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zolea\Desktop\"/>
    </mc:Choice>
  </mc:AlternateContent>
  <xr:revisionPtr revIDLastSave="0" documentId="13_ncr:1_{EAB30ABA-E345-417D-BC0A-E51D90744A3A}" xr6:coauthVersionLast="47" xr6:coauthVersionMax="47" xr10:uidLastSave="{00000000-0000-0000-0000-000000000000}"/>
  <bookViews>
    <workbookView xWindow="-120" yWindow="-120" windowWidth="29040" windowHeight="15840" tabRatio="885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J28" i="67" l="1"/>
  <c r="CF28" i="67"/>
  <c r="AQ28" i="67"/>
  <c r="AM28" i="67"/>
  <c r="HE28" i="67"/>
  <c r="EC28" i="67"/>
  <c r="AL28" i="67" l="1"/>
  <c r="FL28" i="67" l="1"/>
  <c r="HI28" i="67" l="1"/>
  <c r="FV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EM46" i="38" s="1"/>
  <c r="IT46" i="38"/>
  <c r="F46" i="38"/>
  <c r="E46" i="38"/>
  <c r="C46" i="38"/>
  <c r="IU45" i="38"/>
  <c r="IM45" i="38" s="1"/>
  <c r="IT45" i="38"/>
  <c r="F45" i="38"/>
  <c r="E45" i="38"/>
  <c r="C45" i="38"/>
  <c r="IU44" i="38"/>
  <c r="HE44" i="38" s="1"/>
  <c r="IT44" i="38"/>
  <c r="FZ44" i="38"/>
  <c r="DB44" i="38"/>
  <c r="BH44" i="38"/>
  <c r="AF44" i="38"/>
  <c r="F44" i="38"/>
  <c r="E44" i="38"/>
  <c r="C44" i="38"/>
  <c r="IU43" i="38"/>
  <c r="FP43" i="38" s="1"/>
  <c r="IT43" i="38"/>
  <c r="IB43" i="38"/>
  <c r="GV43" i="38"/>
  <c r="L43" i="38"/>
  <c r="F43" i="38"/>
  <c r="E43" i="38"/>
  <c r="C43" i="38"/>
  <c r="IU42" i="38"/>
  <c r="II42" i="38" s="1"/>
  <c r="IT42" i="38"/>
  <c r="HQ42" i="38"/>
  <c r="GY42" i="38"/>
  <c r="GN42" i="38"/>
  <c r="GF42" i="38"/>
  <c r="EU42" i="38"/>
  <c r="EE42" i="38"/>
  <c r="DX42" i="38"/>
  <c r="DP42" i="38"/>
  <c r="CQ42" i="38"/>
  <c r="CF42" i="38"/>
  <c r="CA42" i="38"/>
  <c r="BV42" i="38"/>
  <c r="AZ42" i="38"/>
  <c r="AP42" i="38"/>
  <c r="AJ42" i="38"/>
  <c r="AE42" i="38"/>
  <c r="J42" i="38"/>
  <c r="F42" i="38"/>
  <c r="E42" i="38"/>
  <c r="C42" i="38"/>
  <c r="IU41" i="38"/>
  <c r="GM41" i="38" s="1"/>
  <c r="IT41" i="38"/>
  <c r="F41" i="38"/>
  <c r="E41" i="38"/>
  <c r="C41" i="38"/>
  <c r="IU40" i="38"/>
  <c r="IE40" i="38" s="1"/>
  <c r="IT40" i="38"/>
  <c r="HN40" i="38"/>
  <c r="HB40" i="38"/>
  <c r="FP40" i="38"/>
  <c r="FC40" i="38"/>
  <c r="DR40" i="38"/>
  <c r="DD40" i="38"/>
  <c r="BT40" i="38"/>
  <c r="BJ40" i="38"/>
  <c r="AN40" i="38"/>
  <c r="AG40" i="38"/>
  <c r="L40" i="38"/>
  <c r="F40" i="38"/>
  <c r="E40" i="38"/>
  <c r="C40" i="38"/>
  <c r="IU39" i="38"/>
  <c r="FL39" i="38" s="1"/>
  <c r="IT39" i="38"/>
  <c r="BZ39" i="38"/>
  <c r="N39" i="38"/>
  <c r="F39" i="38"/>
  <c r="E39" i="38"/>
  <c r="C39" i="38"/>
  <c r="IU38" i="38"/>
  <c r="IL38" i="38" s="1"/>
  <c r="IT38" i="38"/>
  <c r="HN38" i="38" s="1"/>
  <c r="IJ38" i="38"/>
  <c r="ID38" i="38"/>
  <c r="HT38" i="38"/>
  <c r="GP38" i="38"/>
  <c r="FZ38" i="38"/>
  <c r="FX38" i="38"/>
  <c r="FR38" i="38"/>
  <c r="ET38" i="38"/>
  <c r="EL38" i="38"/>
  <c r="ED38" i="38"/>
  <c r="EB38" i="38"/>
  <c r="DH38" i="38"/>
  <c r="CX38" i="38"/>
  <c r="CV38" i="38"/>
  <c r="CN38" i="38"/>
  <c r="BX38" i="38"/>
  <c r="BL38" i="38"/>
  <c r="BH38" i="38"/>
  <c r="BD38" i="38"/>
  <c r="AJ38" i="38"/>
  <c r="AB38" i="38"/>
  <c r="V38" i="38"/>
  <c r="P38" i="38"/>
  <c r="F38" i="38"/>
  <c r="E38" i="38"/>
  <c r="C38" i="38"/>
  <c r="IU37" i="38"/>
  <c r="IT37" i="38"/>
  <c r="FX37" i="38" s="1"/>
  <c r="F37" i="38"/>
  <c r="E37" i="38"/>
  <c r="C37" i="38"/>
  <c r="IU36" i="38"/>
  <c r="GN36" i="38" s="1"/>
  <c r="IT36" i="38"/>
  <c r="F36" i="38"/>
  <c r="E36" i="38"/>
  <c r="C36" i="38"/>
  <c r="IU35" i="38"/>
  <c r="HN35" i="38" s="1"/>
  <c r="IT35" i="38"/>
  <c r="FX35" i="38"/>
  <c r="DJ35" i="38"/>
  <c r="BT35" i="38"/>
  <c r="AD35" i="38"/>
  <c r="F35" i="38"/>
  <c r="E35" i="38"/>
  <c r="C35" i="38"/>
  <c r="IU34" i="38"/>
  <c r="IL34" i="38" s="1"/>
  <c r="IT34" i="38"/>
  <c r="HY34" i="38"/>
  <c r="GO34" i="38"/>
  <c r="CF34" i="38"/>
  <c r="AP34" i="38"/>
  <c r="F34" i="38"/>
  <c r="E34" i="38"/>
  <c r="C34" i="38"/>
  <c r="IU33" i="38"/>
  <c r="IH33" i="38" s="1"/>
  <c r="IT33" i="38"/>
  <c r="F33" i="38"/>
  <c r="E33" i="38"/>
  <c r="C33" i="38"/>
  <c r="IU32" i="38"/>
  <c r="IO32" i="38" s="1"/>
  <c r="IT32" i="38"/>
  <c r="IJ32" i="38" s="1"/>
  <c r="IK32" i="38"/>
  <c r="IB32" i="38"/>
  <c r="HL32" i="38"/>
  <c r="HA32" i="38"/>
  <c r="GS32" i="38"/>
  <c r="GG32" i="38"/>
  <c r="FZ32" i="38"/>
  <c r="FU32" i="38"/>
  <c r="FF32" i="38"/>
  <c r="FA32" i="38"/>
  <c r="ET32" i="38"/>
  <c r="EJ32" i="38"/>
  <c r="EB32" i="38"/>
  <c r="DU32" i="38"/>
  <c r="DI32" i="38"/>
  <c r="DA32" i="38"/>
  <c r="CV32" i="38"/>
  <c r="CH32" i="38"/>
  <c r="CD32" i="38"/>
  <c r="BX32" i="38"/>
  <c r="BJ32" i="38"/>
  <c r="BD32" i="38"/>
  <c r="AW32" i="38"/>
  <c r="AJ32" i="38"/>
  <c r="AC32" i="38"/>
  <c r="Y32" i="38"/>
  <c r="L32" i="38"/>
  <c r="F32" i="38"/>
  <c r="E32" i="38"/>
  <c r="C32" i="38"/>
  <c r="IU31" i="38"/>
  <c r="IT31" i="38"/>
  <c r="F31" i="38"/>
  <c r="E31" i="38"/>
  <c r="C31" i="38"/>
  <c r="IU30" i="38"/>
  <c r="DG30" i="38" s="1"/>
  <c r="IT30" i="38"/>
  <c r="F30" i="38"/>
  <c r="E30" i="38"/>
  <c r="C30" i="38"/>
  <c r="IU29" i="38"/>
  <c r="AC29" i="38" s="1"/>
  <c r="IT29" i="38"/>
  <c r="F29" i="38"/>
  <c r="E29" i="38"/>
  <c r="C29" i="38"/>
  <c r="IU28" i="38"/>
  <c r="HS28" i="38" s="1"/>
  <c r="IT28" i="38"/>
  <c r="F28" i="38"/>
  <c r="E28" i="38"/>
  <c r="C28" i="38"/>
  <c r="IU27" i="38"/>
  <c r="II27" i="38" s="1"/>
  <c r="IT27" i="38"/>
  <c r="IM27" i="38"/>
  <c r="IB27" i="38"/>
  <c r="HA27" i="38"/>
  <c r="GS27" i="38"/>
  <c r="FV27" i="38"/>
  <c r="FM27" i="38"/>
  <c r="EL27" i="38"/>
  <c r="ED27" i="38"/>
  <c r="DD27" i="38"/>
  <c r="CX27" i="38"/>
  <c r="BY27" i="38"/>
  <c r="BN27" i="38"/>
  <c r="AO27" i="38"/>
  <c r="AD27" i="38"/>
  <c r="H27" i="38"/>
  <c r="F27" i="38"/>
  <c r="E27" i="38"/>
  <c r="C27" i="38"/>
  <c r="IU26" i="38"/>
  <c r="HJ26" i="38" s="1"/>
  <c r="IT26" i="38"/>
  <c r="IM26" i="38"/>
  <c r="HC26" i="38"/>
  <c r="GI26" i="38"/>
  <c r="FX26" i="38"/>
  <c r="FH26" i="38"/>
  <c r="ER26" i="38"/>
  <c r="DR26" i="38"/>
  <c r="CQ26" i="38"/>
  <c r="CA26" i="38"/>
  <c r="BK26" i="38"/>
  <c r="AZ26" i="38"/>
  <c r="AJ26" i="38"/>
  <c r="J26" i="38"/>
  <c r="F26" i="38"/>
  <c r="E26" i="38"/>
  <c r="C26" i="38"/>
  <c r="IU25" i="38"/>
  <c r="IB25" i="38" s="1"/>
  <c r="IT25" i="38"/>
  <c r="F25" i="38"/>
  <c r="E25" i="38"/>
  <c r="C25" i="38"/>
  <c r="IU24" i="38"/>
  <c r="ID24" i="38" s="1"/>
  <c r="IT24" i="38"/>
  <c r="IN24" i="38"/>
  <c r="IH24" i="38"/>
  <c r="HZ24" i="38"/>
  <c r="HS24" i="38"/>
  <c r="HL24" i="38"/>
  <c r="HD24" i="38"/>
  <c r="GX24" i="38"/>
  <c r="GQ24" i="38"/>
  <c r="GI24" i="38"/>
  <c r="GB24" i="38"/>
  <c r="FV24" i="38"/>
  <c r="FO24" i="38"/>
  <c r="FJ24" i="38"/>
  <c r="FD24" i="38"/>
  <c r="EY24" i="38"/>
  <c r="ET24" i="38"/>
  <c r="EN24" i="38"/>
  <c r="EI24" i="38"/>
  <c r="ED24" i="38"/>
  <c r="DX24" i="38"/>
  <c r="DS24" i="38"/>
  <c r="DN24" i="38"/>
  <c r="DH24" i="38"/>
  <c r="DC24" i="38"/>
  <c r="CX24" i="38"/>
  <c r="CR24" i="38"/>
  <c r="CM24" i="38"/>
  <c r="CH24" i="38"/>
  <c r="CB24" i="38"/>
  <c r="BW24" i="38"/>
  <c r="BR24" i="38"/>
  <c r="BL24" i="38"/>
  <c r="BG24" i="38"/>
  <c r="BB24" i="38"/>
  <c r="AV24" i="38"/>
  <c r="AQ24" i="38"/>
  <c r="AL24" i="38"/>
  <c r="AF24" i="38"/>
  <c r="AA24" i="38"/>
  <c r="V24" i="38"/>
  <c r="R24" i="38"/>
  <c r="N24" i="38"/>
  <c r="K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EC30" i="38" l="1"/>
  <c r="AB33" i="38"/>
  <c r="DY33" i="38"/>
  <c r="P24" i="38"/>
  <c r="AI24" i="38"/>
  <c r="BD24" i="38"/>
  <c r="BZ24" i="38"/>
  <c r="CU24" i="38"/>
  <c r="DP24" i="38"/>
  <c r="EL24" i="38"/>
  <c r="FG24" i="38"/>
  <c r="GF24" i="38"/>
  <c r="HH24" i="38"/>
  <c r="IJ24" i="38"/>
  <c r="AH25" i="38"/>
  <c r="GB25" i="38"/>
  <c r="DB26" i="38"/>
  <c r="HX26" i="38"/>
  <c r="M27" i="38"/>
  <c r="AS27" i="38"/>
  <c r="BZ27" i="38"/>
  <c r="DJ27" i="38"/>
  <c r="EO27" i="38"/>
  <c r="FX27" i="38"/>
  <c r="HH27" i="38"/>
  <c r="IP27" i="38"/>
  <c r="CK28" i="38"/>
  <c r="EM30" i="38"/>
  <c r="H32" i="38"/>
  <c r="AH32" i="38"/>
  <c r="BE32" i="38"/>
  <c r="CF32" i="38"/>
  <c r="DF32" i="38"/>
  <c r="ED32" i="38"/>
  <c r="FE32" i="38"/>
  <c r="GC32" i="38"/>
  <c r="HF32" i="38"/>
  <c r="AO33" i="38"/>
  <c r="EK33" i="38"/>
  <c r="CV34" i="38"/>
  <c r="EP35" i="38"/>
  <c r="AF38" i="38"/>
  <c r="BR38" i="38"/>
  <c r="DD38" i="38"/>
  <c r="EN38" i="38"/>
  <c r="GN38" i="38"/>
  <c r="Q40" i="38"/>
  <c r="AS40" i="38"/>
  <c r="CA40" i="38"/>
  <c r="EA40" i="38"/>
  <c r="FX40" i="38"/>
  <c r="HW40" i="38"/>
  <c r="AU42" i="38"/>
  <c r="CL42" i="38"/>
  <c r="EK42" i="38"/>
  <c r="HH42" i="38"/>
  <c r="ED44" i="38"/>
  <c r="U45" i="38"/>
  <c r="Q27" i="38"/>
  <c r="AX27" i="38"/>
  <c r="CF27" i="38"/>
  <c r="DL27" i="38"/>
  <c r="EV27" i="38"/>
  <c r="GB27" i="38"/>
  <c r="HL27" i="38"/>
  <c r="O30" i="38"/>
  <c r="FS30" i="38"/>
  <c r="AZ33" i="38"/>
  <c r="FA33" i="38"/>
  <c r="DN34" i="38"/>
  <c r="R40" i="38"/>
  <c r="AV40" i="38"/>
  <c r="CE40" i="38"/>
  <c r="EB40" i="38"/>
  <c r="GA40" i="38"/>
  <c r="IB40" i="38"/>
  <c r="AT41" i="38"/>
  <c r="BA45" i="38"/>
  <c r="DM28" i="38"/>
  <c r="S24" i="38"/>
  <c r="AN24" i="38"/>
  <c r="BJ24" i="38"/>
  <c r="CE24" i="38"/>
  <c r="CZ24" i="38"/>
  <c r="DV24" i="38"/>
  <c r="EQ24" i="38"/>
  <c r="FL24" i="38"/>
  <c r="GM24" i="38"/>
  <c r="HO24" i="38"/>
  <c r="BS25" i="38"/>
  <c r="HN25" i="38"/>
  <c r="T26" i="38"/>
  <c r="EH26" i="38"/>
  <c r="T27" i="38"/>
  <c r="BD27" i="38"/>
  <c r="CJ27" i="38"/>
  <c r="DQ27" i="38"/>
  <c r="EZ27" i="38"/>
  <c r="GH27" i="38"/>
  <c r="HM27" i="38"/>
  <c r="EQ28" i="38"/>
  <c r="Z30" i="38"/>
  <c r="GD30" i="38"/>
  <c r="N32" i="38"/>
  <c r="AN32" i="38"/>
  <c r="BM32" i="38"/>
  <c r="CN32" i="38"/>
  <c r="DJ32" i="38"/>
  <c r="EK32" i="38"/>
  <c r="FL32" i="38"/>
  <c r="GH32" i="38"/>
  <c r="HP32" i="38"/>
  <c r="BM33" i="38"/>
  <c r="FU33" i="38"/>
  <c r="EJ34" i="38"/>
  <c r="AR38" i="38"/>
  <c r="BZ38" i="38"/>
  <c r="DN38" i="38"/>
  <c r="EZ38" i="38"/>
  <c r="GX38" i="38"/>
  <c r="IB38" i="38"/>
  <c r="AT39" i="38"/>
  <c r="X40" i="38"/>
  <c r="BA40" i="38"/>
  <c r="CP40" i="38"/>
  <c r="EM40" i="38"/>
  <c r="GL40" i="38"/>
  <c r="IJ40" i="38"/>
  <c r="CJ41" i="38"/>
  <c r="O42" i="38"/>
  <c r="BF42" i="38"/>
  <c r="CV42" i="38"/>
  <c r="FC42" i="38"/>
  <c r="IB42" i="38"/>
  <c r="BP43" i="38"/>
  <c r="CG45" i="38"/>
  <c r="N25" i="38"/>
  <c r="FH25" i="38"/>
  <c r="BJ28" i="38"/>
  <c r="AY25" i="38"/>
  <c r="CL25" i="38"/>
  <c r="IH25" i="38"/>
  <c r="AB27" i="38"/>
  <c r="BE27" i="38"/>
  <c r="CO27" i="38"/>
  <c r="DV27" i="38"/>
  <c r="FB27" i="38"/>
  <c r="GK27" i="38"/>
  <c r="HT27" i="38"/>
  <c r="FR28" i="38"/>
  <c r="BF30" i="38"/>
  <c r="GO30" i="38"/>
  <c r="R32" i="38"/>
  <c r="AR32" i="38"/>
  <c r="BP32" i="38"/>
  <c r="CO32" i="38"/>
  <c r="DP32" i="38"/>
  <c r="EL32" i="38"/>
  <c r="FM32" i="38"/>
  <c r="GN32" i="38"/>
  <c r="HT32" i="38"/>
  <c r="BZ33" i="38"/>
  <c r="GL33" i="38"/>
  <c r="T34" i="38"/>
  <c r="EZ34" i="38"/>
  <c r="AT38" i="38"/>
  <c r="CH38" i="38"/>
  <c r="DP38" i="38"/>
  <c r="FD38" i="38"/>
  <c r="HF38" i="38"/>
  <c r="Z40" i="38"/>
  <c r="BB40" i="38"/>
  <c r="CQ40" i="38"/>
  <c r="EP40" i="38"/>
  <c r="GN40" i="38"/>
  <c r="IM40" i="38"/>
  <c r="T42" i="38"/>
  <c r="BK42" i="38"/>
  <c r="DC42" i="38"/>
  <c r="FL42" i="38"/>
  <c r="IJ42" i="38"/>
  <c r="DD43" i="38"/>
  <c r="DM45" i="38"/>
  <c r="O46" i="38"/>
  <c r="GV25" i="38"/>
  <c r="H24" i="38"/>
  <c r="X24" i="38"/>
  <c r="AT24" i="38"/>
  <c r="BO24" i="38"/>
  <c r="CJ24" i="38"/>
  <c r="DF24" i="38"/>
  <c r="EA24" i="38"/>
  <c r="EV24" i="38"/>
  <c r="FR24" i="38"/>
  <c r="GT24" i="38"/>
  <c r="HW24" i="38"/>
  <c r="DD25" i="38"/>
  <c r="AC27" i="38"/>
  <c r="BM27" i="38"/>
  <c r="CP27" i="38"/>
  <c r="DZ27" i="38"/>
  <c r="FH27" i="38"/>
  <c r="GP27" i="38"/>
  <c r="HV27" i="38"/>
  <c r="GT28" i="38"/>
  <c r="CD29" i="38"/>
  <c r="BQ30" i="38"/>
  <c r="HU30" i="38"/>
  <c r="T32" i="38"/>
  <c r="AT32" i="38"/>
  <c r="BT32" i="38"/>
  <c r="CS32" i="38"/>
  <c r="DQ32" i="38"/>
  <c r="ER32" i="38"/>
  <c r="FP32" i="38"/>
  <c r="GP32" i="38"/>
  <c r="HZ32" i="38"/>
  <c r="CN33" i="38"/>
  <c r="HF33" i="38"/>
  <c r="Z34" i="38"/>
  <c r="FT34" i="38"/>
  <c r="HB35" i="38"/>
  <c r="N38" i="38"/>
  <c r="AV38" i="38"/>
  <c r="CJ38" i="38"/>
  <c r="DX38" i="38"/>
  <c r="FH38" i="38"/>
  <c r="AF40" i="38"/>
  <c r="BH40" i="38"/>
  <c r="CZ40" i="38"/>
  <c r="EX40" i="38"/>
  <c r="GY40" i="38"/>
  <c r="FR41" i="38"/>
  <c r="Z42" i="38"/>
  <c r="BP42" i="38"/>
  <c r="DI42" i="38"/>
  <c r="FW42" i="38"/>
  <c r="EB43" i="38"/>
  <c r="FQ44" i="38"/>
  <c r="ES45" i="38"/>
  <c r="DW25" i="38"/>
  <c r="CX33" i="38"/>
  <c r="HY33" i="38"/>
  <c r="AB37" i="38"/>
  <c r="GN43" i="38"/>
  <c r="GQ45" i="38"/>
  <c r="HO46" i="38"/>
  <c r="O28" i="38"/>
  <c r="HY28" i="38"/>
  <c r="CL30" i="38"/>
  <c r="IE30" i="38"/>
  <c r="L24" i="38"/>
  <c r="AD24" i="38"/>
  <c r="AY24" i="38"/>
  <c r="BT24" i="38"/>
  <c r="CP24" i="38"/>
  <c r="DK24" i="38"/>
  <c r="EF24" i="38"/>
  <c r="FB24" i="38"/>
  <c r="FX24" i="38"/>
  <c r="HB24" i="38"/>
  <c r="EQ25" i="38"/>
  <c r="AL27" i="38"/>
  <c r="BR27" i="38"/>
  <c r="DA27" i="38"/>
  <c r="EK27" i="38"/>
  <c r="FP27" i="38"/>
  <c r="GX27" i="38"/>
  <c r="AJ28" i="38"/>
  <c r="HJ30" i="38"/>
  <c r="AB32" i="38"/>
  <c r="BB32" i="38"/>
  <c r="BY32" i="38"/>
  <c r="CZ32" i="38"/>
  <c r="DY32" i="38"/>
  <c r="EW32" i="38"/>
  <c r="FV32" i="38"/>
  <c r="GZ32" i="38"/>
  <c r="ID32" i="38"/>
  <c r="N33" i="38"/>
  <c r="DL33" i="38"/>
  <c r="IB33" i="38"/>
  <c r="BJ34" i="38"/>
  <c r="HE34" i="38"/>
  <c r="J40" i="38"/>
  <c r="AL40" i="38"/>
  <c r="BP40" i="38"/>
  <c r="DL40" i="38"/>
  <c r="FL40" i="38"/>
  <c r="HJ40" i="38"/>
  <c r="IP24" i="38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J36" i="20"/>
  <c r="P35" i="20"/>
  <c r="H6" i="52" l="1"/>
  <c r="N25" i="11"/>
  <c r="M25" i="11"/>
  <c r="E25" i="11"/>
  <c r="D25" i="11"/>
  <c r="P36" i="20"/>
  <c r="D46" i="38" l="1"/>
  <c r="B40" i="50"/>
  <c r="I34" i="48"/>
  <c r="E34" i="48"/>
  <c r="B3" i="48" l="1"/>
  <c r="V11" i="48"/>
  <c r="V16" i="48"/>
  <c r="V29" i="48"/>
  <c r="V18" i="48"/>
  <c r="V21" i="48"/>
  <c r="V9" i="48"/>
  <c r="V20" i="48"/>
  <c r="V22" i="48"/>
  <c r="V12" i="48"/>
  <c r="V26" i="48"/>
  <c r="V13" i="48"/>
  <c r="V7" i="48"/>
  <c r="V8" i="48"/>
  <c r="V17" i="48"/>
  <c r="V24" i="48"/>
  <c r="V27" i="48"/>
  <c r="V19" i="48"/>
  <c r="V10" i="48"/>
  <c r="V25" i="48"/>
  <c r="V14" i="48"/>
  <c r="V15" i="48"/>
  <c r="V23" i="48"/>
  <c r="V28" i="48"/>
  <c r="L26" i="11" l="1"/>
  <c r="I10" i="52" l="1"/>
  <c r="I7" i="52"/>
  <c r="J34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FI67" i="38" l="1"/>
  <c r="GH72" i="38"/>
  <c r="CO68" i="38"/>
  <c r="HD54" i="38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6" i="48" l="1"/>
  <c r="H6" i="48"/>
  <c r="G6" i="48" l="1"/>
  <c r="F6" i="48"/>
  <c r="J6" i="48"/>
  <c r="K6" i="48"/>
  <c r="E6" i="48" l="1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R34" i="67" l="1"/>
  <c r="IQ34" i="67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N26" i="32"/>
  <c r="O26" i="32"/>
  <c r="P26" i="32"/>
  <c r="Q25" i="32"/>
  <c r="N25" i="32"/>
  <c r="O25" i="32"/>
  <c r="P25" i="32"/>
  <c r="Q24" i="32"/>
  <c r="N24" i="32"/>
  <c r="O24" i="32"/>
  <c r="P24" i="32"/>
  <c r="Q23" i="32"/>
  <c r="N23" i="32"/>
  <c r="O23" i="32"/>
  <c r="P23" i="32"/>
  <c r="Q22" i="32"/>
  <c r="N22" i="32"/>
  <c r="O22" i="32"/>
  <c r="P22" i="32"/>
  <c r="Q21" i="32"/>
  <c r="N21" i="32"/>
  <c r="O21" i="32"/>
  <c r="P21" i="32"/>
  <c r="Q20" i="32"/>
  <c r="N20" i="32"/>
  <c r="O20" i="32"/>
  <c r="P20" i="32"/>
  <c r="Q19" i="32"/>
  <c r="N19" i="32"/>
  <c r="O19" i="32"/>
  <c r="P19" i="32"/>
  <c r="Q18" i="32"/>
  <c r="N18" i="32"/>
  <c r="O18" i="32"/>
  <c r="P18" i="32"/>
  <c r="Q17" i="32"/>
  <c r="N17" i="32"/>
  <c r="O17" i="32"/>
  <c r="P17" i="32"/>
  <c r="Q16" i="32"/>
  <c r="N16" i="32"/>
  <c r="O16" i="32"/>
  <c r="P16" i="32"/>
  <c r="Q15" i="32"/>
  <c r="N15" i="32"/>
  <c r="O15" i="32"/>
  <c r="P15" i="32"/>
  <c r="Q14" i="32"/>
  <c r="N14" i="32"/>
  <c r="O14" i="32"/>
  <c r="P14" i="32"/>
  <c r="Q13" i="32"/>
  <c r="N13" i="32"/>
  <c r="O13" i="32"/>
  <c r="P13" i="32"/>
  <c r="Q12" i="32"/>
  <c r="N12" i="32"/>
  <c r="O12" i="32"/>
  <c r="P12" i="32"/>
  <c r="Q11" i="32"/>
  <c r="N11" i="32"/>
  <c r="O11" i="32"/>
  <c r="P11" i="32"/>
  <c r="Q10" i="32"/>
  <c r="N10" i="32"/>
  <c r="O10" i="32"/>
  <c r="P10" i="32"/>
  <c r="Q9" i="32"/>
  <c r="N9" i="32"/>
  <c r="O9" i="32"/>
  <c r="P9" i="32"/>
  <c r="Q8" i="32"/>
  <c r="N8" i="32"/>
  <c r="O8" i="32"/>
  <c r="P8" i="32"/>
  <c r="Q7" i="32"/>
  <c r="N7" i="32"/>
  <c r="O7" i="32"/>
  <c r="P7" i="32"/>
  <c r="Q6" i="32"/>
  <c r="N6" i="32"/>
  <c r="O6" i="32"/>
  <c r="P6" i="32"/>
  <c r="Q5" i="32"/>
  <c r="N5" i="32"/>
  <c r="O5" i="32"/>
  <c r="P5" i="32"/>
  <c r="Q4" i="32"/>
  <c r="N4" i="32"/>
  <c r="O4" i="32"/>
  <c r="P4" i="32"/>
  <c r="F45" i="67"/>
  <c r="F44" i="67"/>
  <c r="F43" i="67"/>
  <c r="F42" i="67"/>
  <c r="IR35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IR28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H28" i="67"/>
  <c r="HG28" i="67"/>
  <c r="HF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U28" i="67"/>
  <c r="FT28" i="67"/>
  <c r="FS28" i="67"/>
  <c r="FR28" i="67"/>
  <c r="FQ28" i="67"/>
  <c r="FP28" i="67"/>
  <c r="FO28" i="67"/>
  <c r="FN28" i="67"/>
  <c r="FM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P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7" i="67"/>
  <c r="E27" i="67"/>
  <c r="D27" i="67"/>
  <c r="F26" i="32" s="1"/>
  <c r="B27" i="67"/>
  <c r="G26" i="67"/>
  <c r="E26" i="67"/>
  <c r="D26" i="67"/>
  <c r="F25" i="32" s="1"/>
  <c r="B26" i="67"/>
  <c r="G25" i="67"/>
  <c r="E25" i="67"/>
  <c r="D25" i="67"/>
  <c r="F24" i="32" s="1"/>
  <c r="B25" i="67"/>
  <c r="G24" i="67"/>
  <c r="E24" i="67"/>
  <c r="D24" i="67"/>
  <c r="F23" i="32" s="1"/>
  <c r="B24" i="67"/>
  <c r="G23" i="67"/>
  <c r="E23" i="67"/>
  <c r="D23" i="67"/>
  <c r="F22" i="32" s="1"/>
  <c r="B23" i="67"/>
  <c r="G22" i="67"/>
  <c r="E22" i="67"/>
  <c r="D22" i="67"/>
  <c r="F21" i="32" s="1"/>
  <c r="B22" i="67"/>
  <c r="G21" i="67"/>
  <c r="E21" i="67"/>
  <c r="D21" i="67"/>
  <c r="F20" i="32" s="1"/>
  <c r="B21" i="67"/>
  <c r="G20" i="67"/>
  <c r="E20" i="67"/>
  <c r="D20" i="67"/>
  <c r="F19" i="32" s="1"/>
  <c r="B20" i="67"/>
  <c r="G19" i="67"/>
  <c r="E19" i="67"/>
  <c r="D19" i="67"/>
  <c r="F18" i="32" s="1"/>
  <c r="B19" i="67"/>
  <c r="G18" i="67"/>
  <c r="E18" i="67"/>
  <c r="D18" i="67"/>
  <c r="F17" i="32" s="1"/>
  <c r="B18" i="67"/>
  <c r="G17" i="67"/>
  <c r="E17" i="67"/>
  <c r="D17" i="67"/>
  <c r="F16" i="32" s="1"/>
  <c r="B17" i="67"/>
  <c r="G16" i="67"/>
  <c r="E16" i="67"/>
  <c r="D16" i="67"/>
  <c r="F15" i="32" s="1"/>
  <c r="B16" i="67"/>
  <c r="G15" i="67"/>
  <c r="E15" i="67"/>
  <c r="D15" i="67"/>
  <c r="F14" i="32" s="1"/>
  <c r="B15" i="67"/>
  <c r="G14" i="67"/>
  <c r="E14" i="67"/>
  <c r="D14" i="67"/>
  <c r="F13" i="32" s="1"/>
  <c r="B14" i="67"/>
  <c r="G13" i="67"/>
  <c r="E13" i="67"/>
  <c r="D13" i="67"/>
  <c r="F12" i="32" s="1"/>
  <c r="B13" i="67"/>
  <c r="G12" i="67"/>
  <c r="E12" i="67"/>
  <c r="D12" i="67"/>
  <c r="F11" i="32" s="1"/>
  <c r="B12" i="67"/>
  <c r="G11" i="67"/>
  <c r="E11" i="67"/>
  <c r="D11" i="67"/>
  <c r="F10" i="32" s="1"/>
  <c r="B11" i="67"/>
  <c r="G10" i="67"/>
  <c r="E10" i="67"/>
  <c r="D10" i="67"/>
  <c r="F9" i="32" s="1"/>
  <c r="B10" i="67"/>
  <c r="G9" i="67"/>
  <c r="E9" i="67"/>
  <c r="D9" i="67"/>
  <c r="F8" i="32" s="1"/>
  <c r="B9" i="67"/>
  <c r="G8" i="67"/>
  <c r="E8" i="67"/>
  <c r="D8" i="67"/>
  <c r="F7" i="32" s="1"/>
  <c r="B8" i="67"/>
  <c r="G7" i="67"/>
  <c r="E7" i="67"/>
  <c r="D7" i="67"/>
  <c r="F6" i="32" s="1"/>
  <c r="B7" i="67"/>
  <c r="G6" i="67"/>
  <c r="E6" i="67"/>
  <c r="D6" i="67"/>
  <c r="F5" i="32" s="1"/>
  <c r="B6" i="67"/>
  <c r="G5" i="67"/>
  <c r="E5" i="67"/>
  <c r="D5" i="67"/>
  <c r="F4" i="32" s="1"/>
  <c r="B5" i="67"/>
  <c r="G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18" i="67" l="1"/>
  <c r="F6" i="52"/>
  <c r="F21" i="67"/>
  <c r="E20" i="32"/>
  <c r="F14" i="67"/>
  <c r="E13" i="32"/>
  <c r="J45" i="67"/>
  <c r="J42" i="67"/>
  <c r="J44" i="67"/>
  <c r="I42" i="67"/>
  <c r="J43" i="67"/>
  <c r="I45" i="67"/>
  <c r="I43" i="67"/>
  <c r="I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34" i="52"/>
  <c r="I13" i="52"/>
  <c r="I26" i="52"/>
  <c r="I17" i="52"/>
  <c r="I27" i="52"/>
  <c r="I16" i="52"/>
  <c r="I18" i="52"/>
  <c r="I22" i="52"/>
  <c r="I25" i="52"/>
  <c r="I24" i="52"/>
  <c r="D6" i="52" l="1"/>
  <c r="K44" i="67"/>
  <c r="K42" i="67"/>
  <c r="K43" i="67"/>
  <c r="K45" i="67"/>
  <c r="U4" i="48"/>
  <c r="I33" i="52"/>
  <c r="I31" i="52"/>
  <c r="I30" i="52"/>
  <c r="I12" i="52"/>
  <c r="I32" i="52"/>
  <c r="I19" i="52"/>
  <c r="I28" i="52"/>
  <c r="I29" i="52"/>
  <c r="I15" i="52"/>
  <c r="I20" i="52"/>
  <c r="I14" i="52"/>
  <c r="CA38" i="67"/>
  <c r="I23" i="52"/>
  <c r="I21" i="52"/>
  <c r="I35" i="52" l="1"/>
  <c r="C6" i="52" s="1"/>
  <c r="IQ10" i="38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16" i="52"/>
  <c r="D12" i="52"/>
  <c r="U2" i="52"/>
  <c r="T2" i="52"/>
  <c r="S2" i="52"/>
  <c r="X2" i="52"/>
  <c r="V2" i="52"/>
  <c r="W2" i="52"/>
  <c r="R2" i="52"/>
  <c r="D20" i="52" s="1"/>
  <c r="W17" i="20"/>
  <c r="W10" i="20"/>
  <c r="W15" i="20"/>
  <c r="W26" i="20"/>
  <c r="W25" i="20"/>
  <c r="W27" i="20"/>
  <c r="W24" i="20"/>
  <c r="W21" i="20"/>
  <c r="W11" i="20"/>
  <c r="C10" i="38"/>
  <c r="W13" i="20"/>
  <c r="W22" i="20"/>
  <c r="W20" i="20"/>
  <c r="W18" i="20"/>
  <c r="W12" i="20"/>
  <c r="W19" i="20"/>
  <c r="W23" i="20"/>
  <c r="W16" i="20"/>
  <c r="W5" i="20"/>
  <c r="W8" i="20"/>
  <c r="W6" i="20"/>
  <c r="W7" i="20"/>
  <c r="W14" i="20"/>
  <c r="W9" i="20"/>
  <c r="D22" i="52" l="1"/>
  <c r="D31" i="52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Q13" i="20"/>
  <c r="T12" i="20"/>
  <c r="Q18" i="20"/>
  <c r="Q9" i="20"/>
  <c r="Q8" i="20"/>
  <c r="Q16" i="20"/>
  <c r="Q19" i="20"/>
  <c r="Q10" i="20"/>
  <c r="T24" i="20"/>
  <c r="Q27" i="20"/>
  <c r="T19" i="20"/>
  <c r="T22" i="20"/>
  <c r="T18" i="20"/>
  <c r="Q11" i="20"/>
  <c r="T15" i="20"/>
  <c r="T10" i="20"/>
  <c r="Q26" i="20"/>
  <c r="T17" i="20"/>
  <c r="Q7" i="20"/>
  <c r="Q24" i="20"/>
  <c r="T16" i="20"/>
  <c r="T5" i="20"/>
  <c r="Q12" i="20"/>
  <c r="T13" i="20"/>
  <c r="Q22" i="20"/>
  <c r="T26" i="20"/>
  <c r="T20" i="20"/>
  <c r="T14" i="20"/>
  <c r="T9" i="20"/>
  <c r="Q15" i="20"/>
  <c r="T6" i="20"/>
  <c r="Q25" i="20"/>
  <c r="Q23" i="20"/>
  <c r="T11" i="20"/>
  <c r="Q21" i="20"/>
  <c r="Q17" i="20"/>
  <c r="T8" i="20"/>
  <c r="T7" i="20"/>
  <c r="T25" i="20"/>
  <c r="Q20" i="20"/>
  <c r="T27" i="20"/>
  <c r="Q5" i="20"/>
  <c r="T21" i="20"/>
  <c r="Q6" i="20"/>
  <c r="Q14" i="20"/>
  <c r="T23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Q6" i="52"/>
  <c r="AD6" i="52"/>
  <c r="AA6" i="52"/>
  <c r="X6" i="52"/>
  <c r="J6" i="52"/>
  <c r="AC6" i="52"/>
  <c r="R6" i="52"/>
  <c r="T6" i="52"/>
  <c r="K6" i="52"/>
  <c r="U6" i="52"/>
  <c r="W6" i="52"/>
  <c r="AB6" i="52"/>
  <c r="V6" i="52"/>
  <c r="AF6" i="52"/>
  <c r="M6" i="52"/>
  <c r="Y6" i="52"/>
  <c r="Z6" i="52"/>
  <c r="AE6" i="52"/>
  <c r="O6" i="52"/>
  <c r="P6" i="52"/>
  <c r="N6" i="52"/>
  <c r="S6" i="52"/>
  <c r="L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J35" i="48"/>
  <c r="I35" i="48"/>
  <c r="H35" i="48"/>
  <c r="G35" i="48"/>
  <c r="F35" i="48"/>
  <c r="E35" i="48"/>
  <c r="L35" i="48"/>
  <c r="K35" i="48"/>
  <c r="C12" i="38" l="1"/>
  <c r="F15" i="38"/>
  <c r="B14" i="38"/>
  <c r="C13" i="38" l="1"/>
  <c r="D12" i="38"/>
  <c r="F16" i="38"/>
  <c r="F17" i="38" s="1"/>
  <c r="B15" i="38"/>
  <c r="S6" i="50" l="1"/>
  <c r="F18" i="38"/>
  <c r="B17" i="38"/>
  <c r="C14" i="38"/>
  <c r="D13" i="38"/>
  <c r="B16" i="38"/>
  <c r="S7" i="50" s="1"/>
  <c r="S8" i="50" l="1"/>
  <c r="C15" i="38"/>
  <c r="T6" i="50" s="1"/>
  <c r="C16" i="38"/>
  <c r="B18" i="38"/>
  <c r="C17" i="38" s="1"/>
  <c r="D17" i="38" s="1"/>
  <c r="F19" i="38"/>
  <c r="B19" i="38" s="1"/>
  <c r="D14" i="38"/>
  <c r="S10" i="50" l="1"/>
  <c r="T7" i="50"/>
  <c r="S9" i="50"/>
  <c r="S11" i="50"/>
  <c r="S12" i="50"/>
  <c r="C18" i="38"/>
  <c r="D15" i="38"/>
  <c r="F20" i="38"/>
  <c r="B20" i="38" s="1"/>
  <c r="D16" i="38"/>
  <c r="F7" i="38"/>
  <c r="F6" i="38"/>
  <c r="F5" i="38"/>
  <c r="B7" i="52" l="1"/>
  <c r="T9" i="50"/>
  <c r="B6" i="52"/>
  <c r="B5" i="52"/>
  <c r="S19" i="50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5" i="50" s="1"/>
  <c r="T35" i="50" s="1"/>
  <c r="S37" i="50" a="1"/>
  <c r="S37" i="50" s="1"/>
  <c r="T37" i="50" s="1"/>
  <c r="S39" i="50" a="1"/>
  <c r="S39" i="50" s="1"/>
  <c r="T39" i="50" s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T36" i="50" s="1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D18" i="38"/>
  <c r="B4" i="52" s="1"/>
  <c r="S13" i="50"/>
  <c r="S117" i="50"/>
  <c r="C19" i="38" l="1"/>
  <c r="T10" i="50" s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T12" i="50" l="1"/>
  <c r="T11" i="50"/>
  <c r="D19" i="38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M24" i="50"/>
  <c r="I27" i="50"/>
  <c r="M36" i="50"/>
  <c r="I32" i="50"/>
  <c r="D39" i="50"/>
  <c r="D37" i="50"/>
  <c r="F32" i="50"/>
  <c r="H23" i="50"/>
  <c r="D35" i="50"/>
  <c r="E27" i="50"/>
  <c r="H21" i="50"/>
  <c r="J39" i="50"/>
  <c r="D28" i="50"/>
  <c r="L23" i="50"/>
  <c r="K26" i="50"/>
  <c r="G20" i="50"/>
  <c r="H29" i="50"/>
  <c r="E19" i="50"/>
  <c r="J40" i="50"/>
  <c r="F40" i="50"/>
  <c r="F24" i="50"/>
  <c r="L36" i="50"/>
  <c r="L28" i="50"/>
  <c r="K34" i="50"/>
  <c r="J18" i="50"/>
  <c r="H26" i="50"/>
  <c r="M20" i="50"/>
  <c r="D21" i="50"/>
  <c r="F23" i="50"/>
  <c r="M34" i="50"/>
  <c r="M33" i="50"/>
  <c r="J31" i="50"/>
  <c r="F20" i="50"/>
  <c r="F36" i="50"/>
  <c r="G39" i="50"/>
  <c r="L40" i="50"/>
  <c r="J30" i="50"/>
  <c r="M35" i="50"/>
  <c r="K28" i="50"/>
  <c r="M30" i="50"/>
  <c r="K21" i="50"/>
  <c r="I30" i="50"/>
  <c r="F27" i="50"/>
  <c r="G19" i="50"/>
  <c r="N30" i="50"/>
  <c r="N37" i="50"/>
  <c r="D18" i="50"/>
  <c r="M38" i="50"/>
  <c r="M37" i="50"/>
  <c r="L21" i="50"/>
  <c r="N31" i="50"/>
  <c r="F35" i="50"/>
  <c r="J26" i="50"/>
  <c r="J37" i="50"/>
  <c r="J19" i="50"/>
  <c r="I36" i="50"/>
  <c r="I31" i="50"/>
  <c r="H28" i="50"/>
  <c r="N34" i="50"/>
  <c r="F22" i="50"/>
  <c r="M31" i="50"/>
  <c r="G18" i="50"/>
  <c r="M19" i="50"/>
  <c r="G22" i="50"/>
  <c r="L18" i="50"/>
  <c r="D34" i="50"/>
  <c r="G32" i="50"/>
  <c r="G36" i="50"/>
  <c r="E29" i="50"/>
  <c r="H30" i="50"/>
  <c r="I19" i="50"/>
  <c r="L39" i="50"/>
  <c r="E38" i="50"/>
  <c r="M18" i="50"/>
  <c r="I20" i="50"/>
  <c r="G37" i="50"/>
  <c r="N35" i="50"/>
  <c r="H37" i="50"/>
  <c r="D23" i="50"/>
  <c r="D25" i="50"/>
  <c r="F34" i="50"/>
  <c r="F28" i="50"/>
  <c r="K32" i="50"/>
  <c r="N39" i="50"/>
  <c r="E23" i="50"/>
  <c r="I29" i="50"/>
  <c r="I37" i="50"/>
  <c r="E36" i="50"/>
  <c r="K39" i="50"/>
  <c r="E40" i="50"/>
  <c r="M22" i="50"/>
  <c r="K20" i="50"/>
  <c r="J24" i="50"/>
  <c r="G28" i="50"/>
  <c r="D38" i="50"/>
  <c r="E39" i="50"/>
  <c r="D27" i="50"/>
  <c r="H20" i="50"/>
  <c r="F30" i="50"/>
  <c r="K23" i="50"/>
  <c r="F37" i="50"/>
  <c r="E30" i="50"/>
  <c r="M27" i="50"/>
  <c r="K36" i="50"/>
  <c r="J35" i="50"/>
  <c r="E22" i="50"/>
  <c r="E37" i="50"/>
  <c r="G31" i="50"/>
  <c r="L24" i="50"/>
  <c r="H31" i="50"/>
  <c r="J20" i="50"/>
  <c r="G35" i="50"/>
  <c r="K38" i="50"/>
  <c r="H22" i="50"/>
  <c r="M21" i="50"/>
  <c r="M28" i="50"/>
  <c r="I24" i="50"/>
  <c r="H33" i="50"/>
  <c r="J22" i="50"/>
  <c r="J28" i="50"/>
  <c r="F25" i="50"/>
  <c r="N36" i="50"/>
  <c r="J34" i="50"/>
  <c r="G26" i="50"/>
  <c r="K33" i="50"/>
  <c r="E25" i="50"/>
  <c r="G27" i="50"/>
  <c r="N32" i="50"/>
  <c r="G40" i="50"/>
  <c r="H19" i="50"/>
  <c r="F33" i="50"/>
  <c r="I39" i="50"/>
  <c r="M25" i="50"/>
  <c r="I18" i="50"/>
  <c r="G33" i="50"/>
  <c r="D19" i="50"/>
  <c r="D36" i="50"/>
  <c r="L20" i="50"/>
  <c r="L33" i="50"/>
  <c r="G25" i="50"/>
  <c r="N25" i="50"/>
  <c r="I35" i="50"/>
  <c r="N18" i="50"/>
  <c r="J38" i="50"/>
  <c r="F21" i="50"/>
  <c r="K31" i="50"/>
  <c r="E18" i="50"/>
  <c r="D32" i="50"/>
  <c r="E28" i="50"/>
  <c r="K27" i="50"/>
  <c r="K24" i="50"/>
  <c r="E21" i="50"/>
  <c r="E35" i="50"/>
  <c r="K22" i="50"/>
  <c r="M23" i="50"/>
  <c r="N24" i="50"/>
  <c r="H36" i="50"/>
  <c r="F26" i="50"/>
  <c r="H24" i="50"/>
  <c r="N33" i="50"/>
  <c r="K19" i="50"/>
  <c r="F18" i="50"/>
  <c r="L34" i="50"/>
  <c r="I25" i="50"/>
  <c r="I28" i="50"/>
  <c r="H27" i="50"/>
  <c r="K37" i="50"/>
  <c r="L37" i="50"/>
  <c r="N19" i="50"/>
  <c r="H18" i="50"/>
  <c r="D26" i="50"/>
  <c r="I34" i="50"/>
  <c r="E20" i="50"/>
  <c r="E34" i="50"/>
  <c r="M26" i="50"/>
  <c r="N38" i="50"/>
  <c r="I23" i="50"/>
  <c r="F39" i="50"/>
  <c r="G24" i="50"/>
  <c r="M39" i="50"/>
  <c r="I26" i="50"/>
  <c r="D22" i="50"/>
  <c r="F38" i="50"/>
  <c r="G21" i="50"/>
  <c r="I33" i="50"/>
  <c r="F29" i="50"/>
  <c r="D30" i="50"/>
  <c r="N29" i="50"/>
  <c r="L19" i="50"/>
  <c r="H39" i="50"/>
  <c r="D29" i="50"/>
  <c r="D24" i="50"/>
  <c r="L32" i="50"/>
  <c r="N40" i="50"/>
  <c r="L22" i="50"/>
  <c r="M40" i="50"/>
  <c r="I21" i="50"/>
  <c r="K18" i="50"/>
  <c r="I40" i="50"/>
  <c r="J25" i="50"/>
  <c r="L31" i="50"/>
  <c r="J33" i="50"/>
  <c r="G29" i="50"/>
  <c r="E24" i="50"/>
  <c r="H38" i="50"/>
  <c r="F19" i="50"/>
  <c r="L27" i="50"/>
  <c r="K29" i="50"/>
  <c r="J36" i="50"/>
  <c r="D20" i="50"/>
  <c r="L35" i="50"/>
  <c r="H32" i="50"/>
  <c r="J29" i="50"/>
  <c r="H25" i="50"/>
  <c r="M32" i="50"/>
  <c r="J32" i="50"/>
  <c r="I38" i="50"/>
  <c r="D31" i="50"/>
  <c r="N20" i="50"/>
  <c r="G30" i="50"/>
  <c r="N26" i="50"/>
  <c r="J21" i="50"/>
  <c r="N28" i="50"/>
  <c r="E32" i="50"/>
  <c r="G38" i="50"/>
  <c r="E31" i="50"/>
  <c r="L38" i="50"/>
  <c r="J23" i="50"/>
  <c r="E33" i="50"/>
  <c r="D40" i="50"/>
  <c r="L26" i="50"/>
  <c r="I22" i="50"/>
  <c r="M29" i="50"/>
  <c r="N21" i="50"/>
  <c r="G34" i="50"/>
  <c r="L30" i="50"/>
  <c r="H35" i="50"/>
  <c r="H40" i="50"/>
  <c r="L25" i="50"/>
  <c r="J27" i="50"/>
  <c r="N27" i="50"/>
  <c r="K35" i="50"/>
  <c r="K30" i="50"/>
  <c r="F31" i="50"/>
  <c r="N22" i="50"/>
  <c r="K25" i="50"/>
  <c r="K40" i="50"/>
  <c r="H34" i="50"/>
  <c r="D33" i="50"/>
  <c r="L29" i="50"/>
  <c r="N23" i="50"/>
  <c r="G23" i="50"/>
  <c r="E26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16" i="52"/>
  <c r="J31" i="52"/>
  <c r="J17" i="52"/>
  <c r="J21" i="52"/>
  <c r="J34" i="52"/>
  <c r="J27" i="52"/>
  <c r="J19" i="52"/>
  <c r="J18" i="52"/>
  <c r="J24" i="52"/>
  <c r="J22" i="52"/>
  <c r="J13" i="52"/>
  <c r="J28" i="52"/>
  <c r="J23" i="52"/>
  <c r="D7" i="52" l="1"/>
  <c r="D4" i="52"/>
  <c r="D5" i="52"/>
  <c r="IR77" i="38"/>
  <c r="IR82" i="38"/>
  <c r="IR80" i="38"/>
  <c r="IR78" i="38"/>
  <c r="IR81" i="38"/>
  <c r="IR76" i="38"/>
  <c r="IR79" i="38"/>
  <c r="J26" i="52"/>
  <c r="J30" i="52"/>
  <c r="J15" i="52"/>
  <c r="J14" i="52"/>
  <c r="J12" i="52"/>
  <c r="J33" i="52"/>
  <c r="J29" i="52"/>
  <c r="J32" i="52"/>
  <c r="J25" i="52"/>
  <c r="J20" i="52"/>
  <c r="J35" i="52" l="1"/>
  <c r="C7" i="52" s="1"/>
  <c r="M27" i="32"/>
  <c r="H27" i="32"/>
  <c r="I27" i="32"/>
  <c r="K27" i="32"/>
  <c r="L27" i="32"/>
  <c r="G27" i="32"/>
  <c r="O27" i="32" l="1"/>
  <c r="N27" i="32"/>
  <c r="Q27" i="32"/>
  <c r="P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G36" i="48" l="1"/>
  <c r="H36" i="48"/>
  <c r="J36" i="48" l="1"/>
  <c r="K36" i="48"/>
  <c r="G209" i="50"/>
  <c r="EO15" i="38"/>
  <c r="J311" i="50"/>
  <c r="V8" i="50"/>
  <c r="AE36" i="67"/>
  <c r="IB14" i="38"/>
  <c r="W37" i="67"/>
  <c r="H244" i="50"/>
  <c r="EQ16" i="38"/>
  <c r="CP19" i="38"/>
  <c r="AD14" i="38"/>
  <c r="L244" i="50"/>
  <c r="G133" i="50"/>
  <c r="FE39" i="67"/>
  <c r="W17" i="38"/>
  <c r="E243" i="50"/>
  <c r="K68" i="50"/>
  <c r="I269" i="50"/>
  <c r="EH11" i="38"/>
  <c r="U16" i="38"/>
  <c r="M236" i="50"/>
  <c r="CV36" i="67"/>
  <c r="EK17" i="38"/>
  <c r="IH36" i="67"/>
  <c r="EH39" i="67"/>
  <c r="I205" i="50"/>
  <c r="EW19" i="38"/>
  <c r="FW14" i="38"/>
  <c r="HJ11" i="38"/>
  <c r="J161" i="50"/>
  <c r="CD15" i="38"/>
  <c r="J138" i="50"/>
  <c r="DE18" i="38"/>
  <c r="N141" i="50"/>
  <c r="J39" i="67"/>
  <c r="GG17" i="38"/>
  <c r="CG16" i="38"/>
  <c r="D57" i="50"/>
  <c r="I20" i="48"/>
  <c r="IO16" i="38"/>
  <c r="J144" i="50"/>
  <c r="BS38" i="67"/>
  <c r="D56" i="50"/>
  <c r="D92" i="50"/>
  <c r="J306" i="50"/>
  <c r="DF37" i="67"/>
  <c r="GG19" i="38"/>
  <c r="DC19" i="38"/>
  <c r="AZ19" i="38"/>
  <c r="J252" i="50"/>
  <c r="DN38" i="67"/>
  <c r="U17" i="38"/>
  <c r="I169" i="50"/>
  <c r="M306" i="50"/>
  <c r="N92" i="50"/>
  <c r="F249" i="50"/>
  <c r="K317" i="50"/>
  <c r="E272" i="50"/>
  <c r="H311" i="50"/>
  <c r="D131" i="50"/>
  <c r="D137" i="50"/>
  <c r="HZ19" i="38"/>
  <c r="IJ16" i="38"/>
  <c r="M170" i="50"/>
  <c r="F212" i="50"/>
  <c r="CK12" i="38"/>
  <c r="FI17" i="38"/>
  <c r="J71" i="50"/>
  <c r="J164" i="50"/>
  <c r="CM14" i="38"/>
  <c r="DI36" i="67"/>
  <c r="HG39" i="67"/>
  <c r="K261" i="50"/>
  <c r="GN12" i="38"/>
  <c r="H32" i="52"/>
  <c r="O18" i="38"/>
  <c r="D244" i="50"/>
  <c r="J279" i="50"/>
  <c r="DR39" i="67"/>
  <c r="BL37" i="67"/>
  <c r="H171" i="50"/>
  <c r="CA17" i="38"/>
  <c r="IQ36" i="67"/>
  <c r="E203" i="50"/>
  <c r="EY14" i="38"/>
  <c r="EK14" i="38"/>
  <c r="J290" i="50"/>
  <c r="CC19" i="38"/>
  <c r="HW37" i="67"/>
  <c r="K179" i="50"/>
  <c r="FY19" i="38"/>
  <c r="GU37" i="67"/>
  <c r="J146" i="50"/>
  <c r="T15" i="38"/>
  <c r="AL12" i="38"/>
  <c r="GS13" i="38"/>
  <c r="EB14" i="38"/>
  <c r="G14" i="52"/>
  <c r="BR17" i="38"/>
  <c r="AK12" i="38"/>
  <c r="FK36" i="67"/>
  <c r="HN11" i="38"/>
  <c r="D69" i="50"/>
  <c r="GK39" i="67"/>
  <c r="EU38" i="67"/>
  <c r="M171" i="50"/>
  <c r="DN39" i="67"/>
  <c r="H289" i="50"/>
  <c r="F203" i="50"/>
  <c r="G141" i="50"/>
  <c r="M282" i="50"/>
  <c r="F72" i="50"/>
  <c r="CD36" i="67"/>
  <c r="HM12" i="38"/>
  <c r="DY13" i="38"/>
  <c r="BO39" i="67"/>
  <c r="H287" i="50"/>
  <c r="H60" i="50"/>
  <c r="AH36" i="67"/>
  <c r="IK14" i="38"/>
  <c r="H15" i="52"/>
  <c r="CD18" i="38"/>
  <c r="Y13" i="38"/>
  <c r="F219" i="50"/>
  <c r="AC19" i="38"/>
  <c r="BQ37" i="67"/>
  <c r="K147" i="50"/>
  <c r="F316" i="50"/>
  <c r="I213" i="50"/>
  <c r="EG37" i="67"/>
  <c r="G198" i="50"/>
  <c r="N100" i="50"/>
  <c r="BB39" i="67"/>
  <c r="I234" i="50"/>
  <c r="E281" i="50"/>
  <c r="G169" i="50"/>
  <c r="CQ39" i="67"/>
  <c r="AE7" i="52"/>
  <c r="GQ19" i="38"/>
  <c r="K58" i="50"/>
  <c r="EV39" i="67"/>
  <c r="FB37" i="67"/>
  <c r="V11" i="38"/>
  <c r="FD38" i="67"/>
  <c r="G307" i="50"/>
  <c r="BG11" i="38"/>
  <c r="FX17" i="38"/>
  <c r="I304" i="50"/>
  <c r="X7" i="52"/>
  <c r="CX37" i="67"/>
  <c r="AV37" i="67"/>
  <c r="F246" i="50"/>
  <c r="HV13" i="38"/>
  <c r="DA37" i="67"/>
  <c r="CX11" i="38"/>
  <c r="AS37" i="67"/>
  <c r="AR37" i="67"/>
  <c r="EJ37" i="67"/>
  <c r="I29" i="48"/>
  <c r="CP14" i="38"/>
  <c r="F169" i="50"/>
  <c r="G61" i="50"/>
  <c r="Z18" i="38"/>
  <c r="FG38" i="67"/>
  <c r="N125" i="50"/>
  <c r="IH39" i="67"/>
  <c r="Q5" i="52"/>
  <c r="I177" i="50"/>
  <c r="I67" i="50"/>
  <c r="AA11" i="38"/>
  <c r="EZ13" i="38"/>
  <c r="HF13" i="38"/>
  <c r="M279" i="50"/>
  <c r="M243" i="50"/>
  <c r="HO38" i="67"/>
  <c r="AF7" i="52"/>
  <c r="GD13" i="38"/>
  <c r="FB36" i="67"/>
  <c r="M308" i="50"/>
  <c r="DU16" i="38"/>
  <c r="D183" i="50"/>
  <c r="J141" i="50"/>
  <c r="BD14" i="38"/>
  <c r="DH13" i="38"/>
  <c r="I235" i="50"/>
  <c r="IE19" i="38"/>
  <c r="FB38" i="67"/>
  <c r="E71" i="50"/>
  <c r="IA38" i="67"/>
  <c r="L328" i="50"/>
  <c r="HK38" i="67"/>
  <c r="GW18" i="38"/>
  <c r="G167" i="50"/>
  <c r="AH16" i="38"/>
  <c r="CH14" i="38"/>
  <c r="HS13" i="38"/>
  <c r="EP16" i="38"/>
  <c r="BU39" i="67"/>
  <c r="DW16" i="38"/>
  <c r="J206" i="50"/>
  <c r="R16" i="38"/>
  <c r="K139" i="50"/>
  <c r="F57" i="50"/>
  <c r="E127" i="50"/>
  <c r="ES13" i="38"/>
  <c r="E235" i="50"/>
  <c r="II19" i="38"/>
  <c r="K240" i="50"/>
  <c r="N244" i="50"/>
  <c r="D173" i="50"/>
  <c r="AD19" i="38"/>
  <c r="FT13" i="38"/>
  <c r="FX14" i="38"/>
  <c r="D319" i="50"/>
  <c r="AN18" i="38"/>
  <c r="N215" i="50"/>
  <c r="I126" i="50"/>
  <c r="DD18" i="38"/>
  <c r="J172" i="50"/>
  <c r="AV17" i="38"/>
  <c r="K273" i="50"/>
  <c r="R15" i="38"/>
  <c r="AL13" i="38"/>
  <c r="GB39" i="67"/>
  <c r="CL38" i="67"/>
  <c r="GV13" i="38"/>
  <c r="HD19" i="38"/>
  <c r="GC17" i="38"/>
  <c r="X12" i="38"/>
  <c r="N201" i="50"/>
  <c r="E175" i="50"/>
  <c r="AW11" i="38"/>
  <c r="GS12" i="38"/>
  <c r="CA19" i="38"/>
  <c r="EM36" i="67"/>
  <c r="G162" i="50"/>
  <c r="GJ37" i="67"/>
  <c r="L312" i="50"/>
  <c r="AQ15" i="38"/>
  <c r="L242" i="50"/>
  <c r="L198" i="50"/>
  <c r="GV18" i="38"/>
  <c r="K197" i="50"/>
  <c r="DV13" i="38"/>
  <c r="AU18" i="38"/>
  <c r="N252" i="50"/>
  <c r="HD38" i="67"/>
  <c r="L315" i="50"/>
  <c r="DA17" i="38"/>
  <c r="M129" i="50"/>
  <c r="D180" i="50"/>
  <c r="D71" i="50"/>
  <c r="M173" i="50"/>
  <c r="CN12" i="38"/>
  <c r="D54" i="50"/>
  <c r="M233" i="50"/>
  <c r="GM18" i="38"/>
  <c r="FU37" i="67"/>
  <c r="EF11" i="38"/>
  <c r="GP36" i="67"/>
  <c r="E59" i="50"/>
  <c r="K279" i="50"/>
  <c r="I321" i="50"/>
  <c r="GJ15" i="38"/>
  <c r="L136" i="50"/>
  <c r="DM38" i="67"/>
  <c r="L283" i="50"/>
  <c r="CF36" i="67"/>
  <c r="L61" i="50"/>
  <c r="DO15" i="38"/>
  <c r="N162" i="50"/>
  <c r="FP36" i="67"/>
  <c r="M68" i="50"/>
  <c r="F244" i="50"/>
  <c r="FA12" i="38"/>
  <c r="E206" i="50"/>
  <c r="DL36" i="67"/>
  <c r="CX14" i="38"/>
  <c r="N309" i="50"/>
  <c r="CD14" i="38"/>
  <c r="K281" i="50"/>
  <c r="GO14" i="38"/>
  <c r="K135" i="50"/>
  <c r="M37" i="67"/>
  <c r="N246" i="50"/>
  <c r="N96" i="50"/>
  <c r="FL15" i="38"/>
  <c r="N97" i="50"/>
  <c r="BR39" i="67"/>
  <c r="F130" i="50"/>
  <c r="F167" i="50"/>
  <c r="L214" i="50"/>
  <c r="O38" i="67"/>
  <c r="CW15" i="38"/>
  <c r="EW14" i="38"/>
  <c r="E249" i="50"/>
  <c r="GX16" i="38"/>
  <c r="BD38" i="67"/>
  <c r="I37" i="67"/>
  <c r="I255" i="50"/>
  <c r="AX38" i="67"/>
  <c r="I129" i="50"/>
  <c r="FO16" i="38"/>
  <c r="HX19" i="38"/>
  <c r="IB12" i="38"/>
  <c r="G205" i="50"/>
  <c r="FG19" i="38"/>
  <c r="GP37" i="67"/>
  <c r="DA15" i="38"/>
  <c r="II36" i="67"/>
  <c r="I285" i="50"/>
  <c r="CB38" i="67"/>
  <c r="Z13" i="38"/>
  <c r="GJ13" i="38"/>
  <c r="N91" i="50"/>
  <c r="HL19" i="38"/>
  <c r="DE17" i="38"/>
  <c r="HY14" i="38"/>
  <c r="K141" i="50"/>
  <c r="J240" i="50"/>
  <c r="CJ15" i="38"/>
  <c r="M244" i="50"/>
  <c r="GL15" i="38"/>
  <c r="CZ11" i="38"/>
  <c r="D144" i="50"/>
  <c r="BH19" i="38"/>
  <c r="AU36" i="67"/>
  <c r="G57" i="50"/>
  <c r="I135" i="50"/>
  <c r="M137" i="50"/>
  <c r="I312" i="50"/>
  <c r="DV19" i="38"/>
  <c r="I26" i="48"/>
  <c r="CH19" i="38"/>
  <c r="HK39" i="67"/>
  <c r="M254" i="50"/>
  <c r="DL12" i="38"/>
  <c r="D308" i="50"/>
  <c r="EB39" i="67"/>
  <c r="DJ16" i="38"/>
  <c r="EF12" i="38"/>
  <c r="EF36" i="67"/>
  <c r="EA11" i="38"/>
  <c r="GT13" i="38"/>
  <c r="I61" i="50"/>
  <c r="HD17" i="38"/>
  <c r="HN15" i="38"/>
  <c r="N207" i="50"/>
  <c r="I95" i="50"/>
  <c r="G239" i="50"/>
  <c r="I277" i="50"/>
  <c r="AC36" i="67"/>
  <c r="F111" i="50"/>
  <c r="AQ38" i="67"/>
  <c r="AA5" i="52"/>
  <c r="GM12" i="38"/>
  <c r="I94" i="50"/>
  <c r="DQ11" i="38"/>
  <c r="I66" i="50"/>
  <c r="M203" i="50"/>
  <c r="GD18" i="38"/>
  <c r="BT18" i="38"/>
  <c r="N241" i="50"/>
  <c r="GF17" i="38"/>
  <c r="HS11" i="38"/>
  <c r="D197" i="50"/>
  <c r="BS36" i="67"/>
  <c r="D270" i="50"/>
  <c r="F109" i="50"/>
  <c r="GI18" i="38"/>
  <c r="CI18" i="38"/>
  <c r="FC19" i="38"/>
  <c r="EB19" i="38"/>
  <c r="K97" i="50"/>
  <c r="M16" i="38"/>
  <c r="V6" i="50"/>
  <c r="K270" i="50"/>
  <c r="BZ14" i="38"/>
  <c r="K109" i="50"/>
  <c r="I183" i="50"/>
  <c r="V15" i="38"/>
  <c r="BF11" i="38"/>
  <c r="CJ11" i="38"/>
  <c r="F137" i="50"/>
  <c r="J319" i="50"/>
  <c r="EN38" i="67"/>
  <c r="K89" i="50"/>
  <c r="HC12" i="38"/>
  <c r="G197" i="50"/>
  <c r="EY37" i="67"/>
  <c r="N90" i="50"/>
  <c r="FI39" i="67"/>
  <c r="M178" i="50"/>
  <c r="T5" i="52"/>
  <c r="I215" i="50"/>
  <c r="IC39" i="67"/>
  <c r="EH15" i="38"/>
  <c r="G286" i="50"/>
  <c r="CS12" i="38"/>
  <c r="CH36" i="67"/>
  <c r="H140" i="50"/>
  <c r="ES11" i="38"/>
  <c r="HJ15" i="38"/>
  <c r="H144" i="50"/>
  <c r="IC14" i="38"/>
  <c r="H63" i="50"/>
  <c r="N140" i="50"/>
  <c r="BJ14" i="38"/>
  <c r="GQ38" i="67"/>
  <c r="FM14" i="38"/>
  <c r="AT38" i="67"/>
  <c r="BU37" i="67"/>
  <c r="K287" i="50"/>
  <c r="J70" i="50"/>
  <c r="FP16" i="38"/>
  <c r="CU15" i="38"/>
  <c r="D249" i="50"/>
  <c r="HR17" i="38"/>
  <c r="AT16" i="38"/>
  <c r="ID12" i="38"/>
  <c r="H134" i="50"/>
  <c r="GY14" i="38"/>
  <c r="HG19" i="38"/>
  <c r="F62" i="50"/>
  <c r="I89" i="50"/>
  <c r="EP19" i="38"/>
  <c r="BZ17" i="38"/>
  <c r="G40" i="48"/>
  <c r="BT17" i="38"/>
  <c r="D66" i="50"/>
  <c r="HR14" i="38"/>
  <c r="EO19" i="38"/>
  <c r="AE15" i="38"/>
  <c r="BD16" i="38"/>
  <c r="L253" i="50"/>
  <c r="GE15" i="38"/>
  <c r="J56" i="50"/>
  <c r="K217" i="50"/>
  <c r="CX38" i="67"/>
  <c r="FO14" i="38"/>
  <c r="FC17" i="38"/>
  <c r="H138" i="50"/>
  <c r="BA18" i="38"/>
  <c r="I251" i="50"/>
  <c r="EA38" i="67"/>
  <c r="IE39" i="67"/>
  <c r="DI17" i="38"/>
  <c r="L183" i="50"/>
  <c r="FN17" i="38"/>
  <c r="M19" i="38"/>
  <c r="E103" i="50"/>
  <c r="G63" i="50"/>
  <c r="GJ36" i="67"/>
  <c r="CO11" i="38"/>
  <c r="HN14" i="38"/>
  <c r="FV38" i="67"/>
  <c r="G147" i="50"/>
  <c r="L17" i="38"/>
  <c r="F197" i="50"/>
  <c r="DF11" i="38"/>
  <c r="HX12" i="38"/>
  <c r="GH18" i="38"/>
  <c r="AM37" i="67"/>
  <c r="HO17" i="38"/>
  <c r="HE17" i="38"/>
  <c r="HM39" i="67"/>
  <c r="N132" i="50"/>
  <c r="M69" i="50"/>
  <c r="E177" i="50"/>
  <c r="M66" i="50"/>
  <c r="CG37" i="67"/>
  <c r="DN12" i="38"/>
  <c r="DH38" i="67"/>
  <c r="DM14" i="38"/>
  <c r="D172" i="50"/>
  <c r="CA36" i="67"/>
  <c r="M249" i="50"/>
  <c r="BU15" i="38"/>
  <c r="G18" i="38"/>
  <c r="T12" i="38"/>
  <c r="K218" i="50"/>
  <c r="L248" i="50"/>
  <c r="ES16" i="38"/>
  <c r="IQ15" i="38"/>
  <c r="H198" i="50"/>
  <c r="FD14" i="38"/>
  <c r="M320" i="50"/>
  <c r="I54" i="50"/>
  <c r="K177" i="50"/>
  <c r="N163" i="50"/>
  <c r="N281" i="50"/>
  <c r="H161" i="50"/>
  <c r="L207" i="50"/>
  <c r="K53" i="50"/>
  <c r="H270" i="50"/>
  <c r="L236" i="50"/>
  <c r="H238" i="50"/>
  <c r="I133" i="50"/>
  <c r="GU13" i="38"/>
  <c r="N38" i="67"/>
  <c r="K173" i="50"/>
  <c r="FQ13" i="38"/>
  <c r="EC37" i="67"/>
  <c r="BT14" i="38"/>
  <c r="CL18" i="38"/>
  <c r="IP39" i="67"/>
  <c r="DV11" i="38"/>
  <c r="CK39" i="67"/>
  <c r="HQ14" i="38"/>
  <c r="BQ18" i="38"/>
  <c r="CO16" i="38"/>
  <c r="FV19" i="38"/>
  <c r="BN18" i="38"/>
  <c r="D94" i="50"/>
  <c r="DP18" i="38"/>
  <c r="AU37" i="67"/>
  <c r="M165" i="50"/>
  <c r="GF12" i="38"/>
  <c r="I216" i="50"/>
  <c r="BX37" i="67"/>
  <c r="E282" i="50"/>
  <c r="AT36" i="67"/>
  <c r="BW17" i="38"/>
  <c r="F161" i="50"/>
  <c r="AX12" i="38"/>
  <c r="W36" i="67"/>
  <c r="G308" i="50"/>
  <c r="M61" i="50"/>
  <c r="DB18" i="38"/>
  <c r="M127" i="50"/>
  <c r="GO13" i="38"/>
  <c r="N277" i="50"/>
  <c r="FQ14" i="38"/>
  <c r="M288" i="50"/>
  <c r="FK39" i="67"/>
  <c r="G255" i="50"/>
  <c r="AH13" i="38"/>
  <c r="G213" i="50"/>
  <c r="FK19" i="38"/>
  <c r="J285" i="50"/>
  <c r="E125" i="50"/>
  <c r="H282" i="50"/>
  <c r="FO13" i="38"/>
  <c r="HI17" i="38"/>
  <c r="HG37" i="67"/>
  <c r="HW11" i="38"/>
  <c r="CK38" i="67"/>
  <c r="HE37" i="67"/>
  <c r="GI14" i="38"/>
  <c r="BB19" i="38"/>
  <c r="CJ36" i="67"/>
  <c r="N60" i="50"/>
  <c r="H24" i="52"/>
  <c r="CJ19" i="38"/>
  <c r="DN37" i="67"/>
  <c r="CT15" i="38"/>
  <c r="FS38" i="67"/>
  <c r="E170" i="50"/>
  <c r="L174" i="50"/>
  <c r="M130" i="50"/>
  <c r="E106" i="50"/>
  <c r="CS38" i="67"/>
  <c r="IA16" i="38"/>
  <c r="DI18" i="38"/>
  <c r="G98" i="50"/>
  <c r="EA37" i="67"/>
  <c r="CT18" i="38"/>
  <c r="AV11" i="38"/>
  <c r="DQ16" i="38"/>
  <c r="AP37" i="67"/>
  <c r="GC37" i="67"/>
  <c r="GM15" i="38"/>
  <c r="BU36" i="67"/>
  <c r="BS17" i="38"/>
  <c r="CH15" i="38"/>
  <c r="I280" i="50"/>
  <c r="AB18" i="38"/>
  <c r="BU38" i="67"/>
  <c r="BJ11" i="38"/>
  <c r="K75" i="50"/>
  <c r="HA37" i="67"/>
  <c r="BM18" i="38"/>
  <c r="G310" i="50"/>
  <c r="H36" i="67"/>
  <c r="L179" i="50"/>
  <c r="FU36" i="67"/>
  <c r="AG39" i="67"/>
  <c r="M60" i="50"/>
  <c r="GV12" i="38"/>
  <c r="N248" i="50"/>
  <c r="AK39" i="67"/>
  <c r="BX12" i="38"/>
  <c r="IC37" i="67"/>
  <c r="J54" i="50"/>
  <c r="E212" i="50"/>
  <c r="GP18" i="38"/>
  <c r="DX19" i="38"/>
  <c r="K168" i="50"/>
  <c r="DD11" i="38"/>
  <c r="FI14" i="38"/>
  <c r="GS17" i="38"/>
  <c r="M100" i="50"/>
  <c r="HA13" i="38"/>
  <c r="CY15" i="38"/>
  <c r="G313" i="50"/>
  <c r="J209" i="50"/>
  <c r="DN16" i="38"/>
  <c r="FT19" i="38"/>
  <c r="AN12" i="38"/>
  <c r="IL11" i="38"/>
  <c r="D107" i="50"/>
  <c r="BL11" i="38"/>
  <c r="GZ12" i="38"/>
  <c r="J273" i="50"/>
  <c r="E322" i="50"/>
  <c r="HW19" i="38"/>
  <c r="DR17" i="38"/>
  <c r="L225" i="50"/>
  <c r="GE37" i="67"/>
  <c r="BB36" i="67"/>
  <c r="M209" i="50"/>
  <c r="M166" i="50"/>
  <c r="N255" i="50"/>
  <c r="DY37" i="67"/>
  <c r="G200" i="50"/>
  <c r="BV18" i="38"/>
  <c r="HS14" i="38"/>
  <c r="GA19" i="38"/>
  <c r="G311" i="50"/>
  <c r="J313" i="50"/>
  <c r="BZ18" i="38"/>
  <c r="DP17" i="38"/>
  <c r="HO12" i="38"/>
  <c r="J4" i="52"/>
  <c r="GI19" i="38"/>
  <c r="AG37" i="67"/>
  <c r="K125" i="50"/>
  <c r="CT39" i="67"/>
  <c r="CF17" i="38"/>
  <c r="N308" i="50"/>
  <c r="N285" i="50"/>
  <c r="CR36" i="67"/>
  <c r="GY15" i="38"/>
  <c r="G32" i="52"/>
  <c r="FO15" i="38"/>
  <c r="DA19" i="38"/>
  <c r="J58" i="50"/>
  <c r="GW19" i="38"/>
  <c r="AW36" i="67"/>
  <c r="H64" i="50"/>
  <c r="GA39" i="67"/>
  <c r="J318" i="50"/>
  <c r="AC16" i="38"/>
  <c r="L93" i="50"/>
  <c r="H309" i="50"/>
  <c r="BI39" i="67"/>
  <c r="HB39" i="67"/>
  <c r="EZ19" i="38"/>
  <c r="EV36" i="67"/>
  <c r="E95" i="50"/>
  <c r="D90" i="50"/>
  <c r="AW37" i="67"/>
  <c r="GK19" i="38"/>
  <c r="BJ19" i="38"/>
  <c r="N13" i="38"/>
  <c r="M274" i="50"/>
  <c r="HF17" i="38"/>
  <c r="K96" i="50"/>
  <c r="BJ12" i="38"/>
  <c r="K304" i="50"/>
  <c r="FK14" i="38"/>
  <c r="K136" i="50"/>
  <c r="FK17" i="38"/>
  <c r="HY39" i="67"/>
  <c r="J96" i="50"/>
  <c r="F70" i="50"/>
  <c r="CF13" i="38"/>
  <c r="K206" i="50"/>
  <c r="FN18" i="38"/>
  <c r="F312" i="50"/>
  <c r="IM14" i="38"/>
  <c r="I16" i="48"/>
  <c r="D89" i="50"/>
  <c r="J61" i="50"/>
  <c r="DV16" i="38"/>
  <c r="BL18" i="38"/>
  <c r="BR19" i="38"/>
  <c r="L70" i="50"/>
  <c r="J249" i="50"/>
  <c r="ET15" i="38"/>
  <c r="FM37" i="67"/>
  <c r="AP38" i="67"/>
  <c r="N69" i="50"/>
  <c r="ID11" i="38"/>
  <c r="HB17" i="38"/>
  <c r="D73" i="50"/>
  <c r="E183" i="50"/>
  <c r="DK36" i="67"/>
  <c r="EX12" i="38"/>
  <c r="N305" i="50"/>
  <c r="HZ16" i="38"/>
  <c r="II17" i="38"/>
  <c r="GI37" i="67"/>
  <c r="IR39" i="67"/>
  <c r="Z5" i="52"/>
  <c r="W19" i="38"/>
  <c r="AA38" i="67"/>
  <c r="H247" i="50"/>
  <c r="IJ18" i="38"/>
  <c r="L308" i="50"/>
  <c r="HP15" i="38"/>
  <c r="EX38" i="67"/>
  <c r="H254" i="50"/>
  <c r="M136" i="50"/>
  <c r="L218" i="50"/>
  <c r="Y18" i="38"/>
  <c r="GC16" i="38"/>
  <c r="E104" i="50"/>
  <c r="G237" i="50"/>
  <c r="HQ39" i="67"/>
  <c r="K250" i="50"/>
  <c r="IG17" i="38"/>
  <c r="I28" i="48"/>
  <c r="IJ15" i="38"/>
  <c r="L275" i="50"/>
  <c r="BB12" i="38"/>
  <c r="DF39" i="67"/>
  <c r="EO12" i="38"/>
  <c r="BY18" i="38"/>
  <c r="FF19" i="38"/>
  <c r="AF5" i="52"/>
  <c r="FA36" i="67"/>
  <c r="DX13" i="38"/>
  <c r="J105" i="50"/>
  <c r="HR38" i="67"/>
  <c r="FW16" i="38"/>
  <c r="HM37" i="67"/>
  <c r="H38" i="67"/>
  <c r="P16" i="38"/>
  <c r="U12" i="38"/>
  <c r="AZ18" i="38"/>
  <c r="F280" i="50"/>
  <c r="G215" i="50"/>
  <c r="HJ36" i="67"/>
  <c r="EJ36" i="67"/>
  <c r="I92" i="50"/>
  <c r="D68" i="50"/>
  <c r="BW13" i="38"/>
  <c r="FY37" i="67"/>
  <c r="HK17" i="38"/>
  <c r="D254" i="50"/>
  <c r="IF14" i="38"/>
  <c r="FJ39" i="67"/>
  <c r="GQ18" i="38"/>
  <c r="F216" i="50"/>
  <c r="EF39" i="67"/>
  <c r="IP16" i="38"/>
  <c r="HI39" i="67"/>
  <c r="DS16" i="38"/>
  <c r="HP17" i="38"/>
  <c r="DB12" i="38"/>
  <c r="I305" i="50"/>
  <c r="GT37" i="67"/>
  <c r="L38" i="67"/>
  <c r="G59" i="50"/>
  <c r="H182" i="50"/>
  <c r="M179" i="50"/>
  <c r="EH18" i="38"/>
  <c r="AN15" i="38"/>
  <c r="HO36" i="67"/>
  <c r="FW13" i="38"/>
  <c r="GQ13" i="38"/>
  <c r="H15" i="38"/>
  <c r="L96" i="50"/>
  <c r="AA19" i="38"/>
  <c r="HN13" i="38"/>
  <c r="U37" i="67"/>
  <c r="ED39" i="67"/>
  <c r="AN17" i="38"/>
  <c r="D210" i="50"/>
  <c r="GO39" i="67"/>
  <c r="CJ18" i="38"/>
  <c r="J16" i="38"/>
  <c r="J287" i="50"/>
  <c r="BQ38" i="67"/>
  <c r="CZ36" i="67"/>
  <c r="N172" i="50"/>
  <c r="CN39" i="67"/>
  <c r="N39" i="67"/>
  <c r="V37" i="67"/>
  <c r="D138" i="50"/>
  <c r="BK19" i="38"/>
  <c r="ER17" i="38"/>
  <c r="N74" i="50"/>
  <c r="I168" i="50"/>
  <c r="M4" i="52"/>
  <c r="E284" i="50"/>
  <c r="AO11" i="38"/>
  <c r="AV16" i="38"/>
  <c r="R36" i="67"/>
  <c r="HN19" i="38"/>
  <c r="IK36" i="67"/>
  <c r="GD17" i="38"/>
  <c r="DY39" i="67"/>
  <c r="D63" i="50"/>
  <c r="BQ11" i="38"/>
  <c r="N104" i="50"/>
  <c r="D67" i="50"/>
  <c r="V14" i="38"/>
  <c r="K309" i="50"/>
  <c r="ES39" i="67"/>
  <c r="EA14" i="38"/>
  <c r="HG11" i="38"/>
  <c r="G143" i="50"/>
  <c r="DO13" i="38"/>
  <c r="DV37" i="67"/>
  <c r="N105" i="50"/>
  <c r="G95" i="50"/>
  <c r="AH39" i="67"/>
  <c r="J128" i="50"/>
  <c r="F281" i="50"/>
  <c r="D233" i="50"/>
  <c r="G75" i="50"/>
  <c r="H72" i="50"/>
  <c r="D238" i="50"/>
  <c r="J245" i="50"/>
  <c r="F175" i="50"/>
  <c r="H92" i="50"/>
  <c r="DP38" i="67"/>
  <c r="DZ36" i="67"/>
  <c r="EL39" i="67"/>
  <c r="M211" i="50"/>
  <c r="I10" i="48"/>
  <c r="FZ19" i="38"/>
  <c r="AC38" i="67"/>
  <c r="GT19" i="38"/>
  <c r="HC13" i="38"/>
  <c r="FR18" i="38"/>
  <c r="AR15" i="38"/>
  <c r="HH18" i="38"/>
  <c r="DD19" i="38"/>
  <c r="CT13" i="38"/>
  <c r="FB18" i="38"/>
  <c r="D276" i="50"/>
  <c r="D202" i="50"/>
  <c r="DE37" i="67"/>
  <c r="EV18" i="38"/>
  <c r="GN11" i="38"/>
  <c r="G202" i="50"/>
  <c r="GM38" i="67"/>
  <c r="DK11" i="38"/>
  <c r="G91" i="50"/>
  <c r="H104" i="50"/>
  <c r="G90" i="50"/>
  <c r="DX15" i="38"/>
  <c r="M54" i="50"/>
  <c r="CS17" i="38"/>
  <c r="M36" i="67"/>
  <c r="N73" i="50"/>
  <c r="M163" i="50"/>
  <c r="IH18" i="38"/>
  <c r="FQ15" i="38"/>
  <c r="H290" i="50"/>
  <c r="DA18" i="38"/>
  <c r="Z16" i="38"/>
  <c r="N317" i="50"/>
  <c r="CR39" i="67"/>
  <c r="F126" i="50"/>
  <c r="K126" i="50"/>
  <c r="GW13" i="38"/>
  <c r="CW36" i="67"/>
  <c r="II14" i="38"/>
  <c r="H12" i="38"/>
  <c r="J101" i="50"/>
  <c r="D105" i="50"/>
  <c r="AD7" i="52"/>
  <c r="K209" i="50"/>
  <c r="FG13" i="38"/>
  <c r="FA17" i="38"/>
  <c r="AK16" i="38"/>
  <c r="DC13" i="38"/>
  <c r="BY36" i="67"/>
  <c r="M289" i="50"/>
  <c r="AR12" i="38"/>
  <c r="IC38" i="67"/>
  <c r="K101" i="50"/>
  <c r="EG14" i="38"/>
  <c r="AJ19" i="38"/>
  <c r="J165" i="50"/>
  <c r="L132" i="50"/>
  <c r="GH17" i="38"/>
  <c r="AU11" i="38"/>
  <c r="G97" i="50"/>
  <c r="L127" i="50"/>
  <c r="Q36" i="67"/>
  <c r="CV11" i="38"/>
  <c r="HX13" i="38"/>
  <c r="DJ13" i="38"/>
  <c r="EC17" i="38"/>
  <c r="L107" i="50"/>
  <c r="ES15" i="38"/>
  <c r="II12" i="38"/>
  <c r="DR12" i="38"/>
  <c r="G271" i="50"/>
  <c r="DR15" i="38"/>
  <c r="EN15" i="38"/>
  <c r="Z37" i="67"/>
  <c r="I7" i="48"/>
  <c r="I284" i="50"/>
  <c r="IA15" i="38"/>
  <c r="GN14" i="38"/>
  <c r="CA37" i="67"/>
  <c r="N102" i="50"/>
  <c r="DY18" i="38"/>
  <c r="E308" i="50"/>
  <c r="BU16" i="38"/>
  <c r="G273" i="50"/>
  <c r="ED16" i="38"/>
  <c r="AK15" i="38"/>
  <c r="ED19" i="38"/>
  <c r="I14" i="38"/>
  <c r="CB18" i="38"/>
  <c r="AJ13" i="38"/>
  <c r="GC36" i="67"/>
  <c r="EP14" i="38"/>
  <c r="AN38" i="67"/>
  <c r="E96" i="50"/>
  <c r="AD4" i="52"/>
  <c r="E99" i="50"/>
  <c r="AO17" i="38"/>
  <c r="F271" i="50"/>
  <c r="HV39" i="67"/>
  <c r="HR11" i="38"/>
  <c r="GQ36" i="67"/>
  <c r="E182" i="50"/>
  <c r="CH11" i="38"/>
  <c r="HY12" i="38"/>
  <c r="BD19" i="38"/>
  <c r="AG11" i="38"/>
  <c r="DV36" i="67"/>
  <c r="CE17" i="38"/>
  <c r="EC12" i="38"/>
  <c r="IR38" i="67"/>
  <c r="DR16" i="38"/>
  <c r="BO19" i="38"/>
  <c r="FF39" i="67"/>
  <c r="D277" i="50"/>
  <c r="J89" i="50"/>
  <c r="BT38" i="67"/>
  <c r="K175" i="50"/>
  <c r="D313" i="50"/>
  <c r="D246" i="50"/>
  <c r="CG18" i="38"/>
  <c r="W13" i="38"/>
  <c r="W38" i="67"/>
  <c r="H30" i="52"/>
  <c r="BG15" i="38"/>
  <c r="HI13" i="38"/>
  <c r="BP12" i="38"/>
  <c r="GX38" i="67"/>
  <c r="FN39" i="67"/>
  <c r="AZ16" i="38"/>
  <c r="L322" i="50"/>
  <c r="F236" i="50"/>
  <c r="S13" i="38"/>
  <c r="M90" i="50"/>
  <c r="BL39" i="67"/>
  <c r="HY36" i="67"/>
  <c r="CF15" i="38"/>
  <c r="DO38" i="67"/>
  <c r="BU12" i="38"/>
  <c r="J219" i="50"/>
  <c r="BN13" i="38"/>
  <c r="G26" i="52"/>
  <c r="L138" i="50"/>
  <c r="DG18" i="38"/>
  <c r="ET13" i="38"/>
  <c r="HV15" i="38"/>
  <c r="I242" i="50"/>
  <c r="GG16" i="38"/>
  <c r="J175" i="50"/>
  <c r="HS36" i="67"/>
  <c r="DH37" i="67"/>
  <c r="CY36" i="67"/>
  <c r="M283" i="50"/>
  <c r="G100" i="50"/>
  <c r="I310" i="50"/>
  <c r="H210" i="50"/>
  <c r="X11" i="38"/>
  <c r="GP38" i="67"/>
  <c r="H13" i="38"/>
  <c r="DW12" i="38"/>
  <c r="CV18" i="38"/>
  <c r="EF38" i="67"/>
  <c r="W18" i="38"/>
  <c r="BE37" i="67"/>
  <c r="BC18" i="38"/>
  <c r="CL12" i="38"/>
  <c r="FT39" i="67"/>
  <c r="BK37" i="67"/>
  <c r="D289" i="50"/>
  <c r="GQ12" i="38"/>
  <c r="F235" i="50"/>
  <c r="ES14" i="38"/>
  <c r="BP37" i="67"/>
  <c r="U7" i="52"/>
  <c r="CD13" i="38"/>
  <c r="DD39" i="67"/>
  <c r="HG16" i="38"/>
  <c r="DT16" i="38"/>
  <c r="E240" i="50"/>
  <c r="H31" i="52"/>
  <c r="DE13" i="38"/>
  <c r="Q16" i="38"/>
  <c r="CE37" i="67"/>
  <c r="HJ13" i="38"/>
  <c r="F215" i="50"/>
  <c r="CW18" i="38"/>
  <c r="BM16" i="38"/>
  <c r="DZ39" i="67"/>
  <c r="EF18" i="38"/>
  <c r="I17" i="38"/>
  <c r="CN15" i="38"/>
  <c r="D217" i="50"/>
  <c r="EL11" i="38"/>
  <c r="G175" i="50"/>
  <c r="E283" i="50"/>
  <c r="S18" i="38"/>
  <c r="L249" i="50"/>
  <c r="G15" i="38"/>
  <c r="FA19" i="38"/>
  <c r="DB38" i="67"/>
  <c r="F125" i="50"/>
  <c r="L241" i="50"/>
  <c r="G315" i="50"/>
  <c r="HM19" i="38"/>
  <c r="DK15" i="38"/>
  <c r="HA39" i="67"/>
  <c r="J15" i="38"/>
  <c r="FV15" i="38"/>
  <c r="CC14" i="38"/>
  <c r="BF16" i="38"/>
  <c r="M316" i="50"/>
  <c r="GZ14" i="38"/>
  <c r="CX17" i="38"/>
  <c r="FO37" i="67"/>
  <c r="U36" i="67"/>
  <c r="F278" i="50"/>
  <c r="L178" i="50"/>
  <c r="I164" i="50"/>
  <c r="DO37" i="67"/>
  <c r="L176" i="50"/>
  <c r="M182" i="50"/>
  <c r="GV14" i="38"/>
  <c r="DM11" i="38"/>
  <c r="H310" i="50"/>
  <c r="DO19" i="38"/>
  <c r="HM36" i="67"/>
  <c r="F286" i="50"/>
  <c r="FS18" i="38"/>
  <c r="F288" i="50"/>
  <c r="GV37" i="67"/>
  <c r="M318" i="50"/>
  <c r="GK16" i="38"/>
  <c r="ER38" i="67"/>
  <c r="L233" i="50"/>
  <c r="IF15" i="38"/>
  <c r="HW17" i="38"/>
  <c r="H22" i="52"/>
  <c r="F127" i="50"/>
  <c r="DL15" i="38"/>
  <c r="D321" i="50"/>
  <c r="AL16" i="38"/>
  <c r="FD11" i="38"/>
  <c r="S4" i="52"/>
  <c r="BU17" i="38"/>
  <c r="K16" i="38"/>
  <c r="J94" i="50"/>
  <c r="EI12" i="38"/>
  <c r="FH37" i="67"/>
  <c r="F99" i="50"/>
  <c r="CY13" i="38"/>
  <c r="N136" i="50"/>
  <c r="FQ17" i="38"/>
  <c r="FR11" i="38"/>
  <c r="EI11" i="38"/>
  <c r="CI19" i="38"/>
  <c r="FF12" i="38"/>
  <c r="K238" i="50"/>
  <c r="IQ13" i="38"/>
  <c r="EJ13" i="38"/>
  <c r="F74" i="50"/>
  <c r="FF18" i="38"/>
  <c r="GY39" i="67"/>
  <c r="H277" i="50"/>
  <c r="HF18" i="38"/>
  <c r="DQ13" i="38"/>
  <c r="IL16" i="38"/>
  <c r="CJ39" i="67"/>
  <c r="AN14" i="38"/>
  <c r="DU13" i="38"/>
  <c r="K65" i="50"/>
  <c r="BW15" i="38"/>
  <c r="M109" i="50"/>
  <c r="DV17" i="38"/>
  <c r="FC15" i="38"/>
  <c r="HG38" i="67"/>
  <c r="GR18" i="38"/>
  <c r="HK16" i="38"/>
  <c r="O39" i="67"/>
  <c r="W16" i="38"/>
  <c r="EL37" i="67"/>
  <c r="CX15" i="38"/>
  <c r="H19" i="52"/>
  <c r="DE14" i="38"/>
  <c r="BZ12" i="38"/>
  <c r="M134" i="50"/>
  <c r="F273" i="50"/>
  <c r="M15" i="38"/>
  <c r="HQ11" i="38"/>
  <c r="Y19" i="38"/>
  <c r="AK36" i="67"/>
  <c r="CX16" i="38"/>
  <c r="BB37" i="67"/>
  <c r="CC12" i="38"/>
  <c r="HI14" i="38"/>
  <c r="X19" i="38"/>
  <c r="DW19" i="38"/>
  <c r="BM14" i="38"/>
  <c r="EZ11" i="38"/>
  <c r="O14" i="38"/>
  <c r="H278" i="50"/>
  <c r="AK19" i="38"/>
  <c r="K216" i="50"/>
  <c r="GV17" i="38"/>
  <c r="K128" i="50"/>
  <c r="GX15" i="38"/>
  <c r="EI37" i="67"/>
  <c r="F68" i="50"/>
  <c r="EA15" i="38"/>
  <c r="AE19" i="38"/>
  <c r="FX19" i="38"/>
  <c r="I249" i="50"/>
  <c r="FF16" i="38"/>
  <c r="K204" i="50"/>
  <c r="H16" i="38"/>
  <c r="D98" i="50"/>
  <c r="L101" i="50"/>
  <c r="AD17" i="38"/>
  <c r="N70" i="50"/>
  <c r="CI37" i="67"/>
  <c r="L197" i="50"/>
  <c r="CU13" i="38"/>
  <c r="I39" i="67"/>
  <c r="AA36" i="67"/>
  <c r="BO36" i="67"/>
  <c r="BC16" i="38"/>
  <c r="CU39" i="67"/>
  <c r="M92" i="50"/>
  <c r="BQ15" i="38"/>
  <c r="N225" i="50"/>
  <c r="CR11" i="38"/>
  <c r="HY16" i="38"/>
  <c r="I174" i="50"/>
  <c r="L274" i="50"/>
  <c r="H248" i="50"/>
  <c r="N4" i="52"/>
  <c r="DN15" i="38"/>
  <c r="K103" i="50"/>
  <c r="AR14" i="38"/>
  <c r="EJ18" i="38"/>
  <c r="L75" i="50"/>
  <c r="H19" i="38"/>
  <c r="H67" i="50"/>
  <c r="BS15" i="38"/>
  <c r="FH13" i="38"/>
  <c r="FV17" i="38"/>
  <c r="I288" i="50"/>
  <c r="CC38" i="67"/>
  <c r="GZ17" i="38"/>
  <c r="BN19" i="38"/>
  <c r="II37" i="67"/>
  <c r="DZ38" i="67"/>
  <c r="G67" i="50"/>
  <c r="IB39" i="67"/>
  <c r="EJ39" i="67"/>
  <c r="GG15" i="38"/>
  <c r="D286" i="50"/>
  <c r="N239" i="50"/>
  <c r="P19" i="38"/>
  <c r="DJ37" i="67"/>
  <c r="AL39" i="67"/>
  <c r="J210" i="50"/>
  <c r="FL13" i="38"/>
  <c r="E309" i="50"/>
  <c r="W11" i="38"/>
  <c r="H286" i="50"/>
  <c r="N214" i="50"/>
  <c r="K182" i="50"/>
  <c r="IN16" i="38"/>
  <c r="G107" i="50"/>
  <c r="DQ14" i="38"/>
  <c r="DZ17" i="38"/>
  <c r="D309" i="50"/>
  <c r="D108" i="50"/>
  <c r="H99" i="50"/>
  <c r="BQ16" i="38"/>
  <c r="IO11" i="38"/>
  <c r="GB36" i="67"/>
  <c r="IL17" i="38"/>
  <c r="K283" i="50"/>
  <c r="IJ17" i="38"/>
  <c r="FG15" i="38"/>
  <c r="K315" i="50"/>
  <c r="AY12" i="38"/>
  <c r="K138" i="50"/>
  <c r="G171" i="50"/>
  <c r="V13" i="38"/>
  <c r="FL12" i="38"/>
  <c r="DL16" i="38"/>
  <c r="IE14" i="38"/>
  <c r="AL19" i="38"/>
  <c r="HS17" i="38"/>
  <c r="BE39" i="67"/>
  <c r="K59" i="50"/>
  <c r="IO36" i="67"/>
  <c r="J131" i="50"/>
  <c r="L250" i="50"/>
  <c r="BH18" i="38"/>
  <c r="DJ38" i="67"/>
  <c r="H322" i="50"/>
  <c r="HF39" i="67"/>
  <c r="EM17" i="38"/>
  <c r="GW12" i="38"/>
  <c r="H94" i="50"/>
  <c r="E197" i="50"/>
  <c r="CU11" i="38"/>
  <c r="L255" i="50"/>
  <c r="FP17" i="38"/>
  <c r="FI15" i="38"/>
  <c r="N110" i="50"/>
  <c r="DH17" i="38"/>
  <c r="K39" i="67"/>
  <c r="L72" i="50"/>
  <c r="IC12" i="38"/>
  <c r="DF13" i="38"/>
  <c r="M94" i="50"/>
  <c r="G181" i="50"/>
  <c r="IM36" i="67"/>
  <c r="BY16" i="38"/>
  <c r="FC38" i="67"/>
  <c r="DM17" i="38"/>
  <c r="G106" i="50"/>
  <c r="M110" i="50"/>
  <c r="CG13" i="38"/>
  <c r="AD12" i="38"/>
  <c r="EK38" i="67"/>
  <c r="P5" i="52"/>
  <c r="S11" i="38"/>
  <c r="H21" i="52"/>
  <c r="M168" i="50"/>
  <c r="HE38" i="67"/>
  <c r="AX17" i="38"/>
  <c r="AG13" i="38"/>
  <c r="I127" i="50"/>
  <c r="F103" i="50"/>
  <c r="FG37" i="67"/>
  <c r="H100" i="50"/>
  <c r="L272" i="50"/>
  <c r="IF18" i="38"/>
  <c r="J126" i="50"/>
  <c r="K55" i="50"/>
  <c r="D176" i="50"/>
  <c r="DJ36" i="67"/>
  <c r="H93" i="50"/>
  <c r="M218" i="50"/>
  <c r="L202" i="50"/>
  <c r="G201" i="50"/>
  <c r="AZ14" i="38"/>
  <c r="BK36" i="67"/>
  <c r="FW11" i="38"/>
  <c r="BT12" i="38"/>
  <c r="M310" i="50"/>
  <c r="L270" i="50"/>
  <c r="H56" i="50"/>
  <c r="G211" i="50"/>
  <c r="HC11" i="38"/>
  <c r="EY12" i="38"/>
  <c r="D305" i="50"/>
  <c r="BE14" i="38"/>
  <c r="M296" i="50"/>
  <c r="H103" i="50"/>
  <c r="J100" i="50"/>
  <c r="F59" i="50"/>
  <c r="M270" i="50"/>
  <c r="DD15" i="38"/>
  <c r="GQ11" i="38"/>
  <c r="P17" i="38"/>
  <c r="D140" i="50"/>
  <c r="N328" i="50"/>
  <c r="N283" i="50"/>
  <c r="L5" i="52"/>
  <c r="AV13" i="38"/>
  <c r="M5" i="52"/>
  <c r="HQ16" i="38"/>
  <c r="R11" i="38"/>
  <c r="CP36" i="67"/>
  <c r="D240" i="50"/>
  <c r="T17" i="38"/>
  <c r="K310" i="50"/>
  <c r="D219" i="50"/>
  <c r="ED13" i="38"/>
  <c r="E108" i="50"/>
  <c r="L68" i="50"/>
  <c r="L212" i="50"/>
  <c r="DG19" i="38"/>
  <c r="DL18" i="38"/>
  <c r="GJ38" i="67"/>
  <c r="F91" i="50"/>
  <c r="E161" i="50"/>
  <c r="G269" i="50"/>
  <c r="AQ37" i="67"/>
  <c r="H18" i="52"/>
  <c r="DY15" i="38"/>
  <c r="GE13" i="38"/>
  <c r="AK14" i="38"/>
  <c r="W5" i="52"/>
  <c r="EN14" i="38"/>
  <c r="X15" i="38"/>
  <c r="D279" i="50"/>
  <c r="H126" i="50"/>
  <c r="F254" i="50"/>
  <c r="E180" i="50"/>
  <c r="GS18" i="38"/>
  <c r="IQ12" i="38"/>
  <c r="HM16" i="38"/>
  <c r="H181" i="50"/>
  <c r="FH12" i="38"/>
  <c r="AR11" i="38"/>
  <c r="K178" i="50"/>
  <c r="GA15" i="38"/>
  <c r="GZ16" i="38"/>
  <c r="I289" i="50"/>
  <c r="F282" i="50"/>
  <c r="BS18" i="38"/>
  <c r="AS13" i="38"/>
  <c r="J212" i="50"/>
  <c r="EQ15" i="38"/>
  <c r="HP37" i="67"/>
  <c r="DT12" i="38"/>
  <c r="DQ37" i="67"/>
  <c r="K167" i="50"/>
  <c r="BI37" i="67"/>
  <c r="E63" i="50"/>
  <c r="L234" i="50"/>
  <c r="DX12" i="38"/>
  <c r="CU19" i="38"/>
  <c r="GA11" i="38"/>
  <c r="DL14" i="38"/>
  <c r="M13" i="38"/>
  <c r="GP17" i="38"/>
  <c r="BM37" i="67"/>
  <c r="AD16" i="38"/>
  <c r="L99" i="50"/>
  <c r="HM18" i="38"/>
  <c r="BP18" i="38"/>
  <c r="D102" i="50"/>
  <c r="EZ18" i="38"/>
  <c r="GF39" i="67"/>
  <c r="G11" i="38"/>
  <c r="H90" i="50"/>
  <c r="IL19" i="38"/>
  <c r="F290" i="50"/>
  <c r="FH36" i="67"/>
  <c r="EG38" i="67"/>
  <c r="G16" i="38"/>
  <c r="N168" i="50"/>
  <c r="HK18" i="38"/>
  <c r="AD38" i="67"/>
  <c r="L271" i="50"/>
  <c r="GN17" i="38"/>
  <c r="I246" i="50"/>
  <c r="EN18" i="38"/>
  <c r="DH15" i="38"/>
  <c r="HG14" i="38"/>
  <c r="D109" i="50"/>
  <c r="AE18" i="38"/>
  <c r="CR17" i="38"/>
  <c r="IG36" i="67"/>
  <c r="FP18" i="38"/>
  <c r="D70" i="50"/>
  <c r="EA12" i="38"/>
  <c r="G278" i="50"/>
  <c r="GO15" i="38"/>
  <c r="CJ37" i="67"/>
  <c r="HH13" i="38"/>
  <c r="H250" i="50"/>
  <c r="I38" i="67"/>
  <c r="BA14" i="38"/>
  <c r="CZ17" i="38"/>
  <c r="GB37" i="67"/>
  <c r="GY38" i="67"/>
  <c r="BD15" i="38"/>
  <c r="DK14" i="38"/>
  <c r="GF15" i="38"/>
  <c r="AE13" i="38"/>
  <c r="G277" i="50"/>
  <c r="K207" i="50"/>
  <c r="H13" i="52"/>
  <c r="J171" i="50"/>
  <c r="G30" i="52"/>
  <c r="H75" i="50"/>
  <c r="BI11" i="38"/>
  <c r="H109" i="50"/>
  <c r="CC11" i="38"/>
  <c r="CD11" i="38"/>
  <c r="DO39" i="67"/>
  <c r="Y16" i="38"/>
  <c r="FJ19" i="38"/>
  <c r="D168" i="50"/>
  <c r="H202" i="50"/>
  <c r="CG38" i="67"/>
  <c r="AX19" i="38"/>
  <c r="FT11" i="38"/>
  <c r="IP13" i="38"/>
  <c r="J288" i="50"/>
  <c r="D200" i="50"/>
  <c r="EN11" i="38"/>
  <c r="GQ16" i="38"/>
  <c r="FY38" i="67"/>
  <c r="E307" i="50"/>
  <c r="K243" i="50"/>
  <c r="EW36" i="67"/>
  <c r="K235" i="50"/>
  <c r="I104" i="50"/>
  <c r="E102" i="50"/>
  <c r="DB36" i="67"/>
  <c r="E305" i="50"/>
  <c r="DY16" i="38"/>
  <c r="M241" i="50"/>
  <c r="IA36" i="67"/>
  <c r="DC12" i="38"/>
  <c r="DT39" i="67"/>
  <c r="T39" i="67"/>
  <c r="J133" i="50"/>
  <c r="CS15" i="38"/>
  <c r="CZ38" i="67"/>
  <c r="HH19" i="38"/>
  <c r="BO11" i="38"/>
  <c r="AC4" i="52"/>
  <c r="AY15" i="38"/>
  <c r="GL38" i="67"/>
  <c r="M250" i="50"/>
  <c r="IL37" i="67"/>
  <c r="CB19" i="38"/>
  <c r="DX17" i="38"/>
  <c r="GJ19" i="38"/>
  <c r="K269" i="50"/>
  <c r="F320" i="50"/>
  <c r="DF18" i="38"/>
  <c r="GH13" i="38"/>
  <c r="D53" i="50"/>
  <c r="AS19" i="38"/>
  <c r="N254" i="50"/>
  <c r="K305" i="50"/>
  <c r="EG36" i="67"/>
  <c r="Z39" i="67"/>
  <c r="K102" i="50"/>
  <c r="GG37" i="67"/>
  <c r="M309" i="50"/>
  <c r="S38" i="67"/>
  <c r="HV12" i="38"/>
  <c r="L37" i="67"/>
  <c r="I22" i="48"/>
  <c r="FT18" i="38"/>
  <c r="E178" i="50"/>
  <c r="E60" i="50"/>
  <c r="W14" i="38"/>
  <c r="BX38" i="67"/>
  <c r="HI38" i="67"/>
  <c r="FT12" i="38"/>
  <c r="AQ18" i="38"/>
  <c r="J215" i="50"/>
  <c r="BF14" i="38"/>
  <c r="FD19" i="38"/>
  <c r="L177" i="50"/>
  <c r="AT17" i="38"/>
  <c r="IM16" i="38"/>
  <c r="AG38" i="67"/>
  <c r="I219" i="50"/>
  <c r="F54" i="50"/>
  <c r="K219" i="50"/>
  <c r="DD13" i="38"/>
  <c r="H170" i="50"/>
  <c r="EO39" i="67"/>
  <c r="L240" i="50"/>
  <c r="D239" i="50"/>
  <c r="AS18" i="38"/>
  <c r="GR15" i="38"/>
  <c r="G146" i="50"/>
  <c r="FI16" i="38"/>
  <c r="L137" i="50"/>
  <c r="I27" i="48"/>
  <c r="AD11" i="38"/>
  <c r="EI13" i="38"/>
  <c r="BW38" i="67"/>
  <c r="M70" i="50"/>
  <c r="E101" i="50"/>
  <c r="AZ37" i="67"/>
  <c r="I272" i="50"/>
  <c r="DS14" i="38"/>
  <c r="GJ14" i="38"/>
  <c r="H304" i="50"/>
  <c r="I64" i="50"/>
  <c r="H215" i="50"/>
  <c r="F56" i="50"/>
  <c r="ES12" i="38"/>
  <c r="IK19" i="38"/>
  <c r="GE38" i="67"/>
  <c r="HX37" i="67"/>
  <c r="I16" i="38"/>
  <c r="F108" i="50"/>
  <c r="F237" i="50"/>
  <c r="F309" i="50"/>
  <c r="K203" i="50"/>
  <c r="BZ36" i="67"/>
  <c r="HU17" i="38"/>
  <c r="N253" i="50"/>
  <c r="HT17" i="38"/>
  <c r="DF36" i="67"/>
  <c r="G289" i="50"/>
  <c r="D274" i="50"/>
  <c r="IF13" i="38"/>
  <c r="BK11" i="38"/>
  <c r="M204" i="50"/>
  <c r="M311" i="50"/>
  <c r="AU12" i="38"/>
  <c r="F142" i="50"/>
  <c r="F176" i="50"/>
  <c r="M145" i="50"/>
  <c r="GV15" i="38"/>
  <c r="Y11" i="38"/>
  <c r="G60" i="50"/>
  <c r="EW39" i="67"/>
  <c r="E134" i="50"/>
  <c r="DF12" i="38"/>
  <c r="CL14" i="38"/>
  <c r="FR36" i="67"/>
  <c r="CP38" i="67"/>
  <c r="M261" i="50"/>
  <c r="FX39" i="67"/>
  <c r="N209" i="50"/>
  <c r="F211" i="50"/>
  <c r="FA18" i="38"/>
  <c r="N142" i="50"/>
  <c r="IG37" i="67"/>
  <c r="AM36" i="67"/>
  <c r="AF12" i="38"/>
  <c r="FC13" i="38"/>
  <c r="AL17" i="38"/>
  <c r="CW39" i="67"/>
  <c r="U5" i="52"/>
  <c r="HU15" i="38"/>
  <c r="CF39" i="67"/>
  <c r="EE39" i="67"/>
  <c r="BG17" i="38"/>
  <c r="L130" i="50"/>
  <c r="J205" i="50"/>
  <c r="HA15" i="38"/>
  <c r="BV16" i="38"/>
  <c r="HC14" i="38"/>
  <c r="BC37" i="67"/>
  <c r="E165" i="50"/>
  <c r="I23" i="48"/>
  <c r="CM16" i="38"/>
  <c r="N134" i="50"/>
  <c r="G19" i="52"/>
  <c r="FO11" i="38"/>
  <c r="H217" i="50"/>
  <c r="EB15" i="38"/>
  <c r="IL12" i="38"/>
  <c r="HX11" i="38"/>
  <c r="I317" i="50"/>
  <c r="EL36" i="67"/>
  <c r="G132" i="50"/>
  <c r="DY36" i="67"/>
  <c r="AE5" i="52"/>
  <c r="DB17" i="38"/>
  <c r="S14" i="38"/>
  <c r="K174" i="50"/>
  <c r="DX39" i="67"/>
  <c r="DT15" i="38"/>
  <c r="I21" i="48"/>
  <c r="F206" i="50"/>
  <c r="M105" i="50"/>
  <c r="M251" i="50"/>
  <c r="FO18" i="38"/>
  <c r="AK17" i="38"/>
  <c r="FE18" i="38"/>
  <c r="FH39" i="67"/>
  <c r="BW19" i="38"/>
  <c r="AN19" i="38"/>
  <c r="K127" i="50"/>
  <c r="K99" i="50"/>
  <c r="H69" i="50"/>
  <c r="AH17" i="38"/>
  <c r="F141" i="50"/>
  <c r="HN12" i="38"/>
  <c r="K285" i="50"/>
  <c r="IE18" i="38"/>
  <c r="V13" i="50"/>
  <c r="AD13" i="38"/>
  <c r="J7" i="52"/>
  <c r="H174" i="50"/>
  <c r="FB17" i="38"/>
  <c r="GM14" i="38"/>
  <c r="FR13" i="38"/>
  <c r="HX16" i="38"/>
  <c r="GG38" i="67"/>
  <c r="DZ18" i="38"/>
  <c r="HI16" i="38"/>
  <c r="E247" i="50"/>
  <c r="CG17" i="38"/>
  <c r="EP39" i="67"/>
  <c r="AK38" i="67"/>
  <c r="D316" i="50"/>
  <c r="L102" i="50"/>
  <c r="E57" i="50"/>
  <c r="AE37" i="67"/>
  <c r="CH12" i="38"/>
  <c r="I273" i="50"/>
  <c r="BB17" i="38"/>
  <c r="M319" i="50"/>
  <c r="HP13" i="38"/>
  <c r="P38" i="67"/>
  <c r="D135" i="50"/>
  <c r="CT19" i="38"/>
  <c r="D213" i="50"/>
  <c r="N318" i="50"/>
  <c r="N68" i="50"/>
  <c r="DS12" i="38"/>
  <c r="AP19" i="38"/>
  <c r="EX37" i="67"/>
  <c r="I320" i="50"/>
  <c r="BO16" i="38"/>
  <c r="BL38" i="67"/>
  <c r="G125" i="50"/>
  <c r="GL37" i="67"/>
  <c r="HX15" i="38"/>
  <c r="AB12" i="38"/>
  <c r="AU19" i="38"/>
  <c r="FJ15" i="38"/>
  <c r="GA38" i="67"/>
  <c r="J248" i="50"/>
  <c r="AN37" i="67"/>
  <c r="AQ39" i="67"/>
  <c r="D306" i="50"/>
  <c r="HJ17" i="38"/>
  <c r="DP39" i="67"/>
  <c r="EU12" i="38"/>
  <c r="L252" i="50"/>
  <c r="N249" i="50"/>
  <c r="FL37" i="67"/>
  <c r="FA15" i="38"/>
  <c r="EO17" i="38"/>
  <c r="N321" i="50"/>
  <c r="DB14" i="38"/>
  <c r="CI12" i="38"/>
  <c r="FM12" i="38"/>
  <c r="I245" i="50"/>
  <c r="I110" i="50"/>
  <c r="M12" i="38"/>
  <c r="CO18" i="38"/>
  <c r="J312" i="50"/>
  <c r="J130" i="50"/>
  <c r="ET19" i="38"/>
  <c r="AZ17" i="38"/>
  <c r="IJ39" i="67"/>
  <c r="E181" i="50"/>
  <c r="ER36" i="67"/>
  <c r="AW15" i="38"/>
  <c r="ED15" i="38"/>
  <c r="D58" i="50"/>
  <c r="EX39" i="67"/>
  <c r="AK11" i="38"/>
  <c r="N296" i="50"/>
  <c r="FZ14" i="38"/>
  <c r="FL19" i="38"/>
  <c r="AN39" i="67"/>
  <c r="K62" i="50"/>
  <c r="AY16" i="38"/>
  <c r="K286" i="50"/>
  <c r="AF37" i="67"/>
  <c r="BW11" i="38"/>
  <c r="DU38" i="67"/>
  <c r="CB16" i="38"/>
  <c r="EI19" i="38"/>
  <c r="K236" i="50"/>
  <c r="HV36" i="67"/>
  <c r="H129" i="50"/>
  <c r="HE12" i="38"/>
  <c r="J283" i="50"/>
  <c r="FA16" i="38"/>
  <c r="BG18" i="38"/>
  <c r="D243" i="50"/>
  <c r="N167" i="50"/>
  <c r="H165" i="50"/>
  <c r="EN12" i="38"/>
  <c r="CO17" i="38"/>
  <c r="BR13" i="38"/>
  <c r="DT36" i="67"/>
  <c r="H240" i="50"/>
  <c r="BX13" i="38"/>
  <c r="N315" i="50"/>
  <c r="ES36" i="67"/>
  <c r="AO37" i="67"/>
  <c r="K248" i="50"/>
  <c r="N93" i="50"/>
  <c r="AI12" i="38"/>
  <c r="G55" i="50"/>
  <c r="HO37" i="67"/>
  <c r="DS13" i="38"/>
  <c r="AM15" i="38"/>
  <c r="Z14" i="38"/>
  <c r="GZ15" i="38"/>
  <c r="N11" i="38"/>
  <c r="IH38" i="67"/>
  <c r="G140" i="50"/>
  <c r="DT18" i="38"/>
  <c r="DL11" i="38"/>
  <c r="P18" i="38"/>
  <c r="M96" i="50"/>
  <c r="F67" i="50"/>
  <c r="D312" i="50"/>
  <c r="CI36" i="67"/>
  <c r="H274" i="50"/>
  <c r="F89" i="50"/>
  <c r="CE11" i="38"/>
  <c r="H281" i="50"/>
  <c r="G284" i="50"/>
  <c r="BK39" i="67"/>
  <c r="AH15" i="38"/>
  <c r="IQ37" i="67"/>
  <c r="IH13" i="38"/>
  <c r="DK39" i="67"/>
  <c r="D35" i="20"/>
  <c r="HY37" i="67"/>
  <c r="N288" i="50"/>
  <c r="EB37" i="67"/>
  <c r="E205" i="50"/>
  <c r="IA18" i="38"/>
  <c r="BJ16" i="38"/>
  <c r="Y15" i="38"/>
  <c r="CC16" i="38"/>
  <c r="K276" i="50"/>
  <c r="GW38" i="67"/>
  <c r="GS16" i="38"/>
  <c r="AC13" i="38"/>
  <c r="BH39" i="67"/>
  <c r="EI17" i="38"/>
  <c r="N269" i="50"/>
  <c r="I98" i="50"/>
  <c r="EN13" i="38"/>
  <c r="AR17" i="38"/>
  <c r="HY11" i="38"/>
  <c r="IN36" i="67"/>
  <c r="Z11" i="38"/>
  <c r="DX11" i="38"/>
  <c r="F205" i="50"/>
  <c r="CJ17" i="38"/>
  <c r="GH14" i="38"/>
  <c r="BC11" i="38"/>
  <c r="J11" i="38"/>
  <c r="M217" i="50"/>
  <c r="DE39" i="67"/>
  <c r="EQ36" i="67"/>
  <c r="DE38" i="67"/>
  <c r="FU16" i="38"/>
  <c r="CJ38" i="67"/>
  <c r="DW11" i="38"/>
  <c r="H245" i="50"/>
  <c r="CB14" i="38"/>
  <c r="F178" i="50"/>
  <c r="CD38" i="67"/>
  <c r="GR12" i="38"/>
  <c r="HB36" i="67"/>
  <c r="DP14" i="38"/>
  <c r="AW16" i="38"/>
  <c r="FC16" i="38"/>
  <c r="K202" i="50"/>
  <c r="F102" i="50"/>
  <c r="EQ19" i="38"/>
  <c r="CO15" i="38"/>
  <c r="CE15" i="38"/>
  <c r="FM13" i="38"/>
  <c r="BS13" i="38"/>
  <c r="BA19" i="38"/>
  <c r="J200" i="50"/>
  <c r="N171" i="50"/>
  <c r="J106" i="50"/>
  <c r="CB13" i="38"/>
  <c r="CV37" i="67"/>
  <c r="IJ11" i="38"/>
  <c r="F289" i="50"/>
  <c r="I57" i="50"/>
  <c r="J19" i="38"/>
  <c r="N311" i="50"/>
  <c r="ER19" i="38"/>
  <c r="EP13" i="38"/>
  <c r="I208" i="50"/>
  <c r="N56" i="50"/>
  <c r="IC16" i="38"/>
  <c r="CO36" i="67"/>
  <c r="G64" i="50"/>
  <c r="EH37" i="67"/>
  <c r="L284" i="50"/>
  <c r="GT11" i="38"/>
  <c r="HE14" i="38"/>
  <c r="E176" i="50"/>
  <c r="FN13" i="38"/>
  <c r="HT18" i="38"/>
  <c r="BR38" i="67"/>
  <c r="BL12" i="38"/>
  <c r="DY17" i="38"/>
  <c r="D163" i="50"/>
  <c r="IO12" i="38"/>
  <c r="CM36" i="67"/>
  <c r="HZ17" i="38"/>
  <c r="J217" i="50"/>
  <c r="HR19" i="38"/>
  <c r="E94" i="50"/>
  <c r="CF38" i="67"/>
  <c r="Y17" i="38"/>
  <c r="I166" i="50"/>
  <c r="GI12" i="38"/>
  <c r="W39" i="67"/>
  <c r="IO17" i="38"/>
  <c r="BN37" i="67"/>
  <c r="FQ19" i="38"/>
  <c r="BK17" i="38"/>
  <c r="M104" i="50"/>
  <c r="AQ14" i="38"/>
  <c r="L110" i="50"/>
  <c r="I217" i="50"/>
  <c r="HZ13" i="38"/>
  <c r="FU11" i="38"/>
  <c r="J235" i="50"/>
  <c r="AT14" i="38"/>
  <c r="I68" i="50"/>
  <c r="M111" i="50"/>
  <c r="DB37" i="67"/>
  <c r="CO37" i="67"/>
  <c r="T19" i="38"/>
  <c r="EN17" i="38"/>
  <c r="F208" i="50"/>
  <c r="HZ18" i="38"/>
  <c r="J127" i="50"/>
  <c r="N319" i="50"/>
  <c r="BN16" i="38"/>
  <c r="K106" i="50"/>
  <c r="IG18" i="38"/>
  <c r="E239" i="50"/>
  <c r="FP14" i="38"/>
  <c r="IB16" i="38"/>
  <c r="FZ13" i="38"/>
  <c r="CZ14" i="38"/>
  <c r="AL38" i="67"/>
  <c r="FZ17" i="38"/>
  <c r="GA12" i="38"/>
  <c r="BM38" i="67"/>
  <c r="IA12" i="38"/>
  <c r="M212" i="50"/>
  <c r="EI16" i="38"/>
  <c r="N72" i="50"/>
  <c r="AQ11" i="38"/>
  <c r="O16" i="38"/>
  <c r="EH19" i="38"/>
  <c r="GG13" i="38"/>
  <c r="FS16" i="38"/>
  <c r="J99" i="50"/>
  <c r="BY17" i="38"/>
  <c r="GF11" i="38"/>
  <c r="I179" i="50"/>
  <c r="DK17" i="38"/>
  <c r="G163" i="50"/>
  <c r="IL36" i="67"/>
  <c r="H253" i="50"/>
  <c r="H234" i="50"/>
  <c r="S17" i="38"/>
  <c r="CV12" i="38"/>
  <c r="AD15" i="38"/>
  <c r="N175" i="50"/>
  <c r="I25" i="48"/>
  <c r="EC11" i="38"/>
  <c r="FB11" i="38"/>
  <c r="DH36" i="67"/>
  <c r="HA18" i="38"/>
  <c r="O17" i="38"/>
  <c r="CQ13" i="38"/>
  <c r="FV39" i="67"/>
  <c r="H252" i="50"/>
  <c r="GL12" i="38"/>
  <c r="ER13" i="38"/>
  <c r="FE17" i="38"/>
  <c r="HC36" i="67"/>
  <c r="GI15" i="38"/>
  <c r="GK12" i="38"/>
  <c r="HR13" i="38"/>
  <c r="AC11" i="38"/>
  <c r="L200" i="50"/>
  <c r="N280" i="50"/>
  <c r="G89" i="50"/>
  <c r="GL17" i="38"/>
  <c r="GJ12" i="38"/>
  <c r="I240" i="50"/>
  <c r="D178" i="50"/>
  <c r="R18" i="38"/>
  <c r="DK18" i="38"/>
  <c r="AO36" i="67"/>
  <c r="DI37" i="67"/>
  <c r="DI13" i="38"/>
  <c r="AI11" i="38"/>
  <c r="J60" i="50"/>
  <c r="FL14" i="38"/>
  <c r="GS14" i="38"/>
  <c r="BL36" i="67"/>
  <c r="M238" i="50"/>
  <c r="I62" i="50"/>
  <c r="N182" i="50"/>
  <c r="I103" i="50"/>
  <c r="ID16" i="38"/>
  <c r="GK14" i="38"/>
  <c r="K275" i="50"/>
  <c r="DN18" i="38"/>
  <c r="K169" i="50"/>
  <c r="GM19" i="38"/>
  <c r="BH16" i="38"/>
  <c r="E174" i="50"/>
  <c r="ID36" i="67"/>
  <c r="I173" i="50"/>
  <c r="L140" i="50"/>
  <c r="DV39" i="67"/>
  <c r="FC36" i="67"/>
  <c r="L111" i="50"/>
  <c r="GN18" i="38"/>
  <c r="AY11" i="38"/>
  <c r="IN37" i="67"/>
  <c r="I131" i="50"/>
  <c r="GH12" i="38"/>
  <c r="F165" i="50"/>
  <c r="E201" i="50"/>
  <c r="K12" i="38"/>
  <c r="H23" i="52"/>
  <c r="N5" i="52"/>
  <c r="FP38" i="67"/>
  <c r="I75" i="50"/>
  <c r="HU18" i="38"/>
  <c r="EH17" i="38"/>
  <c r="H20" i="52"/>
  <c r="I311" i="50"/>
  <c r="M140" i="50"/>
  <c r="FC12" i="38"/>
  <c r="E237" i="50"/>
  <c r="FX36" i="67"/>
  <c r="J214" i="50"/>
  <c r="FW36" i="67"/>
  <c r="G108" i="50"/>
  <c r="CB17" i="38"/>
  <c r="D280" i="50"/>
  <c r="I63" i="50"/>
  <c r="D317" i="50"/>
  <c r="AG14" i="38"/>
  <c r="E211" i="50"/>
  <c r="CJ13" i="38"/>
  <c r="W12" i="38"/>
  <c r="FK37" i="67"/>
  <c r="CV38" i="67"/>
  <c r="FJ12" i="38"/>
  <c r="F218" i="50"/>
  <c r="BE12" i="38"/>
  <c r="BR36" i="67"/>
  <c r="J250" i="50"/>
  <c r="AT19" i="38"/>
  <c r="EF37" i="67"/>
  <c r="H70" i="50"/>
  <c r="G136" i="50"/>
  <c r="J286" i="50"/>
  <c r="AM17" i="38"/>
  <c r="GA18" i="38"/>
  <c r="BX16" i="38"/>
  <c r="M133" i="50"/>
  <c r="AI37" i="67"/>
  <c r="BZ38" i="67"/>
  <c r="FZ36" i="67"/>
  <c r="L105" i="50"/>
  <c r="AA7" i="52"/>
  <c r="N235" i="50"/>
  <c r="H203" i="50"/>
  <c r="G135" i="50"/>
  <c r="HD37" i="67"/>
  <c r="HA12" i="38"/>
  <c r="EN19" i="38"/>
  <c r="DE12" i="38"/>
  <c r="L310" i="50"/>
  <c r="IO37" i="67"/>
  <c r="F71" i="50"/>
  <c r="I282" i="50"/>
  <c r="J5" i="52"/>
  <c r="DT19" i="38"/>
  <c r="J316" i="50"/>
  <c r="L237" i="50"/>
  <c r="H306" i="50"/>
  <c r="J14" i="38"/>
  <c r="F92" i="50"/>
  <c r="G56" i="50"/>
  <c r="AI15" i="38"/>
  <c r="CZ39" i="67"/>
  <c r="L74" i="50"/>
  <c r="L279" i="50"/>
  <c r="E245" i="50"/>
  <c r="CJ16" i="38"/>
  <c r="K180" i="50"/>
  <c r="IC15" i="38"/>
  <c r="G73" i="50"/>
  <c r="EJ12" i="38"/>
  <c r="IC13" i="38"/>
  <c r="AY38" i="67"/>
  <c r="FS11" i="38"/>
  <c r="M275" i="50"/>
  <c r="K105" i="50"/>
  <c r="L281" i="50"/>
  <c r="CG11" i="38"/>
  <c r="CX39" i="67"/>
  <c r="M125" i="50"/>
  <c r="IF11" i="38"/>
  <c r="DO16" i="38"/>
  <c r="AB15" i="38"/>
  <c r="GF18" i="38"/>
  <c r="H308" i="50"/>
  <c r="FJ14" i="38"/>
  <c r="F284" i="50"/>
  <c r="EP11" i="38"/>
  <c r="I73" i="50"/>
  <c r="FS15" i="38"/>
  <c r="I165" i="50"/>
  <c r="E130" i="50"/>
  <c r="G16" i="52"/>
  <c r="DE15" i="38"/>
  <c r="F97" i="50"/>
  <c r="BC12" i="38"/>
  <c r="GH37" i="67"/>
  <c r="N203" i="50"/>
  <c r="F63" i="50"/>
  <c r="GW15" i="38"/>
  <c r="BX17" i="38"/>
  <c r="P36" i="67"/>
  <c r="H37" i="67"/>
  <c r="HV17" i="38"/>
  <c r="GH11" i="38"/>
  <c r="AG19" i="38"/>
  <c r="BN17" i="38"/>
  <c r="GB14" i="38"/>
  <c r="IK17" i="38"/>
  <c r="FU18" i="38"/>
  <c r="BJ15" i="38"/>
  <c r="BH11" i="38"/>
  <c r="I58" i="50"/>
  <c r="GL11" i="38"/>
  <c r="IE17" i="38"/>
  <c r="FB12" i="38"/>
  <c r="BT19" i="38"/>
  <c r="HG18" i="38"/>
  <c r="GB15" i="38"/>
  <c r="U39" i="67"/>
  <c r="GL36" i="67"/>
  <c r="F250" i="50"/>
  <c r="G74" i="50"/>
  <c r="HG12" i="38"/>
  <c r="EV19" i="38"/>
  <c r="EZ17" i="38"/>
  <c r="CR14" i="38"/>
  <c r="EL16" i="38"/>
  <c r="J315" i="50"/>
  <c r="F307" i="50"/>
  <c r="GI38" i="67"/>
  <c r="H141" i="50"/>
  <c r="AR19" i="38"/>
  <c r="N240" i="50"/>
  <c r="J104" i="50"/>
  <c r="G173" i="50"/>
  <c r="HT36" i="67"/>
  <c r="DW36" i="67"/>
  <c r="H314" i="50"/>
  <c r="HO11" i="38"/>
  <c r="G246" i="50"/>
  <c r="M290" i="50"/>
  <c r="FL17" i="38"/>
  <c r="K162" i="50"/>
  <c r="EX17" i="38"/>
  <c r="D127" i="50"/>
  <c r="HC39" i="67"/>
  <c r="G96" i="50"/>
  <c r="G249" i="50"/>
  <c r="G15" i="52"/>
  <c r="GA36" i="67"/>
  <c r="U19" i="38"/>
  <c r="HH11" i="38"/>
  <c r="I198" i="50"/>
  <c r="BM12" i="38"/>
  <c r="EW37" i="67"/>
  <c r="CK18" i="38"/>
  <c r="D282" i="50"/>
  <c r="EE16" i="38"/>
  <c r="GZ39" i="67"/>
  <c r="I203" i="50"/>
  <c r="IA19" i="38"/>
  <c r="IE13" i="38"/>
  <c r="IE38" i="67"/>
  <c r="H285" i="50"/>
  <c r="I19" i="48"/>
  <c r="BF17" i="38"/>
  <c r="E312" i="50"/>
  <c r="I24" i="48"/>
  <c r="IQ18" i="38"/>
  <c r="GV38" i="67"/>
  <c r="DW37" i="67"/>
  <c r="DF15" i="38"/>
  <c r="IJ14" i="38"/>
  <c r="GE39" i="67"/>
  <c r="GT39" i="67"/>
  <c r="L90" i="50"/>
  <c r="J66" i="50"/>
  <c r="I276" i="50"/>
  <c r="CT17" i="38"/>
  <c r="K137" i="50"/>
  <c r="EV13" i="38"/>
  <c r="M272" i="50"/>
  <c r="L182" i="50"/>
  <c r="AC15" i="38"/>
  <c r="H53" i="50"/>
  <c r="K15" i="38"/>
  <c r="E166" i="50"/>
  <c r="I12" i="48"/>
  <c r="F306" i="50"/>
  <c r="I212" i="50"/>
  <c r="II13" i="38"/>
  <c r="GK18" i="38"/>
  <c r="N61" i="50"/>
  <c r="P4" i="52"/>
  <c r="GL16" i="38"/>
  <c r="D167" i="50"/>
  <c r="HZ15" i="38"/>
  <c r="GA16" i="38"/>
  <c r="L98" i="50"/>
  <c r="F269" i="50"/>
  <c r="G240" i="50"/>
  <c r="M315" i="50"/>
  <c r="FD12" i="38"/>
  <c r="BE38" i="67"/>
  <c r="FC37" i="67"/>
  <c r="S7" i="52"/>
  <c r="CK14" i="38"/>
  <c r="F314" i="50"/>
  <c r="I90" i="50"/>
  <c r="BT11" i="38"/>
  <c r="GY37" i="67"/>
  <c r="X37" i="67"/>
  <c r="CT38" i="67"/>
  <c r="DD16" i="38"/>
  <c r="K11" i="38"/>
  <c r="M174" i="50"/>
  <c r="D36" i="20"/>
  <c r="D179" i="50"/>
  <c r="D104" i="50"/>
  <c r="EG39" i="67"/>
  <c r="EM12" i="38"/>
  <c r="CD12" i="38"/>
  <c r="M271" i="50"/>
  <c r="CZ13" i="38"/>
  <c r="HO19" i="38"/>
  <c r="BJ18" i="38"/>
  <c r="K7" i="52"/>
  <c r="N128" i="50"/>
  <c r="EQ37" i="67"/>
  <c r="G23" i="52"/>
  <c r="M135" i="50"/>
  <c r="GJ17" i="38"/>
  <c r="P11" i="38"/>
  <c r="IB38" i="67"/>
  <c r="Y7" i="52"/>
  <c r="H163" i="50"/>
  <c r="IK15" i="38"/>
  <c r="L133" i="50"/>
  <c r="BG37" i="67"/>
  <c r="AW19" i="38"/>
  <c r="G317" i="50"/>
  <c r="AM38" i="67"/>
  <c r="K214" i="50"/>
  <c r="E169" i="50"/>
  <c r="EM16" i="38"/>
  <c r="M75" i="50"/>
  <c r="CI14" i="38"/>
  <c r="CC36" i="67"/>
  <c r="H319" i="50"/>
  <c r="G320" i="50"/>
  <c r="I286" i="50"/>
  <c r="FR12" i="38"/>
  <c r="EQ11" i="38"/>
  <c r="N181" i="50"/>
  <c r="IA39" i="67"/>
  <c r="I60" i="50"/>
  <c r="E97" i="50"/>
  <c r="AB38" i="67"/>
  <c r="CP12" i="38"/>
  <c r="M63" i="50"/>
  <c r="I199" i="50"/>
  <c r="DZ19" i="38"/>
  <c r="EF16" i="38"/>
  <c r="J17" i="38"/>
  <c r="H206" i="50"/>
  <c r="BI16" i="38"/>
  <c r="D61" i="50"/>
  <c r="HB37" i="67"/>
  <c r="HU39" i="67"/>
  <c r="IQ19" i="38"/>
  <c r="CB15" i="38"/>
  <c r="J69" i="50"/>
  <c r="BW39" i="67"/>
  <c r="J90" i="50"/>
  <c r="I91" i="50"/>
  <c r="CH37" i="67"/>
  <c r="G199" i="50"/>
  <c r="GT14" i="38"/>
  <c r="DA14" i="38"/>
  <c r="I322" i="50"/>
  <c r="E68" i="50"/>
  <c r="HO14" i="38"/>
  <c r="CK13" i="38"/>
  <c r="HX14" i="38"/>
  <c r="F60" i="50"/>
  <c r="H199" i="50"/>
  <c r="IE16" i="38"/>
  <c r="N206" i="50"/>
  <c r="BB18" i="38"/>
  <c r="GX39" i="67"/>
  <c r="BA37" i="67"/>
  <c r="M175" i="50"/>
  <c r="CF37" i="67"/>
  <c r="GR19" i="38"/>
  <c r="GL39" i="67"/>
  <c r="DW38" i="67"/>
  <c r="L170" i="50"/>
  <c r="GU14" i="38"/>
  <c r="D207" i="50"/>
  <c r="GB16" i="38"/>
  <c r="G248" i="50"/>
  <c r="AE11" i="38"/>
  <c r="D198" i="50"/>
  <c r="CH16" i="38"/>
  <c r="Z19" i="38"/>
  <c r="G179" i="50"/>
  <c r="GT18" i="38"/>
  <c r="HU37" i="67"/>
  <c r="I278" i="50"/>
  <c r="IH17" i="38"/>
  <c r="J109" i="50"/>
  <c r="L306" i="50"/>
  <c r="DC11" i="38"/>
  <c r="D203" i="50"/>
  <c r="I99" i="50"/>
  <c r="HL38" i="67"/>
  <c r="J314" i="50"/>
  <c r="FX11" i="38"/>
  <c r="EE17" i="38"/>
  <c r="FY17" i="38"/>
  <c r="AE17" i="38"/>
  <c r="H12" i="52"/>
  <c r="HF16" i="38"/>
  <c r="IC36" i="67"/>
  <c r="GC11" i="38"/>
  <c r="I36" i="67"/>
  <c r="F73" i="50"/>
  <c r="CN14" i="38"/>
  <c r="FO19" i="38"/>
  <c r="EB13" i="38"/>
  <c r="EU11" i="38"/>
  <c r="EC19" i="38"/>
  <c r="AW38" i="67"/>
  <c r="CQ12" i="38"/>
  <c r="EU14" i="38"/>
  <c r="EV17" i="38"/>
  <c r="D75" i="50"/>
  <c r="DT37" i="67"/>
  <c r="M206" i="50"/>
  <c r="J97" i="50"/>
  <c r="I275" i="50"/>
  <c r="K38" i="67"/>
  <c r="D241" i="50"/>
  <c r="K321" i="50"/>
  <c r="H316" i="50"/>
  <c r="FP19" i="38"/>
  <c r="DW39" i="67"/>
  <c r="AP15" i="38"/>
  <c r="DL19" i="38"/>
  <c r="IF19" i="38"/>
  <c r="K71" i="50"/>
  <c r="FN12" i="38"/>
  <c r="AW13" i="38"/>
  <c r="J72" i="50"/>
  <c r="FZ37" i="67"/>
  <c r="HC37" i="67"/>
  <c r="L172" i="50"/>
  <c r="R4" i="52"/>
  <c r="M202" i="50"/>
  <c r="M321" i="50"/>
  <c r="I176" i="50"/>
  <c r="GK36" i="67"/>
  <c r="HP19" i="38"/>
  <c r="EB12" i="38"/>
  <c r="H288" i="50"/>
  <c r="CS39" i="67"/>
  <c r="DV38" i="67"/>
  <c r="L146" i="50"/>
  <c r="D218" i="50"/>
  <c r="EI18" i="38"/>
  <c r="GT36" i="67"/>
  <c r="CK15" i="38"/>
  <c r="IA13" i="38"/>
  <c r="I109" i="50"/>
  <c r="K61" i="50"/>
  <c r="FH15" i="38"/>
  <c r="I206" i="50"/>
  <c r="HM11" i="38"/>
  <c r="G110" i="50"/>
  <c r="G233" i="50"/>
  <c r="FM17" i="38"/>
  <c r="F95" i="50"/>
  <c r="L147" i="50"/>
  <c r="IM37" i="67"/>
  <c r="E62" i="50"/>
  <c r="EC18" i="38"/>
  <c r="AU13" i="38"/>
  <c r="ET17" i="38"/>
  <c r="EK19" i="38"/>
  <c r="G20" i="52"/>
  <c r="I142" i="50"/>
  <c r="HO39" i="67"/>
  <c r="FA38" i="67"/>
  <c r="AB39" i="67"/>
  <c r="D304" i="50"/>
  <c r="N198" i="50"/>
  <c r="DA16" i="38"/>
  <c r="G172" i="50"/>
  <c r="T14" i="38"/>
  <c r="GX19" i="38"/>
  <c r="DC16" i="38"/>
  <c r="HW36" i="67"/>
  <c r="GP12" i="38"/>
  <c r="GP15" i="38"/>
  <c r="F179" i="50"/>
  <c r="CU16" i="38"/>
  <c r="J55" i="50"/>
  <c r="I283" i="50"/>
  <c r="CF14" i="38"/>
  <c r="BV13" i="38"/>
  <c r="ER15" i="38"/>
  <c r="GL18" i="38"/>
  <c r="E234" i="50"/>
  <c r="FQ38" i="67"/>
  <c r="HP12" i="38"/>
  <c r="EO14" i="38"/>
  <c r="N217" i="50"/>
  <c r="CV19" i="38"/>
  <c r="H183" i="50"/>
  <c r="EG13" i="38"/>
  <c r="FR15" i="38"/>
  <c r="L18" i="38"/>
  <c r="GG11" i="38"/>
  <c r="G309" i="50"/>
  <c r="D174" i="50"/>
  <c r="H62" i="50"/>
  <c r="AB14" i="38"/>
  <c r="E233" i="50"/>
  <c r="CI15" i="38"/>
  <c r="I147" i="50"/>
  <c r="M169" i="50"/>
  <c r="HP38" i="67"/>
  <c r="HX36" i="67"/>
  <c r="AO13" i="38"/>
  <c r="L58" i="50"/>
  <c r="E311" i="50"/>
  <c r="G279" i="50"/>
  <c r="M234" i="50"/>
  <c r="DJ12" i="38"/>
  <c r="ET39" i="67"/>
  <c r="DI39" i="67"/>
  <c r="IK18" i="38"/>
  <c r="I18" i="38"/>
  <c r="IP19" i="38"/>
  <c r="FX15" i="38"/>
  <c r="CI39" i="67"/>
  <c r="BX36" i="67"/>
  <c r="O13" i="38"/>
  <c r="DL13" i="38"/>
  <c r="L273" i="50"/>
  <c r="HJ16" i="38"/>
  <c r="HY13" i="38"/>
  <c r="J308" i="50"/>
  <c r="EG12" i="38"/>
  <c r="D273" i="50"/>
  <c r="D128" i="50"/>
  <c r="ID13" i="38"/>
  <c r="N62" i="50"/>
  <c r="N12" i="38"/>
  <c r="J102" i="50"/>
  <c r="N313" i="50"/>
  <c r="EW13" i="38"/>
  <c r="AO39" i="67"/>
  <c r="N130" i="50"/>
  <c r="HR15" i="38"/>
  <c r="BV12" i="38"/>
  <c r="I138" i="50"/>
  <c r="F233" i="50"/>
  <c r="HE11" i="38"/>
  <c r="E286" i="50"/>
  <c r="M313" i="50"/>
  <c r="E280" i="50"/>
  <c r="H275" i="50"/>
  <c r="E91" i="50"/>
  <c r="HR18" i="38"/>
  <c r="AP16" i="38"/>
  <c r="L60" i="50"/>
  <c r="D253" i="50"/>
  <c r="FG36" i="67"/>
  <c r="EU15" i="38"/>
  <c r="E109" i="50"/>
  <c r="DF14" i="38"/>
  <c r="FV37" i="67"/>
  <c r="AH19" i="38"/>
  <c r="E58" i="50"/>
  <c r="N179" i="50"/>
  <c r="BD18" i="38"/>
  <c r="CZ15" i="38"/>
  <c r="BN36" i="67"/>
  <c r="FN37" i="67"/>
  <c r="DJ17" i="38"/>
  <c r="N59" i="50"/>
  <c r="L167" i="50"/>
  <c r="GA37" i="67"/>
  <c r="M181" i="50"/>
  <c r="FB14" i="38"/>
  <c r="H273" i="50"/>
  <c r="HG15" i="38"/>
  <c r="X5" i="52"/>
  <c r="EE15" i="38"/>
  <c r="EH36" i="67"/>
  <c r="GI36" i="67"/>
  <c r="X36" i="67"/>
  <c r="GW36" i="67"/>
  <c r="J103" i="50"/>
  <c r="V36" i="67"/>
  <c r="H136" i="50"/>
  <c r="J132" i="50"/>
  <c r="D162" i="50"/>
  <c r="H133" i="50"/>
  <c r="I161" i="50"/>
  <c r="U15" i="38"/>
  <c r="D134" i="50"/>
  <c r="AB11" i="38"/>
  <c r="X39" i="67"/>
  <c r="HM13" i="38"/>
  <c r="BT37" i="67"/>
  <c r="DO12" i="38"/>
  <c r="D59" i="50"/>
  <c r="FA14" i="38"/>
  <c r="M285" i="50"/>
  <c r="E244" i="50"/>
  <c r="L173" i="50"/>
  <c r="HB13" i="38"/>
  <c r="E199" i="50"/>
  <c r="GA13" i="38"/>
  <c r="H251" i="50"/>
  <c r="BA12" i="38"/>
  <c r="L135" i="50"/>
  <c r="AQ17" i="38"/>
  <c r="BO14" i="38"/>
  <c r="DB13" i="38"/>
  <c r="GN37" i="67"/>
  <c r="F204" i="50"/>
  <c r="L65" i="50"/>
  <c r="IE36" i="67"/>
  <c r="GV39" i="67"/>
  <c r="K176" i="50"/>
  <c r="F58" i="50"/>
  <c r="I53" i="50"/>
  <c r="HW38" i="67"/>
  <c r="H315" i="50"/>
  <c r="L313" i="50"/>
  <c r="FZ18" i="38"/>
  <c r="J174" i="50"/>
  <c r="Q13" i="38"/>
  <c r="G128" i="50"/>
  <c r="GU17" i="38"/>
  <c r="BH17" i="38"/>
  <c r="EV37" i="67"/>
  <c r="CF12" i="38"/>
  <c r="Q4" i="52"/>
  <c r="E65" i="50"/>
  <c r="I250" i="50"/>
  <c r="DI14" i="38"/>
  <c r="G137" i="50"/>
  <c r="AI16" i="38"/>
  <c r="F94" i="50"/>
  <c r="CU37" i="67"/>
  <c r="GZ11" i="38"/>
  <c r="L63" i="50"/>
  <c r="L254" i="50"/>
  <c r="F198" i="50"/>
  <c r="H59" i="50"/>
  <c r="G180" i="50"/>
  <c r="J238" i="50"/>
  <c r="H40" i="48"/>
  <c r="M213" i="50"/>
  <c r="GZ18" i="38"/>
  <c r="L95" i="50"/>
  <c r="F166" i="50"/>
  <c r="GQ17" i="38"/>
  <c r="L286" i="50"/>
  <c r="CL17" i="38"/>
  <c r="L131" i="50"/>
  <c r="CI16" i="38"/>
  <c r="G138" i="50"/>
  <c r="H96" i="50"/>
  <c r="GH36" i="67"/>
  <c r="AD36" i="67"/>
  <c r="E61" i="50"/>
  <c r="IO13" i="38"/>
  <c r="HL39" i="67"/>
  <c r="EU18" i="38"/>
  <c r="N250" i="50"/>
  <c r="I201" i="50"/>
  <c r="FG11" i="38"/>
  <c r="CQ11" i="38"/>
  <c r="J322" i="50"/>
  <c r="HQ38" i="67"/>
  <c r="K251" i="50"/>
  <c r="AP13" i="38"/>
  <c r="K70" i="50"/>
  <c r="FF14" i="38"/>
  <c r="M245" i="50"/>
  <c r="T36" i="67"/>
  <c r="GM16" i="38"/>
  <c r="N131" i="50"/>
  <c r="FW37" i="67"/>
  <c r="X38" i="67"/>
  <c r="K130" i="50"/>
  <c r="AL37" i="67"/>
  <c r="F61" i="50"/>
  <c r="EF13" i="38"/>
  <c r="N54" i="50"/>
  <c r="FX13" i="38"/>
  <c r="G54" i="50"/>
  <c r="J18" i="38"/>
  <c r="K239" i="50"/>
  <c r="CR18" i="38"/>
  <c r="D311" i="50"/>
  <c r="FC18" i="38"/>
  <c r="K308" i="50"/>
  <c r="G312" i="50"/>
  <c r="I100" i="50"/>
  <c r="N237" i="50"/>
  <c r="Y5" i="52"/>
  <c r="L11" i="38"/>
  <c r="EU13" i="38"/>
  <c r="FI11" i="38"/>
  <c r="BD13" i="38"/>
  <c r="HU13" i="38"/>
  <c r="H146" i="50"/>
  <c r="IG39" i="67"/>
  <c r="IH14" i="38"/>
  <c r="N314" i="50"/>
  <c r="F283" i="50"/>
  <c r="D252" i="50"/>
  <c r="Z17" i="38"/>
  <c r="N286" i="50"/>
  <c r="HD36" i="67"/>
  <c r="I111" i="50"/>
  <c r="IE11" i="38"/>
  <c r="G177" i="50"/>
  <c r="N322" i="50"/>
  <c r="EG16" i="38"/>
  <c r="V4" i="52"/>
  <c r="HM38" i="67"/>
  <c r="HB15" i="38"/>
  <c r="J145" i="50"/>
  <c r="N89" i="50"/>
  <c r="H312" i="50"/>
  <c r="H207" i="50"/>
  <c r="D236" i="50"/>
  <c r="GQ39" i="67"/>
  <c r="N108" i="50"/>
  <c r="G17" i="52"/>
  <c r="H145" i="50"/>
  <c r="CQ36" i="67"/>
  <c r="CW16" i="38"/>
  <c r="CY39" i="67"/>
  <c r="AS17" i="38"/>
  <c r="CS14" i="38"/>
  <c r="H142" i="50"/>
  <c r="DD37" i="67"/>
  <c r="HP36" i="67"/>
  <c r="R5" i="52"/>
  <c r="F53" i="50"/>
  <c r="G103" i="50"/>
  <c r="BF18" i="38"/>
  <c r="BQ36" i="67"/>
  <c r="K252" i="50"/>
  <c r="EM13" i="38"/>
  <c r="HZ37" i="67"/>
  <c r="BC39" i="67"/>
  <c r="J242" i="50"/>
  <c r="K36" i="67"/>
  <c r="CM13" i="38"/>
  <c r="F144" i="50"/>
  <c r="K134" i="50"/>
  <c r="AJ16" i="38"/>
  <c r="DP11" i="38"/>
  <c r="H173" i="50"/>
  <c r="AD37" i="67"/>
  <c r="E173" i="50"/>
  <c r="HF11" i="38"/>
  <c r="DZ16" i="38"/>
  <c r="F182" i="50"/>
  <c r="AF17" i="38"/>
  <c r="DE11" i="38"/>
  <c r="J281" i="50"/>
  <c r="G243" i="50"/>
  <c r="DK16" i="38"/>
  <c r="CW11" i="38"/>
  <c r="FE14" i="38"/>
  <c r="G203" i="50"/>
  <c r="J201" i="50"/>
  <c r="GM17" i="38"/>
  <c r="GO36" i="67"/>
  <c r="I318" i="50"/>
  <c r="N204" i="50"/>
  <c r="E288" i="50"/>
  <c r="EX36" i="67"/>
  <c r="L39" i="67"/>
  <c r="FE19" i="38"/>
  <c r="FI19" i="38"/>
  <c r="N64" i="50"/>
  <c r="DV12" i="38"/>
  <c r="DJ39" i="67"/>
  <c r="FU19" i="38"/>
  <c r="F170" i="50"/>
  <c r="E132" i="50"/>
  <c r="GR13" i="38"/>
  <c r="ID39" i="67"/>
  <c r="M242" i="50"/>
  <c r="AQ16" i="38"/>
  <c r="E167" i="50"/>
  <c r="FH11" i="38"/>
  <c r="HS12" i="38"/>
  <c r="IH19" i="38"/>
  <c r="CY16" i="38"/>
  <c r="DR36" i="67"/>
  <c r="G139" i="50"/>
  <c r="HT16" i="38"/>
  <c r="DF17" i="38"/>
  <c r="BK15" i="38"/>
  <c r="I19" i="38"/>
  <c r="HY15" i="38"/>
  <c r="EH16" i="38"/>
  <c r="L126" i="50"/>
  <c r="BC19" i="38"/>
  <c r="FK11" i="38"/>
  <c r="H276" i="50"/>
  <c r="AX15" i="38"/>
  <c r="F164" i="50"/>
  <c r="DH11" i="38"/>
  <c r="L69" i="50"/>
  <c r="E107" i="50"/>
  <c r="IC19" i="38"/>
  <c r="BQ12" i="38"/>
  <c r="DA13" i="38"/>
  <c r="M167" i="50"/>
  <c r="GY18" i="38"/>
  <c r="AI14" i="38"/>
  <c r="FF17" i="38"/>
  <c r="GA17" i="38"/>
  <c r="IO39" i="67"/>
  <c r="FH14" i="38"/>
  <c r="M143" i="50"/>
  <c r="F238" i="50"/>
  <c r="EI39" i="67"/>
  <c r="N170" i="50"/>
  <c r="J246" i="50"/>
  <c r="BC36" i="67"/>
  <c r="EA36" i="67"/>
  <c r="K161" i="50"/>
  <c r="I315" i="50"/>
  <c r="HW39" i="67"/>
  <c r="E139" i="50"/>
  <c r="CV16" i="38"/>
  <c r="AP39" i="67"/>
  <c r="FQ11" i="38"/>
  <c r="AY18" i="38"/>
  <c r="N146" i="50"/>
  <c r="H169" i="50"/>
  <c r="BR18" i="38"/>
  <c r="T13" i="38"/>
  <c r="G65" i="50"/>
  <c r="HG17" i="38"/>
  <c r="G182" i="50"/>
  <c r="IH37" i="67"/>
  <c r="EO36" i="67"/>
  <c r="E214" i="50"/>
  <c r="G127" i="50"/>
  <c r="H249" i="50"/>
  <c r="E72" i="50"/>
  <c r="FU38" i="67"/>
  <c r="E202" i="50"/>
  <c r="F234" i="50"/>
  <c r="FU17" i="38"/>
  <c r="DH12" i="38"/>
  <c r="E75" i="50"/>
  <c r="L64" i="50"/>
  <c r="DC15" i="38"/>
  <c r="G178" i="50"/>
  <c r="CV39" i="67"/>
  <c r="HW16" i="38"/>
  <c r="DA38" i="67"/>
  <c r="N94" i="50"/>
  <c r="GM39" i="67"/>
  <c r="I233" i="50"/>
  <c r="GY11" i="38"/>
  <c r="GB17" i="38"/>
  <c r="G126" i="50"/>
  <c r="DJ14" i="38"/>
  <c r="T38" i="67"/>
  <c r="CT37" i="67"/>
  <c r="BK12" i="38"/>
  <c r="I170" i="50"/>
  <c r="DA36" i="67"/>
  <c r="CO12" i="38"/>
  <c r="EZ16" i="38"/>
  <c r="BE11" i="38"/>
  <c r="CW14" i="38"/>
  <c r="IB11" i="38"/>
  <c r="E274" i="50"/>
  <c r="M142" i="50"/>
  <c r="M59" i="50"/>
  <c r="BQ17" i="38"/>
  <c r="EK16" i="38"/>
  <c r="IJ13" i="38"/>
  <c r="M56" i="50"/>
  <c r="HA36" i="67"/>
  <c r="DD17" i="38"/>
  <c r="AJ15" i="38"/>
  <c r="IM15" i="38"/>
  <c r="CF16" i="38"/>
  <c r="E251" i="50"/>
  <c r="Y12" i="38"/>
  <c r="N273" i="50"/>
  <c r="AX37" i="67"/>
  <c r="BY13" i="38"/>
  <c r="F133" i="50"/>
  <c r="GN36" i="67"/>
  <c r="DP37" i="67"/>
  <c r="H55" i="50"/>
  <c r="ID37" i="67"/>
  <c r="ES18" i="38"/>
  <c r="CM12" i="38"/>
  <c r="CD17" i="38"/>
  <c r="FI36" i="67"/>
  <c r="FD16" i="38"/>
  <c r="J110" i="50"/>
  <c r="EY19" i="38"/>
  <c r="GC38" i="67"/>
  <c r="M99" i="50"/>
  <c r="H105" i="50"/>
  <c r="J218" i="50"/>
  <c r="H219" i="50"/>
  <c r="G34" i="52"/>
  <c r="CX18" i="38"/>
  <c r="L57" i="50"/>
  <c r="FJ13" i="38"/>
  <c r="AG17" i="38"/>
  <c r="AY37" i="67"/>
  <c r="CO39" i="67"/>
  <c r="BA16" i="38"/>
  <c r="AV12" i="38"/>
  <c r="ID17" i="38"/>
  <c r="M98" i="50"/>
  <c r="BP15" i="38"/>
  <c r="BI17" i="38"/>
  <c r="IM11" i="38"/>
  <c r="EM38" i="67"/>
  <c r="I236" i="50"/>
  <c r="V7" i="52"/>
  <c r="N16" i="38"/>
  <c r="L67" i="50"/>
  <c r="L108" i="50"/>
  <c r="EZ12" i="38"/>
  <c r="AT11" i="38"/>
  <c r="DC37" i="67"/>
  <c r="CK37" i="67"/>
  <c r="CY17" i="38"/>
  <c r="DU14" i="38"/>
  <c r="G69" i="50"/>
  <c r="CM15" i="38"/>
  <c r="EM39" i="67"/>
  <c r="E319" i="50"/>
  <c r="H98" i="50"/>
  <c r="CC37" i="67"/>
  <c r="M101" i="50"/>
  <c r="H16" i="52"/>
  <c r="AX36" i="67"/>
  <c r="DE36" i="67"/>
  <c r="FR38" i="67"/>
  <c r="G142" i="50"/>
  <c r="M93" i="50"/>
  <c r="DS11" i="38"/>
  <c r="H61" i="50"/>
  <c r="GB38" i="67"/>
  <c r="N211" i="50"/>
  <c r="EB17" i="38"/>
  <c r="J216" i="50"/>
  <c r="AB37" i="67"/>
  <c r="D201" i="50"/>
  <c r="EV15" i="38"/>
  <c r="AU39" i="67"/>
  <c r="ES17" i="38"/>
  <c r="CK36" i="67"/>
  <c r="II15" i="38"/>
  <c r="GC15" i="38"/>
  <c r="GU16" i="38"/>
  <c r="DT14" i="38"/>
  <c r="BW37" i="67"/>
  <c r="FT38" i="67"/>
  <c r="D214" i="50"/>
  <c r="K234" i="50"/>
  <c r="BY19" i="38"/>
  <c r="HT39" i="67"/>
  <c r="EJ38" i="67"/>
  <c r="FC39" i="67"/>
  <c r="FE37" i="67"/>
  <c r="BR14" i="38"/>
  <c r="W4" i="52"/>
  <c r="GH39" i="67"/>
  <c r="AA14" i="38"/>
  <c r="AS16" i="38"/>
  <c r="BN15" i="38"/>
  <c r="BY38" i="67"/>
  <c r="M200" i="50"/>
  <c r="CA12" i="38"/>
  <c r="D269" i="50"/>
  <c r="I70" i="50"/>
  <c r="K95" i="50"/>
  <c r="DB19" i="38"/>
  <c r="F247" i="50"/>
  <c r="IB17" i="38"/>
  <c r="BW16" i="38"/>
  <c r="I197" i="50"/>
  <c r="GT12" i="38"/>
  <c r="L166" i="50"/>
  <c r="M248" i="50"/>
  <c r="GW14" i="38"/>
  <c r="I241" i="50"/>
  <c r="HH17" i="38"/>
  <c r="AX18" i="38"/>
  <c r="AL15" i="38"/>
  <c r="II18" i="38"/>
  <c r="E92" i="50"/>
  <c r="HB14" i="38"/>
  <c r="M235" i="50"/>
  <c r="EM14" i="38"/>
  <c r="J282" i="50"/>
  <c r="G131" i="50"/>
  <c r="HD15" i="38"/>
  <c r="H317" i="50"/>
  <c r="HR12" i="38"/>
  <c r="G29" i="52"/>
  <c r="H147" i="50"/>
  <c r="IP12" i="38"/>
  <c r="M131" i="50"/>
  <c r="AM39" i="67"/>
  <c r="G218" i="50"/>
  <c r="M177" i="50"/>
  <c r="BS12" i="38"/>
  <c r="K208" i="50"/>
  <c r="AH12" i="38"/>
  <c r="AG18" i="38"/>
  <c r="AO38" i="67"/>
  <c r="E275" i="50"/>
  <c r="K314" i="50"/>
  <c r="H97" i="50"/>
  <c r="HD14" i="38"/>
  <c r="I314" i="50"/>
  <c r="CW38" i="67"/>
  <c r="CC13" i="38"/>
  <c r="I175" i="50"/>
  <c r="BC15" i="38"/>
  <c r="AL11" i="38"/>
  <c r="EJ16" i="38"/>
  <c r="II39" i="67"/>
  <c r="G272" i="50"/>
  <c r="J74" i="50"/>
  <c r="CQ38" i="67"/>
  <c r="J139" i="50"/>
  <c r="BI36" i="67"/>
  <c r="GO11" i="38"/>
  <c r="ED17" i="38"/>
  <c r="O7" i="52"/>
  <c r="D141" i="50"/>
  <c r="HY17" i="38"/>
  <c r="AA37" i="67"/>
  <c r="G319" i="50"/>
  <c r="K316" i="50"/>
  <c r="K271" i="50"/>
  <c r="ET11" i="38"/>
  <c r="DU36" i="67"/>
  <c r="FW18" i="38"/>
  <c r="CL13" i="38"/>
  <c r="AJ37" i="67"/>
  <c r="I72" i="50"/>
  <c r="BA15" i="38"/>
  <c r="EZ39" i="67"/>
  <c r="M39" i="67"/>
  <c r="GE17" i="38"/>
  <c r="ER18" i="38"/>
  <c r="DN36" i="67"/>
  <c r="BG12" i="38"/>
  <c r="O12" i="38"/>
  <c r="J213" i="50"/>
  <c r="FM38" i="67"/>
  <c r="K56" i="50"/>
  <c r="CC17" i="38"/>
  <c r="Y36" i="67"/>
  <c r="FM18" i="38"/>
  <c r="DN17" i="38"/>
  <c r="CM19" i="38"/>
  <c r="F213" i="50"/>
  <c r="M147" i="50"/>
  <c r="H178" i="50"/>
  <c r="J272" i="50"/>
  <c r="Q17" i="38"/>
  <c r="GD37" i="67"/>
  <c r="J170" i="50"/>
  <c r="CH38" i="67"/>
  <c r="DF19" i="38"/>
  <c r="F128" i="50"/>
  <c r="F104" i="50"/>
  <c r="M7" i="52"/>
  <c r="D106" i="50"/>
  <c r="GD38" i="67"/>
  <c r="FB13" i="38"/>
  <c r="N289" i="50"/>
  <c r="HL14" i="38"/>
  <c r="FF13" i="38"/>
  <c r="FS12" i="38"/>
  <c r="H172" i="50"/>
  <c r="N233" i="50"/>
  <c r="N304" i="50"/>
  <c r="M64" i="50"/>
  <c r="J237" i="50"/>
  <c r="CR16" i="38"/>
  <c r="IN14" i="38"/>
  <c r="CK11" i="38"/>
  <c r="BS11" i="38"/>
  <c r="L245" i="50"/>
  <c r="CN17" i="38"/>
  <c r="N139" i="50"/>
  <c r="E142" i="50"/>
  <c r="L53" i="50"/>
  <c r="BC38" i="67"/>
  <c r="GK11" i="38"/>
  <c r="HK15" i="38"/>
  <c r="F305" i="50"/>
  <c r="EK39" i="67"/>
  <c r="M18" i="38"/>
  <c r="E271" i="50"/>
  <c r="DT17" i="38"/>
  <c r="HF37" i="67"/>
  <c r="AZ13" i="38"/>
  <c r="BB14" i="38"/>
  <c r="AX11" i="38"/>
  <c r="N169" i="50"/>
  <c r="GB13" i="38"/>
  <c r="L129" i="50"/>
  <c r="EZ14" i="38"/>
  <c r="BK13" i="38"/>
  <c r="K296" i="50"/>
  <c r="GY36" i="67"/>
  <c r="IG13" i="38"/>
  <c r="K282" i="50"/>
  <c r="E316" i="50"/>
  <c r="BV14" i="38"/>
  <c r="HS15" i="38"/>
  <c r="M144" i="50"/>
  <c r="HZ36" i="67"/>
  <c r="D272" i="50"/>
  <c r="M74" i="50"/>
  <c r="IF12" i="38"/>
  <c r="BM15" i="38"/>
  <c r="DK37" i="67"/>
  <c r="EM15" i="38"/>
  <c r="EA17" i="38"/>
  <c r="CQ18" i="38"/>
  <c r="M126" i="50"/>
  <c r="J197" i="50"/>
  <c r="GG18" i="38"/>
  <c r="V10" i="50"/>
  <c r="AS14" i="38"/>
  <c r="BF39" i="67"/>
  <c r="HA38" i="67"/>
  <c r="Q12" i="38"/>
  <c r="GI16" i="38"/>
  <c r="D110" i="50"/>
  <c r="GP13" i="38"/>
  <c r="DM12" i="38"/>
  <c r="GS11" i="38"/>
  <c r="P15" i="38"/>
  <c r="DT38" i="67"/>
  <c r="H139" i="50"/>
  <c r="F318" i="50"/>
  <c r="IK12" i="38"/>
  <c r="H125" i="50"/>
  <c r="F275" i="50"/>
  <c r="BI14" i="38"/>
  <c r="BZ11" i="38"/>
  <c r="IN12" i="38"/>
  <c r="H175" i="50"/>
  <c r="FA11" i="38"/>
  <c r="DQ19" i="38"/>
  <c r="GO16" i="38"/>
  <c r="EH12" i="38"/>
  <c r="I290" i="50"/>
  <c r="DH18" i="38"/>
  <c r="N135" i="50"/>
  <c r="F272" i="50"/>
  <c r="DZ15" i="38"/>
  <c r="IC18" i="38"/>
  <c r="GP11" i="38"/>
  <c r="AT39" i="67"/>
  <c r="K277" i="50"/>
  <c r="D288" i="50"/>
  <c r="Y38" i="67"/>
  <c r="HA14" i="38"/>
  <c r="BR12" i="38"/>
  <c r="FN11" i="38"/>
  <c r="I71" i="50"/>
  <c r="GO38" i="67"/>
  <c r="K198" i="50"/>
  <c r="K322" i="50"/>
  <c r="H66" i="50"/>
  <c r="AI13" i="38"/>
  <c r="FD39" i="67"/>
  <c r="HI37" i="67"/>
  <c r="Q18" i="38"/>
  <c r="E310" i="50"/>
  <c r="H180" i="50"/>
  <c r="BJ39" i="67"/>
  <c r="N164" i="50"/>
  <c r="D314" i="50"/>
  <c r="AQ36" i="67"/>
  <c r="J35" i="20"/>
  <c r="DR37" i="67"/>
  <c r="F315" i="50"/>
  <c r="N144" i="50"/>
  <c r="L305" i="50"/>
  <c r="FA39" i="67"/>
  <c r="IF17" i="38"/>
  <c r="EK36" i="67"/>
  <c r="H128" i="50"/>
  <c r="EU39" i="67"/>
  <c r="G102" i="50"/>
  <c r="J134" i="50"/>
  <c r="G28" i="52"/>
  <c r="V19" i="38"/>
  <c r="F209" i="50"/>
  <c r="EV11" i="38"/>
  <c r="GK37" i="67"/>
  <c r="EO13" i="38"/>
  <c r="HN39" i="67"/>
  <c r="GD11" i="38"/>
  <c r="N126" i="50"/>
  <c r="FI37" i="67"/>
  <c r="CZ12" i="38"/>
  <c r="AW17" i="38"/>
  <c r="AX16" i="38"/>
  <c r="J198" i="50"/>
  <c r="I69" i="50"/>
  <c r="FI38" i="67"/>
  <c r="L317" i="50"/>
  <c r="HU38" i="67"/>
  <c r="EE11" i="38"/>
  <c r="CO13" i="38"/>
  <c r="CU38" i="67"/>
  <c r="FY12" i="38"/>
  <c r="M172" i="50"/>
  <c r="M269" i="50"/>
  <c r="J68" i="50"/>
  <c r="H26" i="52"/>
  <c r="AH11" i="38"/>
  <c r="AD18" i="38"/>
  <c r="G322" i="50"/>
  <c r="Y14" i="38"/>
  <c r="CO14" i="38"/>
  <c r="T18" i="38"/>
  <c r="U11" i="38"/>
  <c r="FK16" i="38"/>
  <c r="M138" i="50"/>
  <c r="FS36" i="67"/>
  <c r="K57" i="50"/>
  <c r="BM11" i="38"/>
  <c r="M176" i="50"/>
  <c r="DG36" i="67"/>
  <c r="D111" i="50"/>
  <c r="CA15" i="38"/>
  <c r="F214" i="50"/>
  <c r="AD39" i="67"/>
  <c r="EK11" i="38"/>
  <c r="HO13" i="38"/>
  <c r="F322" i="50"/>
  <c r="ED38" i="67"/>
  <c r="U4" i="52"/>
  <c r="D132" i="50"/>
  <c r="L318" i="50"/>
  <c r="HU16" i="38"/>
  <c r="GD36" i="67"/>
  <c r="BI13" i="38"/>
  <c r="M215" i="50"/>
  <c r="K4" i="52"/>
  <c r="G318" i="50"/>
  <c r="F210" i="50"/>
  <c r="J280" i="50"/>
  <c r="BE19" i="38"/>
  <c r="CW13" i="38"/>
  <c r="DK12" i="38"/>
  <c r="U14" i="38"/>
  <c r="AZ15" i="38"/>
  <c r="IO18" i="38"/>
  <c r="DC18" i="38"/>
  <c r="Q11" i="38"/>
  <c r="FG14" i="38"/>
  <c r="EH14" i="38"/>
  <c r="CB37" i="67"/>
  <c r="E131" i="50"/>
  <c r="HR37" i="67"/>
  <c r="GS38" i="67"/>
  <c r="F239" i="50"/>
  <c r="F304" i="50"/>
  <c r="H107" i="50"/>
  <c r="CZ37" i="67"/>
  <c r="L199" i="50"/>
  <c r="DJ15" i="38"/>
  <c r="HV38" i="67"/>
  <c r="N316" i="50"/>
  <c r="K249" i="50"/>
  <c r="BS39" i="67"/>
  <c r="N208" i="50"/>
  <c r="E289" i="50"/>
  <c r="H246" i="50"/>
  <c r="I178" i="50"/>
  <c r="E171" i="50"/>
  <c r="DM19" i="38"/>
  <c r="F139" i="50"/>
  <c r="DM36" i="67"/>
  <c r="GE12" i="38"/>
  <c r="FM11" i="38"/>
  <c r="HT14" i="38"/>
  <c r="M307" i="50"/>
  <c r="N111" i="50"/>
  <c r="L4" i="52"/>
  <c r="M225" i="50"/>
  <c r="CG14" i="38"/>
  <c r="G276" i="50"/>
  <c r="HW15" i="38"/>
  <c r="I13" i="48"/>
  <c r="DG14" i="38"/>
  <c r="EW15" i="38"/>
  <c r="AF36" i="67"/>
  <c r="IL13" i="38"/>
  <c r="N137" i="50"/>
  <c r="DY19" i="38"/>
  <c r="AM12" i="38"/>
  <c r="M132" i="50"/>
  <c r="K241" i="50"/>
  <c r="GM11" i="38"/>
  <c r="IM19" i="38"/>
  <c r="M317" i="50"/>
  <c r="GW16" i="38"/>
  <c r="R19" i="38"/>
  <c r="DM16" i="38"/>
  <c r="BV37" i="67"/>
  <c r="BE16" i="38"/>
  <c r="IN18" i="38"/>
  <c r="FE16" i="38"/>
  <c r="J142" i="50"/>
  <c r="CB11" i="38"/>
  <c r="M108" i="50"/>
  <c r="HM17" i="38"/>
  <c r="L296" i="50"/>
  <c r="J137" i="50"/>
  <c r="H91" i="50"/>
  <c r="M304" i="50"/>
  <c r="J92" i="50"/>
  <c r="J183" i="50"/>
  <c r="IL18" i="38"/>
  <c r="K142" i="50"/>
  <c r="CP17" i="38"/>
  <c r="FR37" i="67"/>
  <c r="H211" i="50"/>
  <c r="H65" i="50"/>
  <c r="CY19" i="38"/>
  <c r="X4" i="52"/>
  <c r="S36" i="67"/>
  <c r="DM39" i="67"/>
  <c r="J275" i="50"/>
  <c r="CC18" i="38"/>
  <c r="CW37" i="67"/>
  <c r="GH19" i="38"/>
  <c r="AI18" i="38"/>
  <c r="J234" i="50"/>
  <c r="I137" i="50"/>
  <c r="J289" i="50"/>
  <c r="D204" i="50"/>
  <c r="FC14" i="38"/>
  <c r="EA18" i="38"/>
  <c r="FM19" i="38"/>
  <c r="HP14" i="38"/>
  <c r="AO14" i="38"/>
  <c r="EI15" i="38"/>
  <c r="N218" i="50"/>
  <c r="FM36" i="67"/>
  <c r="CU12" i="38"/>
  <c r="E133" i="50"/>
  <c r="F171" i="50"/>
  <c r="DH14" i="38"/>
  <c r="F100" i="50"/>
  <c r="AY19" i="38"/>
  <c r="HI12" i="38"/>
  <c r="GE18" i="38"/>
  <c r="FG12" i="38"/>
  <c r="ER37" i="67"/>
  <c r="GK17" i="38"/>
  <c r="AH38" i="67"/>
  <c r="H74" i="50"/>
  <c r="L319" i="50"/>
  <c r="GE36" i="67"/>
  <c r="J95" i="50"/>
  <c r="E146" i="50"/>
  <c r="D237" i="50"/>
  <c r="D96" i="50"/>
  <c r="E66" i="50"/>
  <c r="M197" i="50"/>
  <c r="X13" i="38"/>
  <c r="J208" i="50"/>
  <c r="IF38" i="67"/>
  <c r="I254" i="50"/>
  <c r="IQ17" i="38"/>
  <c r="J251" i="50"/>
  <c r="F98" i="50"/>
  <c r="FF11" i="38"/>
  <c r="HX38" i="67"/>
  <c r="H130" i="50"/>
  <c r="HL16" i="38"/>
  <c r="GK38" i="67"/>
  <c r="E56" i="50"/>
  <c r="HP16" i="38"/>
  <c r="G19" i="38"/>
  <c r="G212" i="50"/>
  <c r="G290" i="50"/>
  <c r="HX18" i="38"/>
  <c r="CB36" i="67"/>
  <c r="BH36" i="67"/>
  <c r="DS15" i="38"/>
  <c r="D72" i="50"/>
  <c r="X14" i="38"/>
  <c r="G165" i="50"/>
  <c r="HA19" i="38"/>
  <c r="G210" i="50"/>
  <c r="EX19" i="38"/>
  <c r="L94" i="50"/>
  <c r="H176" i="50"/>
  <c r="EN37" i="67"/>
  <c r="HN17" i="38"/>
  <c r="F202" i="50"/>
  <c r="L280" i="50"/>
  <c r="I247" i="50"/>
  <c r="J307" i="50"/>
  <c r="K319" i="50"/>
  <c r="ET38" i="67"/>
  <c r="S12" i="38"/>
  <c r="K212" i="50"/>
  <c r="M106" i="50"/>
  <c r="HN16" i="38"/>
  <c r="V39" i="67"/>
  <c r="DP15" i="38"/>
  <c r="BZ15" i="38"/>
  <c r="J180" i="50"/>
  <c r="CP16" i="38"/>
  <c r="IH12" i="38"/>
  <c r="E290" i="50"/>
  <c r="F132" i="50"/>
  <c r="H39" i="67"/>
  <c r="GP39" i="67"/>
  <c r="GF19" i="38"/>
  <c r="EE37" i="67"/>
  <c r="O15" i="38"/>
  <c r="BH14" i="38"/>
  <c r="DR18" i="38"/>
  <c r="K146" i="50"/>
  <c r="FR16" i="38"/>
  <c r="ED37" i="67"/>
  <c r="G13" i="52"/>
  <c r="K131" i="50"/>
  <c r="EY15" i="38"/>
  <c r="H71" i="50"/>
  <c r="AM13" i="38"/>
  <c r="L282" i="50"/>
  <c r="E100" i="50"/>
  <c r="AQ12" i="38"/>
  <c r="GP19" i="38"/>
  <c r="L59" i="50"/>
  <c r="CF18" i="38"/>
  <c r="EC14" i="38"/>
  <c r="BN11" i="38"/>
  <c r="K100" i="50"/>
  <c r="HL37" i="67"/>
  <c r="FJ18" i="38"/>
  <c r="GU39" i="67"/>
  <c r="T37" i="67"/>
  <c r="N212" i="50"/>
  <c r="BM19" i="38"/>
  <c r="CP13" i="38"/>
  <c r="H269" i="50"/>
  <c r="FB19" i="38"/>
  <c r="I108" i="50"/>
  <c r="N274" i="50"/>
  <c r="GA14" i="38"/>
  <c r="H33" i="52"/>
  <c r="K91" i="50"/>
  <c r="I128" i="50"/>
  <c r="GC14" i="38"/>
  <c r="F181" i="50"/>
  <c r="E317" i="50"/>
  <c r="M58" i="50"/>
  <c r="ED36" i="67"/>
  <c r="HL36" i="67"/>
  <c r="BU19" i="38"/>
  <c r="E210" i="50"/>
  <c r="N275" i="50"/>
  <c r="H243" i="50"/>
  <c r="N37" i="67"/>
  <c r="AU17" i="38"/>
  <c r="M38" i="67"/>
  <c r="CN36" i="67"/>
  <c r="BP36" i="67"/>
  <c r="FF37" i="67"/>
  <c r="AB7" i="52"/>
  <c r="J310" i="50"/>
  <c r="FQ36" i="67"/>
  <c r="D97" i="50"/>
  <c r="F145" i="50"/>
  <c r="GM13" i="38"/>
  <c r="DD36" i="67"/>
  <c r="GS19" i="38"/>
  <c r="GC39" i="67"/>
  <c r="DW17" i="38"/>
  <c r="HH12" i="38"/>
  <c r="GT38" i="67"/>
  <c r="BY14" i="38"/>
  <c r="HT19" i="38"/>
  <c r="L205" i="50"/>
  <c r="EE13" i="38"/>
  <c r="N36" i="67"/>
  <c r="BT36" i="67"/>
  <c r="HD12" i="38"/>
  <c r="Q7" i="52"/>
  <c r="GH15" i="38"/>
  <c r="N234" i="50"/>
  <c r="BK18" i="38"/>
  <c r="CJ14" i="38"/>
  <c r="J173" i="50"/>
  <c r="M280" i="50"/>
  <c r="HJ19" i="38"/>
  <c r="BJ17" i="38"/>
  <c r="DZ12" i="38"/>
  <c r="EM11" i="38"/>
  <c r="M277" i="50"/>
  <c r="H132" i="50"/>
  <c r="BY12" i="38"/>
  <c r="BR37" i="67"/>
  <c r="N242" i="50"/>
  <c r="G166" i="50"/>
  <c r="G144" i="50"/>
  <c r="E276" i="50"/>
  <c r="K67" i="50"/>
  <c r="M180" i="50"/>
  <c r="HJ18" i="38"/>
  <c r="F277" i="50"/>
  <c r="I65" i="50"/>
  <c r="CS16" i="38"/>
  <c r="Y37" i="67"/>
  <c r="F146" i="50"/>
  <c r="N205" i="50"/>
  <c r="GR17" i="38"/>
  <c r="AF14" i="38"/>
  <c r="N106" i="50"/>
  <c r="J37" i="67"/>
  <c r="D166" i="50"/>
  <c r="FK15" i="38"/>
  <c r="AU15" i="38"/>
  <c r="HF14" i="38"/>
  <c r="F321" i="50"/>
  <c r="M214" i="50"/>
  <c r="HZ38" i="67"/>
  <c r="AH37" i="67"/>
  <c r="GV16" i="38"/>
  <c r="AW18" i="38"/>
  <c r="HG13" i="38"/>
  <c r="GR36" i="67"/>
  <c r="AU38" i="67"/>
  <c r="BU18" i="38"/>
  <c r="FG39" i="67"/>
  <c r="DP16" i="38"/>
  <c r="D275" i="50"/>
  <c r="T4" i="52"/>
  <c r="GO18" i="38"/>
  <c r="CD37" i="67"/>
  <c r="H205" i="50"/>
  <c r="N270" i="50"/>
  <c r="D182" i="50"/>
  <c r="G53" i="50"/>
  <c r="G214" i="50"/>
  <c r="DC14" i="38"/>
  <c r="AV18" i="38"/>
  <c r="II11" i="38"/>
  <c r="H17" i="52"/>
  <c r="CA16" i="38"/>
  <c r="G92" i="50"/>
  <c r="GK15" i="38"/>
  <c r="F177" i="50"/>
  <c r="M305" i="50"/>
  <c r="HP11" i="38"/>
  <c r="HP18" i="38"/>
  <c r="E204" i="50"/>
  <c r="DN11" i="38"/>
  <c r="IL14" i="38"/>
  <c r="HR36" i="67"/>
  <c r="BP19" i="38"/>
  <c r="K145" i="50"/>
  <c r="GC13" i="38"/>
  <c r="J317" i="50"/>
  <c r="N312" i="50"/>
  <c r="CG39" i="67"/>
  <c r="CS19" i="38"/>
  <c r="DN13" i="38"/>
  <c r="FH18" i="38"/>
  <c r="GD14" i="38"/>
  <c r="GF13" i="38"/>
  <c r="ES38" i="67"/>
  <c r="EW12" i="38"/>
  <c r="IB37" i="67"/>
  <c r="AA13" i="38"/>
  <c r="CN18" i="38"/>
  <c r="FY18" i="38"/>
  <c r="N238" i="50"/>
  <c r="AC39" i="67"/>
  <c r="CY11" i="38"/>
  <c r="BV38" i="67"/>
  <c r="HF36" i="67"/>
  <c r="HQ36" i="67"/>
  <c r="J166" i="50"/>
  <c r="GY12" i="38"/>
  <c r="BS16" i="38"/>
  <c r="DC36" i="67"/>
  <c r="AR13" i="38"/>
  <c r="M237" i="50"/>
  <c r="AS12" i="38"/>
  <c r="S37" i="67"/>
  <c r="BF15" i="38"/>
  <c r="HI18" i="38"/>
  <c r="CU36" i="67"/>
  <c r="E172" i="50"/>
  <c r="AG16" i="38"/>
  <c r="O37" i="67"/>
  <c r="J203" i="50"/>
  <c r="AB16" i="38"/>
  <c r="CE18" i="38"/>
  <c r="N271" i="50"/>
  <c r="I130" i="50"/>
  <c r="FR39" i="67"/>
  <c r="L162" i="50"/>
  <c r="K133" i="50"/>
  <c r="N183" i="50"/>
  <c r="BN38" i="67"/>
  <c r="CQ17" i="38"/>
  <c r="EB11" i="38"/>
  <c r="ID38" i="67"/>
  <c r="H111" i="50"/>
  <c r="DO18" i="38"/>
  <c r="N216" i="50"/>
  <c r="IM38" i="67"/>
  <c r="K165" i="50"/>
  <c r="AU16" i="38"/>
  <c r="DO36" i="67"/>
  <c r="AX13" i="38"/>
  <c r="EO18" i="38"/>
  <c r="IK39" i="67"/>
  <c r="EX13" i="38"/>
  <c r="F162" i="50"/>
  <c r="R39" i="67"/>
  <c r="EJ15" i="38"/>
  <c r="J167" i="50"/>
  <c r="T16" i="38"/>
  <c r="FP11" i="38"/>
  <c r="DD14" i="38"/>
  <c r="E217" i="50"/>
  <c r="CP37" i="67"/>
  <c r="E270" i="50"/>
  <c r="H166" i="50"/>
  <c r="N57" i="50"/>
  <c r="IG38" i="67"/>
  <c r="D65" i="50"/>
  <c r="AB4" i="52"/>
  <c r="H29" i="52"/>
  <c r="N180" i="50"/>
  <c r="CM37" i="67"/>
  <c r="CU18" i="38"/>
  <c r="K242" i="50"/>
  <c r="HL17" i="38"/>
  <c r="EF14" i="38"/>
  <c r="H102" i="50"/>
  <c r="BX18" i="38"/>
  <c r="V12" i="50"/>
  <c r="E53" i="50"/>
  <c r="G14" i="38"/>
  <c r="J253" i="50"/>
  <c r="E64" i="50"/>
  <c r="AC5" i="52"/>
  <c r="FZ15" i="38"/>
  <c r="J241" i="50"/>
  <c r="EF19" i="38"/>
  <c r="IH11" i="38"/>
  <c r="GZ37" i="67"/>
  <c r="FE13" i="38"/>
  <c r="K90" i="50"/>
  <c r="CN11" i="38"/>
  <c r="DW18" i="38"/>
  <c r="IK13" i="38"/>
  <c r="IF37" i="67"/>
  <c r="K104" i="50"/>
  <c r="L66" i="50"/>
  <c r="N65" i="50"/>
  <c r="D199" i="50"/>
  <c r="ER12" i="38"/>
  <c r="D101" i="50"/>
  <c r="M219" i="50"/>
  <c r="HB12" i="38"/>
  <c r="F180" i="50"/>
  <c r="D125" i="50"/>
  <c r="GD12" i="38"/>
  <c r="D208" i="50"/>
  <c r="CU14" i="38"/>
  <c r="CA39" i="67"/>
  <c r="GG14" i="38"/>
  <c r="CE12" i="38"/>
  <c r="L203" i="50"/>
  <c r="F64" i="50"/>
  <c r="CV14" i="38"/>
  <c r="I8" i="48"/>
  <c r="BF19" i="38"/>
  <c r="CZ18" i="38"/>
  <c r="F96" i="50"/>
  <c r="M71" i="50"/>
  <c r="E320" i="50"/>
  <c r="DM13" i="38"/>
  <c r="DR19" i="38"/>
  <c r="I167" i="50"/>
  <c r="K237" i="50"/>
  <c r="HA11" i="38"/>
  <c r="GU12" i="38"/>
  <c r="EZ37" i="67"/>
  <c r="J62" i="50"/>
  <c r="AS11" i="38"/>
  <c r="Z36" i="67"/>
  <c r="CG15" i="38"/>
  <c r="K63" i="50"/>
  <c r="P13" i="38"/>
  <c r="HN38" i="67"/>
  <c r="CD19" i="38"/>
  <c r="AL36" i="67"/>
  <c r="IH15" i="38"/>
  <c r="ER39" i="67"/>
  <c r="K166" i="50"/>
  <c r="L311" i="50"/>
  <c r="FU13" i="38"/>
  <c r="M62" i="50"/>
  <c r="HZ39" i="67"/>
  <c r="F65" i="50"/>
  <c r="HL18" i="38"/>
  <c r="F69" i="50"/>
  <c r="IG15" i="38"/>
  <c r="AC37" i="67"/>
  <c r="FY11" i="38"/>
  <c r="HB18" i="38"/>
  <c r="HT38" i="67"/>
  <c r="EB18" i="38"/>
  <c r="IQ11" i="38"/>
  <c r="BA17" i="38"/>
  <c r="CY12" i="38"/>
  <c r="CE19" i="38"/>
  <c r="BP11" i="38"/>
  <c r="N17" i="38"/>
  <c r="J36" i="67"/>
  <c r="CL19" i="38"/>
  <c r="BL19" i="38"/>
  <c r="IJ38" i="67"/>
  <c r="DY38" i="67"/>
  <c r="DC17" i="38"/>
  <c r="ET36" i="67"/>
  <c r="F270" i="50"/>
  <c r="BN14" i="38"/>
  <c r="HQ13" i="38"/>
  <c r="CR12" i="38"/>
  <c r="L307" i="50"/>
  <c r="FE38" i="67"/>
  <c r="FQ18" i="38"/>
  <c r="GN13" i="38"/>
  <c r="D248" i="50"/>
  <c r="K215" i="50"/>
  <c r="H106" i="50"/>
  <c r="CZ19" i="38"/>
  <c r="I134" i="50"/>
  <c r="N98" i="50"/>
  <c r="M161" i="50"/>
  <c r="DH39" i="67"/>
  <c r="K13" i="38"/>
  <c r="E313" i="50"/>
  <c r="J177" i="50"/>
  <c r="DP19" i="38"/>
  <c r="CE38" i="67"/>
  <c r="L164" i="50"/>
  <c r="GO17" i="38"/>
  <c r="O4" i="52"/>
  <c r="S15" i="38"/>
  <c r="AI39" i="67"/>
  <c r="EX16" i="38"/>
  <c r="N251" i="50"/>
  <c r="GC12" i="38"/>
  <c r="J181" i="50"/>
  <c r="F75" i="50"/>
  <c r="M162" i="50"/>
  <c r="EL19" i="38"/>
  <c r="H164" i="50"/>
  <c r="M322" i="50"/>
  <c r="G62" i="50"/>
  <c r="IK11" i="38"/>
  <c r="I11" i="48"/>
  <c r="N177" i="50"/>
  <c r="L14" i="38"/>
  <c r="CV13" i="38"/>
  <c r="AF4" i="52"/>
  <c r="E90" i="50"/>
  <c r="H137" i="50"/>
  <c r="K164" i="50"/>
  <c r="DG39" i="67"/>
  <c r="HE39" i="67"/>
  <c r="G219" i="50"/>
  <c r="F90" i="50"/>
  <c r="DG12" i="38"/>
  <c r="K199" i="50"/>
  <c r="EC13" i="38"/>
  <c r="L128" i="50"/>
  <c r="G174" i="50"/>
  <c r="HI36" i="67"/>
  <c r="BL14" i="38"/>
  <c r="M57" i="50"/>
  <c r="GN38" i="67"/>
  <c r="FS13" i="38"/>
  <c r="CT12" i="38"/>
  <c r="H28" i="52"/>
  <c r="AQ13" i="38"/>
  <c r="I274" i="50"/>
  <c r="IB19" i="38"/>
  <c r="GB18" i="38"/>
  <c r="D171" i="50"/>
  <c r="GX11" i="38"/>
  <c r="HC17" i="38"/>
  <c r="H68" i="50"/>
  <c r="DP13" i="38"/>
  <c r="EN36" i="67"/>
  <c r="D177" i="50"/>
  <c r="FJ36" i="67"/>
  <c r="I56" i="50"/>
  <c r="IM39" i="67"/>
  <c r="L13" i="38"/>
  <c r="BH15" i="38"/>
  <c r="FH38" i="67"/>
  <c r="J247" i="50"/>
  <c r="G274" i="50"/>
  <c r="IQ38" i="67"/>
  <c r="ET12" i="38"/>
  <c r="EW38" i="67"/>
  <c r="I237" i="50"/>
  <c r="E314" i="50"/>
  <c r="AL14" i="38"/>
  <c r="AU14" i="38"/>
  <c r="DC38" i="67"/>
  <c r="EI36" i="67"/>
  <c r="DG16" i="38"/>
  <c r="AY36" i="67"/>
  <c r="M65" i="50"/>
  <c r="N129" i="50"/>
  <c r="GZ38" i="67"/>
  <c r="CC15" i="38"/>
  <c r="FL16" i="38"/>
  <c r="BV11" i="38"/>
  <c r="FH19" i="38"/>
  <c r="FD36" i="67"/>
  <c r="ES37" i="67"/>
  <c r="AC12" i="38"/>
  <c r="EC36" i="67"/>
  <c r="G235" i="50"/>
  <c r="FU12" i="38"/>
  <c r="HF12" i="38"/>
  <c r="CS36" i="67"/>
  <c r="D133" i="50"/>
  <c r="BG39" i="67"/>
  <c r="IG14" i="38"/>
  <c r="CH39" i="67"/>
  <c r="BT16" i="38"/>
  <c r="M284" i="50"/>
  <c r="AJ14" i="38"/>
  <c r="G253" i="50"/>
  <c r="L56" i="50"/>
  <c r="FY13" i="38"/>
  <c r="GS39" i="67"/>
  <c r="J136" i="50"/>
  <c r="K72" i="50"/>
  <c r="H73" i="50"/>
  <c r="G288" i="50"/>
  <c r="DF16" i="38"/>
  <c r="AF19" i="38"/>
  <c r="DR14" i="38"/>
  <c r="J254" i="50"/>
  <c r="BF37" i="67"/>
  <c r="BQ13" i="38"/>
  <c r="E236" i="50"/>
  <c r="I243" i="50"/>
  <c r="G168" i="50"/>
  <c r="HE13" i="38"/>
  <c r="M314" i="50"/>
  <c r="K108" i="50"/>
  <c r="H179" i="50"/>
  <c r="BQ19" i="38"/>
  <c r="DI16" i="38"/>
  <c r="HH38" i="67"/>
  <c r="AZ38" i="67"/>
  <c r="EJ19" i="38"/>
  <c r="BM13" i="38"/>
  <c r="CT36" i="67"/>
  <c r="EY13" i="38"/>
  <c r="IP36" i="67"/>
  <c r="E208" i="50"/>
  <c r="G130" i="50"/>
  <c r="AW12" i="38"/>
  <c r="EV12" i="38"/>
  <c r="M139" i="50"/>
  <c r="J244" i="50"/>
  <c r="HD11" i="38"/>
  <c r="FL36" i="67"/>
  <c r="L261" i="50"/>
  <c r="F131" i="50"/>
  <c r="F274" i="50"/>
  <c r="BV17" i="38"/>
  <c r="G206" i="50"/>
  <c r="BL17" i="38"/>
  <c r="F201" i="50"/>
  <c r="D245" i="50"/>
  <c r="H25" i="52"/>
  <c r="BO38" i="67"/>
  <c r="BU14" i="38"/>
  <c r="N133" i="50"/>
  <c r="FT17" i="38"/>
  <c r="BR16" i="38"/>
  <c r="DG37" i="67"/>
  <c r="D136" i="50"/>
  <c r="D235" i="50"/>
  <c r="GX14" i="38"/>
  <c r="IN19" i="38"/>
  <c r="AK13" i="38"/>
  <c r="X18" i="38"/>
  <c r="H233" i="50"/>
  <c r="BO17" i="38"/>
  <c r="BB38" i="67"/>
  <c r="GJ39" i="67"/>
  <c r="H208" i="50"/>
  <c r="L97" i="50"/>
  <c r="I319" i="50"/>
  <c r="EC39" i="67"/>
  <c r="DZ13" i="38"/>
  <c r="DN14" i="38"/>
  <c r="EE36" i="67"/>
  <c r="DQ15" i="38"/>
  <c r="CE36" i="67"/>
  <c r="HB11" i="38"/>
  <c r="CL37" i="67"/>
  <c r="CR37" i="67"/>
  <c r="J320" i="50"/>
  <c r="F138" i="50"/>
  <c r="AI17" i="38"/>
  <c r="D290" i="50"/>
  <c r="EX14" i="38"/>
  <c r="DE16" i="38"/>
  <c r="BO18" i="38"/>
  <c r="ED14" i="38"/>
  <c r="K181" i="50"/>
  <c r="F93" i="50"/>
  <c r="CL15" i="38"/>
  <c r="F313" i="50"/>
  <c r="M281" i="50"/>
  <c r="L55" i="50"/>
  <c r="DQ18" i="38"/>
  <c r="GD15" i="38"/>
  <c r="CW17" i="38"/>
  <c r="Q39" i="67"/>
  <c r="IE12" i="38"/>
  <c r="BB15" i="38"/>
  <c r="AY13" i="38"/>
  <c r="FH16" i="38"/>
  <c r="D247" i="50"/>
  <c r="BP38" i="67"/>
  <c r="ES19" i="38"/>
  <c r="CC39" i="67"/>
  <c r="CN37" i="67"/>
  <c r="FT15" i="38"/>
  <c r="N67" i="50"/>
  <c r="D310" i="50"/>
  <c r="D170" i="50"/>
  <c r="GN19" i="38"/>
  <c r="EP36" i="67"/>
  <c r="FB15" i="38"/>
  <c r="D285" i="50"/>
  <c r="FB39" i="67"/>
  <c r="FZ16" i="38"/>
  <c r="IP14" i="38"/>
  <c r="DJ18" i="38"/>
  <c r="CM11" i="38"/>
  <c r="BI19" i="38"/>
  <c r="E55" i="50"/>
  <c r="DG38" i="67"/>
  <c r="HF38" i="67"/>
  <c r="D55" i="50"/>
  <c r="FT16" i="38"/>
  <c r="N101" i="50"/>
  <c r="FA13" i="38"/>
  <c r="GW37" i="67"/>
  <c r="DP36" i="67"/>
  <c r="K172" i="50"/>
  <c r="AB17" i="38"/>
  <c r="G105" i="50"/>
  <c r="I97" i="50"/>
  <c r="Q37" i="67"/>
  <c r="FW38" i="67"/>
  <c r="H320" i="50"/>
  <c r="FC11" i="38"/>
  <c r="IE15" i="38"/>
  <c r="I171" i="50"/>
  <c r="EE18" i="38"/>
  <c r="S16" i="38"/>
  <c r="G204" i="50"/>
  <c r="F105" i="50"/>
  <c r="EQ14" i="38"/>
  <c r="BE17" i="38"/>
  <c r="D318" i="50"/>
  <c r="E126" i="50"/>
  <c r="BK16" i="38"/>
  <c r="H279" i="50"/>
  <c r="GG12" i="38"/>
  <c r="K37" i="67"/>
  <c r="E69" i="50"/>
  <c r="GD16" i="38"/>
  <c r="O36" i="67"/>
  <c r="G217" i="50"/>
  <c r="DN19" i="38"/>
  <c r="DU18" i="38"/>
  <c r="GF16" i="38"/>
  <c r="L104" i="50"/>
  <c r="HT11" i="38"/>
  <c r="I162" i="50"/>
  <c r="GZ19" i="38"/>
  <c r="H162" i="50"/>
  <c r="CT11" i="38"/>
  <c r="Z4" i="52"/>
  <c r="DX18" i="38"/>
  <c r="FE11" i="38"/>
  <c r="J255" i="50"/>
  <c r="AS36" i="67"/>
  <c r="HN37" i="67"/>
  <c r="J63" i="50"/>
  <c r="F243" i="50"/>
  <c r="GD39" i="67"/>
  <c r="GG36" i="67"/>
  <c r="M164" i="50"/>
  <c r="F110" i="50"/>
  <c r="L16" i="38"/>
  <c r="BR15" i="38"/>
  <c r="E136" i="50"/>
  <c r="X16" i="38"/>
  <c r="AA4" i="52"/>
  <c r="CG36" i="67"/>
  <c r="CO19" i="38"/>
  <c r="H89" i="50"/>
  <c r="I143" i="50"/>
  <c r="L181" i="50"/>
  <c r="D287" i="50"/>
  <c r="FX18" i="38"/>
  <c r="IG12" i="38"/>
  <c r="L206" i="50"/>
  <c r="L145" i="50"/>
  <c r="HA17" i="38"/>
  <c r="BM39" i="67"/>
  <c r="FX16" i="38"/>
  <c r="L304" i="50"/>
  <c r="H204" i="50"/>
  <c r="HU11" i="38"/>
  <c r="EK37" i="67"/>
  <c r="L211" i="50"/>
  <c r="J73" i="50"/>
  <c r="E73" i="50"/>
  <c r="CT16" i="38"/>
  <c r="I306" i="50"/>
  <c r="CE16" i="38"/>
  <c r="DA12" i="38"/>
  <c r="N310" i="50"/>
  <c r="I248" i="50"/>
  <c r="CL11" i="38"/>
  <c r="J147" i="50"/>
  <c r="DZ14" i="38"/>
  <c r="HK11" i="38"/>
  <c r="FN38" i="67"/>
  <c r="G241" i="50"/>
  <c r="BV19" i="38"/>
  <c r="F134" i="50"/>
  <c r="G281" i="50"/>
  <c r="AT18" i="38"/>
  <c r="AI19" i="38"/>
  <c r="I107" i="50"/>
  <c r="FT37" i="67"/>
  <c r="HH36" i="67"/>
  <c r="E164" i="50"/>
  <c r="BI18" i="38"/>
  <c r="F136" i="50"/>
  <c r="FY39" i="67"/>
  <c r="FW39" i="67"/>
  <c r="AO18" i="38"/>
  <c r="G13" i="38"/>
  <c r="N284" i="50"/>
  <c r="L210" i="50"/>
  <c r="FV36" i="67"/>
  <c r="BZ37" i="67"/>
  <c r="P39" i="67"/>
  <c r="E198" i="50"/>
  <c r="HQ17" i="38"/>
  <c r="GG39" i="67"/>
  <c r="EB16" i="38"/>
  <c r="Z7" i="52"/>
  <c r="BJ13" i="38"/>
  <c r="I74" i="50"/>
  <c r="HU14" i="38"/>
  <c r="K132" i="50"/>
  <c r="DZ11" i="38"/>
  <c r="FP13" i="38"/>
  <c r="G24" i="52"/>
  <c r="E306" i="50"/>
  <c r="BW12" i="38"/>
  <c r="FX38" i="67"/>
  <c r="HK13" i="38"/>
  <c r="EJ14" i="38"/>
  <c r="AR18" i="38"/>
  <c r="D146" i="50"/>
  <c r="FQ16" i="38"/>
  <c r="BT15" i="38"/>
  <c r="BA13" i="38"/>
  <c r="F287" i="50"/>
  <c r="G17" i="38"/>
  <c r="DO11" i="38"/>
  <c r="AC17" i="38"/>
  <c r="N213" i="50"/>
  <c r="AS15" i="38"/>
  <c r="BP17" i="38"/>
  <c r="L71" i="50"/>
  <c r="AT12" i="38"/>
  <c r="EQ12" i="38"/>
  <c r="R37" i="67"/>
  <c r="FG18" i="38"/>
  <c r="K225" i="50"/>
  <c r="FD18" i="38"/>
  <c r="I102" i="50"/>
  <c r="GN16" i="38"/>
  <c r="IF16" i="38"/>
  <c r="CR19" i="38"/>
  <c r="M252" i="50"/>
  <c r="G18" i="52"/>
  <c r="BX15" i="38"/>
  <c r="H101" i="50"/>
  <c r="E304" i="50"/>
  <c r="CO38" i="67"/>
  <c r="CE39" i="67"/>
  <c r="FG16" i="38"/>
  <c r="F240" i="50"/>
  <c r="N147" i="50"/>
  <c r="AM18" i="38"/>
  <c r="EE12" i="38"/>
  <c r="F279" i="50"/>
  <c r="D206" i="50"/>
  <c r="FJ17" i="38"/>
  <c r="EL17" i="38"/>
  <c r="EH38" i="67"/>
  <c r="HV11" i="38"/>
  <c r="H313" i="50"/>
  <c r="BU13" i="38"/>
  <c r="FV11" i="38"/>
  <c r="M89" i="50"/>
  <c r="N58" i="50"/>
  <c r="I132" i="50"/>
  <c r="U13" i="38"/>
  <c r="D250" i="50"/>
  <c r="H110" i="50"/>
  <c r="FD13" i="38"/>
  <c r="AT13" i="38"/>
  <c r="EI14" i="38"/>
  <c r="I309" i="50"/>
  <c r="DG13" i="38"/>
  <c r="GY13" i="38"/>
  <c r="K110" i="50"/>
  <c r="W7" i="52"/>
  <c r="AP18" i="38"/>
  <c r="EO37" i="67"/>
  <c r="M17" i="38"/>
  <c r="BV39" i="67"/>
  <c r="CQ16" i="38"/>
  <c r="EZ15" i="38"/>
  <c r="L235" i="50"/>
  <c r="GZ36" i="67"/>
  <c r="AG15" i="38"/>
  <c r="K245" i="50"/>
  <c r="DB39" i="67"/>
  <c r="AK18" i="38"/>
  <c r="FU15" i="38"/>
  <c r="AJ38" i="67"/>
  <c r="EW17" i="38"/>
  <c r="CS11" i="38"/>
  <c r="GW17" i="38"/>
  <c r="HU12" i="38"/>
  <c r="F310" i="50"/>
  <c r="D216" i="50"/>
  <c r="BQ14" i="38"/>
  <c r="F135" i="50"/>
  <c r="E143" i="50"/>
  <c r="E213" i="50"/>
  <c r="AE16" i="38"/>
  <c r="BG36" i="67"/>
  <c r="HS38" i="67"/>
  <c r="K17" i="38"/>
  <c r="L103" i="50"/>
  <c r="EH13" i="38"/>
  <c r="CN38" i="67"/>
  <c r="GO12" i="38"/>
  <c r="E277" i="50"/>
  <c r="FO36" i="67"/>
  <c r="AO16" i="38"/>
  <c r="HZ12" i="38"/>
  <c r="CA11" i="38"/>
  <c r="M67" i="50"/>
  <c r="AM11" i="38"/>
  <c r="R38" i="67"/>
  <c r="F319" i="50"/>
  <c r="L125" i="50"/>
  <c r="AN11" i="38"/>
  <c r="GI17" i="38"/>
  <c r="GC19" i="38"/>
  <c r="G99" i="50"/>
  <c r="CM39" i="67"/>
  <c r="CP39" i="67"/>
  <c r="I140" i="50"/>
  <c r="G94" i="50"/>
  <c r="BL13" i="38"/>
  <c r="J284" i="50"/>
  <c r="E278" i="50"/>
  <c r="H235" i="50"/>
  <c r="HT15" i="38"/>
  <c r="GX36" i="67"/>
  <c r="AV36" i="67"/>
  <c r="I139" i="50"/>
  <c r="M207" i="50"/>
  <c r="T11" i="38"/>
  <c r="J107" i="50"/>
  <c r="I9" i="48"/>
  <c r="EP15" i="38"/>
  <c r="BX11" i="38"/>
  <c r="FQ12" i="38"/>
  <c r="L163" i="50"/>
  <c r="FV12" i="38"/>
  <c r="FM39" i="67"/>
  <c r="AB19" i="38"/>
  <c r="F147" i="50"/>
  <c r="L142" i="50"/>
  <c r="K318" i="50"/>
  <c r="GT15" i="38"/>
  <c r="CW19" i="38"/>
  <c r="L321" i="50"/>
  <c r="CK16" i="38"/>
  <c r="E179" i="50"/>
  <c r="AF13" i="38"/>
  <c r="AB5" i="52"/>
  <c r="GI39" i="67"/>
  <c r="FX37" i="67"/>
  <c r="N145" i="50"/>
  <c r="AA16" i="38"/>
  <c r="GI13" i="38"/>
  <c r="K244" i="50"/>
  <c r="GL19" i="38"/>
  <c r="DB11" i="38"/>
  <c r="IR37" i="67"/>
  <c r="N174" i="50"/>
  <c r="AE14" i="38"/>
  <c r="CR38" i="67"/>
  <c r="IG16" i="38"/>
  <c r="H272" i="50"/>
  <c r="N71" i="50"/>
  <c r="EW18" i="38"/>
  <c r="J233" i="50"/>
  <c r="GV19" i="38"/>
  <c r="AM14" i="38"/>
  <c r="IO15" i="38"/>
  <c r="DJ11" i="38"/>
  <c r="HI11" i="38"/>
  <c r="IJ19" i="38"/>
  <c r="CZ16" i="38"/>
  <c r="G282" i="50"/>
  <c r="HE18" i="38"/>
  <c r="FD17" i="38"/>
  <c r="I101" i="50"/>
  <c r="J75" i="50"/>
  <c r="BO13" i="38"/>
  <c r="HQ18" i="38"/>
  <c r="GE19" i="38"/>
  <c r="G242" i="50"/>
  <c r="L134" i="50"/>
  <c r="M103" i="50"/>
  <c r="M141" i="50"/>
  <c r="M328" i="50"/>
  <c r="E285" i="50"/>
  <c r="AA12" i="38"/>
  <c r="W15" i="38"/>
  <c r="HI19" i="38"/>
  <c r="BG13" i="38"/>
  <c r="GE14" i="38"/>
  <c r="GQ15" i="38"/>
  <c r="J129" i="50"/>
  <c r="M11" i="38"/>
  <c r="DQ36" i="67"/>
  <c r="DV18" i="38"/>
  <c r="GS15" i="38"/>
  <c r="O19" i="38"/>
  <c r="G287" i="50"/>
  <c r="BX39" i="67"/>
  <c r="AP11" i="38"/>
  <c r="H218" i="50"/>
  <c r="L109" i="50"/>
  <c r="I202" i="50"/>
  <c r="FM15" i="38"/>
  <c r="HW18" i="38"/>
  <c r="FO38" i="67"/>
  <c r="G22" i="52"/>
  <c r="BO12" i="38"/>
  <c r="N247" i="50"/>
  <c r="AO12" i="38"/>
  <c r="M53" i="50"/>
  <c r="J91" i="50"/>
  <c r="D142" i="50"/>
  <c r="DX37" i="67"/>
  <c r="D62" i="50"/>
  <c r="I287" i="50"/>
  <c r="K274" i="50"/>
  <c r="G245" i="50"/>
  <c r="HS19" i="38"/>
  <c r="CP18" i="38"/>
  <c r="CD16" i="38"/>
  <c r="HT12" i="38"/>
  <c r="DH16" i="38"/>
  <c r="BJ36" i="67"/>
  <c r="F311" i="50"/>
  <c r="BZ13" i="38"/>
  <c r="L12" i="38"/>
  <c r="F207" i="50"/>
  <c r="N245" i="50"/>
  <c r="AT37" i="67"/>
  <c r="Z15" i="38"/>
  <c r="BH37" i="67"/>
  <c r="DZ37" i="67"/>
  <c r="HG36" i="67"/>
  <c r="G145" i="50"/>
  <c r="K66" i="50"/>
  <c r="E168" i="50"/>
  <c r="E246" i="50"/>
  <c r="FL18" i="38"/>
  <c r="E279" i="50"/>
  <c r="N272" i="50"/>
  <c r="HS39" i="67"/>
  <c r="N278" i="50"/>
  <c r="FS37" i="67"/>
  <c r="BD17" i="38"/>
  <c r="FX12" i="38"/>
  <c r="EU16" i="38"/>
  <c r="HP39" i="67"/>
  <c r="GB19" i="38"/>
  <c r="CU17" i="38"/>
  <c r="R13" i="38"/>
  <c r="Z12" i="38"/>
  <c r="F163" i="50"/>
  <c r="CP15" i="38"/>
  <c r="J125" i="50"/>
  <c r="M97" i="50"/>
  <c r="ER16" i="38"/>
  <c r="J278" i="50"/>
  <c r="GL13" i="38"/>
  <c r="F55" i="50"/>
  <c r="HJ14" i="38"/>
  <c r="N95" i="50"/>
  <c r="BE18" i="38"/>
  <c r="BA39" i="67"/>
  <c r="DU15" i="38"/>
  <c r="AX14" i="38"/>
  <c r="GX17" i="38"/>
  <c r="H201" i="50"/>
  <c r="HE16" i="38"/>
  <c r="BW18" i="38"/>
  <c r="DW13" i="38"/>
  <c r="FP39" i="67"/>
  <c r="BF13" i="38"/>
  <c r="FY15" i="38"/>
  <c r="HB16" i="38"/>
  <c r="V38" i="67"/>
  <c r="Y4" i="52"/>
  <c r="L62" i="50"/>
  <c r="FZ11" i="38"/>
  <c r="V11" i="50"/>
  <c r="V9" i="50"/>
  <c r="GU38" i="67"/>
  <c r="DK19" i="38"/>
  <c r="CR13" i="38"/>
  <c r="HQ12" i="38"/>
  <c r="I125" i="50"/>
  <c r="HH37" i="67"/>
  <c r="EZ38" i="67"/>
  <c r="CI17" i="38"/>
  <c r="BT13" i="38"/>
  <c r="H237" i="50"/>
  <c r="J199" i="50"/>
  <c r="DG17" i="38"/>
  <c r="BJ38" i="67"/>
  <c r="M102" i="50"/>
  <c r="DQ39" i="67"/>
  <c r="N307" i="50"/>
  <c r="HE36" i="67"/>
  <c r="AX39" i="67"/>
  <c r="D60" i="50"/>
  <c r="G285" i="50"/>
  <c r="AV19" i="38"/>
  <c r="L180" i="50"/>
  <c r="HE19" i="38"/>
  <c r="I209" i="50"/>
  <c r="ID19" i="38"/>
  <c r="N138" i="50"/>
  <c r="GF37" i="67"/>
  <c r="HJ38" i="67"/>
  <c r="H108" i="50"/>
  <c r="AP17" i="38"/>
  <c r="HH16" i="38"/>
  <c r="EY16" i="38"/>
  <c r="HN36" i="67"/>
  <c r="DX36" i="67"/>
  <c r="EC38" i="67"/>
  <c r="FM16" i="38"/>
  <c r="F199" i="50"/>
  <c r="HV37" i="67"/>
  <c r="HB19" i="38"/>
  <c r="Q15" i="38"/>
  <c r="M312" i="50"/>
  <c r="ED11" i="38"/>
  <c r="F106" i="50"/>
  <c r="E145" i="50"/>
  <c r="E144" i="50"/>
  <c r="GJ18" i="38"/>
  <c r="H305" i="50"/>
  <c r="CH18" i="38"/>
  <c r="H58" i="50"/>
  <c r="K328" i="50"/>
  <c r="I141" i="50"/>
  <c r="GR16" i="38"/>
  <c r="E129" i="50"/>
  <c r="EM19" i="38"/>
  <c r="GX13" i="38"/>
  <c r="AF16" i="38"/>
  <c r="CH13" i="38"/>
  <c r="HY18" i="38"/>
  <c r="D271" i="50"/>
  <c r="G208" i="50"/>
  <c r="F172" i="50"/>
  <c r="HH14" i="38"/>
  <c r="AE39" i="67"/>
  <c r="J176" i="50"/>
  <c r="BW14" i="38"/>
  <c r="GY17" i="38"/>
  <c r="L290" i="50"/>
  <c r="G321" i="50"/>
  <c r="EL15" i="38"/>
  <c r="J276" i="50"/>
  <c r="F200" i="50"/>
  <c r="GT16" i="38"/>
  <c r="L289" i="50"/>
  <c r="EO16" i="38"/>
  <c r="FZ38" i="67"/>
  <c r="F253" i="50"/>
  <c r="DI38" i="67"/>
  <c r="HQ37" i="67"/>
  <c r="HC18" i="38"/>
  <c r="K171" i="50"/>
  <c r="AJ11" i="38"/>
  <c r="CK19" i="38"/>
  <c r="K144" i="50"/>
  <c r="L246" i="50"/>
  <c r="AS39" i="67"/>
  <c r="BX19" i="38"/>
  <c r="E128" i="50"/>
  <c r="H209" i="50"/>
  <c r="H213" i="50"/>
  <c r="L247" i="50"/>
  <c r="E135" i="50"/>
  <c r="BV15" i="38"/>
  <c r="J207" i="50"/>
  <c r="FW17" i="38"/>
  <c r="M199" i="50"/>
  <c r="EN39" i="67"/>
  <c r="L36" i="67"/>
  <c r="D307" i="50"/>
  <c r="I136" i="50"/>
  <c r="GP16" i="38"/>
  <c r="FF38" i="67"/>
  <c r="AR36" i="67"/>
  <c r="FN19" i="38"/>
  <c r="N320" i="50"/>
  <c r="H167" i="50"/>
  <c r="J135" i="50"/>
  <c r="AF11" i="38"/>
  <c r="D130" i="50"/>
  <c r="I106" i="50"/>
  <c r="J57" i="50"/>
  <c r="E147" i="50"/>
  <c r="BT39" i="67"/>
  <c r="FF36" i="67"/>
  <c r="D147" i="50"/>
  <c r="IA17" i="38"/>
  <c r="EG15" i="38"/>
  <c r="HV14" i="38"/>
  <c r="CV17" i="38"/>
  <c r="L141" i="50"/>
  <c r="D322" i="50"/>
  <c r="GO37" i="67"/>
  <c r="M198" i="50"/>
  <c r="E110" i="50"/>
  <c r="HV19" i="38"/>
  <c r="I313" i="50"/>
  <c r="BN12" i="38"/>
  <c r="J321" i="50"/>
  <c r="EP37" i="67"/>
  <c r="FU39" i="67"/>
  <c r="L277" i="50"/>
  <c r="M201" i="50"/>
  <c r="N109" i="50"/>
  <c r="DI19" i="38"/>
  <c r="GU11" i="38"/>
  <c r="G66" i="50"/>
  <c r="D320" i="50"/>
  <c r="R12" i="38"/>
  <c r="D100" i="50"/>
  <c r="CI11" i="38"/>
  <c r="L54" i="50"/>
  <c r="E255" i="50"/>
  <c r="FP15" i="38"/>
  <c r="E70" i="50"/>
  <c r="L161" i="50"/>
  <c r="H321" i="50"/>
  <c r="N236" i="50"/>
  <c r="K19" i="38"/>
  <c r="DR11" i="38"/>
  <c r="S5" i="52"/>
  <c r="D64" i="50"/>
  <c r="D242" i="50"/>
  <c r="EG18" i="38"/>
  <c r="EJ11" i="38"/>
  <c r="L215" i="50"/>
  <c r="EA19" i="38"/>
  <c r="H34" i="52"/>
  <c r="HD39" i="67"/>
  <c r="E207" i="50"/>
  <c r="BG16" i="38"/>
  <c r="AA15" i="38"/>
  <c r="H280" i="50"/>
  <c r="BM17" i="38"/>
  <c r="K18" i="38"/>
  <c r="GQ37" i="67"/>
  <c r="N7" i="52"/>
  <c r="AV14" i="38"/>
  <c r="F248" i="50"/>
  <c r="BD12" i="38"/>
  <c r="G12" i="52"/>
  <c r="AR16" i="38"/>
  <c r="J162" i="50"/>
  <c r="DM37" i="67"/>
  <c r="K233" i="50"/>
  <c r="DQ17" i="38"/>
  <c r="M246" i="50"/>
  <c r="M107" i="50"/>
  <c r="N14" i="38"/>
  <c r="GM36" i="67"/>
  <c r="AC7" i="52"/>
  <c r="I279" i="50"/>
  <c r="CY18" i="38"/>
  <c r="J59" i="50"/>
  <c r="G68" i="50"/>
  <c r="HW13" i="38"/>
  <c r="AL18" i="38"/>
  <c r="AE12" i="38"/>
  <c r="IO14" i="38"/>
  <c r="IR36" i="67"/>
  <c r="GR14" i="38"/>
  <c r="BC14" i="38"/>
  <c r="GV11" i="38"/>
  <c r="M273" i="50"/>
  <c r="BG14" i="38"/>
  <c r="HW12" i="38"/>
  <c r="G104" i="50"/>
  <c r="L239" i="50"/>
  <c r="G101" i="50"/>
  <c r="E219" i="50"/>
  <c r="FK12" i="38"/>
  <c r="FS17" i="38"/>
  <c r="D139" i="50"/>
  <c r="EV38" i="67"/>
  <c r="ET14" i="38"/>
  <c r="BV36" i="67"/>
  <c r="F66" i="50"/>
  <c r="EX11" i="38"/>
  <c r="IP38" i="67"/>
  <c r="S19" i="38"/>
  <c r="HH15" i="38"/>
  <c r="AP14" i="38"/>
  <c r="DM15" i="38"/>
  <c r="M278" i="50"/>
  <c r="D169" i="50"/>
  <c r="HU19" i="38"/>
  <c r="DS19" i="38"/>
  <c r="IA11" i="38"/>
  <c r="L219" i="50"/>
  <c r="D103" i="50"/>
  <c r="EK15" i="38"/>
  <c r="F107" i="50"/>
  <c r="IL15" i="38"/>
  <c r="IA37" i="67"/>
  <c r="J179" i="50"/>
  <c r="K94" i="50"/>
  <c r="M253" i="50"/>
  <c r="N173" i="50"/>
  <c r="FD15" i="38"/>
  <c r="EA16" i="38"/>
  <c r="FR17" i="38"/>
  <c r="HI15" i="38"/>
  <c r="IJ12" i="38"/>
  <c r="GI11" i="38"/>
  <c r="D91" i="50"/>
  <c r="CB39" i="67"/>
  <c r="FJ37" i="67"/>
  <c r="BB13" i="38"/>
  <c r="EY11" i="38"/>
  <c r="L201" i="50"/>
  <c r="L89" i="50"/>
  <c r="N75" i="50"/>
  <c r="D255" i="50"/>
  <c r="H318" i="50"/>
  <c r="N99" i="50"/>
  <c r="EG11" i="38"/>
  <c r="HN18" i="38"/>
  <c r="IO19" i="38"/>
  <c r="E162" i="50"/>
  <c r="M205" i="50"/>
  <c r="IF39" i="67"/>
  <c r="BO15" i="38"/>
  <c r="IH16" i="38"/>
  <c r="L92" i="50"/>
  <c r="HM15" i="38"/>
  <c r="G207" i="50"/>
  <c r="E93" i="50"/>
  <c r="CT14" i="38"/>
  <c r="N176" i="50"/>
  <c r="AO19" i="38"/>
  <c r="J53" i="50"/>
  <c r="G236" i="50"/>
  <c r="EY18" i="38"/>
  <c r="H283" i="50"/>
  <c r="IC11" i="38"/>
  <c r="DI15" i="38"/>
  <c r="HX17" i="38"/>
  <c r="U18" i="38"/>
  <c r="FK13" i="38"/>
  <c r="AN16" i="38"/>
  <c r="V5" i="52"/>
  <c r="I271" i="50"/>
  <c r="FV13" i="38"/>
  <c r="EQ13" i="38"/>
  <c r="L139" i="50"/>
  <c r="DS36" i="67"/>
  <c r="I270" i="50"/>
  <c r="AZ36" i="67"/>
  <c r="D234" i="50"/>
  <c r="M183" i="50"/>
  <c r="D211" i="50"/>
  <c r="BP39" i="67"/>
  <c r="FY14" i="38"/>
  <c r="EQ39" i="67"/>
  <c r="CS37" i="67"/>
  <c r="H54" i="50"/>
  <c r="DR38" i="67"/>
  <c r="BE36" i="67"/>
  <c r="I252" i="50"/>
  <c r="K170" i="50"/>
  <c r="EL14" i="38"/>
  <c r="J239" i="50"/>
  <c r="II16" i="38"/>
  <c r="EF15" i="38"/>
  <c r="K74" i="50"/>
  <c r="FW15" i="38"/>
  <c r="AJ36" i="67"/>
  <c r="I307" i="50"/>
  <c r="AA18" i="38"/>
  <c r="HH39" i="67"/>
  <c r="DO17" i="38"/>
  <c r="BC13" i="38"/>
  <c r="EM37" i="67"/>
  <c r="AC18" i="38"/>
  <c r="J111" i="50"/>
  <c r="L316" i="50"/>
  <c r="H197" i="50"/>
  <c r="G216" i="50"/>
  <c r="AG12" i="38"/>
  <c r="CX19" i="38"/>
  <c r="E98" i="50"/>
  <c r="EC16" i="38"/>
  <c r="N66" i="50"/>
  <c r="HJ12" i="38"/>
  <c r="ET18" i="38"/>
  <c r="D181" i="50"/>
  <c r="HO16" i="38"/>
  <c r="DR13" i="38"/>
  <c r="BB16" i="38"/>
  <c r="G183" i="50"/>
  <c r="HK14" i="38"/>
  <c r="HL11" i="38"/>
  <c r="IF36" i="67"/>
  <c r="FS19" i="38"/>
  <c r="BE15" i="38"/>
  <c r="E140" i="50"/>
  <c r="N279" i="50"/>
  <c r="AJ17" i="38"/>
  <c r="CH17" i="38"/>
  <c r="FY16" i="38"/>
  <c r="DS18" i="38"/>
  <c r="D145" i="50"/>
  <c r="CE13" i="38"/>
  <c r="L288" i="50"/>
  <c r="P14" i="38"/>
  <c r="U38" i="67"/>
  <c r="H18" i="38"/>
  <c r="R7" i="52"/>
  <c r="EY38" i="67"/>
  <c r="FE36" i="67"/>
  <c r="L19" i="38"/>
  <c r="N243" i="50"/>
  <c r="I172" i="50"/>
  <c r="I244" i="50"/>
  <c r="BL16" i="38"/>
  <c r="HO18" i="38"/>
  <c r="G25" i="52"/>
  <c r="EN16" i="38"/>
  <c r="CG19" i="38"/>
  <c r="M14" i="38"/>
  <c r="HT13" i="38"/>
  <c r="N127" i="50"/>
  <c r="GJ16" i="38"/>
  <c r="I182" i="50"/>
  <c r="J211" i="50"/>
  <c r="E287" i="50"/>
  <c r="DU37" i="67"/>
  <c r="N103" i="50"/>
  <c r="DU39" i="67"/>
  <c r="P12" i="38"/>
  <c r="ED18" i="38"/>
  <c r="DK38" i="67"/>
  <c r="D161" i="50"/>
  <c r="AE4" i="52"/>
  <c r="FY36" i="67"/>
  <c r="BR11" i="38"/>
  <c r="BL15" i="38"/>
  <c r="AO15" i="38"/>
  <c r="CX12" i="38"/>
  <c r="V17" i="38"/>
  <c r="J274" i="50"/>
  <c r="EG17" i="38"/>
  <c r="CS13" i="38"/>
  <c r="ID18" i="38"/>
  <c r="G70" i="50"/>
  <c r="H131" i="50"/>
  <c r="IP17" i="38"/>
  <c r="HB38" i="67"/>
  <c r="I17" i="48"/>
  <c r="AP12" i="38"/>
  <c r="DU17" i="38"/>
  <c r="K205" i="50"/>
  <c r="HA16" i="38"/>
  <c r="D251" i="50"/>
  <c r="J277" i="50"/>
  <c r="G31" i="52"/>
  <c r="N261" i="50"/>
  <c r="HV18" i="38"/>
  <c r="I281" i="50"/>
  <c r="M247" i="50"/>
  <c r="GU36" i="67"/>
  <c r="F241" i="50"/>
  <c r="FW19" i="38"/>
  <c r="DQ38" i="67"/>
  <c r="X17" i="38"/>
  <c r="EL12" i="38"/>
  <c r="J13" i="38"/>
  <c r="L314" i="50"/>
  <c r="AV15" i="38"/>
  <c r="K5" i="52"/>
  <c r="EE38" i="67"/>
  <c r="J182" i="50"/>
  <c r="E200" i="50"/>
  <c r="G33" i="52"/>
  <c r="K163" i="50"/>
  <c r="FK18" i="38"/>
  <c r="GN39" i="67"/>
  <c r="EB38" i="67"/>
  <c r="IN11" i="38"/>
  <c r="CN16" i="38"/>
  <c r="L143" i="50"/>
  <c r="IQ16" i="38"/>
  <c r="GU15" i="38"/>
  <c r="I253" i="50"/>
  <c r="E215" i="50"/>
  <c r="I144" i="50"/>
  <c r="BH12" i="38"/>
  <c r="BF38" i="67"/>
  <c r="E318" i="50"/>
  <c r="E250" i="50"/>
  <c r="IM18" i="38"/>
  <c r="E67" i="50"/>
  <c r="IP37" i="67"/>
  <c r="HS16" i="38"/>
  <c r="J271" i="50"/>
  <c r="R17" i="38"/>
  <c r="AY14" i="38"/>
  <c r="DD12" i="38"/>
  <c r="IG11" i="38"/>
  <c r="D165" i="50"/>
  <c r="N290" i="50"/>
  <c r="G234" i="50"/>
  <c r="E238" i="50"/>
  <c r="J304" i="50"/>
  <c r="K64" i="50"/>
  <c r="DP12" i="38"/>
  <c r="BD11" i="38"/>
  <c r="HV16" i="38"/>
  <c r="IQ39" i="67"/>
  <c r="IL38" i="67"/>
  <c r="J243" i="50"/>
  <c r="HC19" i="38"/>
  <c r="L171" i="50"/>
  <c r="DU12" i="38"/>
  <c r="G247" i="50"/>
  <c r="AM19" i="38"/>
  <c r="FL38" i="67"/>
  <c r="FV14" i="38"/>
  <c r="M208" i="50"/>
  <c r="L238" i="50"/>
  <c r="CA13" i="38"/>
  <c r="CQ15" i="38"/>
  <c r="IB13" i="38"/>
  <c r="N161" i="50"/>
  <c r="DY11" i="38"/>
  <c r="DK13" i="38"/>
  <c r="FN15" i="38"/>
  <c r="BD39" i="67"/>
  <c r="I146" i="50"/>
  <c r="E315" i="50"/>
  <c r="CL39" i="67"/>
  <c r="G252" i="50"/>
  <c r="J12" i="38"/>
  <c r="H212" i="50"/>
  <c r="L287" i="50"/>
  <c r="IK16" i="38"/>
  <c r="N107" i="50"/>
  <c r="HR39" i="67"/>
  <c r="K201" i="50"/>
  <c r="K289" i="50"/>
  <c r="HT37" i="67"/>
  <c r="IK38" i="67"/>
  <c r="DX38" i="67"/>
  <c r="EU17" i="38"/>
  <c r="GY16" i="38"/>
  <c r="K280" i="50"/>
  <c r="DL17" i="38"/>
  <c r="IM13" i="38"/>
  <c r="DX16" i="38"/>
  <c r="L7" i="52"/>
  <c r="AH18" i="38"/>
  <c r="FR14" i="38"/>
  <c r="DT13" i="38"/>
  <c r="E269" i="50"/>
  <c r="D129" i="50"/>
  <c r="L169" i="50"/>
  <c r="IG19" i="38"/>
  <c r="EE19" i="38"/>
  <c r="FK38" i="67"/>
  <c r="DL39" i="67"/>
  <c r="AP36" i="67"/>
  <c r="CL36" i="67"/>
  <c r="K98" i="50"/>
  <c r="AR39" i="67"/>
  <c r="ET16" i="38"/>
  <c r="G250" i="50"/>
  <c r="CF11" i="38"/>
  <c r="F174" i="50"/>
  <c r="I12" i="38"/>
  <c r="GZ13" i="38"/>
  <c r="AE38" i="67"/>
  <c r="N63" i="50"/>
  <c r="HL13" i="38"/>
  <c r="K140" i="50"/>
  <c r="EL18" i="38"/>
  <c r="AG36" i="67"/>
  <c r="ER11" i="38"/>
  <c r="IN17" i="38"/>
  <c r="L213" i="50"/>
  <c r="H95" i="50"/>
  <c r="N306" i="50"/>
  <c r="HY19" i="38"/>
  <c r="EX15" i="38"/>
  <c r="AH14" i="38"/>
  <c r="H214" i="50"/>
  <c r="DS38" i="67"/>
  <c r="N19" i="38"/>
  <c r="DS37" i="67"/>
  <c r="IK37" i="67"/>
  <c r="DA39" i="67"/>
  <c r="K278" i="50"/>
  <c r="GX37" i="67"/>
  <c r="FP12" i="38"/>
  <c r="K200" i="50"/>
  <c r="AZ39" i="67"/>
  <c r="GV36" i="67"/>
  <c r="BG19" i="38"/>
  <c r="L208" i="50"/>
  <c r="FV16" i="38"/>
  <c r="DI12" i="38"/>
  <c r="G72" i="50"/>
  <c r="I163" i="50"/>
  <c r="S39" i="67"/>
  <c r="G254" i="50"/>
  <c r="P7" i="52"/>
  <c r="BC17" i="38"/>
  <c r="IN13" i="38"/>
  <c r="EZ36" i="67"/>
  <c r="AI38" i="67"/>
  <c r="K129" i="50"/>
  <c r="E252" i="50"/>
  <c r="DG15" i="38"/>
  <c r="M95" i="50"/>
  <c r="FS39" i="67"/>
  <c r="M216" i="50"/>
  <c r="HL15" i="38"/>
  <c r="CX36" i="67"/>
  <c r="CF19" i="38"/>
  <c r="IN39" i="67"/>
  <c r="F317" i="50"/>
  <c r="GN15" i="38"/>
  <c r="HM14" i="38"/>
  <c r="EU36" i="67"/>
  <c r="T7" i="52"/>
  <c r="G176" i="50"/>
  <c r="M91" i="50"/>
  <c r="K213" i="50"/>
  <c r="L204" i="50"/>
  <c r="K247" i="50"/>
  <c r="CM18" i="38"/>
  <c r="CV15" i="38"/>
  <c r="M55" i="50"/>
  <c r="E254" i="50"/>
  <c r="GR38" i="67"/>
  <c r="AJ39" i="67"/>
  <c r="GO19" i="38"/>
  <c r="I180" i="50"/>
  <c r="EG19" i="38"/>
  <c r="CQ37" i="67"/>
  <c r="CB12" i="38"/>
  <c r="K254" i="50"/>
  <c r="H271" i="50"/>
  <c r="G251" i="50"/>
  <c r="DY12" i="38"/>
  <c r="AD5" i="52"/>
  <c r="HC38" i="67"/>
  <c r="EA39" i="67"/>
  <c r="BA38" i="67"/>
  <c r="CL16" i="38"/>
  <c r="H135" i="50"/>
  <c r="CA18" i="38"/>
  <c r="CQ19" i="38"/>
  <c r="FQ37" i="67"/>
  <c r="E273" i="50"/>
  <c r="BZ39" i="67"/>
  <c r="J236" i="50"/>
  <c r="AB36" i="67"/>
  <c r="L285" i="50"/>
  <c r="I316" i="50"/>
  <c r="D281" i="50"/>
  <c r="E242" i="50"/>
  <c r="EB36" i="67"/>
  <c r="EK12" i="38"/>
  <c r="D209" i="50"/>
  <c r="D74" i="50"/>
  <c r="H236" i="50"/>
  <c r="IC17" i="38"/>
  <c r="ED12" i="38"/>
  <c r="FR19" i="38"/>
  <c r="K306" i="50"/>
  <c r="L276" i="50"/>
  <c r="N202" i="50"/>
  <c r="V18" i="38"/>
  <c r="M276" i="50"/>
  <c r="BP13" i="38"/>
  <c r="AC14" i="38"/>
  <c r="E141" i="50"/>
  <c r="L168" i="50"/>
  <c r="AZ12" i="38"/>
  <c r="GP14" i="38"/>
  <c r="EU19" i="38"/>
  <c r="IJ37" i="67"/>
  <c r="DW14" i="38"/>
  <c r="H17" i="38"/>
  <c r="CY38" i="67"/>
  <c r="AN36" i="67"/>
  <c r="F252" i="50"/>
  <c r="BA11" i="38"/>
  <c r="AB13" i="38"/>
  <c r="DL38" i="67"/>
  <c r="GF36" i="67"/>
  <c r="N143" i="50"/>
  <c r="M240" i="50"/>
  <c r="GH38" i="67"/>
  <c r="EV14" i="38"/>
  <c r="CS18" i="38"/>
  <c r="L251" i="50"/>
  <c r="F129" i="50"/>
  <c r="I13" i="38"/>
  <c r="FP37" i="67"/>
  <c r="I308" i="50"/>
  <c r="FG17" i="38"/>
  <c r="G270" i="50"/>
  <c r="BK14" i="38"/>
  <c r="H127" i="50"/>
  <c r="J204" i="50"/>
  <c r="AJ12" i="38"/>
  <c r="AA39" i="67"/>
  <c r="FI18" i="38"/>
  <c r="F183" i="50"/>
  <c r="K60" i="50"/>
  <c r="EP12" i="38"/>
  <c r="GE11" i="38"/>
  <c r="HQ15" i="38"/>
  <c r="L15" i="38"/>
  <c r="BI15" i="38"/>
  <c r="G170" i="50"/>
  <c r="IO38" i="67"/>
  <c r="EO38" i="67"/>
  <c r="FN36" i="67"/>
  <c r="L269" i="50"/>
  <c r="FQ39" i="67"/>
  <c r="K183" i="50"/>
  <c r="HK19" i="38"/>
  <c r="AW14" i="38"/>
  <c r="BX14" i="38"/>
  <c r="GE16" i="38"/>
  <c r="D212" i="50"/>
  <c r="F308" i="50"/>
  <c r="E209" i="50"/>
  <c r="HR16" i="38"/>
  <c r="HL12" i="38"/>
  <c r="EP38" i="67"/>
  <c r="AY39" i="67"/>
  <c r="FE15" i="38"/>
  <c r="Y39" i="67"/>
  <c r="D143" i="50"/>
  <c r="DI11" i="38"/>
  <c r="FB16" i="38"/>
  <c r="K246" i="50"/>
  <c r="AN13" i="38"/>
  <c r="K307" i="50"/>
  <c r="J108" i="50"/>
  <c r="BS14" i="38"/>
  <c r="IB15" i="38"/>
  <c r="BD36" i="67"/>
  <c r="F143" i="50"/>
  <c r="H307" i="50"/>
  <c r="IB36" i="67"/>
  <c r="AS38" i="67"/>
  <c r="GB12" i="38"/>
  <c r="H11" i="38"/>
  <c r="BI38" i="67"/>
  <c r="FT36" i="67"/>
  <c r="FI12" i="38"/>
  <c r="EY39" i="67"/>
  <c r="HS18" i="38"/>
  <c r="CI13" i="38"/>
  <c r="K290" i="50"/>
  <c r="AF18" i="38"/>
  <c r="BM36" i="67"/>
  <c r="D93" i="50"/>
  <c r="M287" i="50"/>
  <c r="H242" i="50"/>
  <c r="E111" i="50"/>
  <c r="N287" i="50"/>
  <c r="I239" i="50"/>
  <c r="CM38" i="67"/>
  <c r="J140" i="50"/>
  <c r="G238" i="50"/>
  <c r="DU19" i="38"/>
  <c r="HZ11" i="38"/>
  <c r="G93" i="50"/>
  <c r="DV15" i="38"/>
  <c r="GQ14" i="38"/>
  <c r="EP18" i="38"/>
  <c r="H27" i="52"/>
  <c r="G134" i="50"/>
  <c r="DS17" i="38"/>
  <c r="G164" i="50"/>
  <c r="AV38" i="67"/>
  <c r="DW15" i="38"/>
  <c r="O5" i="52"/>
  <c r="Q19" i="38"/>
  <c r="J169" i="50"/>
  <c r="HK37" i="67"/>
  <c r="I55" i="50"/>
  <c r="FJ16" i="38"/>
  <c r="E137" i="50"/>
  <c r="N53" i="50"/>
  <c r="GU19" i="38"/>
  <c r="HK36" i="67"/>
  <c r="K255" i="50"/>
  <c r="G27" i="52"/>
  <c r="CG12" i="38"/>
  <c r="CR15" i="38"/>
  <c r="D284" i="50"/>
  <c r="F140" i="50"/>
  <c r="CI38" i="67"/>
  <c r="G275" i="50"/>
  <c r="K107" i="50"/>
  <c r="AK37" i="67"/>
  <c r="F285" i="50"/>
  <c r="D283" i="50"/>
  <c r="M72" i="50"/>
  <c r="GR39" i="67"/>
  <c r="GM37" i="67"/>
  <c r="DS39" i="67"/>
  <c r="I204" i="50"/>
  <c r="N200" i="50"/>
  <c r="CN13" i="38"/>
  <c r="L175" i="50"/>
  <c r="K313" i="50"/>
  <c r="G305" i="50"/>
  <c r="K288" i="50"/>
  <c r="M73" i="50"/>
  <c r="G316" i="50"/>
  <c r="F255" i="50"/>
  <c r="GX18" i="38"/>
  <c r="EI38" i="67"/>
  <c r="CM17" i="38"/>
  <c r="L217" i="50"/>
  <c r="FO12" i="38"/>
  <c r="K311" i="50"/>
  <c r="AY17" i="38"/>
  <c r="EE14" i="38"/>
  <c r="BK38" i="67"/>
  <c r="F276" i="50"/>
  <c r="G283" i="50"/>
  <c r="J202" i="50"/>
  <c r="HC16" i="38"/>
  <c r="EQ18" i="38"/>
  <c r="IJ36" i="67"/>
  <c r="FO39" i="67"/>
  <c r="DB15" i="38"/>
  <c r="HE15" i="38"/>
  <c r="J305" i="50"/>
  <c r="GC18" i="38"/>
  <c r="I11" i="38"/>
  <c r="D278" i="50"/>
  <c r="GX12" i="38"/>
  <c r="N166" i="50"/>
  <c r="DH19" i="38"/>
  <c r="BF12" i="38"/>
  <c r="L144" i="50"/>
  <c r="AV39" i="67"/>
  <c r="FA37" i="67"/>
  <c r="FU14" i="38"/>
  <c r="HO15" i="38"/>
  <c r="BJ37" i="67"/>
  <c r="AZ11" i="38"/>
  <c r="FI13" i="38"/>
  <c r="BI12" i="38"/>
  <c r="HD16" i="38"/>
  <c r="H255" i="50"/>
  <c r="EU37" i="67"/>
  <c r="D95" i="50"/>
  <c r="DO14" i="38"/>
  <c r="GF38" i="67"/>
  <c r="K253" i="50"/>
  <c r="GU18" i="38"/>
  <c r="G304" i="50"/>
  <c r="IQ14" i="38"/>
  <c r="EW16" i="38"/>
  <c r="FZ12" i="38"/>
  <c r="Q38" i="67"/>
  <c r="BS19" i="38"/>
  <c r="L309" i="50"/>
  <c r="I15" i="38"/>
  <c r="EL13" i="38"/>
  <c r="K272" i="50"/>
  <c r="HY38" i="67"/>
  <c r="M128" i="50"/>
  <c r="N219" i="50"/>
  <c r="V12" i="38"/>
  <c r="H14" i="52"/>
  <c r="EC15" i="38"/>
  <c r="E321" i="50"/>
  <c r="BP16" i="38"/>
  <c r="HD18" i="38"/>
  <c r="I96" i="50"/>
  <c r="L73" i="50"/>
  <c r="M210" i="50"/>
  <c r="BN39" i="67"/>
  <c r="EF17" i="38"/>
  <c r="EY17" i="38"/>
  <c r="L106" i="50"/>
  <c r="BO37" i="67"/>
  <c r="BW36" i="67"/>
  <c r="FO17" i="38"/>
  <c r="G71" i="50"/>
  <c r="DM18" i="38"/>
  <c r="I15" i="48"/>
  <c r="DF38" i="67"/>
  <c r="N18" i="38"/>
  <c r="K211" i="50"/>
  <c r="R14" i="38"/>
  <c r="GF14" i="38"/>
  <c r="IN38" i="67"/>
  <c r="CX13" i="38"/>
  <c r="L91" i="50"/>
  <c r="HF15" i="38"/>
  <c r="AF39" i="67"/>
  <c r="ER14" i="38"/>
  <c r="EK18" i="38"/>
  <c r="G58" i="50"/>
  <c r="HQ19" i="38"/>
  <c r="Z38" i="67"/>
  <c r="D205" i="50"/>
  <c r="H14" i="38"/>
  <c r="ID14" i="38"/>
  <c r="J269" i="50"/>
  <c r="H216" i="50"/>
  <c r="IL39" i="67"/>
  <c r="CP11" i="38"/>
  <c r="M255" i="50"/>
  <c r="H200" i="50"/>
  <c r="CE14" i="38"/>
  <c r="J98" i="50"/>
  <c r="EA13" i="38"/>
  <c r="HS37" i="67"/>
  <c r="L278" i="50"/>
  <c r="EO11" i="38"/>
  <c r="N165" i="50"/>
  <c r="FS14" i="38"/>
  <c r="E54" i="50"/>
  <c r="DC39" i="67"/>
  <c r="CW12" i="38"/>
  <c r="E74" i="50"/>
  <c r="D126" i="50"/>
  <c r="EJ17" i="38"/>
  <c r="I207" i="50"/>
  <c r="FL11" i="38"/>
  <c r="G306" i="50"/>
  <c r="K14" i="38"/>
  <c r="FW12" i="38"/>
  <c r="IA14" i="38"/>
  <c r="HZ14" i="38"/>
  <c r="IP15" i="38"/>
  <c r="IM17" i="38"/>
  <c r="I59" i="50"/>
  <c r="CD39" i="67"/>
  <c r="ET37" i="67"/>
  <c r="P37" i="67"/>
  <c r="EY36" i="67"/>
  <c r="EQ17" i="38"/>
  <c r="CQ14" i="38"/>
  <c r="CY37" i="67"/>
  <c r="G109" i="50"/>
  <c r="D215" i="50"/>
  <c r="N55" i="50"/>
  <c r="II38" i="67"/>
  <c r="AA17" i="38"/>
  <c r="FF15" i="38"/>
  <c r="F173" i="50"/>
  <c r="CY14" i="38"/>
  <c r="L320" i="50"/>
  <c r="IE37" i="67"/>
  <c r="G280" i="50"/>
  <c r="I14" i="48"/>
  <c r="J38" i="67"/>
  <c r="GR11" i="38"/>
  <c r="IP18" i="38"/>
  <c r="D175" i="50"/>
  <c r="L216" i="50"/>
  <c r="K320" i="50"/>
  <c r="H177" i="50"/>
  <c r="N276" i="50"/>
  <c r="J168" i="50"/>
  <c r="L100" i="50"/>
  <c r="CJ12" i="38"/>
  <c r="IP11" i="38"/>
  <c r="I105" i="50"/>
  <c r="F168" i="50"/>
  <c r="DQ12" i="38"/>
  <c r="AT15" i="38"/>
  <c r="FZ39" i="67"/>
  <c r="J93" i="50"/>
  <c r="GH16" i="38"/>
  <c r="F242" i="50"/>
  <c r="L209" i="50"/>
  <c r="N282" i="50"/>
  <c r="H57" i="50"/>
  <c r="J64" i="50"/>
  <c r="K69" i="50"/>
  <c r="D164" i="50"/>
  <c r="I18" i="48"/>
  <c r="FL39" i="67"/>
  <c r="BE13" i="38"/>
  <c r="Q14" i="38"/>
  <c r="G244" i="50"/>
  <c r="K111" i="50"/>
  <c r="DA11" i="38"/>
  <c r="GB11" i="38"/>
  <c r="M239" i="50"/>
  <c r="I214" i="50"/>
  <c r="BB11" i="38"/>
  <c r="K54" i="50"/>
  <c r="K92" i="50"/>
  <c r="F217" i="50"/>
  <c r="H241" i="50"/>
  <c r="BS37" i="67"/>
  <c r="GJ11" i="38"/>
  <c r="DE19" i="38"/>
  <c r="I218" i="50"/>
  <c r="DX14" i="38"/>
  <c r="J309" i="50"/>
  <c r="K73" i="50"/>
  <c r="FT14" i="38"/>
  <c r="AW39" i="67"/>
  <c r="EW11" i="38"/>
  <c r="AF15" i="38"/>
  <c r="GS37" i="67"/>
  <c r="HJ37" i="67"/>
  <c r="GW39" i="67"/>
  <c r="FH17" i="38"/>
  <c r="DV14" i="38"/>
  <c r="N178" i="50"/>
  <c r="H284" i="50"/>
  <c r="BH13" i="38"/>
  <c r="G314" i="50"/>
  <c r="N210" i="50"/>
  <c r="O11" i="38"/>
  <c r="J178" i="50"/>
  <c r="EP17" i="38"/>
  <c r="AJ18" i="38"/>
  <c r="E89" i="50"/>
  <c r="FE12" i="38"/>
  <c r="J65" i="50"/>
  <c r="BZ19" i="38"/>
  <c r="I93" i="50"/>
  <c r="FN14" i="38"/>
  <c r="AR38" i="67"/>
  <c r="BF36" i="67"/>
  <c r="F251" i="50"/>
  <c r="N15" i="38"/>
  <c r="E253" i="50"/>
  <c r="FN16" i="38"/>
  <c r="G161" i="50"/>
  <c r="K210" i="50"/>
  <c r="L243" i="50"/>
  <c r="J143" i="50"/>
  <c r="DY14" i="38"/>
  <c r="HD13" i="38"/>
  <c r="AQ19" i="38"/>
  <c r="CN19" i="38"/>
  <c r="HX39" i="67"/>
  <c r="GK13" i="38"/>
  <c r="K312" i="50"/>
  <c r="H168" i="50"/>
  <c r="E241" i="50"/>
  <c r="IM12" i="38"/>
  <c r="BA36" i="67"/>
  <c r="FV18" i="38"/>
  <c r="EQ38" i="67"/>
  <c r="DB16" i="38"/>
  <c r="N197" i="50"/>
  <c r="G129" i="50"/>
  <c r="FD37" i="67"/>
  <c r="I200" i="50"/>
  <c r="HF19" i="38"/>
  <c r="G111" i="50"/>
  <c r="DG11" i="38"/>
  <c r="GL14" i="38"/>
  <c r="M146" i="50"/>
  <c r="J270" i="50"/>
  <c r="GD19" i="38"/>
  <c r="HU36" i="67"/>
  <c r="G12" i="38"/>
  <c r="ID15" i="38"/>
  <c r="CK17" i="38"/>
  <c r="I211" i="50"/>
  <c r="E163" i="50"/>
  <c r="HK12" i="38"/>
  <c r="GY19" i="38"/>
  <c r="IB18" i="38"/>
  <c r="AI36" i="67"/>
  <c r="BY37" i="67"/>
  <c r="CA14" i="38"/>
  <c r="BQ39" i="67"/>
  <c r="D315" i="50"/>
  <c r="GS36" i="67"/>
  <c r="E218" i="50"/>
  <c r="BG38" i="67"/>
  <c r="GT17" i="38"/>
  <c r="FJ38" i="67"/>
  <c r="E248" i="50"/>
  <c r="K143" i="50"/>
  <c r="N199" i="50"/>
  <c r="DT11" i="38"/>
  <c r="EX18" i="38"/>
  <c r="GW11" i="38"/>
  <c r="L165" i="50"/>
  <c r="DJ19" i="38"/>
  <c r="L46" i="50" s="1"/>
  <c r="K93" i="50"/>
  <c r="IN15" i="38"/>
  <c r="I181" i="50"/>
  <c r="I210" i="50"/>
  <c r="BH38" i="67"/>
  <c r="AF38" i="67"/>
  <c r="H239" i="50"/>
  <c r="F245" i="50"/>
  <c r="K284" i="50"/>
  <c r="DD38" i="67"/>
  <c r="EM18" i="38"/>
  <c r="V16" i="38"/>
  <c r="AM16" i="38"/>
  <c r="EL38" i="67"/>
  <c r="E216" i="50"/>
  <c r="I238" i="50"/>
  <c r="K117" i="50"/>
  <c r="N189" i="50"/>
  <c r="I145" i="50"/>
  <c r="BY11" i="38"/>
  <c r="BU11" i="38"/>
  <c r="H143" i="50"/>
  <c r="J67" i="50"/>
  <c r="E138" i="50"/>
  <c r="BZ16" i="38"/>
  <c r="FJ11" i="38"/>
  <c r="EV16" i="38"/>
  <c r="HC15" i="38"/>
  <c r="HW14" i="38"/>
  <c r="BD37" i="67"/>
  <c r="DL37" i="67"/>
  <c r="HJ39" i="67"/>
  <c r="M286" i="50"/>
  <c r="DU11" i="38"/>
  <c r="E105" i="50"/>
  <c r="BY39" i="67"/>
  <c r="BY15" i="38"/>
  <c r="EK13" i="38"/>
  <c r="GR37" i="67"/>
  <c r="F101" i="50"/>
  <c r="J163" i="50"/>
  <c r="BP14" i="38"/>
  <c r="D99" i="50"/>
  <c r="G21" i="52"/>
  <c r="L189" i="50"/>
  <c r="N46" i="50"/>
  <c r="M189" i="50"/>
  <c r="M46" i="50"/>
  <c r="K189" i="50"/>
  <c r="L81" i="50"/>
  <c r="K153" i="50"/>
  <c r="L153" i="50"/>
  <c r="N153" i="50"/>
  <c r="N117" i="50"/>
  <c r="M117" i="50"/>
  <c r="L117" i="50"/>
  <c r="M153" i="50"/>
  <c r="M81" i="50"/>
  <c r="N81" i="50"/>
  <c r="K81" i="50"/>
  <c r="G7" i="50" l="1"/>
  <c r="J7" i="50"/>
  <c r="I7" i="50"/>
  <c r="I9" i="50"/>
  <c r="H8" i="50"/>
  <c r="I8" i="50"/>
  <c r="J8" i="50"/>
  <c r="J9" i="50"/>
  <c r="H9" i="50"/>
  <c r="G9" i="50"/>
  <c r="H7" i="50"/>
  <c r="G10" i="50"/>
  <c r="I6" i="50"/>
  <c r="I10" i="50"/>
  <c r="J6" i="50"/>
  <c r="H10" i="50"/>
  <c r="DU4" i="38"/>
  <c r="FJ4" i="38"/>
  <c r="BU4" i="38"/>
  <c r="BY4" i="38"/>
  <c r="J10" i="50"/>
  <c r="G8" i="50"/>
  <c r="H6" i="50"/>
  <c r="GW4" i="38"/>
  <c r="DT4" i="38"/>
  <c r="HK5" i="38"/>
  <c r="HK7" i="38"/>
  <c r="HK6" i="38"/>
  <c r="G7" i="38"/>
  <c r="G5" i="38"/>
  <c r="G6" i="38"/>
  <c r="DG4" i="38"/>
  <c r="N220" i="50"/>
  <c r="N11" i="50" s="1"/>
  <c r="IM6" i="38"/>
  <c r="IM7" i="38"/>
  <c r="IM5" i="38"/>
  <c r="G184" i="50"/>
  <c r="FE7" i="38"/>
  <c r="FE5" i="38"/>
  <c r="FE6" i="38"/>
  <c r="E112" i="50"/>
  <c r="O4" i="38"/>
  <c r="EW4" i="38"/>
  <c r="GJ4" i="38"/>
  <c r="BB4" i="38"/>
  <c r="GB4" i="38"/>
  <c r="DA4" i="38"/>
  <c r="L18" i="48"/>
  <c r="DQ7" i="38"/>
  <c r="DQ6" i="38"/>
  <c r="DQ5" i="38"/>
  <c r="IP4" i="38"/>
  <c r="CJ6" i="38"/>
  <c r="CJ5" i="38"/>
  <c r="CJ7" i="38"/>
  <c r="GR4" i="38"/>
  <c r="L14" i="48"/>
  <c r="FW6" i="38"/>
  <c r="FW5" i="38"/>
  <c r="FW7" i="38"/>
  <c r="FL4" i="38"/>
  <c r="CW6" i="38"/>
  <c r="CW5" i="38"/>
  <c r="CW7" i="38"/>
  <c r="EO4" i="38"/>
  <c r="CP4" i="38"/>
  <c r="J291" i="50"/>
  <c r="L15" i="48"/>
  <c r="V5" i="38"/>
  <c r="V6" i="38"/>
  <c r="V7" i="38"/>
  <c r="FZ6" i="38"/>
  <c r="FZ7" i="38"/>
  <c r="FZ5" i="38"/>
  <c r="G323" i="50"/>
  <c r="BI7" i="38"/>
  <c r="BI5" i="38"/>
  <c r="BI6" i="38"/>
  <c r="AZ4" i="38"/>
  <c r="BF6" i="38"/>
  <c r="BF7" i="38"/>
  <c r="BF5" i="38"/>
  <c r="GX7" i="38"/>
  <c r="GX5" i="38"/>
  <c r="GX6" i="38"/>
  <c r="I4" i="38"/>
  <c r="FO7" i="38"/>
  <c r="FO5" i="38"/>
  <c r="FO6" i="38"/>
  <c r="CG6" i="38"/>
  <c r="CG5" i="38"/>
  <c r="CG7" i="38"/>
  <c r="N76" i="50"/>
  <c r="N7" i="50" s="1"/>
  <c r="HZ4" i="38"/>
  <c r="FI6" i="38"/>
  <c r="FI5" i="38"/>
  <c r="FI7" i="38"/>
  <c r="H4" i="38"/>
  <c r="GB6" i="38"/>
  <c r="GB5" i="38"/>
  <c r="GB7" i="38"/>
  <c r="DI4" i="38"/>
  <c r="HL6" i="38"/>
  <c r="HL7" i="38"/>
  <c r="HL5" i="38"/>
  <c r="L291" i="50"/>
  <c r="L13" i="50" s="1"/>
  <c r="GE4" i="38"/>
  <c r="EP6" i="38"/>
  <c r="EP7" i="38"/>
  <c r="EP5" i="38"/>
  <c r="AJ5" i="38"/>
  <c r="AJ7" i="38"/>
  <c r="AJ6" i="38"/>
  <c r="BA4" i="38"/>
  <c r="AZ7" i="38"/>
  <c r="AZ6" i="38"/>
  <c r="AZ5" i="38"/>
  <c r="ED5" i="38"/>
  <c r="ED7" i="38"/>
  <c r="ED6" i="38"/>
  <c r="EK5" i="38"/>
  <c r="EK6" i="38"/>
  <c r="EK7" i="38"/>
  <c r="DY5" i="38"/>
  <c r="DY7" i="38"/>
  <c r="DY6" i="38"/>
  <c r="CB7" i="38"/>
  <c r="CB6" i="38"/>
  <c r="CB5" i="38"/>
  <c r="DI7" i="38"/>
  <c r="DI5" i="38"/>
  <c r="DI6" i="38"/>
  <c r="FP5" i="38"/>
  <c r="FP7" i="38"/>
  <c r="FP6" i="38"/>
  <c r="ER4" i="38"/>
  <c r="I6" i="38"/>
  <c r="I5" i="38"/>
  <c r="I7" i="38"/>
  <c r="CF4" i="38"/>
  <c r="E291" i="50"/>
  <c r="J7" i="38"/>
  <c r="J5" i="38"/>
  <c r="J6" i="38"/>
  <c r="DY4" i="38"/>
  <c r="N184" i="50"/>
  <c r="N10" i="50" s="1"/>
  <c r="DU5" i="38"/>
  <c r="DU6" i="38"/>
  <c r="DU7" i="38"/>
  <c r="BD4" i="38"/>
  <c r="DP5" i="38"/>
  <c r="DP7" i="38"/>
  <c r="DP6" i="38"/>
  <c r="J323" i="50"/>
  <c r="IG4" i="38"/>
  <c r="DD6" i="38"/>
  <c r="DD7" i="38"/>
  <c r="DD5" i="38"/>
  <c r="BH6" i="38"/>
  <c r="BH7" i="38"/>
  <c r="BH5" i="38"/>
  <c r="IN4" i="38"/>
  <c r="EL5" i="38"/>
  <c r="EL6" i="38"/>
  <c r="EL7" i="38"/>
  <c r="J12" i="50"/>
  <c r="AP5" i="38"/>
  <c r="AP6" i="38"/>
  <c r="AP7" i="38"/>
  <c r="L17" i="48"/>
  <c r="CX7" i="38"/>
  <c r="CX5" i="38"/>
  <c r="CX6" i="38"/>
  <c r="BR4" i="38"/>
  <c r="D184" i="50"/>
  <c r="P5" i="38"/>
  <c r="P7" i="38"/>
  <c r="P6" i="38"/>
  <c r="HL4" i="38"/>
  <c r="HJ7" i="38"/>
  <c r="HJ6" i="38"/>
  <c r="HJ5" i="38"/>
  <c r="AG6" i="38"/>
  <c r="AG5" i="38"/>
  <c r="AG7" i="38"/>
  <c r="H220" i="50"/>
  <c r="IC4" i="38"/>
  <c r="J76" i="50"/>
  <c r="EG4" i="38"/>
  <c r="L112" i="50"/>
  <c r="L8" i="50" s="1"/>
  <c r="EY4" i="38"/>
  <c r="GI4" i="38"/>
  <c r="IJ6" i="38"/>
  <c r="IJ5" i="38"/>
  <c r="IJ7" i="38"/>
  <c r="IA4" i="38"/>
  <c r="EX4" i="38"/>
  <c r="FK5" i="38"/>
  <c r="FK7" i="38"/>
  <c r="FK6" i="38"/>
  <c r="HW6" i="38"/>
  <c r="HW5" i="38"/>
  <c r="HW7" i="38"/>
  <c r="GV4" i="38"/>
  <c r="AE7" i="38"/>
  <c r="AE6" i="38"/>
  <c r="AE5" i="38"/>
  <c r="K256" i="50"/>
  <c r="K12" i="50" s="1"/>
  <c r="G35" i="52"/>
  <c r="C4" i="52" s="1"/>
  <c r="BD7" i="38"/>
  <c r="BD6" i="38"/>
  <c r="BD5" i="38"/>
  <c r="EJ4" i="38"/>
  <c r="DR4" i="38"/>
  <c r="L184" i="50"/>
  <c r="L10" i="50" s="1"/>
  <c r="CI4" i="38"/>
  <c r="R6" i="38"/>
  <c r="R5" i="38"/>
  <c r="R7" i="38"/>
  <c r="GU4" i="38"/>
  <c r="BN7" i="38"/>
  <c r="BN5" i="38"/>
  <c r="BN6" i="38"/>
  <c r="AF4" i="38"/>
  <c r="AJ4" i="38"/>
  <c r="ED4" i="38"/>
  <c r="I148" i="50"/>
  <c r="HQ5" i="38"/>
  <c r="HQ6" i="38"/>
  <c r="HQ7" i="38"/>
  <c r="FZ4" i="38"/>
  <c r="J148" i="50"/>
  <c r="Z7" i="38"/>
  <c r="Z6" i="38"/>
  <c r="Z5" i="38"/>
  <c r="FX7" i="38"/>
  <c r="FX6" i="38"/>
  <c r="FX5" i="38"/>
  <c r="L6" i="38"/>
  <c r="L7" i="38"/>
  <c r="L5" i="38"/>
  <c r="HT7" i="38"/>
  <c r="HT6" i="38"/>
  <c r="HT5" i="38"/>
  <c r="M76" i="50"/>
  <c r="M7" i="50" s="1"/>
  <c r="AO7" i="38"/>
  <c r="AO6" i="38"/>
  <c r="AO5" i="38"/>
  <c r="BO7" i="38"/>
  <c r="BO5" i="38"/>
  <c r="BO6" i="38"/>
  <c r="AP4" i="38"/>
  <c r="M4" i="38"/>
  <c r="AA5" i="38"/>
  <c r="AA6" i="38"/>
  <c r="AA7" i="38"/>
  <c r="HI4" i="38"/>
  <c r="DJ4" i="38"/>
  <c r="J256" i="50"/>
  <c r="DB4" i="38"/>
  <c r="FV5" i="38"/>
  <c r="FV6" i="38"/>
  <c r="FV7" i="38"/>
  <c r="FQ5" i="38"/>
  <c r="FQ6" i="38"/>
  <c r="FQ7" i="38"/>
  <c r="BX4" i="38"/>
  <c r="L9" i="48"/>
  <c r="T4" i="38"/>
  <c r="AN4" i="38"/>
  <c r="L148" i="50"/>
  <c r="L9" i="50" s="1"/>
  <c r="AM4" i="38"/>
  <c r="CA4" i="38"/>
  <c r="HZ5" i="38"/>
  <c r="HZ7" i="38"/>
  <c r="HZ6" i="38"/>
  <c r="GO7" i="38"/>
  <c r="GO6" i="38"/>
  <c r="GO5" i="38"/>
  <c r="HU5" i="38"/>
  <c r="HU6" i="38"/>
  <c r="HU7" i="38"/>
  <c r="CS4" i="38"/>
  <c r="M112" i="50"/>
  <c r="M8" i="50" s="1"/>
  <c r="FV4" i="38"/>
  <c r="HV4" i="38"/>
  <c r="EE5" i="38"/>
  <c r="EE7" i="38"/>
  <c r="EE6" i="38"/>
  <c r="E323" i="50"/>
  <c r="G11" i="50"/>
  <c r="EQ5" i="38"/>
  <c r="EQ6" i="38"/>
  <c r="EQ7" i="38"/>
  <c r="AT6" i="38"/>
  <c r="AT5" i="38"/>
  <c r="AT7" i="38"/>
  <c r="DO4" i="38"/>
  <c r="BW6" i="38"/>
  <c r="BW7" i="38"/>
  <c r="BW5" i="38"/>
  <c r="DZ4" i="38"/>
  <c r="HK4" i="38"/>
  <c r="CL4" i="38"/>
  <c r="DA6" i="38"/>
  <c r="DA5" i="38"/>
  <c r="DA7" i="38"/>
  <c r="HU4" i="38"/>
  <c r="L323" i="50"/>
  <c r="IG6" i="38"/>
  <c r="IG7" i="38"/>
  <c r="IG5" i="38"/>
  <c r="H112" i="50"/>
  <c r="FE4" i="38"/>
  <c r="CT4" i="38"/>
  <c r="HT4" i="38"/>
  <c r="GG7" i="38"/>
  <c r="GG6" i="38"/>
  <c r="GG5" i="38"/>
  <c r="FC4" i="38"/>
  <c r="CM4" i="38"/>
  <c r="IE5" i="38"/>
  <c r="IE7" i="38"/>
  <c r="IE6" i="38"/>
  <c r="HB4" i="38"/>
  <c r="H256" i="50"/>
  <c r="H12" i="50"/>
  <c r="HD4" i="38"/>
  <c r="EV7" i="38"/>
  <c r="EV5" i="38"/>
  <c r="EV6" i="38"/>
  <c r="AW6" i="38"/>
  <c r="AW7" i="38"/>
  <c r="AW5" i="38"/>
  <c r="HF6" i="38"/>
  <c r="HF7" i="38"/>
  <c r="HF5" i="38"/>
  <c r="FU6" i="38"/>
  <c r="FU5" i="38"/>
  <c r="FU7" i="38"/>
  <c r="AC5" i="38"/>
  <c r="AC6" i="38"/>
  <c r="AC7" i="38"/>
  <c r="BV4" i="38"/>
  <c r="ET5" i="38"/>
  <c r="ET6" i="38"/>
  <c r="ET7" i="38"/>
  <c r="GX4" i="38"/>
  <c r="CT7" i="38"/>
  <c r="CT5" i="38"/>
  <c r="CT6" i="38"/>
  <c r="DG7" i="38"/>
  <c r="DG5" i="38"/>
  <c r="DG6" i="38"/>
  <c r="L11" i="48"/>
  <c r="IK4" i="38"/>
  <c r="GC6" i="38"/>
  <c r="GC7" i="38"/>
  <c r="GC5" i="38"/>
  <c r="M184" i="50"/>
  <c r="M10" i="50" s="1"/>
  <c r="CR7" i="38"/>
  <c r="CR5" i="38"/>
  <c r="CR6" i="38"/>
  <c r="BP4" i="38"/>
  <c r="CY5" i="38"/>
  <c r="CY7" i="38"/>
  <c r="CY6" i="38"/>
  <c r="IQ4" i="38"/>
  <c r="FY4" i="38"/>
  <c r="AS4" i="38"/>
  <c r="GU6" i="38"/>
  <c r="GU7" i="38"/>
  <c r="GU5" i="38"/>
  <c r="HA4" i="38"/>
  <c r="L8" i="48"/>
  <c r="CE5" i="38"/>
  <c r="CE7" i="38"/>
  <c r="CE6" i="38"/>
  <c r="GD6" i="38"/>
  <c r="GD7" i="38"/>
  <c r="GD5" i="38"/>
  <c r="D148" i="50"/>
  <c r="HB5" i="38"/>
  <c r="HB6" i="38"/>
  <c r="HB7" i="38"/>
  <c r="ER7" i="38"/>
  <c r="ER6" i="38"/>
  <c r="ER5" i="38"/>
  <c r="CN4" i="38"/>
  <c r="IH4" i="38"/>
  <c r="E76" i="50"/>
  <c r="FP4" i="38"/>
  <c r="EB4" i="38"/>
  <c r="AS5" i="38"/>
  <c r="AS6" i="38"/>
  <c r="AS7" i="38"/>
  <c r="GY7" i="38"/>
  <c r="GY5" i="38"/>
  <c r="GY6" i="38"/>
  <c r="CY4" i="38"/>
  <c r="EW7" i="38"/>
  <c r="EW5" i="38"/>
  <c r="EW6" i="38"/>
  <c r="DN4" i="38"/>
  <c r="HP4" i="38"/>
  <c r="II4" i="38"/>
  <c r="G76" i="50"/>
  <c r="BY7" i="38"/>
  <c r="BY5" i="38"/>
  <c r="BY6" i="38"/>
  <c r="EM4" i="38"/>
  <c r="DZ6" i="38"/>
  <c r="DZ5" i="38"/>
  <c r="DZ7" i="38"/>
  <c r="HD5" i="38"/>
  <c r="HD6" i="38"/>
  <c r="HD7" i="38"/>
  <c r="HH5" i="38"/>
  <c r="HH7" i="38"/>
  <c r="HH6" i="38"/>
  <c r="H291" i="50"/>
  <c r="BN4" i="38"/>
  <c r="AQ7" i="38"/>
  <c r="AQ6" i="38"/>
  <c r="AQ5" i="38"/>
  <c r="H45" i="67"/>
  <c r="IH5" i="38"/>
  <c r="IH6" i="38"/>
  <c r="IH7" i="38"/>
  <c r="S7" i="38"/>
  <c r="S5" i="38"/>
  <c r="S6" i="38"/>
  <c r="FF4" i="38"/>
  <c r="M220" i="50"/>
  <c r="M11" i="50" s="1"/>
  <c r="FG5" i="38"/>
  <c r="FG7" i="38"/>
  <c r="FG6" i="38"/>
  <c r="HI7" i="38"/>
  <c r="HI5" i="38"/>
  <c r="HI6" i="38"/>
  <c r="CU6" i="38"/>
  <c r="CU5" i="38"/>
  <c r="CU7" i="38"/>
  <c r="M323" i="50"/>
  <c r="H13" i="50"/>
  <c r="CB4" i="38"/>
  <c r="GM4" i="38"/>
  <c r="AM7" i="38"/>
  <c r="AM6" i="38"/>
  <c r="AM5" i="38"/>
  <c r="L13" i="48"/>
  <c r="I11" i="50"/>
  <c r="FM4" i="38"/>
  <c r="GE7" i="38"/>
  <c r="GE5" i="38"/>
  <c r="GE6" i="38"/>
  <c r="F323" i="50"/>
  <c r="Q4" i="38"/>
  <c r="DK7" i="38"/>
  <c r="DK6" i="38"/>
  <c r="DK5" i="38"/>
  <c r="EK4" i="38"/>
  <c r="BM4" i="38"/>
  <c r="U4" i="38"/>
  <c r="AH4" i="38"/>
  <c r="M291" i="50"/>
  <c r="M13" i="50" s="1"/>
  <c r="FY5" i="38"/>
  <c r="FY6" i="38"/>
  <c r="FY7" i="38"/>
  <c r="EE4" i="38"/>
  <c r="CZ7" i="38"/>
  <c r="CZ5" i="38"/>
  <c r="CZ6" i="38"/>
  <c r="GD4" i="38"/>
  <c r="EV4" i="38"/>
  <c r="FN4" i="38"/>
  <c r="BR5" i="38"/>
  <c r="BR7" i="38"/>
  <c r="BR6" i="38"/>
  <c r="GP4" i="38"/>
  <c r="EH5" i="38"/>
  <c r="EH6" i="38"/>
  <c r="EH7" i="38"/>
  <c r="FA4" i="38"/>
  <c r="IN7" i="38"/>
  <c r="IN6" i="38"/>
  <c r="IN5" i="38"/>
  <c r="BZ4" i="38"/>
  <c r="H148" i="50"/>
  <c r="IK6" i="38"/>
  <c r="IK5" i="38"/>
  <c r="IK7" i="38"/>
  <c r="GS4" i="38"/>
  <c r="DM6" i="38"/>
  <c r="DM7" i="38"/>
  <c r="DM5" i="38"/>
  <c r="Q7" i="38"/>
  <c r="Q5" i="38"/>
  <c r="Q6" i="38"/>
  <c r="J220" i="50"/>
  <c r="IF5" i="38"/>
  <c r="IF7" i="38"/>
  <c r="IF6" i="38"/>
  <c r="G13" i="50"/>
  <c r="AX4" i="38"/>
  <c r="GK4" i="38"/>
  <c r="L76" i="50"/>
  <c r="L7" i="50" s="1"/>
  <c r="BS4" i="38"/>
  <c r="CK4" i="38"/>
  <c r="N323" i="50"/>
  <c r="N256" i="50"/>
  <c r="N12" i="50" s="1"/>
  <c r="FS5" i="38"/>
  <c r="FS6" i="38"/>
  <c r="FS7" i="38"/>
  <c r="O7" i="38"/>
  <c r="O5" i="38"/>
  <c r="O6" i="38"/>
  <c r="BG7" i="38"/>
  <c r="BG6" i="38"/>
  <c r="BG5" i="38"/>
  <c r="ET4" i="38"/>
  <c r="GO4" i="38"/>
  <c r="AL4" i="38"/>
  <c r="AH6" i="38"/>
  <c r="AH5" i="38"/>
  <c r="AH7" i="38"/>
  <c r="BS6" i="38"/>
  <c r="BS7" i="38"/>
  <c r="BS5" i="38"/>
  <c r="IP5" i="38"/>
  <c r="IP6" i="38"/>
  <c r="IP7" i="38"/>
  <c r="HR6" i="38"/>
  <c r="HR7" i="38"/>
  <c r="HR5" i="38"/>
  <c r="GT7" i="38"/>
  <c r="GT6" i="38"/>
  <c r="GT5" i="38"/>
  <c r="I220" i="50"/>
  <c r="D291" i="50"/>
  <c r="CA7" i="38"/>
  <c r="CA6" i="38"/>
  <c r="CA5" i="38"/>
  <c r="DS4" i="38"/>
  <c r="AT4" i="38"/>
  <c r="EZ6" i="38"/>
  <c r="EZ7" i="38"/>
  <c r="EZ5" i="38"/>
  <c r="IM4" i="38"/>
  <c r="AV6" i="38"/>
  <c r="AV5" i="38"/>
  <c r="AV7" i="38"/>
  <c r="CM5" i="38"/>
  <c r="CM7" i="38"/>
  <c r="CM6" i="38"/>
  <c r="Y5" i="38"/>
  <c r="Y6" i="38"/>
  <c r="Y7" i="38"/>
  <c r="IB4" i="38"/>
  <c r="BE4" i="38"/>
  <c r="CO7" i="38"/>
  <c r="CO5" i="38"/>
  <c r="CO6" i="38"/>
  <c r="BK5" i="38"/>
  <c r="BK6" i="38"/>
  <c r="BK7" i="38"/>
  <c r="GY4" i="38"/>
  <c r="I256" i="50"/>
  <c r="DH7" i="38"/>
  <c r="DH6" i="38"/>
  <c r="DH5" i="38"/>
  <c r="FQ4" i="38"/>
  <c r="K184" i="50"/>
  <c r="K10" i="50" s="1"/>
  <c r="BQ5" i="38"/>
  <c r="BQ6" i="38"/>
  <c r="BQ7" i="38"/>
  <c r="DH4" i="38"/>
  <c r="FK4" i="38"/>
  <c r="HS6" i="38"/>
  <c r="HS7" i="38"/>
  <c r="HS5" i="38"/>
  <c r="FH4" i="38"/>
  <c r="DV5" i="38"/>
  <c r="DV6" i="38"/>
  <c r="DV7" i="38"/>
  <c r="CW4" i="38"/>
  <c r="DE4" i="38"/>
  <c r="HF4" i="38"/>
  <c r="DP4" i="38"/>
  <c r="F76" i="50"/>
  <c r="N112" i="50"/>
  <c r="N8" i="50" s="1"/>
  <c r="IE4" i="38"/>
  <c r="FI4" i="38"/>
  <c r="L4" i="38"/>
  <c r="CQ4" i="38"/>
  <c r="FG4" i="38"/>
  <c r="G41" i="48"/>
  <c r="GZ4" i="38"/>
  <c r="CF7" i="38"/>
  <c r="CF6" i="38"/>
  <c r="CF5" i="38"/>
  <c r="I76" i="50"/>
  <c r="BA6" i="38"/>
  <c r="BA5" i="38"/>
  <c r="BA7" i="38"/>
  <c r="DO6" i="38"/>
  <c r="DO5" i="38"/>
  <c r="DO7" i="38"/>
  <c r="AB4" i="38"/>
  <c r="I184" i="50"/>
  <c r="HE4" i="38"/>
  <c r="F256" i="50"/>
  <c r="BV5" i="38"/>
  <c r="BV7" i="38"/>
  <c r="BV6" i="38"/>
  <c r="N5" i="38"/>
  <c r="N6" i="38"/>
  <c r="N7" i="38"/>
  <c r="EG5" i="38"/>
  <c r="EG6" i="38"/>
  <c r="EG7" i="38"/>
  <c r="DJ5" i="38"/>
  <c r="DJ6" i="38"/>
  <c r="DJ7" i="38"/>
  <c r="E256" i="50"/>
  <c r="GG4" i="38"/>
  <c r="HP5" i="38"/>
  <c r="HP7" i="38"/>
  <c r="HP6" i="38"/>
  <c r="GP6" i="38"/>
  <c r="GP5" i="38"/>
  <c r="GP7" i="38"/>
  <c r="D323" i="50"/>
  <c r="G256" i="50"/>
  <c r="HM4" i="38"/>
  <c r="EB7" i="38"/>
  <c r="EB6" i="38"/>
  <c r="EB5" i="38"/>
  <c r="FN7" i="38"/>
  <c r="FN6" i="38"/>
  <c r="FN5" i="38"/>
  <c r="CQ5" i="38"/>
  <c r="CQ7" i="38"/>
  <c r="CQ6" i="38"/>
  <c r="EU4" i="38"/>
  <c r="GC4" i="38"/>
  <c r="H35" i="52"/>
  <c r="C5" i="52" s="1"/>
  <c r="FX4" i="38"/>
  <c r="DC4" i="38"/>
  <c r="AE4" i="38"/>
  <c r="CP5" i="38"/>
  <c r="CP7" i="38"/>
  <c r="CP6" i="38"/>
  <c r="EQ4" i="38"/>
  <c r="FR6" i="38"/>
  <c r="FR5" i="38"/>
  <c r="FR7" i="38"/>
  <c r="P4" i="38"/>
  <c r="CD5" i="38"/>
  <c r="CD7" i="38"/>
  <c r="CD6" i="38"/>
  <c r="EM6" i="38"/>
  <c r="EM7" i="38"/>
  <c r="EM5" i="38"/>
  <c r="K4" i="38"/>
  <c r="BT4" i="38"/>
  <c r="FD6" i="38"/>
  <c r="FD5" i="38"/>
  <c r="FD7" i="38"/>
  <c r="F291" i="50"/>
  <c r="L12" i="48"/>
  <c r="H76" i="50"/>
  <c r="L24" i="48"/>
  <c r="L19" i="48"/>
  <c r="BM7" i="38"/>
  <c r="BM5" i="38"/>
  <c r="BM6" i="38"/>
  <c r="HH4" i="38"/>
  <c r="HO4" i="38"/>
  <c r="HG6" i="38"/>
  <c r="HG7" i="38"/>
  <c r="HG5" i="38"/>
  <c r="FB5" i="38"/>
  <c r="FB7" i="38"/>
  <c r="FB6" i="38"/>
  <c r="GL4" i="38"/>
  <c r="BH4" i="38"/>
  <c r="GH4" i="38"/>
  <c r="H43" i="67"/>
  <c r="BC7" i="38"/>
  <c r="BC6" i="38"/>
  <c r="BC5" i="38"/>
  <c r="EP4" i="38"/>
  <c r="IF4" i="38"/>
  <c r="M148" i="50"/>
  <c r="M9" i="50" s="1"/>
  <c r="CG4" i="38"/>
  <c r="FS4" i="38"/>
  <c r="EJ6" i="38"/>
  <c r="EJ5" i="38"/>
  <c r="EJ7" i="38"/>
  <c r="E5" i="52"/>
  <c r="DE6" i="38"/>
  <c r="DE5" i="38"/>
  <c r="DE7" i="38"/>
  <c r="HA6" i="38"/>
  <c r="HA5" i="38"/>
  <c r="HA7" i="38"/>
  <c r="BE5" i="38"/>
  <c r="BE7" i="38"/>
  <c r="BE6" i="38"/>
  <c r="FJ6" i="38"/>
  <c r="FJ5" i="38"/>
  <c r="FJ7" i="38"/>
  <c r="W7" i="38"/>
  <c r="W5" i="38"/>
  <c r="W6" i="38"/>
  <c r="FC5" i="38"/>
  <c r="FC7" i="38"/>
  <c r="FC6" i="38"/>
  <c r="K7" i="38"/>
  <c r="K6" i="38"/>
  <c r="K5" i="38"/>
  <c r="GH7" i="38"/>
  <c r="GH6" i="38"/>
  <c r="GH5" i="38"/>
  <c r="AY4" i="38"/>
  <c r="AI4" i="38"/>
  <c r="GJ7" i="38"/>
  <c r="GJ5" i="38"/>
  <c r="GJ6" i="38"/>
  <c r="G112" i="50"/>
  <c r="AC4" i="38"/>
  <c r="GK5" i="38"/>
  <c r="GK7" i="38"/>
  <c r="GK6" i="38"/>
  <c r="GL7" i="38"/>
  <c r="GL5" i="38"/>
  <c r="GL6" i="38"/>
  <c r="FB4" i="38"/>
  <c r="EC4" i="38"/>
  <c r="L25" i="48"/>
  <c r="CV5" i="38"/>
  <c r="CV7" i="38"/>
  <c r="CV6" i="38"/>
  <c r="GF4" i="38"/>
  <c r="AQ4" i="38"/>
  <c r="IA7" i="38"/>
  <c r="IA6" i="38"/>
  <c r="IA5" i="38"/>
  <c r="GA7" i="38"/>
  <c r="GA6" i="38"/>
  <c r="GA5" i="38"/>
  <c r="FU4" i="38"/>
  <c r="GI5" i="38"/>
  <c r="GI6" i="38"/>
  <c r="GI7" i="38"/>
  <c r="IO5" i="38"/>
  <c r="IO6" i="38"/>
  <c r="IO7" i="38"/>
  <c r="BL5" i="38"/>
  <c r="BL7" i="38"/>
  <c r="BL6" i="38"/>
  <c r="GT4" i="38"/>
  <c r="IJ4" i="38"/>
  <c r="GR7" i="38"/>
  <c r="GR5" i="38"/>
  <c r="GR6" i="38"/>
  <c r="DW4" i="38"/>
  <c r="J4" i="38"/>
  <c r="BC4" i="38"/>
  <c r="DX4" i="38"/>
  <c r="Z4" i="38"/>
  <c r="HY4" i="38"/>
  <c r="N291" i="50"/>
  <c r="N13" i="50" s="1"/>
  <c r="CE4" i="38"/>
  <c r="F112" i="50"/>
  <c r="DL4" i="38"/>
  <c r="N4" i="38"/>
  <c r="AI5" i="38"/>
  <c r="AI7" i="38"/>
  <c r="AI6" i="38"/>
  <c r="EN7" i="38"/>
  <c r="EN5" i="38"/>
  <c r="EN6" i="38"/>
  <c r="HE5" i="38"/>
  <c r="HE7" i="38"/>
  <c r="HE6" i="38"/>
  <c r="BW4" i="38"/>
  <c r="J13" i="50"/>
  <c r="AK4" i="38"/>
  <c r="M5" i="38"/>
  <c r="M7" i="38"/>
  <c r="M6" i="38"/>
  <c r="FM6" i="38"/>
  <c r="FM7" i="38"/>
  <c r="FM5" i="38"/>
  <c r="CI6" i="38"/>
  <c r="CI7" i="38"/>
  <c r="CI5" i="38"/>
  <c r="EU7" i="38"/>
  <c r="EU6" i="38"/>
  <c r="EU5" i="38"/>
  <c r="AB7" i="38"/>
  <c r="AB6" i="38"/>
  <c r="AB5" i="38"/>
  <c r="G148" i="50"/>
  <c r="DS7" i="38"/>
  <c r="DS6" i="38"/>
  <c r="DS5" i="38"/>
  <c r="CH7" i="38"/>
  <c r="CH6" i="38"/>
  <c r="CH5" i="38"/>
  <c r="E7" i="52"/>
  <c r="HN5" i="38"/>
  <c r="HN7" i="38"/>
  <c r="HN6" i="38"/>
  <c r="L21" i="48"/>
  <c r="HX4" i="38"/>
  <c r="IL6" i="38"/>
  <c r="IL7" i="38"/>
  <c r="IL5" i="38"/>
  <c r="FO4" i="38"/>
  <c r="L23" i="48"/>
  <c r="AF5" i="38"/>
  <c r="AF6" i="38"/>
  <c r="AF7" i="38"/>
  <c r="I12" i="50"/>
  <c r="DF7" i="38"/>
  <c r="DF5" i="38"/>
  <c r="DF6" i="38"/>
  <c r="Y4" i="38"/>
  <c r="AU5" i="38"/>
  <c r="AU6" i="38"/>
  <c r="AU7" i="38"/>
  <c r="BK4" i="38"/>
  <c r="ES7" i="38"/>
  <c r="ES5" i="38"/>
  <c r="ES6" i="38"/>
  <c r="H323" i="50"/>
  <c r="AD4" i="38"/>
  <c r="L27" i="48"/>
  <c r="FT5" i="38"/>
  <c r="FT7" i="38"/>
  <c r="FT6" i="38"/>
  <c r="L22" i="48"/>
  <c r="HV5" i="38"/>
  <c r="HV7" i="38"/>
  <c r="HV6" i="38"/>
  <c r="D76" i="50"/>
  <c r="K291" i="50"/>
  <c r="K13" i="50" s="1"/>
  <c r="BO4" i="38"/>
  <c r="DC7" i="38"/>
  <c r="DC6" i="38"/>
  <c r="DC5" i="38"/>
  <c r="EN4" i="38"/>
  <c r="FT4" i="38"/>
  <c r="CD4" i="38"/>
  <c r="CC4" i="38"/>
  <c r="BI4" i="38"/>
  <c r="EA5" i="38"/>
  <c r="EA7" i="38"/>
  <c r="EA6" i="38"/>
  <c r="G4" i="38"/>
  <c r="GA4" i="38"/>
  <c r="DX5" i="38"/>
  <c r="DX6" i="38"/>
  <c r="DX7" i="38"/>
  <c r="DT6" i="38"/>
  <c r="DT5" i="38"/>
  <c r="DT7" i="38"/>
  <c r="AR4" i="38"/>
  <c r="FH5" i="38"/>
  <c r="FH7" i="38"/>
  <c r="FH6" i="38"/>
  <c r="IQ5" i="38"/>
  <c r="IQ6" i="38"/>
  <c r="IQ7" i="38"/>
  <c r="G291" i="50"/>
  <c r="E184" i="50"/>
  <c r="R4" i="38"/>
  <c r="GQ4" i="38"/>
  <c r="I13" i="50"/>
  <c r="EY5" i="38"/>
  <c r="EY7" i="38"/>
  <c r="EY6" i="38"/>
  <c r="HC4" i="38"/>
  <c r="BT7" i="38"/>
  <c r="BT5" i="38"/>
  <c r="BT6" i="38"/>
  <c r="FW4" i="38"/>
  <c r="S4" i="38"/>
  <c r="AD5" i="38"/>
  <c r="AD7" i="38"/>
  <c r="AD6" i="38"/>
  <c r="IC7" i="38"/>
  <c r="IC5" i="38"/>
  <c r="IC6" i="38"/>
  <c r="CU4" i="38"/>
  <c r="E220" i="50"/>
  <c r="GW6" i="38"/>
  <c r="GW5" i="38"/>
  <c r="GW7" i="38"/>
  <c r="FL5" i="38"/>
  <c r="FL7" i="38"/>
  <c r="FL6" i="38"/>
  <c r="AY6" i="38"/>
  <c r="AY7" i="38"/>
  <c r="AY5" i="38"/>
  <c r="IO4" i="38"/>
  <c r="W4" i="38"/>
  <c r="CR4" i="38"/>
  <c r="J11" i="50"/>
  <c r="L220" i="50"/>
  <c r="L11" i="50" s="1"/>
  <c r="EZ4" i="38"/>
  <c r="CC5" i="38"/>
  <c r="CC6" i="38"/>
  <c r="CC7" i="38"/>
  <c r="HQ4" i="38"/>
  <c r="BZ5" i="38"/>
  <c r="BZ7" i="38"/>
  <c r="BZ6" i="38"/>
  <c r="FF6" i="38"/>
  <c r="FF7" i="38"/>
  <c r="FF5" i="38"/>
  <c r="EI4" i="38"/>
  <c r="FR4" i="38"/>
  <c r="EI5" i="38"/>
  <c r="EI7" i="38"/>
  <c r="EI6" i="38"/>
  <c r="FD4" i="38"/>
  <c r="L256" i="50"/>
  <c r="L12" i="50" s="1"/>
  <c r="DM4" i="38"/>
  <c r="F148" i="50"/>
  <c r="EL4" i="38"/>
  <c r="GQ6" i="38"/>
  <c r="GQ7" i="38"/>
  <c r="GQ5" i="38"/>
  <c r="CL5" i="38"/>
  <c r="CL6" i="38"/>
  <c r="CL7" i="38"/>
  <c r="DW6" i="38"/>
  <c r="DW7" i="38"/>
  <c r="DW5" i="38"/>
  <c r="X4" i="38"/>
  <c r="BU7" i="38"/>
  <c r="BU5" i="38"/>
  <c r="BU6" i="38"/>
  <c r="BP6" i="38"/>
  <c r="BP7" i="38"/>
  <c r="BP5" i="38"/>
  <c r="J112" i="50"/>
  <c r="EC5" i="38"/>
  <c r="EC6" i="38"/>
  <c r="EC7" i="38"/>
  <c r="AG4" i="38"/>
  <c r="HY5" i="38"/>
  <c r="HY6" i="38"/>
  <c r="HY7" i="38"/>
  <c r="CH4" i="38"/>
  <c r="HR4" i="38"/>
  <c r="I36" i="48"/>
  <c r="L7" i="48"/>
  <c r="DR7" i="38"/>
  <c r="DR6" i="38"/>
  <c r="DR5" i="38"/>
  <c r="II7" i="38"/>
  <c r="II5" i="38"/>
  <c r="II6" i="38"/>
  <c r="CV4" i="38"/>
  <c r="AU4" i="38"/>
  <c r="AR5" i="38"/>
  <c r="AR6" i="38"/>
  <c r="AR7" i="38"/>
  <c r="H6" i="38"/>
  <c r="H5" i="38"/>
  <c r="H7" i="38"/>
  <c r="DK4" i="38"/>
  <c r="GN4" i="38"/>
  <c r="L10" i="48"/>
  <c r="D256" i="50"/>
  <c r="HG4" i="38"/>
  <c r="BQ4" i="38"/>
  <c r="AO4" i="38"/>
  <c r="DB6" i="38"/>
  <c r="DB7" i="38"/>
  <c r="DB5" i="38"/>
  <c r="U7" i="38"/>
  <c r="U5" i="38"/>
  <c r="U6" i="38"/>
  <c r="H44" i="67"/>
  <c r="EO7" i="38"/>
  <c r="EO6" i="38"/>
  <c r="EO5" i="38"/>
  <c r="BB7" i="38"/>
  <c r="BB5" i="38"/>
  <c r="BB6" i="38"/>
  <c r="L28" i="48"/>
  <c r="EX7" i="38"/>
  <c r="EX5" i="38"/>
  <c r="EX6" i="38"/>
  <c r="ID4" i="38"/>
  <c r="D112" i="50"/>
  <c r="L16" i="48"/>
  <c r="K323" i="50"/>
  <c r="BJ6" i="38"/>
  <c r="BJ7" i="38"/>
  <c r="BJ5" i="38"/>
  <c r="K148" i="50"/>
  <c r="K9" i="50" s="1"/>
  <c r="E4" i="52"/>
  <c r="HO7" i="38"/>
  <c r="HO5" i="38"/>
  <c r="HO6" i="38"/>
  <c r="H11" i="50"/>
  <c r="GZ6" i="38"/>
  <c r="GZ7" i="38"/>
  <c r="GZ5" i="38"/>
  <c r="BL4" i="38"/>
  <c r="IL4" i="38"/>
  <c r="AN7" i="38"/>
  <c r="AN6" i="38"/>
  <c r="AN5" i="38"/>
  <c r="DD4" i="38"/>
  <c r="BX5" i="38"/>
  <c r="BX6" i="38"/>
  <c r="BX7" i="38"/>
  <c r="GV5" i="38"/>
  <c r="GV6" i="38"/>
  <c r="GV7" i="38"/>
  <c r="H42" i="67"/>
  <c r="BJ4" i="38"/>
  <c r="AV4" i="38"/>
  <c r="HW4" i="38"/>
  <c r="E148" i="50"/>
  <c r="AX5" i="38"/>
  <c r="AX7" i="38"/>
  <c r="AX6" i="38"/>
  <c r="F184" i="50"/>
  <c r="GF5" i="38"/>
  <c r="GF7" i="38"/>
  <c r="GF6" i="38"/>
  <c r="DV4" i="38"/>
  <c r="K76" i="50"/>
  <c r="K7" i="50" s="1"/>
  <c r="H184" i="50"/>
  <c r="T7" i="38"/>
  <c r="T5" i="38"/>
  <c r="T6" i="38"/>
  <c r="DN7" i="38"/>
  <c r="DN5" i="38"/>
  <c r="DN6" i="38"/>
  <c r="HX7" i="38"/>
  <c r="HX6" i="38"/>
  <c r="HX5" i="38"/>
  <c r="DF4" i="38"/>
  <c r="F220" i="50"/>
  <c r="CO4" i="38"/>
  <c r="I112" i="50"/>
  <c r="ID6" i="38"/>
  <c r="ID7" i="38"/>
  <c r="ID5" i="38"/>
  <c r="ES4" i="38"/>
  <c r="CS7" i="38"/>
  <c r="CS6" i="38"/>
  <c r="CS5" i="38"/>
  <c r="G220" i="50"/>
  <c r="HC7" i="38"/>
  <c r="HC6" i="38"/>
  <c r="HC5" i="38"/>
  <c r="K112" i="50"/>
  <c r="K8" i="50" s="1"/>
  <c r="CJ4" i="38"/>
  <c r="BF4" i="38"/>
  <c r="D220" i="50"/>
  <c r="HS4" i="38"/>
  <c r="DQ4" i="38"/>
  <c r="GM5" i="38"/>
  <c r="GM6" i="38"/>
  <c r="GM7" i="38"/>
  <c r="EA4" i="38"/>
  <c r="EF7" i="38"/>
  <c r="EF5" i="38"/>
  <c r="EF6" i="38"/>
  <c r="DL6" i="38"/>
  <c r="DL5" i="38"/>
  <c r="DL7" i="38"/>
  <c r="L26" i="48"/>
  <c r="CZ4" i="38"/>
  <c r="IB5" i="38"/>
  <c r="IB6" i="38"/>
  <c r="IB7" i="38"/>
  <c r="FA5" i="38"/>
  <c r="FA6" i="38"/>
  <c r="FA7" i="38"/>
  <c r="EF4" i="38"/>
  <c r="M256" i="50"/>
  <c r="M12" i="50" s="1"/>
  <c r="CN5" i="38"/>
  <c r="CN6" i="38"/>
  <c r="CN7" i="38"/>
  <c r="K220" i="50"/>
  <c r="K11" i="50" s="1"/>
  <c r="GS6" i="38"/>
  <c r="GS5" i="38"/>
  <c r="GS7" i="38"/>
  <c r="AW4" i="38"/>
  <c r="X6" i="38"/>
  <c r="X7" i="38"/>
  <c r="X5" i="38"/>
  <c r="AA4" i="38"/>
  <c r="N148" i="50"/>
  <c r="N9" i="50" s="1"/>
  <c r="L29" i="48"/>
  <c r="CX4" i="38"/>
  <c r="I323" i="50"/>
  <c r="BG4" i="38"/>
  <c r="V4" i="38"/>
  <c r="HM5" i="38"/>
  <c r="HM6" i="38"/>
  <c r="HM7" i="38"/>
  <c r="HN4" i="38"/>
  <c r="AK7" i="38"/>
  <c r="AK6" i="38"/>
  <c r="AK5" i="38"/>
  <c r="AL7" i="38"/>
  <c r="AL5" i="38"/>
  <c r="AL6" i="38"/>
  <c r="GN6" i="38"/>
  <c r="GN7" i="38"/>
  <c r="GN5" i="38"/>
  <c r="G12" i="50"/>
  <c r="CK6" i="38"/>
  <c r="CK7" i="38"/>
  <c r="CK5" i="38"/>
  <c r="L20" i="48"/>
  <c r="J184" i="50"/>
  <c r="HJ4" i="38"/>
  <c r="EH4" i="38"/>
  <c r="I291" i="50"/>
  <c r="K7" i="20"/>
  <c r="N14" i="20"/>
  <c r="N15" i="20"/>
  <c r="K6" i="20"/>
  <c r="N27" i="20"/>
  <c r="K16" i="20"/>
  <c r="E10" i="20"/>
  <c r="H17" i="20"/>
  <c r="H18" i="20"/>
  <c r="E11" i="20"/>
  <c r="E8" i="20"/>
  <c r="H25" i="20"/>
  <c r="N21" i="20"/>
  <c r="N20" i="20"/>
  <c r="N17" i="20"/>
  <c r="K13" i="20"/>
  <c r="K15" i="20"/>
  <c r="K12" i="20"/>
  <c r="E15" i="20"/>
  <c r="E23" i="20"/>
  <c r="H23" i="20"/>
  <c r="E27" i="20"/>
  <c r="E16" i="20"/>
  <c r="E18" i="20"/>
  <c r="E14" i="20"/>
  <c r="K46" i="50"/>
  <c r="N11" i="20"/>
  <c r="N19" i="20"/>
  <c r="K10" i="20"/>
  <c r="N26" i="20"/>
  <c r="N10" i="20"/>
  <c r="H12" i="20"/>
  <c r="H10" i="20"/>
  <c r="H14" i="20"/>
  <c r="H6" i="20"/>
  <c r="H27" i="20"/>
  <c r="H24" i="20"/>
  <c r="E24" i="20"/>
  <c r="N5" i="20"/>
  <c r="K17" i="20"/>
  <c r="N24" i="20"/>
  <c r="N6" i="20"/>
  <c r="K25" i="20"/>
  <c r="H11" i="20"/>
  <c r="E5" i="20"/>
  <c r="E12" i="20"/>
  <c r="H22" i="20"/>
  <c r="E17" i="20"/>
  <c r="H7" i="20"/>
  <c r="E26" i="20"/>
  <c r="E6" i="20"/>
  <c r="H9" i="20"/>
  <c r="N25" i="20"/>
  <c r="K9" i="20"/>
  <c r="E20" i="20"/>
  <c r="K27" i="20"/>
  <c r="N8" i="20"/>
  <c r="N12" i="20"/>
  <c r="K24" i="20"/>
  <c r="N13" i="20"/>
  <c r="K23" i="20"/>
  <c r="H41" i="48"/>
  <c r="E22" i="20"/>
  <c r="E13" i="20"/>
  <c r="K20" i="20"/>
  <c r="H5" i="20"/>
  <c r="K8" i="20"/>
  <c r="N18" i="20"/>
  <c r="K19" i="20"/>
  <c r="K14" i="20"/>
  <c r="N9" i="20"/>
  <c r="N23" i="20"/>
  <c r="H15" i="20"/>
  <c r="H8" i="20"/>
  <c r="H20" i="20"/>
  <c r="E19" i="20"/>
  <c r="H13" i="20"/>
  <c r="K22" i="20"/>
  <c r="H26" i="20"/>
  <c r="N16" i="20"/>
  <c r="K11" i="20"/>
  <c r="K18" i="20"/>
  <c r="K26" i="20"/>
  <c r="K21" i="20"/>
  <c r="N7" i="20"/>
  <c r="E21" i="20"/>
  <c r="H21" i="20"/>
  <c r="H16" i="20"/>
  <c r="E25" i="20"/>
  <c r="H19" i="20"/>
  <c r="E9" i="20"/>
  <c r="K5" i="20"/>
  <c r="N22" i="20"/>
  <c r="E7" i="20"/>
  <c r="L36" i="48" l="1"/>
  <c r="F7" i="20"/>
  <c r="O22" i="20"/>
  <c r="L5" i="20"/>
  <c r="F9" i="20"/>
  <c r="I19" i="20"/>
  <c r="F25" i="20"/>
  <c r="I16" i="20"/>
  <c r="I21" i="20"/>
  <c r="F21" i="20"/>
  <c r="O7" i="20"/>
  <c r="L21" i="20"/>
  <c r="L26" i="20"/>
  <c r="L18" i="20"/>
  <c r="L11" i="20"/>
  <c r="O16" i="20"/>
  <c r="I26" i="20"/>
  <c r="L22" i="20"/>
  <c r="I13" i="20"/>
  <c r="F19" i="20"/>
  <c r="I20" i="20"/>
  <c r="I8" i="20"/>
  <c r="I15" i="20"/>
  <c r="O23" i="20"/>
  <c r="O9" i="20"/>
  <c r="L14" i="20"/>
  <c r="L19" i="20"/>
  <c r="O18" i="20"/>
  <c r="L8" i="20"/>
  <c r="I5" i="20"/>
  <c r="L20" i="20"/>
  <c r="F13" i="20"/>
  <c r="F22" i="20"/>
  <c r="L23" i="20"/>
  <c r="O13" i="20"/>
  <c r="L24" i="20"/>
  <c r="O12" i="20"/>
  <c r="O8" i="20"/>
  <c r="L27" i="20"/>
  <c r="F20" i="20"/>
  <c r="L9" i="20"/>
  <c r="O25" i="20"/>
  <c r="I9" i="20"/>
  <c r="F6" i="20"/>
  <c r="F26" i="20"/>
  <c r="I7" i="20"/>
  <c r="F17" i="20"/>
  <c r="I22" i="20"/>
  <c r="F12" i="20"/>
  <c r="F5" i="20"/>
  <c r="I11" i="20"/>
  <c r="L25" i="20"/>
  <c r="O6" i="20"/>
  <c r="O24" i="20"/>
  <c r="L17" i="20"/>
  <c r="O5" i="20"/>
  <c r="F24" i="20"/>
  <c r="I24" i="20"/>
  <c r="I27" i="20"/>
  <c r="I6" i="20"/>
  <c r="I14" i="20"/>
  <c r="I10" i="20"/>
  <c r="I12" i="20"/>
  <c r="O10" i="20"/>
  <c r="O26" i="20"/>
  <c r="L10" i="20"/>
  <c r="O19" i="20"/>
  <c r="O11" i="20"/>
  <c r="G6" i="50"/>
  <c r="F14" i="20"/>
  <c r="F18" i="20"/>
  <c r="F16" i="20"/>
  <c r="F27" i="20"/>
  <c r="I23" i="20"/>
  <c r="F23" i="20"/>
  <c r="F15" i="20"/>
  <c r="L12" i="20"/>
  <c r="L15" i="20"/>
  <c r="L13" i="20"/>
  <c r="O17" i="20"/>
  <c r="O20" i="20"/>
  <c r="O21" i="20"/>
  <c r="I25" i="20"/>
  <c r="F8" i="20"/>
  <c r="F11" i="20"/>
  <c r="I18" i="20"/>
  <c r="I17" i="20"/>
  <c r="F10" i="20"/>
  <c r="L16" i="20"/>
  <c r="O27" i="20"/>
  <c r="L6" i="20"/>
  <c r="O15" i="20"/>
  <c r="O14" i="20"/>
  <c r="L7" i="20"/>
</calcChain>
</file>

<file path=xl/sharedStrings.xml><?xml version="1.0" encoding="utf-8"?>
<sst xmlns="http://schemas.openxmlformats.org/spreadsheetml/2006/main" count="6865" uniqueCount="411">
  <si>
    <t>PA-NJ-MD-DE Area Ozone 8-Hr Design Value Summary</t>
  </si>
  <si>
    <t>4th Max (ppb)</t>
  </si>
  <si>
    <t>Design Values</t>
  </si>
  <si>
    <t>8hr Tab</t>
  </si>
  <si>
    <t>AirNow</t>
  </si>
  <si>
    <t>'PA-8Hr'!J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</si>
  <si>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</si>
  <si>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</si>
  <si>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</si>
  <si>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</si>
  <si>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</si>
  <si>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</si>
  <si>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</si>
  <si>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</si>
  <si>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</si>
  <si>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</si>
  <si>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</si>
  <si>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</si>
  <si>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</si>
  <si>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Philadelphia-Wilmington-Atlantic City, PA-NJ-DE-MD</t>
  </si>
  <si>
    <t>Nonattainment	 - Marginal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</si>
  <si>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</si>
  <si>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</si>
  <si>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</si>
  <si>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</si>
  <si>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</si>
  <si>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</si>
  <si>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PA-NJ-DE-MD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</si>
  <si>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</si>
  <si>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</si>
  <si>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</si>
  <si>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</si>
  <si>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</si>
  <si>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</si>
  <si>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</si>
  <si>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</si>
  <si>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</si>
  <si>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</si>
  <si>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South-Area</t>
  </si>
  <si>
    <t>Total Site Days</t>
  </si>
  <si>
    <t>Calendar Days</t>
  </si>
  <si>
    <t>DE</t>
  </si>
  <si>
    <t>MD</t>
  </si>
  <si>
    <t>NJ</t>
  </si>
  <si>
    <t>PA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</si>
  <si>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</si>
  <si>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</si>
  <si>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</si>
  <si>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</si>
  <si>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</si>
  <si>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</si>
  <si>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</si>
  <si>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</si>
  <si>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</si>
  <si>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</si>
  <si>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</si>
  <si>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</si>
  <si>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</si>
  <si>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</si>
  <si>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</si>
  <si>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</si>
  <si>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</si>
  <si>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</si>
  <si>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</si>
  <si>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</si>
  <si>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</si>
  <si>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PA-NJ-DE-MD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</si>
  <si>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</si>
  <si>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</si>
  <si>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</si>
  <si>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</si>
  <si>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</si>
  <si>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</si>
  <si>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</si>
  <si>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</si>
  <si>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</si>
  <si>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</si>
  <si>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</si>
  <si>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</si>
  <si>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</si>
  <si>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</si>
  <si>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</si>
  <si>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</si>
  <si>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</si>
  <si>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</si>
  <si>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</si>
  <si>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</si>
  <si>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</si>
  <si>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</si>
  <si>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</si>
  <si>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</si>
  <si>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</si>
  <si>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</si>
  <si>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</si>
  <si>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</si>
  <si>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</si>
  <si>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5</t>
  </si>
  <si>
    <t>rev. 4/2/19</t>
  </si>
  <si>
    <t>ppb</t>
  </si>
  <si>
    <t>Longitude</t>
  </si>
  <si>
    <t>County Name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</si>
  <si>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</si>
  <si>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</si>
  <si>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</si>
  <si>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</si>
  <si>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</si>
  <si>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</si>
  <si>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</si>
  <si>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</si>
  <si>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</si>
  <si>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Kent (KILLENS)</t>
  </si>
  <si>
    <t>091</t>
  </si>
  <si>
    <t>0.0</t>
  </si>
  <si>
    <t>Yes</t>
  </si>
  <si>
    <t>KILLENS POND STATE PARK; BEHIND FARM</t>
  </si>
  <si>
    <t>New Castle (LUMS 2)</t>
  </si>
  <si>
    <t>20.0</t>
  </si>
  <si>
    <t>LUMS 2</t>
  </si>
  <si>
    <t>New Castle (BCSP)</t>
  </si>
  <si>
    <t>047</t>
  </si>
  <si>
    <t>BCSP</t>
  </si>
  <si>
    <t>New Castle (BELLFNT2)</t>
  </si>
  <si>
    <t>BELLEVUE STATE PARK, FIELD IN SE PORTION</t>
  </si>
  <si>
    <t>New Castle (MLK)</t>
  </si>
  <si>
    <t>N/A</t>
  </si>
  <si>
    <t>MLK CORNER OF MLK BLVD AND JUSTISON ST</t>
  </si>
  <si>
    <t>Sussex (SEAFORD)</t>
  </si>
  <si>
    <t>Seaford Shipley State Service Center</t>
  </si>
  <si>
    <t>Sussex (LEWES)</t>
  </si>
  <si>
    <t>Lewes SPM SITE, NEAR ACID RAIN / MERCURY</t>
  </si>
  <si>
    <t>Cecil (Fair Hill)</t>
  </si>
  <si>
    <t>128.0</t>
  </si>
  <si>
    <t>Fair Hill Natural Resource Management Area</t>
  </si>
  <si>
    <t>Brigantine</t>
  </si>
  <si>
    <t>Envista</t>
  </si>
  <si>
    <t>5.0</t>
  </si>
  <si>
    <t>Camden Spruce St</t>
  </si>
  <si>
    <t>4.0</t>
  </si>
  <si>
    <t>Camden Spruce Street</t>
  </si>
  <si>
    <t>Ancora State Hospital</t>
  </si>
  <si>
    <t>056</t>
  </si>
  <si>
    <t>33.0</t>
  </si>
  <si>
    <t>Millville</t>
  </si>
  <si>
    <t>22.0</t>
  </si>
  <si>
    <t>Clarksboro</t>
  </si>
  <si>
    <t>12.0</t>
  </si>
  <si>
    <t>Rider University</t>
  </si>
  <si>
    <t>30.0</t>
  </si>
  <si>
    <t>Washington Crossing</t>
  </si>
  <si>
    <t>61.0</t>
  </si>
  <si>
    <t>Wash. Crossing</t>
  </si>
  <si>
    <t>Not DEP</t>
  </si>
  <si>
    <t>Colliers Mills</t>
  </si>
  <si>
    <t>41.0</t>
  </si>
  <si>
    <t>8-hr Only</t>
  </si>
  <si>
    <t>Bucks (BRIS)</t>
  </si>
  <si>
    <t>087</t>
  </si>
  <si>
    <t>Chester (NEWG)</t>
  </si>
  <si>
    <t>CHESTER COUNTY TRANSPORT SITE</t>
  </si>
  <si>
    <t>Delaware (CHES)</t>
  </si>
  <si>
    <t>3.0</t>
  </si>
  <si>
    <t>Montgomery (NORR)</t>
  </si>
  <si>
    <t>53.0</t>
  </si>
  <si>
    <t>Philadelphia (LAB)</t>
  </si>
  <si>
    <t>Air Management Services Laboratory (AMS LAB)</t>
  </si>
  <si>
    <t>Philadelphia (NEA)</t>
  </si>
  <si>
    <t>28.0</t>
  </si>
  <si>
    <t>North East Airport (NEA)</t>
  </si>
  <si>
    <t>Philadelphia (NEW)</t>
  </si>
  <si>
    <t>North East Waste (NEW)</t>
  </si>
  <si>
    <t>Philadelphia (BAX)</t>
  </si>
  <si>
    <t>None</t>
  </si>
  <si>
    <t>9.0</t>
  </si>
  <si>
    <t>No</t>
  </si>
  <si>
    <t>BAXTER (BAX)</t>
  </si>
  <si>
    <t>Data ends in 2013</t>
  </si>
  <si>
    <t>Total:</t>
  </si>
  <si>
    <t>County-State</t>
  </si>
  <si>
    <t>Code</t>
  </si>
  <si>
    <t>Region</t>
  </si>
  <si>
    <t>Comment</t>
  </si>
  <si>
    <t>Philadelphia-Wilmin-Atlantic Ci,PA-NJ-MD-DE (Moderate)</t>
  </si>
  <si>
    <t>Kent</t>
  </si>
  <si>
    <t>Kent, DE</t>
  </si>
  <si>
    <t>http://epa.gov/oar/oaqps/greenbk/gnca.html</t>
  </si>
  <si>
    <t>New Castle</t>
  </si>
  <si>
    <t>New Castle, DE</t>
  </si>
  <si>
    <t>Sussex</t>
  </si>
  <si>
    <t>Sussex, DE</t>
  </si>
  <si>
    <t>Cecil</t>
  </si>
  <si>
    <t>Cecil, MD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</si>
  <si>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</si>
  <si>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</si>
  <si>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</si>
  <si>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</si>
  <si>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</si>
  <si>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</si>
  <si>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</si>
  <si>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</si>
  <si>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</si>
  <si>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</si>
  <si>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</si>
  <si>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</si>
  <si>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</si>
  <si>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</si>
  <si>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</si>
  <si>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</si>
  <si>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</si>
  <si>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</si>
  <si>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Bucks</t>
  </si>
  <si>
    <t>Bucks, PA</t>
  </si>
  <si>
    <t>Chester</t>
  </si>
  <si>
    <t>Chester, PA</t>
  </si>
  <si>
    <t>Delaware</t>
  </si>
  <si>
    <t>Delaware, PA</t>
  </si>
  <si>
    <t>Montgomery</t>
  </si>
  <si>
    <t>Montgomery, PA</t>
  </si>
  <si>
    <t>Philadelphia</t>
  </si>
  <si>
    <t>Philadelphia, PA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</si>
  <si>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</si>
  <si>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</si>
  <si>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</si>
  <si>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</si>
  <si>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</si>
  <si>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</si>
  <si>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</si>
  <si>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</si>
  <si>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</si>
  <si>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</si>
  <si>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</si>
  <si>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</si>
  <si>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</si>
  <si>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</si>
  <si>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</si>
  <si>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</si>
  <si>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</si>
  <si>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</si>
  <si>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</si>
  <si>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</si>
  <si>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</si>
  <si>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</si>
  <si>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</si>
  <si>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</si>
  <si>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</si>
  <si>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</si>
  <si>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</si>
  <si>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100010002</t>
  </si>
  <si>
    <t>100031007</t>
  </si>
  <si>
    <t>100031010</t>
  </si>
  <si>
    <t>100031013</t>
  </si>
  <si>
    <t>100032004</t>
  </si>
  <si>
    <t>100051002</t>
  </si>
  <si>
    <t>100051003</t>
  </si>
  <si>
    <t>240150003</t>
  </si>
  <si>
    <t>340010006</t>
  </si>
  <si>
    <t>340070002</t>
  </si>
  <si>
    <t>340071001</t>
  </si>
  <si>
    <t>340110007</t>
  </si>
  <si>
    <t>340150002</t>
  </si>
  <si>
    <t>340210005</t>
  </si>
  <si>
    <t>340219991</t>
  </si>
  <si>
    <t>340290006</t>
  </si>
  <si>
    <t>420170012</t>
  </si>
  <si>
    <t>420290100</t>
  </si>
  <si>
    <t>420450002</t>
  </si>
  <si>
    <t>420910013</t>
  </si>
  <si>
    <t>421010004</t>
  </si>
  <si>
    <t>421010024</t>
  </si>
  <si>
    <t>421010048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</si>
  <si>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</si>
  <si>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</si>
  <si>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</si>
  <si>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</si>
  <si>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</si>
  <si>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</si>
  <si>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</si>
  <si>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</si>
  <si>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</si>
  <si>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</si>
  <si>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</si>
  <si>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</si>
  <si>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</si>
  <si>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</si>
  <si>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</si>
  <si>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</si>
  <si>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</si>
  <si>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</si>
  <si>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</si>
  <si>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</si>
  <si>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</si>
  <si>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</si>
  <si>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</si>
  <si>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</si>
  <si>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</si>
  <si>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</si>
  <si>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</si>
  <si>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</si>
  <si>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</si>
  <si>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</si>
  <si>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</si>
  <si>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</si>
  <si>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</si>
  <si>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</si>
  <si>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</si>
  <si>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</si>
  <si>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</si>
  <si>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</si>
  <si>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</si>
  <si>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</si>
  <si>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</si>
  <si>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</si>
  <si>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</si>
  <si>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</si>
  <si>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</si>
  <si>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</si>
  <si>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</si>
  <si>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</si>
  <si>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</si>
  <si>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</si>
  <si>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</si>
  <si>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</si>
  <si>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</si>
  <si>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</si>
  <si>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</si>
  <si>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</si>
  <si>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</si>
  <si>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</si>
  <si>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</si>
  <si>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</si>
  <si>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</si>
  <si>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</si>
  <si>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</si>
  <si>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</si>
  <si>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</si>
  <si>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</si>
  <si>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</si>
  <si>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</si>
  <si>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</si>
  <si>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</si>
  <si>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</si>
  <si>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</si>
  <si>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</si>
  <si>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</si>
  <si>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</si>
  <si>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</si>
  <si>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</si>
  <si>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</si>
  <si>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</si>
  <si>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</si>
  <si>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</si>
  <si>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</si>
  <si>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</si>
  <si>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</si>
  <si>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</si>
  <si>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</si>
  <si>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</si>
  <si>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</si>
  <si>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</si>
  <si>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</si>
  <si>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</si>
  <si>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</si>
  <si>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</si>
  <si>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</si>
  <si>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</si>
  <si>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</si>
  <si>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</si>
  <si>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</si>
  <si>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</si>
  <si>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</si>
  <si>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</si>
  <si>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</si>
  <si>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</si>
  <si>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</si>
  <si>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Leonia</t>
  </si>
  <si>
    <t>Essex, NJ</t>
  </si>
  <si>
    <t>Newark Firehouse</t>
  </si>
  <si>
    <t>Hudson, NJ</t>
  </si>
  <si>
    <t>Bayonne</t>
  </si>
  <si>
    <t>Hunterdon, NJ</t>
  </si>
  <si>
    <t>Flemington</t>
  </si>
  <si>
    <t>Middlesex, NJ</t>
  </si>
  <si>
    <t>Rutgers University</t>
  </si>
  <si>
    <t>Monmouth, NJ</t>
  </si>
  <si>
    <t>Monmouth University</t>
  </si>
  <si>
    <t>Morris, NJ</t>
  </si>
  <si>
    <t>Passaic, NJ</t>
  </si>
  <si>
    <t>Ramapo</t>
  </si>
  <si>
    <t>Warren, NJ</t>
  </si>
  <si>
    <t>Columbia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</si>
  <si>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</si>
  <si>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</si>
  <si>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</si>
  <si>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</si>
  <si>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</si>
  <si>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</si>
  <si>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</si>
  <si>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</si>
  <si>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</si>
  <si>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</si>
  <si>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</si>
  <si>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</si>
  <si>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</si>
  <si>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</si>
  <si>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</si>
  <si>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</si>
  <si>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</si>
  <si>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</si>
  <si>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3-Year Design Value</t>
  </si>
  <si>
    <t xml:space="preserve">AQS AMP450 </t>
  </si>
  <si>
    <t>As of 3/1/2022</t>
  </si>
  <si>
    <t>Daily Maximum 8-Hr Ozone Concentration (ppb),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</si>
</sst>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4" fillId="0" borderId="0"/>
    <xf numFmtId="0" fontId="3" fillId="0" borderId="0"/>
    <xf numFmtId="0" fontId="2" fillId="0" borderId="0"/>
    <xf numFmtId="0" fontId="19" fillId="0" borderId="0"/>
    <xf numFmtId="0" fontId="1" fillId="0" borderId="0"/>
    <xf numFmtId="0" fontId="1" fillId="0" borderId="0"/>
    <xf numFmtId="0" fontId="1" fillId="0" borderId="0"/>
  </cellStyleXfs>
  <cellXfs count="580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5" applyFont="1" applyAlignment="1">
      <alignment horizontal="center"/>
    </xf>
    <xf numFmtId="0" fontId="5" fillId="0" borderId="0" xfId="4" applyFont="1" applyAlignment="1">
      <alignment horizontal="center"/>
    </xf>
    <xf numFmtId="0" fontId="5" fillId="0" borderId="0" xfId="5" applyFont="1" applyAlignment="1">
      <alignment horizontal="center"/>
    </xf>
    <xf numFmtId="0" fontId="5" fillId="0" borderId="14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10" xfId="4" applyFont="1" applyBorder="1" applyAlignment="1">
      <alignment horizontal="center"/>
    </xf>
    <xf numFmtId="0" fontId="5" fillId="0" borderId="19" xfId="4" applyFont="1" applyBorder="1" applyAlignment="1">
      <alignment horizontal="center"/>
    </xf>
    <xf numFmtId="0" fontId="5" fillId="0" borderId="13" xfId="4" applyFont="1" applyBorder="1" applyAlignment="1">
      <alignment horizontal="center"/>
    </xf>
    <xf numFmtId="0" fontId="5" fillId="0" borderId="12" xfId="4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0" fontId="5" fillId="0" borderId="9" xfId="4" applyFont="1" applyBorder="1" applyAlignment="1">
      <alignment horizontal="center"/>
    </xf>
    <xf numFmtId="0" fontId="5" fillId="0" borderId="8" xfId="4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13" fillId="0" borderId="0" xfId="2" applyFont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27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2" xfId="5" applyBorder="1" applyAlignment="1">
      <alignment horizontal="center"/>
    </xf>
    <xf numFmtId="0" fontId="8" fillId="0" borderId="11" xfId="5" applyBorder="1" applyAlignment="1">
      <alignment horizontal="center"/>
    </xf>
    <xf numFmtId="0" fontId="8" fillId="0" borderId="13" xfId="5" applyBorder="1" applyAlignment="1">
      <alignment horizontal="center"/>
    </xf>
    <xf numFmtId="0" fontId="8" fillId="0" borderId="14" xfId="5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2" xfId="5" applyBorder="1" applyAlignment="1">
      <alignment horizontal="center"/>
    </xf>
    <xf numFmtId="49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9" xfId="4" applyFont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1" applyFont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64" xfId="4" applyFont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7" xfId="4" applyFont="1" applyBorder="1" applyAlignment="1">
      <alignment horizontal="center"/>
    </xf>
    <xf numFmtId="0" fontId="5" fillId="0" borderId="17" xfId="4" applyFont="1" applyBorder="1" applyAlignment="1">
      <alignment horizontal="center"/>
    </xf>
    <xf numFmtId="0" fontId="8" fillId="0" borderId="0" xfId="5" applyAlignment="1">
      <alignment horizontal="center"/>
    </xf>
    <xf numFmtId="168" fontId="9" fillId="0" borderId="21" xfId="4" applyNumberFormat="1" applyFont="1" applyBorder="1" applyAlignment="1">
      <alignment horizontal="center"/>
    </xf>
    <xf numFmtId="0" fontId="9" fillId="0" borderId="27" xfId="4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28" xfId="4" applyFont="1" applyBorder="1" applyAlignment="1">
      <alignment horizontal="center"/>
    </xf>
    <xf numFmtId="168" fontId="5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5" applyNumberFormat="1" applyAlignment="1">
      <alignment horizontal="center"/>
    </xf>
    <xf numFmtId="0" fontId="0" fillId="0" borderId="11" xfId="0" applyBorder="1" applyAlignment="1">
      <alignment horizontal="center"/>
    </xf>
    <xf numFmtId="0" fontId="8" fillId="0" borderId="15" xfId="5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70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0" fontId="7" fillId="0" borderId="0" xfId="1" applyFont="1" applyAlignment="1">
      <alignment horizontal="left" vertical="center"/>
    </xf>
    <xf numFmtId="0" fontId="14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5" fillId="0" borderId="0" xfId="4" applyNumberFormat="1" applyFont="1" applyAlignment="1">
      <alignment horizontal="center"/>
    </xf>
    <xf numFmtId="168" fontId="5" fillId="0" borderId="21" xfId="4" applyNumberFormat="1" applyFont="1" applyBorder="1" applyAlignment="1">
      <alignment horizontal="center"/>
    </xf>
    <xf numFmtId="0" fontId="5" fillId="0" borderId="28" xfId="4" applyFont="1" applyBorder="1" applyAlignment="1">
      <alignment horizontal="center"/>
    </xf>
    <xf numFmtId="164" fontId="5" fillId="0" borderId="27" xfId="4" applyNumberFormat="1" applyFont="1" applyBorder="1" applyAlignment="1">
      <alignment horizontal="center"/>
    </xf>
    <xf numFmtId="164" fontId="5" fillId="0" borderId="28" xfId="4" applyNumberFormat="1" applyFont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20" xfId="4" applyFont="1" applyBorder="1" applyAlignment="1">
      <alignment horizontal="center"/>
    </xf>
    <xf numFmtId="0" fontId="5" fillId="7" borderId="21" xfId="4" applyFont="1" applyFill="1" applyBorder="1" applyAlignment="1">
      <alignment horizontal="center"/>
    </xf>
    <xf numFmtId="0" fontId="9" fillId="0" borderId="62" xfId="4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168" fontId="9" fillId="0" borderId="21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7" fillId="0" borderId="80" xfId="5" applyFont="1" applyBorder="1" applyAlignment="1">
      <alignment horizontal="center"/>
    </xf>
    <xf numFmtId="0" fontId="7" fillId="0" borderId="61" xfId="5" applyFont="1" applyBorder="1" applyAlignment="1">
      <alignment horizontal="center"/>
    </xf>
    <xf numFmtId="0" fontId="7" fillId="0" borderId="13" xfId="4" applyFont="1" applyBorder="1" applyAlignment="1">
      <alignment horizontal="center"/>
    </xf>
    <xf numFmtId="0" fontId="7" fillId="0" borderId="14" xfId="4" applyFont="1" applyBorder="1" applyAlignment="1">
      <alignment horizontal="center"/>
    </xf>
    <xf numFmtId="0" fontId="7" fillId="0" borderId="15" xfId="4" applyFont="1" applyBorder="1" applyAlignment="1">
      <alignment horizontal="center"/>
    </xf>
    <xf numFmtId="0" fontId="7" fillId="0" borderId="76" xfId="5" applyFont="1" applyBorder="1" applyAlignment="1">
      <alignment horizontal="center"/>
    </xf>
    <xf numFmtId="0" fontId="8" fillId="0" borderId="8" xfId="5" applyBorder="1" applyAlignment="1">
      <alignment horizontal="center"/>
    </xf>
    <xf numFmtId="0" fontId="8" fillId="0" borderId="9" xfId="5" applyBorder="1" applyAlignment="1">
      <alignment horizontal="center"/>
    </xf>
    <xf numFmtId="0" fontId="8" fillId="0" borderId="10" xfId="5" applyBorder="1" applyAlignment="1">
      <alignment horizontal="center"/>
    </xf>
    <xf numFmtId="0" fontId="8" fillId="0" borderId="43" xfId="5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7" fillId="0" borderId="87" xfId="5" applyFont="1" applyBorder="1" applyAlignment="1">
      <alignment horizontal="center"/>
    </xf>
    <xf numFmtId="0" fontId="8" fillId="0" borderId="18" xfId="5" applyBorder="1" applyAlignment="1">
      <alignment horizontal="center"/>
    </xf>
    <xf numFmtId="0" fontId="8" fillId="0" borderId="19" xfId="5" applyBorder="1" applyAlignment="1">
      <alignment horizontal="center"/>
    </xf>
    <xf numFmtId="0" fontId="8" fillId="0" borderId="20" xfId="5" applyBorder="1" applyAlignment="1">
      <alignment horizontal="center"/>
    </xf>
    <xf numFmtId="0" fontId="8" fillId="0" borderId="48" xfId="5" applyBorder="1" applyAlignment="1">
      <alignment horizontal="center"/>
    </xf>
    <xf numFmtId="0" fontId="7" fillId="0" borderId="77" xfId="5" applyFont="1" applyBorder="1" applyAlignment="1">
      <alignment horizontal="center"/>
    </xf>
    <xf numFmtId="0" fontId="8" fillId="0" borderId="39" xfId="5" applyBorder="1" applyAlignment="1">
      <alignment horizontal="center"/>
    </xf>
    <xf numFmtId="0" fontId="7" fillId="0" borderId="78" xfId="5" applyFont="1" applyBorder="1" applyAlignment="1">
      <alignment horizontal="center"/>
    </xf>
    <xf numFmtId="0" fontId="8" fillId="0" borderId="79" xfId="5" applyBorder="1" applyAlignment="1">
      <alignment horizontal="center"/>
    </xf>
    <xf numFmtId="0" fontId="8" fillId="0" borderId="50" xfId="5" applyBorder="1" applyAlignment="1">
      <alignment horizontal="center"/>
    </xf>
    <xf numFmtId="0" fontId="8" fillId="0" borderId="51" xfId="5" applyBorder="1" applyAlignment="1">
      <alignment horizontal="center"/>
    </xf>
    <xf numFmtId="0" fontId="9" fillId="0" borderId="93" xfId="4" applyFont="1" applyBorder="1" applyAlignment="1">
      <alignment horizontal="center"/>
    </xf>
    <xf numFmtId="0" fontId="9" fillId="0" borderId="94" xfId="4" applyFont="1" applyBorder="1" applyAlignment="1">
      <alignment horizontal="center"/>
    </xf>
    <xf numFmtId="0" fontId="9" fillId="0" borderId="95" xfId="4" applyFont="1" applyBorder="1" applyAlignment="1">
      <alignment horizontal="center"/>
    </xf>
    <xf numFmtId="0" fontId="9" fillId="0" borderId="13" xfId="4" applyFont="1" applyBorder="1" applyAlignment="1">
      <alignment horizontal="center"/>
    </xf>
    <xf numFmtId="0" fontId="9" fillId="0" borderId="14" xfId="4" applyFont="1" applyBorder="1" applyAlignment="1">
      <alignment horizontal="center"/>
    </xf>
    <xf numFmtId="0" fontId="5" fillId="0" borderId="25" xfId="5" applyFont="1" applyBorder="1" applyAlignment="1">
      <alignment horizontal="center"/>
    </xf>
    <xf numFmtId="0" fontId="5" fillId="0" borderId="97" xfId="4" applyFont="1" applyBorder="1" applyAlignment="1">
      <alignment horizontal="center"/>
    </xf>
    <xf numFmtId="0" fontId="5" fillId="0" borderId="36" xfId="4" applyFont="1" applyBorder="1" applyAlignment="1">
      <alignment horizontal="center"/>
    </xf>
    <xf numFmtId="0" fontId="5" fillId="0" borderId="96" xfId="4" applyFont="1" applyBorder="1" applyAlignment="1">
      <alignment horizontal="center"/>
    </xf>
    <xf numFmtId="0" fontId="5" fillId="0" borderId="35" xfId="4" applyFont="1" applyBorder="1" applyAlignment="1">
      <alignment horizontal="center"/>
    </xf>
    <xf numFmtId="0" fontId="5" fillId="0" borderId="21" xfId="4" applyFont="1" applyBorder="1" applyAlignment="1">
      <alignment horizontal="center"/>
    </xf>
    <xf numFmtId="0" fontId="9" fillId="0" borderId="37" xfId="4" applyFont="1" applyBorder="1" applyAlignment="1">
      <alignment horizontal="center"/>
    </xf>
    <xf numFmtId="0" fontId="9" fillId="0" borderId="65" xfId="4" applyFont="1" applyBorder="1" applyAlignment="1">
      <alignment horizontal="center"/>
    </xf>
    <xf numFmtId="0" fontId="9" fillId="0" borderId="66" xfId="4" applyFont="1" applyBorder="1" applyAlignment="1">
      <alignment horizontal="center"/>
    </xf>
    <xf numFmtId="0" fontId="9" fillId="0" borderId="67" xfId="4" applyFont="1" applyBorder="1" applyAlignment="1">
      <alignment horizontal="center"/>
    </xf>
    <xf numFmtId="0" fontId="9" fillId="0" borderId="8" xfId="4" applyFont="1" applyBorder="1" applyAlignment="1">
      <alignment horizontal="center"/>
    </xf>
    <xf numFmtId="0" fontId="9" fillId="5" borderId="10" xfId="4" applyFont="1" applyFill="1" applyBorder="1" applyAlignment="1">
      <alignment horizontal="center"/>
    </xf>
    <xf numFmtId="0" fontId="9" fillId="0" borderId="11" xfId="4" applyFont="1" applyBorder="1" applyAlignment="1">
      <alignment horizontal="center"/>
    </xf>
    <xf numFmtId="0" fontId="9" fillId="0" borderId="74" xfId="4" applyFont="1" applyBorder="1" applyAlignment="1">
      <alignment horizontal="center"/>
    </xf>
    <xf numFmtId="0" fontId="9" fillId="0" borderId="2" xfId="4" applyFont="1" applyBorder="1" applyAlignment="1">
      <alignment horizontal="center"/>
    </xf>
    <xf numFmtId="0" fontId="9" fillId="0" borderId="75" xfId="4" applyFont="1" applyBorder="1" applyAlignment="1">
      <alignment horizontal="center"/>
    </xf>
    <xf numFmtId="0" fontId="9" fillId="0" borderId="69" xfId="4" quotePrefix="1" applyFont="1" applyBorder="1" applyAlignment="1">
      <alignment horizontal="center"/>
    </xf>
    <xf numFmtId="0" fontId="9" fillId="0" borderId="70" xfId="4" applyFont="1" applyBorder="1" applyAlignment="1">
      <alignment horizontal="center"/>
    </xf>
    <xf numFmtId="0" fontId="9" fillId="0" borderId="62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49" fontId="5" fillId="0" borderId="27" xfId="4" applyNumberFormat="1" applyFont="1" applyBorder="1" applyAlignment="1">
      <alignment horizontal="center"/>
    </xf>
    <xf numFmtId="49" fontId="5" fillId="0" borderId="28" xfId="4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71" fontId="8" fillId="0" borderId="62" xfId="0" applyNumberFormat="1" applyFont="1" applyBorder="1" applyAlignment="1">
      <alignment horizontal="center"/>
    </xf>
    <xf numFmtId="171" fontId="8" fillId="0" borderId="27" xfId="0" applyNumberFormat="1" applyFont="1" applyBorder="1" applyAlignment="1">
      <alignment horizontal="center"/>
    </xf>
    <xf numFmtId="171" fontId="8" fillId="0" borderId="28" xfId="0" applyNumberFormat="1" applyFont="1" applyBorder="1" applyAlignment="1">
      <alignment horizontal="center"/>
    </xf>
    <xf numFmtId="171" fontId="8" fillId="0" borderId="0" xfId="0" applyNumberFormat="1" applyFont="1" applyAlignment="1">
      <alignment horizontal="center"/>
    </xf>
    <xf numFmtId="171" fontId="8" fillId="0" borderId="2" xfId="0" applyNumberFormat="1" applyFont="1" applyBorder="1" applyAlignment="1">
      <alignment horizontal="center"/>
    </xf>
    <xf numFmtId="171" fontId="8" fillId="0" borderId="14" xfId="0" applyNumberFormat="1" applyFont="1" applyBorder="1" applyAlignment="1">
      <alignment horizontal="center"/>
    </xf>
    <xf numFmtId="0" fontId="8" fillId="0" borderId="0" xfId="5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8" fillId="0" borderId="0" xfId="5" quotePrefix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43" xfId="1" applyFont="1" applyBorder="1" applyAlignment="1">
      <alignment horizontal="center" vertical="center"/>
    </xf>
    <xf numFmtId="0" fontId="8" fillId="0" borderId="53" xfId="1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8" fillId="0" borderId="54" xfId="1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45" xfId="1" applyFont="1" applyBorder="1" applyAlignment="1">
      <alignment horizontal="center" vertical="center"/>
    </xf>
    <xf numFmtId="0" fontId="8" fillId="0" borderId="52" xfId="1" applyFont="1" applyBorder="1" applyAlignment="1">
      <alignment horizontal="center" vertical="center"/>
    </xf>
    <xf numFmtId="0" fontId="8" fillId="0" borderId="90" xfId="0" applyFont="1" applyBorder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8" fillId="0" borderId="47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48" xfId="1" applyFont="1" applyBorder="1" applyAlignment="1">
      <alignment horizontal="center" vertical="center"/>
    </xf>
    <xf numFmtId="0" fontId="8" fillId="0" borderId="55" xfId="1" applyFont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49" xfId="1" applyFont="1" applyBorder="1" applyAlignment="1">
      <alignment horizontal="center" vertical="center"/>
    </xf>
    <xf numFmtId="0" fontId="8" fillId="0" borderId="50" xfId="1" applyFont="1" applyBorder="1" applyAlignment="1">
      <alignment horizontal="center" vertical="center"/>
    </xf>
    <xf numFmtId="0" fontId="8" fillId="0" borderId="51" xfId="1" applyFont="1" applyBorder="1" applyAlignment="1">
      <alignment horizontal="center" vertical="center"/>
    </xf>
    <xf numFmtId="0" fontId="8" fillId="0" borderId="57" xfId="1" applyFont="1" applyBorder="1" applyAlignment="1">
      <alignment horizontal="center" vertical="center"/>
    </xf>
    <xf numFmtId="0" fontId="8" fillId="0" borderId="92" xfId="0" applyFont="1" applyBorder="1" applyAlignment="1">
      <alignment horizontal="center" vertical="center"/>
    </xf>
    <xf numFmtId="0" fontId="7" fillId="6" borderId="2" xfId="5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8" fillId="0" borderId="0" xfId="5" quotePrefix="1" applyAlignment="1">
      <alignment horizontal="center"/>
    </xf>
    <xf numFmtId="0" fontId="7" fillId="0" borderId="0" xfId="5" applyFont="1" applyAlignment="1">
      <alignment horizontal="center"/>
    </xf>
    <xf numFmtId="0" fontId="8" fillId="0" borderId="0" xfId="4" applyAlignment="1">
      <alignment horizontal="center"/>
    </xf>
    <xf numFmtId="0" fontId="8" fillId="0" borderId="4" xfId="5" applyBorder="1" applyAlignment="1">
      <alignment horizontal="center"/>
    </xf>
    <xf numFmtId="0" fontId="8" fillId="0" borderId="5" xfId="5" applyBorder="1" applyAlignment="1">
      <alignment horizontal="center"/>
    </xf>
    <xf numFmtId="0" fontId="8" fillId="0" borderId="1" xfId="5" applyBorder="1" applyAlignment="1">
      <alignment horizontal="center"/>
    </xf>
    <xf numFmtId="0" fontId="8" fillId="0" borderId="6" xfId="5" applyBorder="1" applyAlignment="1">
      <alignment horizontal="center"/>
    </xf>
    <xf numFmtId="166" fontId="8" fillId="0" borderId="9" xfId="1" applyNumberFormat="1" applyFont="1" applyBorder="1" applyAlignment="1">
      <alignment horizontal="center"/>
    </xf>
    <xf numFmtId="166" fontId="8" fillId="2" borderId="10" xfId="1" applyNumberFormat="1" applyFont="1" applyFill="1" applyBorder="1" applyAlignment="1">
      <alignment horizontal="center"/>
    </xf>
    <xf numFmtId="166" fontId="8" fillId="0" borderId="2" xfId="1" applyNumberFormat="1" applyFont="1" applyBorder="1" applyAlignment="1">
      <alignment horizontal="center"/>
    </xf>
    <xf numFmtId="166" fontId="8" fillId="2" borderId="12" xfId="1" applyNumberFormat="1" applyFont="1" applyFill="1" applyBorder="1" applyAlignment="1">
      <alignment horizontal="center"/>
    </xf>
    <xf numFmtId="166" fontId="8" fillId="0" borderId="14" xfId="0" applyNumberFormat="1" applyFont="1" applyBorder="1" applyAlignment="1">
      <alignment horizontal="center"/>
    </xf>
    <xf numFmtId="166" fontId="8" fillId="0" borderId="14" xfId="1" applyNumberFormat="1" applyFont="1" applyBorder="1" applyAlignment="1">
      <alignment horizontal="center"/>
    </xf>
    <xf numFmtId="166" fontId="8" fillId="2" borderId="15" xfId="1" applyNumberFormat="1" applyFont="1" applyFill="1" applyBorder="1" applyAlignment="1">
      <alignment horizontal="center"/>
    </xf>
    <xf numFmtId="166" fontId="8" fillId="0" borderId="8" xfId="1" applyNumberFormat="1" applyFont="1" applyBorder="1" applyAlignment="1">
      <alignment horizontal="center"/>
    </xf>
    <xf numFmtId="166" fontId="8" fillId="0" borderId="11" xfId="1" applyNumberFormat="1" applyFont="1" applyBorder="1" applyAlignment="1">
      <alignment horizontal="center"/>
    </xf>
    <xf numFmtId="166" fontId="8" fillId="0" borderId="13" xfId="0" applyNumberFormat="1" applyFont="1" applyBorder="1" applyAlignment="1">
      <alignment horizontal="center"/>
    </xf>
    <xf numFmtId="166" fontId="8" fillId="2" borderId="34" xfId="1" applyNumberFormat="1" applyFont="1" applyFill="1" applyBorder="1" applyAlignment="1">
      <alignment horizontal="center"/>
    </xf>
    <xf numFmtId="166" fontId="8" fillId="2" borderId="36" xfId="1" applyNumberFormat="1" applyFont="1" applyFill="1" applyBorder="1" applyAlignment="1">
      <alignment horizontal="center"/>
    </xf>
    <xf numFmtId="166" fontId="8" fillId="2" borderId="35" xfId="1" applyNumberFormat="1" applyFont="1" applyFill="1" applyBorder="1" applyAlignment="1">
      <alignment horizontal="center"/>
    </xf>
    <xf numFmtId="166" fontId="8" fillId="0" borderId="13" xfId="1" applyNumberFormat="1" applyFont="1" applyBorder="1" applyAlignment="1">
      <alignment horizontal="center"/>
    </xf>
    <xf numFmtId="0" fontId="7" fillId="0" borderId="3" xfId="5" quotePrefix="1" applyFont="1" applyBorder="1" applyAlignment="1">
      <alignment horizontal="center"/>
    </xf>
    <xf numFmtId="0" fontId="8" fillId="0" borderId="56" xfId="5" applyBorder="1" applyAlignment="1">
      <alignment horizontal="center"/>
    </xf>
    <xf numFmtId="0" fontId="18" fillId="0" borderId="13" xfId="4" applyFont="1" applyBorder="1" applyAlignment="1">
      <alignment horizontal="center"/>
    </xf>
    <xf numFmtId="0" fontId="18" fillId="0" borderId="14" xfId="4" applyFont="1" applyBorder="1" applyAlignment="1">
      <alignment horizontal="center"/>
    </xf>
    <xf numFmtId="0" fontId="18" fillId="0" borderId="41" xfId="4" applyFont="1" applyBorder="1" applyAlignment="1">
      <alignment horizontal="center"/>
    </xf>
    <xf numFmtId="0" fontId="9" fillId="4" borderId="12" xfId="4" applyFont="1" applyFill="1" applyBorder="1" applyAlignment="1">
      <alignment horizontal="center"/>
    </xf>
    <xf numFmtId="0" fontId="9" fillId="4" borderId="27" xfId="4" applyFont="1" applyFill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8" fontId="5" fillId="0" borderId="10" xfId="5" applyNumberFormat="1" applyFont="1" applyBorder="1" applyAlignment="1">
      <alignment horizontal="center"/>
    </xf>
    <xf numFmtId="0" fontId="5" fillId="0" borderId="13" xfId="5" quotePrefix="1" applyFont="1" applyBorder="1" applyAlignment="1">
      <alignment horizontal="center"/>
    </xf>
    <xf numFmtId="0" fontId="5" fillId="0" borderId="14" xfId="5" applyFont="1" applyBorder="1" applyAlignment="1">
      <alignment horizontal="center"/>
    </xf>
    <xf numFmtId="168" fontId="5" fillId="0" borderId="15" xfId="5" applyNumberFormat="1" applyFont="1" applyBorder="1" applyAlignment="1">
      <alignment horizontal="center"/>
    </xf>
    <xf numFmtId="0" fontId="9" fillId="8" borderId="28" xfId="4" applyFont="1" applyFill="1" applyBorder="1" applyAlignment="1">
      <alignment horizontal="center"/>
    </xf>
    <xf numFmtId="0" fontId="9" fillId="5" borderId="62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7" xfId="0" quotePrefix="1" applyFont="1" applyBorder="1" applyAlignment="1">
      <alignment horizontal="center"/>
    </xf>
    <xf numFmtId="0" fontId="9" fillId="8" borderId="15" xfId="4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0" borderId="0" xfId="0" applyFont="1"/>
    <xf numFmtId="165" fontId="7" fillId="0" borderId="21" xfId="4" applyNumberFormat="1" applyFont="1" applyBorder="1" applyAlignment="1">
      <alignment horizontal="center"/>
    </xf>
    <xf numFmtId="0" fontId="21" fillId="0" borderId="9" xfId="4" applyFont="1" applyBorder="1" applyAlignment="1">
      <alignment horizontal="center"/>
    </xf>
    <xf numFmtId="0" fontId="8" fillId="0" borderId="27" xfId="4" applyBorder="1" applyAlignment="1">
      <alignment horizontal="center"/>
    </xf>
    <xf numFmtId="164" fontId="8" fillId="0" borderId="27" xfId="4" applyNumberForma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21" fillId="0" borderId="2" xfId="4" applyFont="1" applyBorder="1" applyAlignment="1">
      <alignment horizontal="center"/>
    </xf>
    <xf numFmtId="0" fontId="22" fillId="0" borderId="2" xfId="4" applyFont="1" applyBorder="1" applyAlignment="1">
      <alignment horizontal="center"/>
    </xf>
    <xf numFmtId="0" fontId="8" fillId="0" borderId="29" xfId="4" applyBorder="1" applyAlignment="1">
      <alignment horizontal="center"/>
    </xf>
    <xf numFmtId="164" fontId="8" fillId="0" borderId="29" xfId="4" applyNumberFormat="1" applyBorder="1" applyAlignment="1">
      <alignment horizontal="center"/>
    </xf>
    <xf numFmtId="0" fontId="20" fillId="0" borderId="7" xfId="4" applyFont="1" applyBorder="1" applyAlignment="1">
      <alignment horizontal="center"/>
    </xf>
    <xf numFmtId="0" fontId="21" fillId="0" borderId="7" xfId="4" applyFont="1" applyBorder="1" applyAlignment="1">
      <alignment horizontal="center"/>
    </xf>
    <xf numFmtId="0" fontId="8" fillId="0" borderId="28" xfId="4" applyBorder="1" applyAlignment="1">
      <alignment horizontal="center"/>
    </xf>
    <xf numFmtId="164" fontId="8" fillId="0" borderId="28" xfId="4" applyNumberFormat="1" applyBorder="1" applyAlignment="1">
      <alignment horizontal="center"/>
    </xf>
    <xf numFmtId="0" fontId="20" fillId="0" borderId="14" xfId="4" applyFont="1" applyBorder="1" applyAlignment="1">
      <alignment horizontal="center"/>
    </xf>
    <xf numFmtId="0" fontId="21" fillId="0" borderId="14" xfId="4" applyFont="1" applyBorder="1" applyAlignment="1">
      <alignment horizontal="center"/>
    </xf>
    <xf numFmtId="0" fontId="8" fillId="0" borderId="21" xfId="4" applyBorder="1" applyAlignment="1">
      <alignment horizontal="center"/>
    </xf>
    <xf numFmtId="165" fontId="8" fillId="0" borderId="21" xfId="4" applyNumberFormat="1" applyBorder="1" applyAlignment="1">
      <alignment horizontal="center"/>
    </xf>
    <xf numFmtId="0" fontId="8" fillId="0" borderId="86" xfId="4" applyBorder="1" applyAlignment="1">
      <alignment horizontal="center"/>
    </xf>
    <xf numFmtId="0" fontId="7" fillId="4" borderId="27" xfId="4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49" fontId="8" fillId="0" borderId="103" xfId="0" applyNumberFormat="1" applyFont="1" applyBorder="1" applyAlignment="1">
      <alignment horizontal="center"/>
    </xf>
    <xf numFmtId="0" fontId="0" fillId="0" borderId="104" xfId="0" applyBorder="1" applyAlignment="1">
      <alignment horizontal="center"/>
    </xf>
    <xf numFmtId="0" fontId="7" fillId="0" borderId="47" xfId="1" applyFont="1" applyBorder="1" applyAlignment="1">
      <alignment horizontal="center" vertical="center"/>
    </xf>
    <xf numFmtId="0" fontId="7" fillId="0" borderId="48" xfId="1" applyFont="1" applyBorder="1" applyAlignment="1">
      <alignment horizontal="center" vertical="center"/>
    </xf>
    <xf numFmtId="0" fontId="7" fillId="0" borderId="58" xfId="5" applyFont="1" applyBorder="1" applyAlignment="1">
      <alignment horizontal="centerContinuous" vertical="center"/>
    </xf>
    <xf numFmtId="0" fontId="7" fillId="0" borderId="59" xfId="1" applyFont="1" applyBorder="1" applyAlignment="1">
      <alignment horizontal="centerContinuous" vertical="center"/>
    </xf>
    <xf numFmtId="0" fontId="7" fillId="0" borderId="60" xfId="1" applyFont="1" applyBorder="1" applyAlignment="1">
      <alignment horizontal="centerContinuous" vertical="center"/>
    </xf>
    <xf numFmtId="0" fontId="8" fillId="0" borderId="34" xfId="0" applyFont="1" applyBorder="1" applyAlignment="1">
      <alignment horizontal="center" vertical="center"/>
    </xf>
    <xf numFmtId="0" fontId="7" fillId="0" borderId="59" xfId="0" applyFont="1" applyBorder="1" applyAlignment="1">
      <alignment horizontal="centerContinuous" vertical="center"/>
    </xf>
    <xf numFmtId="0" fontId="0" fillId="0" borderId="60" xfId="0" applyBorder="1" applyAlignment="1">
      <alignment horizontal="centerContinuous" vertical="center"/>
    </xf>
    <xf numFmtId="0" fontId="7" fillId="0" borderId="60" xfId="0" applyFont="1" applyBorder="1" applyAlignment="1">
      <alignment horizontal="centerContinuous" vertical="center"/>
    </xf>
    <xf numFmtId="0" fontId="7" fillId="0" borderId="0" xfId="4" applyFont="1" applyAlignment="1">
      <alignment horizontal="center" vertical="center"/>
    </xf>
    <xf numFmtId="0" fontId="8" fillId="0" borderId="0" xfId="4" applyAlignment="1">
      <alignment horizontal="center" vertical="center"/>
    </xf>
    <xf numFmtId="0" fontId="7" fillId="0" borderId="0" xfId="4" applyFont="1" applyAlignment="1">
      <alignment horizontal="centerContinuous" vertical="center"/>
    </xf>
    <xf numFmtId="0" fontId="8" fillId="0" borderId="0" xfId="4" applyAlignment="1">
      <alignment horizontal="centerContinuous" vertical="center"/>
    </xf>
    <xf numFmtId="0" fontId="7" fillId="0" borderId="0" xfId="4" applyFont="1" applyAlignment="1">
      <alignment horizontal="left" vertical="center"/>
    </xf>
    <xf numFmtId="167" fontId="8" fillId="0" borderId="0" xfId="4" applyNumberFormat="1" applyAlignment="1">
      <alignment horizontal="center" vertical="center"/>
    </xf>
    <xf numFmtId="0" fontId="8" fillId="0" borderId="0" xfId="4" applyAlignment="1">
      <alignment horizontal="left" vertical="center"/>
    </xf>
    <xf numFmtId="0" fontId="7" fillId="0" borderId="8" xfId="4" applyFont="1" applyBorder="1" applyAlignment="1">
      <alignment horizontal="center" vertical="center"/>
    </xf>
    <xf numFmtId="0" fontId="7" fillId="0" borderId="13" xfId="4" applyFont="1" applyBorder="1" applyAlignment="1">
      <alignment horizontal="center" vertical="center"/>
    </xf>
    <xf numFmtId="0" fontId="7" fillId="0" borderId="35" xfId="4" applyFont="1" applyBorder="1" applyAlignment="1">
      <alignment horizontal="center" vertical="center"/>
    </xf>
    <xf numFmtId="0" fontId="7" fillId="0" borderId="14" xfId="4" applyFont="1" applyBorder="1" applyAlignment="1">
      <alignment horizontal="center" vertical="center"/>
    </xf>
    <xf numFmtId="0" fontId="7" fillId="0" borderId="15" xfId="4" applyFont="1" applyBorder="1" applyAlignment="1">
      <alignment horizontal="center" vertical="center"/>
    </xf>
    <xf numFmtId="0" fontId="8" fillId="0" borderId="8" xfId="4" applyBorder="1" applyAlignment="1">
      <alignment horizontal="center" vertical="center"/>
    </xf>
    <xf numFmtId="0" fontId="8" fillId="0" borderId="9" xfId="4" applyBorder="1" applyAlignment="1">
      <alignment horizontal="center" vertical="center"/>
    </xf>
    <xf numFmtId="0" fontId="8" fillId="0" borderId="10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8" fillId="0" borderId="36" xfId="4" applyBorder="1" applyAlignment="1">
      <alignment horizontal="center" vertical="center"/>
    </xf>
    <xf numFmtId="0" fontId="8" fillId="0" borderId="11" xfId="4" applyBorder="1" applyAlignment="1">
      <alignment horizontal="center" vertical="center"/>
    </xf>
    <xf numFmtId="0" fontId="8" fillId="0" borderId="2" xfId="4" applyBorder="1" applyAlignment="1">
      <alignment horizontal="center" vertical="center"/>
    </xf>
    <xf numFmtId="0" fontId="8" fillId="0" borderId="12" xfId="4" applyBorder="1" applyAlignment="1">
      <alignment horizontal="center" vertical="center"/>
    </xf>
    <xf numFmtId="0" fontId="8" fillId="0" borderId="35" xfId="4" applyBorder="1" applyAlignment="1">
      <alignment horizontal="center" vertical="center"/>
    </xf>
    <xf numFmtId="0" fontId="8" fillId="0" borderId="13" xfId="4" applyBorder="1" applyAlignment="1">
      <alignment horizontal="center" vertical="center"/>
    </xf>
    <xf numFmtId="0" fontId="8" fillId="0" borderId="14" xfId="4" applyBorder="1" applyAlignment="1">
      <alignment horizontal="center" vertical="center"/>
    </xf>
    <xf numFmtId="0" fontId="8" fillId="0" borderId="15" xfId="4" applyBorder="1" applyAlignment="1">
      <alignment horizontal="center" vertical="center"/>
    </xf>
    <xf numFmtId="0" fontId="8" fillId="0" borderId="16" xfId="4" applyBorder="1" applyAlignment="1">
      <alignment horizontal="center" vertical="center"/>
    </xf>
    <xf numFmtId="0" fontId="8" fillId="0" borderId="7" xfId="4" applyBorder="1" applyAlignment="1">
      <alignment horizontal="center" vertical="center"/>
    </xf>
    <xf numFmtId="0" fontId="8" fillId="0" borderId="17" xfId="4" applyBorder="1" applyAlignment="1">
      <alignment horizontal="center" vertical="center"/>
    </xf>
    <xf numFmtId="0" fontId="7" fillId="0" borderId="21" xfId="4" applyFont="1" applyBorder="1" applyAlignment="1">
      <alignment horizontal="center" vertical="center"/>
    </xf>
    <xf numFmtId="0" fontId="7" fillId="0" borderId="37" xfId="4" applyFont="1" applyBorder="1" applyAlignment="1">
      <alignment horizontal="center" vertical="center"/>
    </xf>
    <xf numFmtId="0" fontId="7" fillId="0" borderId="65" xfId="4" applyFont="1" applyBorder="1" applyAlignment="1">
      <alignment horizontal="center" vertical="center"/>
    </xf>
    <xf numFmtId="0" fontId="7" fillId="0" borderId="66" xfId="4" applyFont="1" applyBorder="1" applyAlignment="1">
      <alignment horizontal="center" vertical="center"/>
    </xf>
    <xf numFmtId="0" fontId="7" fillId="0" borderId="67" xfId="4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3" fillId="0" borderId="0" xfId="4" applyFont="1" applyAlignment="1">
      <alignment horizontal="center" vertical="center"/>
    </xf>
    <xf numFmtId="0" fontId="5" fillId="0" borderId="0" xfId="4" applyFont="1" applyAlignment="1">
      <alignment horizontal="center" vertical="center"/>
    </xf>
    <xf numFmtId="16" fontId="8" fillId="0" borderId="85" xfId="0" quotePrefix="1" applyNumberFormat="1" applyFont="1" applyBorder="1" applyAlignment="1">
      <alignment horizontal="center"/>
    </xf>
    <xf numFmtId="0" fontId="8" fillId="0" borderId="36" xfId="5" applyBorder="1" applyAlignment="1">
      <alignment horizontal="center"/>
    </xf>
    <xf numFmtId="49" fontId="0" fillId="9" borderId="18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8" fillId="3" borderId="30" xfId="5" applyFill="1" applyBorder="1" applyAlignment="1">
      <alignment horizontal="center"/>
    </xf>
    <xf numFmtId="0" fontId="8" fillId="3" borderId="31" xfId="5" applyFill="1" applyBorder="1" applyAlignment="1">
      <alignment horizontal="center"/>
    </xf>
    <xf numFmtId="0" fontId="8" fillId="3" borderId="32" xfId="5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34" xfId="5" applyBorder="1" applyAlignment="1">
      <alignment horizontal="center"/>
    </xf>
    <xf numFmtId="0" fontId="7" fillId="0" borderId="111" xfId="0" applyFont="1" applyBorder="1" applyAlignment="1">
      <alignment horizontal="centerContinuous" vertical="center"/>
    </xf>
    <xf numFmtId="0" fontId="7" fillId="0" borderId="107" xfId="0" applyFont="1" applyBorder="1" applyAlignment="1">
      <alignment horizontal="center" vertical="center"/>
    </xf>
    <xf numFmtId="0" fontId="7" fillId="0" borderId="112" xfId="0" applyFont="1" applyBorder="1" applyAlignment="1">
      <alignment horizontal="center" vertical="center"/>
    </xf>
    <xf numFmtId="0" fontId="7" fillId="0" borderId="110" xfId="3" applyFont="1" applyBorder="1" applyAlignment="1">
      <alignment horizontal="center" vertical="center"/>
    </xf>
    <xf numFmtId="0" fontId="7" fillId="0" borderId="111" xfId="3" applyFont="1" applyBorder="1" applyAlignment="1">
      <alignment horizontal="center" vertical="center"/>
    </xf>
    <xf numFmtId="0" fontId="7" fillId="0" borderId="112" xfId="3" applyFont="1" applyBorder="1" applyAlignment="1">
      <alignment horizontal="center" vertical="center"/>
    </xf>
    <xf numFmtId="0" fontId="7" fillId="0" borderId="114" xfId="5" applyFont="1" applyBorder="1" applyAlignment="1">
      <alignment horizontal="centerContinuous" vertical="center"/>
    </xf>
    <xf numFmtId="0" fontId="8" fillId="0" borderId="0" xfId="5" applyAlignment="1">
      <alignment horizontal="left" vertical="center"/>
    </xf>
    <xf numFmtId="0" fontId="15" fillId="0" borderId="0" xfId="5" applyFont="1" applyAlignment="1">
      <alignment horizontal="left" vertical="center"/>
    </xf>
    <xf numFmtId="0" fontId="7" fillId="0" borderId="76" xfId="0" applyFont="1" applyBorder="1" applyAlignment="1">
      <alignment horizontal="center" vertical="center"/>
    </xf>
    <xf numFmtId="0" fontId="7" fillId="0" borderId="105" xfId="0" applyFont="1" applyBorder="1" applyAlignment="1">
      <alignment horizontal="center" vertical="center"/>
    </xf>
    <xf numFmtId="0" fontId="7" fillId="0" borderId="101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0" xfId="0" applyFont="1" applyAlignment="1">
      <alignment horizontal="centerContinuous"/>
    </xf>
    <xf numFmtId="0" fontId="7" fillId="0" borderId="0" xfId="4" applyFont="1" applyAlignment="1">
      <alignment horizontal="centerContinuous"/>
    </xf>
    <xf numFmtId="0" fontId="8" fillId="0" borderId="0" xfId="5" applyAlignment="1">
      <alignment horizontal="centerContinuous" vertical="center"/>
    </xf>
    <xf numFmtId="0" fontId="7" fillId="0" borderId="0" xfId="5" applyFont="1" applyAlignment="1">
      <alignment horizontal="centerContinuous" vertical="center"/>
    </xf>
    <xf numFmtId="0" fontId="7" fillId="0" borderId="109" xfId="0" applyFont="1" applyBorder="1" applyAlignment="1">
      <alignment horizontal="center"/>
    </xf>
    <xf numFmtId="0" fontId="9" fillId="0" borderId="113" xfId="4" applyFont="1" applyBorder="1" applyAlignment="1">
      <alignment horizontal="center"/>
    </xf>
    <xf numFmtId="0" fontId="9" fillId="0" borderId="106" xfId="4" applyFont="1" applyBorder="1" applyAlignment="1">
      <alignment horizontal="center"/>
    </xf>
    <xf numFmtId="0" fontId="0" fillId="0" borderId="113" xfId="0" applyBorder="1" applyAlignment="1">
      <alignment horizontal="centerContinuous" vertical="center"/>
    </xf>
    <xf numFmtId="0" fontId="7" fillId="0" borderId="110" xfId="5" applyFont="1" applyBorder="1" applyAlignment="1">
      <alignment horizontal="centerContinuous" vertical="center"/>
    </xf>
    <xf numFmtId="0" fontId="7" fillId="0" borderId="110" xfId="0" applyFont="1" applyBorder="1" applyAlignment="1">
      <alignment horizontal="centerContinuous" vertical="center"/>
    </xf>
    <xf numFmtId="0" fontId="7" fillId="3" borderId="2" xfId="5" applyFont="1" applyFill="1" applyBorder="1" applyAlignment="1">
      <alignment horizontal="center" vertical="center"/>
    </xf>
    <xf numFmtId="0" fontId="7" fillId="0" borderId="40" xfId="5" applyFont="1" applyBorder="1" applyAlignment="1">
      <alignment horizontal="center" vertical="center"/>
    </xf>
    <xf numFmtId="0" fontId="7" fillId="0" borderId="35" xfId="5" applyFont="1" applyBorder="1" applyAlignment="1">
      <alignment horizontal="center" vertical="center"/>
    </xf>
    <xf numFmtId="0" fontId="7" fillId="11" borderId="2" xfId="5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7" fillId="0" borderId="106" xfId="0" applyFont="1" applyBorder="1" applyAlignment="1">
      <alignment horizontal="center" vertical="center"/>
    </xf>
    <xf numFmtId="0" fontId="7" fillId="0" borderId="117" xfId="0" applyFont="1" applyBorder="1" applyAlignment="1">
      <alignment horizontal="center" vertical="center"/>
    </xf>
    <xf numFmtId="0" fontId="8" fillId="0" borderId="107" xfId="1" applyFont="1" applyBorder="1" applyAlignment="1">
      <alignment horizontal="center" vertical="center"/>
    </xf>
    <xf numFmtId="0" fontId="8" fillId="0" borderId="106" xfId="1" applyFont="1" applyBorder="1" applyAlignment="1">
      <alignment horizontal="center" vertical="center"/>
    </xf>
    <xf numFmtId="0" fontId="7" fillId="0" borderId="113" xfId="0" applyFont="1" applyBorder="1" applyAlignment="1">
      <alignment horizontal="centerContinuous" vertical="center"/>
    </xf>
    <xf numFmtId="0" fontId="7" fillId="0" borderId="114" xfId="0" applyFont="1" applyBorder="1" applyAlignment="1">
      <alignment horizontal="centerContinuous" vertical="center"/>
    </xf>
    <xf numFmtId="0" fontId="7" fillId="0" borderId="108" xfId="0" applyFont="1" applyBorder="1" applyAlignment="1">
      <alignment horizontal="center" vertical="center"/>
    </xf>
    <xf numFmtId="0" fontId="7" fillId="0" borderId="8" xfId="5" applyFont="1" applyBorder="1" applyAlignment="1">
      <alignment horizontal="center" vertical="center"/>
    </xf>
    <xf numFmtId="0" fontId="7" fillId="0" borderId="9" xfId="5" applyFont="1" applyBorder="1" applyAlignment="1">
      <alignment horizontal="center" vertical="center"/>
    </xf>
    <xf numFmtId="0" fontId="7" fillId="0" borderId="10" xfId="5" applyFont="1" applyBorder="1" applyAlignment="1">
      <alignment horizontal="center" vertical="center"/>
    </xf>
    <xf numFmtId="0" fontId="7" fillId="0" borderId="55" xfId="5" applyFont="1" applyBorder="1" applyAlignment="1">
      <alignment horizontal="center" vertical="center"/>
    </xf>
    <xf numFmtId="0" fontId="7" fillId="0" borderId="13" xfId="5" applyFont="1" applyBorder="1" applyAlignment="1">
      <alignment horizontal="center" vertical="center"/>
    </xf>
    <xf numFmtId="0" fontId="7" fillId="0" borderId="14" xfId="5" applyFont="1" applyBorder="1" applyAlignment="1">
      <alignment horizontal="center" vertical="center"/>
    </xf>
    <xf numFmtId="0" fontId="7" fillId="0" borderId="15" xfId="5" applyFont="1" applyBorder="1" applyAlignment="1">
      <alignment horizontal="center" vertical="center"/>
    </xf>
    <xf numFmtId="0" fontId="7" fillId="0" borderId="115" xfId="5" applyFont="1" applyBorder="1" applyAlignment="1">
      <alignment horizontal="center" vertical="center"/>
    </xf>
    <xf numFmtId="172" fontId="7" fillId="0" borderId="9" xfId="0" applyNumberFormat="1" applyFont="1" applyBorder="1" applyAlignment="1">
      <alignment horizontal="center"/>
    </xf>
    <xf numFmtId="172" fontId="8" fillId="0" borderId="2" xfId="0" applyNumberFormat="1" applyFont="1" applyBorder="1" applyAlignment="1">
      <alignment horizontal="center"/>
    </xf>
    <xf numFmtId="172" fontId="8" fillId="0" borderId="14" xfId="0" applyNumberFormat="1" applyFont="1" applyBorder="1" applyAlignment="1">
      <alignment horizontal="center"/>
    </xf>
    <xf numFmtId="172" fontId="8" fillId="0" borderId="0" xfId="0" applyNumberFormat="1" applyFont="1" applyAlignment="1">
      <alignment horizontal="center"/>
    </xf>
    <xf numFmtId="164" fontId="8" fillId="0" borderId="36" xfId="0" applyNumberFormat="1" applyFont="1" applyBorder="1" applyAlignment="1">
      <alignment horizontal="center"/>
    </xf>
    <xf numFmtId="164" fontId="8" fillId="0" borderId="35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118" xfId="0" applyFont="1" applyBorder="1" applyAlignment="1">
      <alignment horizontal="center"/>
    </xf>
    <xf numFmtId="0" fontId="7" fillId="0" borderId="98" xfId="0" applyFont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12" borderId="13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2" borderId="14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16" xfId="0" applyFont="1" applyBorder="1" applyAlignment="1">
      <alignment horizontal="center"/>
    </xf>
    <xf numFmtId="172" fontId="8" fillId="0" borderId="4" xfId="0" applyNumberFormat="1" applyFont="1" applyBorder="1" applyAlignment="1">
      <alignment horizontal="center"/>
    </xf>
    <xf numFmtId="0" fontId="7" fillId="13" borderId="86" xfId="0" applyFont="1" applyFill="1" applyBorder="1" applyAlignment="1">
      <alignment horizontal="center"/>
    </xf>
    <xf numFmtId="0" fontId="7" fillId="13" borderId="111" xfId="0" applyFont="1" applyFill="1" applyBorder="1" applyAlignment="1">
      <alignment horizontal="center"/>
    </xf>
    <xf numFmtId="0" fontId="7" fillId="14" borderId="28" xfId="4" applyFont="1" applyFill="1" applyBorder="1" applyAlignment="1">
      <alignment horizontal="center"/>
    </xf>
    <xf numFmtId="0" fontId="0" fillId="0" borderId="105" xfId="0" quotePrefix="1" applyBorder="1" applyAlignment="1">
      <alignment horizontal="center"/>
    </xf>
    <xf numFmtId="169" fontId="0" fillId="0" borderId="105" xfId="0" applyNumberFormat="1" applyBorder="1" applyAlignment="1">
      <alignment horizontal="center"/>
    </xf>
    <xf numFmtId="49" fontId="0" fillId="0" borderId="105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169" fontId="8" fillId="0" borderId="27" xfId="0" applyNumberFormat="1" applyFont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15" borderId="27" xfId="0" applyFill="1" applyBorder="1" applyAlignment="1">
      <alignment horizontal="center"/>
    </xf>
    <xf numFmtId="173" fontId="24" fillId="0" borderId="11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173" fontId="25" fillId="0" borderId="11" xfId="0" applyNumberFormat="1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36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173" fontId="25" fillId="0" borderId="13" xfId="0" applyNumberFormat="1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0" borderId="35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173" fontId="25" fillId="0" borderId="0" xfId="0" applyNumberFormat="1" applyFont="1" applyAlignment="1">
      <alignment horizontal="center"/>
    </xf>
    <xf numFmtId="0" fontId="25" fillId="12" borderId="119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174" fontId="26" fillId="0" borderId="0" xfId="0" applyNumberFormat="1" applyFont="1" applyAlignment="1">
      <alignment horizontal="center"/>
    </xf>
    <xf numFmtId="0" fontId="8" fillId="0" borderId="16" xfId="5" applyBorder="1" applyAlignment="1">
      <alignment horizontal="center"/>
    </xf>
    <xf numFmtId="0" fontId="8" fillId="0" borderId="7" xfId="5" applyBorder="1" applyAlignment="1">
      <alignment horizontal="center"/>
    </xf>
    <xf numFmtId="0" fontId="8" fillId="0" borderId="85" xfId="5" applyBorder="1" applyAlignment="1">
      <alignment horizontal="center"/>
    </xf>
    <xf numFmtId="0" fontId="8" fillId="0" borderId="17" xfId="5" applyBorder="1" applyAlignment="1">
      <alignment horizontal="center"/>
    </xf>
    <xf numFmtId="0" fontId="8" fillId="12" borderId="24" xfId="1" applyFont="1" applyFill="1" applyBorder="1" applyAlignment="1">
      <alignment horizontal="center"/>
    </xf>
    <xf numFmtId="0" fontId="8" fillId="12" borderId="10" xfId="1" applyFont="1" applyFill="1" applyBorder="1" applyAlignment="1">
      <alignment horizontal="center"/>
    </xf>
    <xf numFmtId="0" fontId="8" fillId="12" borderId="33" xfId="1" applyFont="1" applyFill="1" applyBorder="1" applyAlignment="1">
      <alignment horizontal="center"/>
    </xf>
    <xf numFmtId="0" fontId="8" fillId="12" borderId="12" xfId="1" applyFont="1" applyFill="1" applyBorder="1" applyAlignment="1">
      <alignment horizontal="center"/>
    </xf>
    <xf numFmtId="0" fontId="8" fillId="12" borderId="120" xfId="1" applyFont="1" applyFill="1" applyBorder="1" applyAlignment="1">
      <alignment horizontal="center"/>
    </xf>
    <xf numFmtId="0" fontId="8" fillId="12" borderId="15" xfId="1" applyFont="1" applyFill="1" applyBorder="1" applyAlignment="1">
      <alignment horizontal="center"/>
    </xf>
    <xf numFmtId="173" fontId="8" fillId="0" borderId="24" xfId="1" applyNumberFormat="1" applyFont="1" applyBorder="1" applyAlignment="1">
      <alignment horizontal="center"/>
    </xf>
    <xf numFmtId="173" fontId="8" fillId="0" borderId="33" xfId="1" applyNumberFormat="1" applyFont="1" applyBorder="1" applyAlignment="1">
      <alignment horizontal="center"/>
    </xf>
    <xf numFmtId="173" fontId="8" fillId="0" borderId="120" xfId="1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64" fontId="8" fillId="0" borderId="85" xfId="0" applyNumberFormat="1" applyFont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2" borderId="17" xfId="0" applyFont="1" applyFill="1" applyBorder="1" applyAlignment="1">
      <alignment horizontal="center"/>
    </xf>
    <xf numFmtId="0" fontId="8" fillId="0" borderId="12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1" fontId="8" fillId="0" borderId="7" xfId="0" applyNumberFormat="1" applyFont="1" applyBorder="1" applyAlignment="1">
      <alignment horizontal="center"/>
    </xf>
    <xf numFmtId="172" fontId="8" fillId="0" borderId="7" xfId="0" applyNumberFormat="1" applyFont="1" applyBorder="1" applyAlignment="1">
      <alignment horizontal="center"/>
    </xf>
    <xf numFmtId="0" fontId="8" fillId="0" borderId="85" xfId="0" applyFont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20" fillId="0" borderId="9" xfId="4" applyFont="1" applyBorder="1" applyAlignment="1">
      <alignment horizontal="center"/>
    </xf>
    <xf numFmtId="0" fontId="20" fillId="0" borderId="10" xfId="4" applyFont="1" applyBorder="1" applyAlignment="1">
      <alignment horizontal="center"/>
    </xf>
    <xf numFmtId="0" fontId="20" fillId="0" borderId="12" xfId="4" applyFont="1" applyBorder="1" applyAlignment="1">
      <alignment horizontal="center"/>
    </xf>
    <xf numFmtId="0" fontId="20" fillId="0" borderId="17" xfId="4" applyFont="1" applyBorder="1" applyAlignment="1">
      <alignment horizontal="center"/>
    </xf>
    <xf numFmtId="0" fontId="20" fillId="0" borderId="15" xfId="4" applyFont="1" applyBorder="1" applyAlignment="1">
      <alignment horizontal="center"/>
    </xf>
    <xf numFmtId="0" fontId="20" fillId="0" borderId="8" xfId="4" applyFont="1" applyBorder="1" applyAlignment="1">
      <alignment horizontal="center"/>
    </xf>
    <xf numFmtId="0" fontId="20" fillId="0" borderId="11" xfId="4" applyFont="1" applyBorder="1" applyAlignment="1">
      <alignment horizontal="center"/>
    </xf>
    <xf numFmtId="0" fontId="20" fillId="0" borderId="16" xfId="4" applyFont="1" applyBorder="1" applyAlignment="1">
      <alignment horizontal="center"/>
    </xf>
    <xf numFmtId="0" fontId="20" fillId="0" borderId="13" xfId="4" applyFont="1" applyBorder="1" applyAlignment="1">
      <alignment horizontal="center"/>
    </xf>
    <xf numFmtId="0" fontId="8" fillId="5" borderId="119" xfId="5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8" fillId="0" borderId="119" xfId="5" applyFont="1" applyBorder="1" applyAlignment="1">
      <alignment horizontal="left" vertical="center"/>
    </xf>
    <xf numFmtId="0" fontId="0" fillId="15" borderId="105" xfId="0" applyFill="1" applyBorder="1" applyAlignment="1">
      <alignment horizontal="center"/>
    </xf>
    <xf numFmtId="0" fontId="16" fillId="15" borderId="27" xfId="0" applyFont="1" applyFill="1" applyBorder="1" applyAlignment="1">
      <alignment horizontal="center"/>
    </xf>
    <xf numFmtId="0" fontId="12" fillId="15" borderId="27" xfId="2" applyFill="1" applyBorder="1" applyAlignment="1">
      <alignment horizontal="center"/>
    </xf>
    <xf numFmtId="0" fontId="8" fillId="15" borderId="27" xfId="0" applyFont="1" applyFill="1" applyBorder="1" applyAlignment="1">
      <alignment horizontal="center"/>
    </xf>
    <xf numFmtId="0" fontId="8" fillId="15" borderId="27" xfId="0" quotePrefix="1" applyFon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6" borderId="105" xfId="0" applyFill="1" applyBorder="1" applyAlignment="1">
      <alignment horizontal="center"/>
    </xf>
    <xf numFmtId="0" fontId="7" fillId="16" borderId="27" xfId="0" applyFont="1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16" fillId="16" borderId="27" xfId="0" applyFont="1" applyFill="1" applyBorder="1" applyAlignment="1">
      <alignment horizontal="center"/>
    </xf>
    <xf numFmtId="0" fontId="8" fillId="16" borderId="27" xfId="0" applyFont="1" applyFill="1" applyBorder="1" applyAlignment="1">
      <alignment horizontal="center"/>
    </xf>
    <xf numFmtId="0" fontId="8" fillId="16" borderId="27" xfId="0" quotePrefix="1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8" fillId="0" borderId="27" xfId="5" applyBorder="1" applyAlignment="1">
      <alignment horizontal="center"/>
    </xf>
    <xf numFmtId="0" fontId="8" fillId="0" borderId="28" xfId="5" applyBorder="1" applyAlignment="1">
      <alignment horizontal="center"/>
    </xf>
    <xf numFmtId="0" fontId="8" fillId="0" borderId="62" xfId="5" applyBorder="1" applyAlignment="1">
      <alignment horizontal="center"/>
    </xf>
    <xf numFmtId="0" fontId="8" fillId="0" borderId="119" xfId="5" applyBorder="1" applyAlignment="1">
      <alignment horizontal="center"/>
    </xf>
    <xf numFmtId="0" fontId="8" fillId="0" borderId="119" xfId="0" applyFont="1" applyBorder="1" applyAlignment="1">
      <alignment horizontal="center"/>
    </xf>
    <xf numFmtId="0" fontId="0" fillId="5" borderId="119" xfId="0" applyFill="1" applyBorder="1" applyAlignment="1">
      <alignment horizontal="center"/>
    </xf>
    <xf numFmtId="0" fontId="8" fillId="0" borderId="119" xfId="0" applyFont="1" applyBorder="1" applyAlignment="1">
      <alignment horizontal="center" vertical="center"/>
    </xf>
    <xf numFmtId="0" fontId="8" fillId="0" borderId="108" xfId="0" applyFont="1" applyBorder="1" applyAlignment="1">
      <alignment horizontal="center" vertical="center"/>
    </xf>
    <xf numFmtId="0" fontId="8" fillId="0" borderId="112" xfId="1" applyFont="1" applyBorder="1" applyAlignment="1">
      <alignment horizontal="center" vertical="center"/>
    </xf>
    <xf numFmtId="0" fontId="8" fillId="0" borderId="119" xfId="5" applyBorder="1" applyAlignment="1">
      <alignment horizontal="center" vertical="center"/>
    </xf>
    <xf numFmtId="0" fontId="8" fillId="0" borderId="105" xfId="4" applyBorder="1" applyAlignment="1">
      <alignment horizontal="center" vertical="center"/>
    </xf>
    <xf numFmtId="0" fontId="7" fillId="0" borderId="111" xfId="4" applyFont="1" applyBorder="1" applyAlignment="1">
      <alignment horizontal="center" vertical="center"/>
    </xf>
    <xf numFmtId="0" fontId="7" fillId="0" borderId="106" xfId="4" applyFont="1" applyBorder="1" applyAlignment="1">
      <alignment horizontal="center" vertical="center"/>
    </xf>
    <xf numFmtId="0" fontId="7" fillId="0" borderId="119" xfId="4" applyFont="1" applyBorder="1" applyAlignment="1">
      <alignment horizontal="center"/>
    </xf>
    <xf numFmtId="165" fontId="7" fillId="0" borderId="106" xfId="4" applyNumberFormat="1" applyFont="1" applyBorder="1" applyAlignment="1">
      <alignment horizontal="center"/>
    </xf>
    <xf numFmtId="165" fontId="7" fillId="0" borderId="117" xfId="4" applyNumberFormat="1" applyFont="1" applyBorder="1" applyAlignment="1">
      <alignment horizontal="center"/>
    </xf>
    <xf numFmtId="0" fontId="8" fillId="0" borderId="105" xfId="4" applyBorder="1" applyAlignment="1">
      <alignment horizontal="center"/>
    </xf>
    <xf numFmtId="164" fontId="8" fillId="0" borderId="105" xfId="4" applyNumberFormat="1" applyBorder="1" applyAlignment="1">
      <alignment horizontal="center"/>
    </xf>
    <xf numFmtId="0" fontId="8" fillId="0" borderId="106" xfId="4" applyBorder="1" applyAlignment="1">
      <alignment horizontal="center"/>
    </xf>
    <xf numFmtId="0" fontId="8" fillId="0" borderId="117" xfId="4" applyBorder="1" applyAlignment="1">
      <alignment horizontal="center"/>
    </xf>
    <xf numFmtId="0" fontId="8" fillId="0" borderId="119" xfId="4" applyBorder="1" applyAlignment="1">
      <alignment horizontal="center"/>
    </xf>
    <xf numFmtId="0" fontId="7" fillId="10" borderId="119" xfId="4" applyFont="1" applyFill="1" applyBorder="1" applyAlignment="1">
      <alignment horizontal="center"/>
    </xf>
    <xf numFmtId="165" fontId="8" fillId="0" borderId="106" xfId="4" applyNumberFormat="1" applyBorder="1" applyAlignment="1">
      <alignment horizontal="center"/>
    </xf>
    <xf numFmtId="165" fontId="8" fillId="0" borderId="117" xfId="4" applyNumberFormat="1" applyBorder="1" applyAlignment="1">
      <alignment horizontal="center"/>
    </xf>
    <xf numFmtId="0" fontId="7" fillId="5" borderId="105" xfId="4" applyFont="1" applyFill="1" applyBorder="1" applyAlignment="1">
      <alignment horizontal="center"/>
    </xf>
    <xf numFmtId="0" fontId="8" fillId="0" borderId="114" xfId="4" applyBorder="1" applyAlignment="1">
      <alignment horizontal="center"/>
    </xf>
    <xf numFmtId="0" fontId="7" fillId="0" borderId="119" xfId="0" applyFont="1" applyBorder="1" applyAlignment="1">
      <alignment horizontal="center"/>
    </xf>
    <xf numFmtId="0" fontId="9" fillId="0" borderId="117" xfId="4" applyFont="1" applyBorder="1" applyAlignment="1">
      <alignment horizontal="center"/>
    </xf>
    <xf numFmtId="0" fontId="5" fillId="0" borderId="105" xfId="4" applyFont="1" applyBorder="1" applyAlignment="1">
      <alignment horizontal="center"/>
    </xf>
    <xf numFmtId="0" fontId="9" fillId="0" borderId="114" xfId="5" applyFont="1" applyBorder="1" applyAlignment="1">
      <alignment horizontal="center"/>
    </xf>
    <xf numFmtId="0" fontId="5" fillId="0" borderId="105" xfId="5" applyFont="1" applyBorder="1" applyAlignment="1">
      <alignment horizontal="center"/>
    </xf>
    <xf numFmtId="0" fontId="9" fillId="0" borderId="119" xfId="0" applyFont="1" applyBorder="1" applyAlignment="1">
      <alignment horizontal="center"/>
    </xf>
    <xf numFmtId="168" fontId="9" fillId="0" borderId="106" xfId="0" applyNumberFormat="1" applyFont="1" applyBorder="1" applyAlignment="1">
      <alignment horizontal="center"/>
    </xf>
    <xf numFmtId="168" fontId="9" fillId="0" borderId="117" xfId="0" applyNumberFormat="1" applyFont="1" applyBorder="1" applyAlignment="1">
      <alignment horizontal="center"/>
    </xf>
    <xf numFmtId="0" fontId="9" fillId="0" borderId="119" xfId="4" applyFont="1" applyBorder="1" applyAlignment="1">
      <alignment horizontal="center"/>
    </xf>
    <xf numFmtId="0" fontId="9" fillId="7" borderId="119" xfId="0" quotePrefix="1" applyFont="1" applyFill="1" applyBorder="1" applyAlignment="1">
      <alignment horizontal="center"/>
    </xf>
    <xf numFmtId="0" fontId="5" fillId="7" borderId="106" xfId="0" applyFont="1" applyFill="1" applyBorder="1" applyAlignment="1">
      <alignment horizontal="center"/>
    </xf>
    <xf numFmtId="0" fontId="5" fillId="7" borderId="117" xfId="0" applyFont="1" applyFill="1" applyBorder="1" applyAlignment="1">
      <alignment horizontal="center"/>
    </xf>
    <xf numFmtId="0" fontId="5" fillId="7" borderId="119" xfId="4" applyFont="1" applyFill="1" applyBorder="1" applyAlignment="1">
      <alignment horizontal="center"/>
    </xf>
    <xf numFmtId="0" fontId="5" fillId="7" borderId="119" xfId="4" quotePrefix="1" applyFont="1" applyFill="1" applyBorder="1" applyAlignment="1">
      <alignment horizontal="center"/>
    </xf>
    <xf numFmtId="0" fontId="5" fillId="7" borderId="109" xfId="4" applyFont="1" applyFill="1" applyBorder="1" applyAlignment="1">
      <alignment horizontal="center"/>
    </xf>
    <xf numFmtId="168" fontId="5" fillId="0" borderId="106" xfId="4" applyNumberFormat="1" applyFont="1" applyBorder="1" applyAlignment="1">
      <alignment horizontal="center"/>
    </xf>
    <xf numFmtId="168" fontId="5" fillId="0" borderId="117" xfId="4" applyNumberFormat="1" applyFont="1" applyBorder="1" applyAlignment="1">
      <alignment horizontal="center"/>
    </xf>
    <xf numFmtId="0" fontId="5" fillId="0" borderId="119" xfId="4" applyFont="1" applyBorder="1" applyAlignment="1">
      <alignment horizontal="center"/>
    </xf>
    <xf numFmtId="0" fontId="9" fillId="7" borderId="119" xfId="4" applyFont="1" applyFill="1" applyBorder="1" applyAlignment="1">
      <alignment horizontal="center"/>
    </xf>
    <xf numFmtId="0" fontId="5" fillId="7" borderId="106" xfId="4" applyFont="1" applyFill="1" applyBorder="1" applyAlignment="1">
      <alignment horizontal="center"/>
    </xf>
    <xf numFmtId="0" fontId="5" fillId="7" borderId="117" xfId="4" applyFont="1" applyFill="1" applyBorder="1" applyAlignment="1">
      <alignment horizontal="center"/>
    </xf>
    <xf numFmtId="49" fontId="9" fillId="0" borderId="119" xfId="4" applyNumberFormat="1" applyFont="1" applyBorder="1" applyAlignment="1">
      <alignment horizontal="center"/>
    </xf>
    <xf numFmtId="164" fontId="9" fillId="0" borderId="119" xfId="4" applyNumberFormat="1" applyFont="1" applyBorder="1" applyAlignment="1">
      <alignment horizontal="center"/>
    </xf>
    <xf numFmtId="168" fontId="9" fillId="0" borderId="106" xfId="4" applyNumberFormat="1" applyFont="1" applyBorder="1" applyAlignment="1">
      <alignment horizontal="center"/>
    </xf>
    <xf numFmtId="168" fontId="9" fillId="0" borderId="117" xfId="4" applyNumberFormat="1" applyFont="1" applyBorder="1" applyAlignment="1">
      <alignment horizontal="center"/>
    </xf>
    <xf numFmtId="165" fontId="9" fillId="0" borderId="119" xfId="4" applyNumberFormat="1" applyFont="1" applyBorder="1" applyAlignment="1">
      <alignment horizontal="center"/>
    </xf>
    <xf numFmtId="164" fontId="5" fillId="0" borderId="105" xfId="4" applyNumberFormat="1" applyFont="1" applyBorder="1" applyAlignment="1">
      <alignment horizontal="center"/>
    </xf>
    <xf numFmtId="0" fontId="5" fillId="0" borderId="105" xfId="0" applyFont="1" applyBorder="1" applyAlignment="1">
      <alignment horizontal="center"/>
    </xf>
    <xf numFmtId="49" fontId="5" fillId="0" borderId="105" xfId="4" applyNumberFormat="1" applyFont="1" applyBorder="1" applyAlignment="1">
      <alignment horizontal="center"/>
    </xf>
    <xf numFmtId="164" fontId="7" fillId="0" borderId="116" xfId="0" applyNumberFormat="1" applyFont="1" applyBorder="1" applyAlignment="1">
      <alignment horizontal="center"/>
    </xf>
    <xf numFmtId="0" fontId="7" fillId="13" borderId="106" xfId="0" applyFont="1" applyFill="1" applyBorder="1" applyAlignment="1">
      <alignment horizontal="center"/>
    </xf>
    <xf numFmtId="171" fontId="7" fillId="0" borderId="119" xfId="0" applyNumberFormat="1" applyFont="1" applyBorder="1" applyAlignment="1">
      <alignment horizontal="center"/>
    </xf>
    <xf numFmtId="0" fontId="7" fillId="0" borderId="116" xfId="5" applyFont="1" applyBorder="1" applyAlignment="1">
      <alignment horizontal="center"/>
    </xf>
    <xf numFmtId="0" fontId="7" fillId="0" borderId="119" xfId="5" applyFont="1" applyBorder="1" applyAlignment="1">
      <alignment horizontal="center"/>
    </xf>
    <xf numFmtId="0" fontId="9" fillId="0" borderId="68" xfId="4" applyFont="1" applyBorder="1" applyAlignment="1">
      <alignment horizontal="center"/>
    </xf>
    <xf numFmtId="0" fontId="9" fillId="0" borderId="21" xfId="4" applyFont="1" applyBorder="1" applyAlignment="1">
      <alignment horizontal="center"/>
    </xf>
    <xf numFmtId="0" fontId="20" fillId="0" borderId="31" xfId="4" applyFont="1" applyBorder="1" applyAlignment="1">
      <alignment horizontal="center"/>
    </xf>
    <xf numFmtId="0" fontId="8" fillId="0" borderId="9" xfId="5" applyBorder="1" applyAlignment="1">
      <alignment horizontal="center" vertical="center"/>
    </xf>
    <xf numFmtId="0" fontId="8" fillId="0" borderId="2" xfId="5" applyBorder="1" applyAlignment="1">
      <alignment horizontal="center" vertical="center"/>
    </xf>
    <xf numFmtId="0" fontId="8" fillId="0" borderId="7" xfId="5" applyBorder="1" applyAlignment="1">
      <alignment horizontal="center" vertical="center"/>
    </xf>
    <xf numFmtId="0" fontId="8" fillId="0" borderId="19" xfId="5" applyBorder="1" applyAlignment="1">
      <alignment horizontal="center" vertical="center"/>
    </xf>
    <xf numFmtId="0" fontId="8" fillId="0" borderId="50" xfId="5" applyBorder="1" applyAlignment="1">
      <alignment horizontal="center" vertical="center"/>
    </xf>
    <xf numFmtId="0" fontId="8" fillId="0" borderId="106" xfId="5" applyBorder="1" applyAlignment="1">
      <alignment horizontal="center" vertical="center"/>
    </xf>
    <xf numFmtId="0" fontId="8" fillId="0" borderId="10" xfId="5" applyBorder="1" applyAlignment="1">
      <alignment horizontal="center" vertical="center"/>
    </xf>
    <xf numFmtId="0" fontId="8" fillId="0" borderId="12" xfId="5" applyBorder="1" applyAlignment="1">
      <alignment horizontal="center" vertical="center"/>
    </xf>
    <xf numFmtId="0" fontId="8" fillId="0" borderId="17" xfId="5" applyBorder="1" applyAlignment="1">
      <alignment horizontal="center" vertical="center"/>
    </xf>
    <xf numFmtId="0" fontId="8" fillId="0" borderId="117" xfId="5" applyBorder="1" applyAlignment="1">
      <alignment horizontal="center" vertical="center"/>
    </xf>
    <xf numFmtId="0" fontId="8" fillId="0" borderId="20" xfId="5" applyBorder="1" applyAlignment="1">
      <alignment horizontal="center" vertical="center"/>
    </xf>
    <xf numFmtId="0" fontId="8" fillId="0" borderId="56" xfId="5" applyBorder="1" applyAlignment="1">
      <alignment horizontal="center" vertical="center"/>
    </xf>
    <xf numFmtId="0" fontId="8" fillId="0" borderId="53" xfId="5" applyBorder="1" applyAlignment="1">
      <alignment horizontal="center" vertical="center"/>
    </xf>
    <xf numFmtId="0" fontId="8" fillId="0" borderId="54" xfId="5" applyBorder="1" applyAlignment="1">
      <alignment horizontal="center" vertical="center"/>
    </xf>
    <xf numFmtId="0" fontId="8" fillId="0" borderId="52" xfId="5" applyBorder="1" applyAlignment="1">
      <alignment horizontal="center" vertical="center"/>
    </xf>
    <xf numFmtId="0" fontId="8" fillId="0" borderId="55" xfId="5" applyBorder="1" applyAlignment="1">
      <alignment horizontal="center" vertical="center"/>
    </xf>
    <xf numFmtId="0" fontId="8" fillId="0" borderId="57" xfId="5" applyBorder="1" applyAlignment="1">
      <alignment horizontal="center" vertical="center"/>
    </xf>
    <xf numFmtId="0" fontId="8" fillId="0" borderId="112" xfId="5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02" xfId="0" applyFont="1" applyBorder="1" applyAlignment="1">
      <alignment horizontal="center" vertical="center"/>
    </xf>
    <xf numFmtId="0" fontId="20" fillId="0" borderId="122" xfId="4" applyFont="1" applyBorder="1" applyAlignment="1">
      <alignment horizontal="center"/>
    </xf>
    <xf numFmtId="0" fontId="20" fillId="0" borderId="123" xfId="4" applyFont="1" applyBorder="1" applyAlignment="1">
      <alignment horizontal="center"/>
    </xf>
    <xf numFmtId="0" fontId="9" fillId="0" borderId="68" xfId="4" applyFont="1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9" fillId="0" borderId="99" xfId="4" applyFon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100" xfId="0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9" fillId="0" borderId="63" xfId="4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4" xfId="0" applyBorder="1" applyAlignment="1">
      <alignment horizontal="center"/>
    </xf>
    <xf numFmtId="0" fontId="9" fillId="0" borderId="21" xfId="4" applyFont="1" applyBorder="1" applyAlignment="1">
      <alignment horizontal="center"/>
    </xf>
    <xf numFmtId="0" fontId="0" fillId="0" borderId="106" xfId="0" applyBorder="1" applyAlignment="1">
      <alignment horizontal="center"/>
    </xf>
    <xf numFmtId="0" fontId="0" fillId="0" borderId="117" xfId="0" applyBorder="1" applyAlignment="1">
      <alignment horizontal="center"/>
    </xf>
    <xf numFmtId="0" fontId="9" fillId="0" borderId="111" xfId="4" applyFont="1" applyBorder="1" applyAlignment="1">
      <alignment horizontal="center"/>
    </xf>
    <xf numFmtId="0" fontId="5" fillId="0" borderId="113" xfId="5" applyFont="1" applyBorder="1" applyAlignment="1">
      <alignment horizontal="center"/>
    </xf>
    <xf numFmtId="0" fontId="5" fillId="0" borderId="114" xfId="5" applyFont="1" applyBorder="1" applyAlignment="1">
      <alignment horizontal="center"/>
    </xf>
    <xf numFmtId="0" fontId="7" fillId="0" borderId="58" xfId="5" applyFont="1" applyBorder="1" applyAlignment="1">
      <alignment horizontal="center"/>
    </xf>
    <xf numFmtId="0" fontId="7" fillId="0" borderId="59" xfId="0" applyFont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9" fillId="0" borderId="3" xfId="4" applyFont="1" applyBorder="1" applyAlignment="1">
      <alignment horizontal="center"/>
    </xf>
    <xf numFmtId="0" fontId="5" fillId="0" borderId="116" xfId="5" applyFont="1" applyBorder="1" applyAlignment="1">
      <alignment horizontal="center"/>
    </xf>
    <xf numFmtId="0" fontId="5" fillId="0" borderId="4" xfId="5" applyFont="1" applyBorder="1" applyAlignment="1">
      <alignment horizontal="center"/>
    </xf>
    <xf numFmtId="0" fontId="7" fillId="0" borderId="81" xfId="4" applyFont="1" applyBorder="1" applyAlignment="1">
      <alignment horizontal="center"/>
    </xf>
    <xf numFmtId="0" fontId="7" fillId="0" borderId="82" xfId="5" applyFont="1" applyBorder="1" applyAlignment="1">
      <alignment horizontal="center"/>
    </xf>
    <xf numFmtId="0" fontId="7" fillId="0" borderId="83" xfId="5" applyFont="1" applyBorder="1" applyAlignment="1">
      <alignment horizontal="center"/>
    </xf>
    <xf numFmtId="0" fontId="7" fillId="0" borderId="84" xfId="5" applyFont="1" applyBorder="1" applyAlignment="1">
      <alignment horizontal="center"/>
    </xf>
    <xf numFmtId="0" fontId="7" fillId="0" borderId="124" xfId="5" applyFont="1" applyBorder="1" applyAlignment="1">
      <alignment horizontal="centerContinuous" vertical="center"/>
    </xf>
    <xf numFmtId="0" fontId="7" fillId="0" borderId="1" xfId="0" applyFont="1" applyBorder="1" applyAlignment="1">
      <alignment horizontal="centerContinuous" vertical="center"/>
    </xf>
    <xf numFmtId="0" fontId="7" fillId="0" borderId="125" xfId="0" applyFont="1" applyBorder="1" applyAlignment="1">
      <alignment horizontal="centerContinuous" vertical="center"/>
    </xf>
  </cellXfs>
  <cellStyles count="13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4 2" xfId="10" xr:uid="{1A8C6306-B963-49A9-A4C7-0CAE513E6E54}"/>
    <cellStyle name="Normal 5" xfId="7" xr:uid="{00000000-0005-0000-0000-000006000000}"/>
    <cellStyle name="Normal 5 2" xfId="11" xr:uid="{151E260D-96CC-47A2-B11B-A146B246BD66}"/>
    <cellStyle name="Normal 6" xfId="8" xr:uid="{00000000-0005-0000-0000-000007000000}"/>
    <cellStyle name="Normal 6 2" xfId="12" xr:uid="{FD8B82C9-581B-4F23-90B1-5566939BA369}"/>
    <cellStyle name="Normal 7" xfId="9" xr:uid="{00000000-0005-0000-0000-000008000000}"/>
    <cellStyle name="Normal_Ozone 8hr Design Values 2009-2010 2" xfId="3" xr:uid="{00000000-0005-0000-0000-000009000000}"/>
  </cellStyles>
  <dxfs count="75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6</c:v>
                </c:pt>
                <c:pt idx="12">
                  <c:v>5</c:v>
                </c:pt>
                <c:pt idx="13">
                  <c:v>0</c:v>
                </c:pt>
                <c:pt idx="14">
                  <c:v>10</c:v>
                </c:pt>
                <c:pt idx="15">
                  <c:v>2</c:v>
                </c:pt>
                <c:pt idx="16">
                  <c:v>11</c:v>
                </c:pt>
                <c:pt idx="17">
                  <c:v>0</c:v>
                </c:pt>
                <c:pt idx="18">
                  <c:v>5</c:v>
                </c:pt>
                <c:pt idx="19">
                  <c:v>4</c:v>
                </c:pt>
                <c:pt idx="20">
                  <c:v>1</c:v>
                </c:pt>
                <c:pt idx="21">
                  <c:v>13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2022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78</c:v>
                </c:pt>
                <c:pt idx="1">
                  <c:v>49</c:v>
                </c:pt>
                <c:pt idx="2">
                  <c:v>49</c:v>
                </c:pt>
                <c:pt idx="3">
                  <c:v>45</c:v>
                </c:pt>
                <c:pt idx="4">
                  <c:v>43</c:v>
                </c:pt>
                <c:pt idx="5">
                  <c:v>47</c:v>
                </c:pt>
                <c:pt idx="6">
                  <c:v>43</c:v>
                </c:pt>
                <c:pt idx="7">
                  <c:v>39</c:v>
                </c:pt>
                <c:pt idx="8">
                  <c:v>48</c:v>
                </c:pt>
                <c:pt idx="9">
                  <c:v>46</c:v>
                </c:pt>
                <c:pt idx="10">
                  <c:v>40</c:v>
                </c:pt>
                <c:pt idx="11">
                  <c:v>49</c:v>
                </c:pt>
                <c:pt idx="12">
                  <c:v>45</c:v>
                </c:pt>
                <c:pt idx="13">
                  <c:v>42</c:v>
                </c:pt>
                <c:pt idx="14">
                  <c:v>51</c:v>
                </c:pt>
                <c:pt idx="15">
                  <c:v>55</c:v>
                </c:pt>
                <c:pt idx="16">
                  <c:v>58</c:v>
                </c:pt>
                <c:pt idx="17">
                  <c:v>41</c:v>
                </c:pt>
                <c:pt idx="18">
                  <c:v>54</c:v>
                </c:pt>
                <c:pt idx="19">
                  <c:v>47</c:v>
                </c:pt>
                <c:pt idx="20">
                  <c:v>40</c:v>
                </c:pt>
                <c:pt idx="21">
                  <c:v>52</c:v>
                </c:pt>
                <c:pt idx="22">
                  <c:v>48</c:v>
                </c:pt>
                <c:pt idx="23">
                  <c:v>43</c:v>
                </c:pt>
                <c:pt idx="24">
                  <c:v>28</c:v>
                </c:pt>
                <c:pt idx="25">
                  <c:v>46</c:v>
                </c:pt>
                <c:pt idx="26">
                  <c:v>41</c:v>
                </c:pt>
                <c:pt idx="27">
                  <c:v>39</c:v>
                </c:pt>
                <c:pt idx="28">
                  <c:v>41</c:v>
                </c:pt>
                <c:pt idx="29">
                  <c:v>44</c:v>
                </c:pt>
                <c:pt idx="30">
                  <c:v>49</c:v>
                </c:pt>
                <c:pt idx="31">
                  <c:v>46</c:v>
                </c:pt>
                <c:pt idx="32">
                  <c:v>43</c:v>
                </c:pt>
                <c:pt idx="33">
                  <c:v>45</c:v>
                </c:pt>
                <c:pt idx="34">
                  <c:v>37</c:v>
                </c:pt>
                <c:pt idx="35">
                  <c:v>47</c:v>
                </c:pt>
                <c:pt idx="36">
                  <c:v>48</c:v>
                </c:pt>
                <c:pt idx="37">
                  <c:v>48</c:v>
                </c:pt>
                <c:pt idx="38">
                  <c:v>44</c:v>
                </c:pt>
                <c:pt idx="39">
                  <c:v>51</c:v>
                </c:pt>
                <c:pt idx="40">
                  <c:v>41</c:v>
                </c:pt>
                <c:pt idx="41">
                  <c:v>38</c:v>
                </c:pt>
                <c:pt idx="42">
                  <c:v>46</c:v>
                </c:pt>
                <c:pt idx="43">
                  <c:v>59</c:v>
                </c:pt>
                <c:pt idx="44">
                  <c:v>57</c:v>
                </c:pt>
                <c:pt idx="45">
                  <c:v>55</c:v>
                </c:pt>
                <c:pt idx="46">
                  <c:v>57</c:v>
                </c:pt>
                <c:pt idx="47">
                  <c:v>60</c:v>
                </c:pt>
                <c:pt idx="48">
                  <c:v>42</c:v>
                </c:pt>
                <c:pt idx="49">
                  <c:v>36</c:v>
                </c:pt>
                <c:pt idx="50">
                  <c:v>38</c:v>
                </c:pt>
                <c:pt idx="51">
                  <c:v>43</c:v>
                </c:pt>
                <c:pt idx="52">
                  <c:v>50</c:v>
                </c:pt>
                <c:pt idx="53">
                  <c:v>56</c:v>
                </c:pt>
                <c:pt idx="54">
                  <c:v>57</c:v>
                </c:pt>
                <c:pt idx="55">
                  <c:v>57</c:v>
                </c:pt>
                <c:pt idx="56">
                  <c:v>47</c:v>
                </c:pt>
                <c:pt idx="57">
                  <c:v>43</c:v>
                </c:pt>
                <c:pt idx="58">
                  <c:v>42</c:v>
                </c:pt>
                <c:pt idx="59">
                  <c:v>49</c:v>
                </c:pt>
                <c:pt idx="60">
                  <c:v>53</c:v>
                </c:pt>
                <c:pt idx="61">
                  <c:v>58</c:v>
                </c:pt>
                <c:pt idx="62">
                  <c:v>59</c:v>
                </c:pt>
                <c:pt idx="63">
                  <c:v>54</c:v>
                </c:pt>
                <c:pt idx="64">
                  <c:v>49</c:v>
                </c:pt>
                <c:pt idx="65">
                  <c:v>35</c:v>
                </c:pt>
                <c:pt idx="66">
                  <c:v>51</c:v>
                </c:pt>
                <c:pt idx="67">
                  <c:v>52</c:v>
                </c:pt>
                <c:pt idx="68">
                  <c:v>49</c:v>
                </c:pt>
                <c:pt idx="69">
                  <c:v>48</c:v>
                </c:pt>
                <c:pt idx="70">
                  <c:v>62</c:v>
                </c:pt>
                <c:pt idx="71">
                  <c:v>63</c:v>
                </c:pt>
                <c:pt idx="72">
                  <c:v>51</c:v>
                </c:pt>
                <c:pt idx="73">
                  <c:v>37</c:v>
                </c:pt>
                <c:pt idx="74">
                  <c:v>27</c:v>
                </c:pt>
                <c:pt idx="75">
                  <c:v>27</c:v>
                </c:pt>
                <c:pt idx="76">
                  <c:v>41</c:v>
                </c:pt>
                <c:pt idx="77">
                  <c:v>49</c:v>
                </c:pt>
                <c:pt idx="78">
                  <c:v>60</c:v>
                </c:pt>
                <c:pt idx="79">
                  <c:v>48</c:v>
                </c:pt>
                <c:pt idx="80">
                  <c:v>58</c:v>
                </c:pt>
                <c:pt idx="81">
                  <c:v>58</c:v>
                </c:pt>
                <c:pt idx="82">
                  <c:v>68</c:v>
                </c:pt>
                <c:pt idx="83">
                  <c:v>58</c:v>
                </c:pt>
                <c:pt idx="84">
                  <c:v>53</c:v>
                </c:pt>
                <c:pt idx="85">
                  <c:v>36</c:v>
                </c:pt>
                <c:pt idx="86">
                  <c:v>39</c:v>
                </c:pt>
                <c:pt idx="87">
                  <c:v>36</c:v>
                </c:pt>
                <c:pt idx="88">
                  <c:v>32</c:v>
                </c:pt>
                <c:pt idx="89">
                  <c:v>45</c:v>
                </c:pt>
                <c:pt idx="90">
                  <c:v>49</c:v>
                </c:pt>
                <c:pt idx="91">
                  <c:v>64</c:v>
                </c:pt>
                <c:pt idx="92">
                  <c:v>66</c:v>
                </c:pt>
                <c:pt idx="93">
                  <c:v>63</c:v>
                </c:pt>
                <c:pt idx="94">
                  <c:v>55</c:v>
                </c:pt>
                <c:pt idx="95">
                  <c:v>54</c:v>
                </c:pt>
                <c:pt idx="96">
                  <c:v>71</c:v>
                </c:pt>
                <c:pt idx="97">
                  <c:v>66</c:v>
                </c:pt>
                <c:pt idx="98">
                  <c:v>65</c:v>
                </c:pt>
                <c:pt idx="99">
                  <c:v>47</c:v>
                </c:pt>
                <c:pt idx="100">
                  <c:v>60</c:v>
                </c:pt>
                <c:pt idx="101">
                  <c:v>58</c:v>
                </c:pt>
                <c:pt idx="102">
                  <c:v>56</c:v>
                </c:pt>
                <c:pt idx="103">
                  <c:v>42</c:v>
                </c:pt>
                <c:pt idx="104">
                  <c:v>48</c:v>
                </c:pt>
                <c:pt idx="105">
                  <c:v>62</c:v>
                </c:pt>
                <c:pt idx="106">
                  <c:v>58</c:v>
                </c:pt>
                <c:pt idx="107">
                  <c:v>69</c:v>
                </c:pt>
                <c:pt idx="108">
                  <c:v>43</c:v>
                </c:pt>
                <c:pt idx="109">
                  <c:v>63</c:v>
                </c:pt>
                <c:pt idx="110">
                  <c:v>37</c:v>
                </c:pt>
                <c:pt idx="111">
                  <c:v>44</c:v>
                </c:pt>
                <c:pt idx="112">
                  <c:v>65</c:v>
                </c:pt>
                <c:pt idx="113">
                  <c:v>71</c:v>
                </c:pt>
                <c:pt idx="114">
                  <c:v>51</c:v>
                </c:pt>
                <c:pt idx="115">
                  <c:v>43</c:v>
                </c:pt>
                <c:pt idx="116">
                  <c:v>59</c:v>
                </c:pt>
                <c:pt idx="117">
                  <c:v>67</c:v>
                </c:pt>
                <c:pt idx="118">
                  <c:v>58</c:v>
                </c:pt>
                <c:pt idx="119">
                  <c:v>41</c:v>
                </c:pt>
                <c:pt idx="120">
                  <c:v>55</c:v>
                </c:pt>
                <c:pt idx="121">
                  <c:v>68</c:v>
                </c:pt>
                <c:pt idx="122">
                  <c:v>78</c:v>
                </c:pt>
                <c:pt idx="123">
                  <c:v>66</c:v>
                </c:pt>
                <c:pt idx="124">
                  <c:v>56</c:v>
                </c:pt>
                <c:pt idx="125">
                  <c:v>57</c:v>
                </c:pt>
                <c:pt idx="126">
                  <c:v>56</c:v>
                </c:pt>
                <c:pt idx="127">
                  <c:v>54</c:v>
                </c:pt>
                <c:pt idx="128">
                  <c:v>60</c:v>
                </c:pt>
                <c:pt idx="129">
                  <c:v>55</c:v>
                </c:pt>
                <c:pt idx="130">
                  <c:v>70</c:v>
                </c:pt>
                <c:pt idx="131">
                  <c:v>42</c:v>
                </c:pt>
                <c:pt idx="132">
                  <c:v>58</c:v>
                </c:pt>
                <c:pt idx="133">
                  <c:v>71</c:v>
                </c:pt>
                <c:pt idx="134">
                  <c:v>62</c:v>
                </c:pt>
                <c:pt idx="135">
                  <c:v>68</c:v>
                </c:pt>
                <c:pt idx="136">
                  <c:v>67</c:v>
                </c:pt>
                <c:pt idx="137">
                  <c:v>62</c:v>
                </c:pt>
                <c:pt idx="138">
                  <c:v>69</c:v>
                </c:pt>
                <c:pt idx="139">
                  <c:v>61</c:v>
                </c:pt>
                <c:pt idx="140">
                  <c:v>38</c:v>
                </c:pt>
                <c:pt idx="141">
                  <c:v>62</c:v>
                </c:pt>
                <c:pt idx="142">
                  <c:v>76</c:v>
                </c:pt>
                <c:pt idx="143">
                  <c:v>67</c:v>
                </c:pt>
                <c:pt idx="144">
                  <c:v>71</c:v>
                </c:pt>
                <c:pt idx="145">
                  <c:v>75</c:v>
                </c:pt>
                <c:pt idx="146">
                  <c:v>67</c:v>
                </c:pt>
                <c:pt idx="147">
                  <c:v>49</c:v>
                </c:pt>
                <c:pt idx="148">
                  <c:v>47</c:v>
                </c:pt>
                <c:pt idx="149">
                  <c:v>77</c:v>
                </c:pt>
                <c:pt idx="150">
                  <c:v>64</c:v>
                </c:pt>
                <c:pt idx="151">
                  <c:v>52</c:v>
                </c:pt>
                <c:pt idx="152">
                  <c:v>52</c:v>
                </c:pt>
                <c:pt idx="153">
                  <c:v>53</c:v>
                </c:pt>
                <c:pt idx="154">
                  <c:v>52</c:v>
                </c:pt>
                <c:pt idx="155">
                  <c:v>61</c:v>
                </c:pt>
                <c:pt idx="156">
                  <c:v>64</c:v>
                </c:pt>
                <c:pt idx="157">
                  <c:v>68</c:v>
                </c:pt>
                <c:pt idx="158">
                  <c:v>67</c:v>
                </c:pt>
                <c:pt idx="159">
                  <c:v>51</c:v>
                </c:pt>
                <c:pt idx="160">
                  <c:v>36</c:v>
                </c:pt>
                <c:pt idx="161">
                  <c:v>49</c:v>
                </c:pt>
                <c:pt idx="162">
                  <c:v>65</c:v>
                </c:pt>
                <c:pt idx="163">
                  <c:v>55</c:v>
                </c:pt>
                <c:pt idx="164">
                  <c:v>62</c:v>
                </c:pt>
                <c:pt idx="165">
                  <c:v>47</c:v>
                </c:pt>
                <c:pt idx="166">
                  <c:v>49</c:v>
                </c:pt>
                <c:pt idx="167">
                  <c:v>54</c:v>
                </c:pt>
                <c:pt idx="168">
                  <c:v>50</c:v>
                </c:pt>
                <c:pt idx="169">
                  <c:v>55</c:v>
                </c:pt>
                <c:pt idx="170">
                  <c:v>48</c:v>
                </c:pt>
                <c:pt idx="171">
                  <c:v>57</c:v>
                </c:pt>
                <c:pt idx="172">
                  <c:v>70</c:v>
                </c:pt>
                <c:pt idx="173">
                  <c:v>58</c:v>
                </c:pt>
                <c:pt idx="174">
                  <c:v>43</c:v>
                </c:pt>
                <c:pt idx="175">
                  <c:v>43</c:v>
                </c:pt>
                <c:pt idx="176">
                  <c:v>55</c:v>
                </c:pt>
                <c:pt idx="177">
                  <c:v>55</c:v>
                </c:pt>
                <c:pt idx="178">
                  <c:v>59</c:v>
                </c:pt>
                <c:pt idx="179">
                  <c:v>64</c:v>
                </c:pt>
                <c:pt idx="180">
                  <c:v>64</c:v>
                </c:pt>
                <c:pt idx="181">
                  <c:v>57</c:v>
                </c:pt>
                <c:pt idx="182">
                  <c:v>52</c:v>
                </c:pt>
                <c:pt idx="183">
                  <c:v>48</c:v>
                </c:pt>
                <c:pt idx="184">
                  <c:v>50</c:v>
                </c:pt>
                <c:pt idx="185">
                  <c:v>55</c:v>
                </c:pt>
                <c:pt idx="186">
                  <c:v>59</c:v>
                </c:pt>
                <c:pt idx="187">
                  <c:v>55</c:v>
                </c:pt>
                <c:pt idx="188">
                  <c:v>58</c:v>
                </c:pt>
                <c:pt idx="189">
                  <c:v>47</c:v>
                </c:pt>
                <c:pt idx="190">
                  <c:v>31</c:v>
                </c:pt>
                <c:pt idx="191">
                  <c:v>24</c:v>
                </c:pt>
                <c:pt idx="192">
                  <c:v>43</c:v>
                </c:pt>
                <c:pt idx="193">
                  <c:v>60</c:v>
                </c:pt>
                <c:pt idx="194">
                  <c:v>42</c:v>
                </c:pt>
                <c:pt idx="195">
                  <c:v>28</c:v>
                </c:pt>
                <c:pt idx="196">
                  <c:v>38</c:v>
                </c:pt>
                <c:pt idx="197">
                  <c:v>47</c:v>
                </c:pt>
                <c:pt idx="198">
                  <c:v>49</c:v>
                </c:pt>
                <c:pt idx="199">
                  <c:v>45</c:v>
                </c:pt>
                <c:pt idx="200">
                  <c:v>42</c:v>
                </c:pt>
                <c:pt idx="201">
                  <c:v>58</c:v>
                </c:pt>
                <c:pt idx="202">
                  <c:v>58</c:v>
                </c:pt>
                <c:pt idx="203">
                  <c:v>57</c:v>
                </c:pt>
                <c:pt idx="204">
                  <c:v>52</c:v>
                </c:pt>
                <c:pt idx="205">
                  <c:v>58</c:v>
                </c:pt>
                <c:pt idx="206">
                  <c:v>39</c:v>
                </c:pt>
                <c:pt idx="207">
                  <c:v>40</c:v>
                </c:pt>
                <c:pt idx="208">
                  <c:v>38</c:v>
                </c:pt>
                <c:pt idx="209">
                  <c:v>47</c:v>
                </c:pt>
                <c:pt idx="210">
                  <c:v>44</c:v>
                </c:pt>
                <c:pt idx="211">
                  <c:v>41</c:v>
                </c:pt>
                <c:pt idx="212">
                  <c:v>32</c:v>
                </c:pt>
                <c:pt idx="213">
                  <c:v>32</c:v>
                </c:pt>
                <c:pt idx="214">
                  <c:v>29</c:v>
                </c:pt>
                <c:pt idx="215">
                  <c:v>25</c:v>
                </c:pt>
                <c:pt idx="216">
                  <c:v>29</c:v>
                </c:pt>
                <c:pt idx="217">
                  <c:v>26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2014-2021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45.000000000000007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50</c:v>
                </c:pt>
                <c:pt idx="12">
                  <c:v>46</c:v>
                </c:pt>
                <c:pt idx="13">
                  <c:v>47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51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53.000000000000007</c:v>
                </c:pt>
                <c:pt idx="29">
                  <c:v>53.000000000000007</c:v>
                </c:pt>
                <c:pt idx="30">
                  <c:v>54</c:v>
                </c:pt>
                <c:pt idx="31">
                  <c:v>51.000000000000007</c:v>
                </c:pt>
                <c:pt idx="32">
                  <c:v>57</c:v>
                </c:pt>
                <c:pt idx="33">
                  <c:v>54</c:v>
                </c:pt>
                <c:pt idx="34">
                  <c:v>51.000000000000007</c:v>
                </c:pt>
                <c:pt idx="35">
                  <c:v>55</c:v>
                </c:pt>
                <c:pt idx="36">
                  <c:v>58</c:v>
                </c:pt>
                <c:pt idx="37">
                  <c:v>51</c:v>
                </c:pt>
                <c:pt idx="38">
                  <c:v>52.000000000000007</c:v>
                </c:pt>
                <c:pt idx="39">
                  <c:v>61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56</c:v>
                </c:pt>
                <c:pt idx="46">
                  <c:v>61.000000000000007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56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59.000000000000007</c:v>
                </c:pt>
                <c:pt idx="60">
                  <c:v>58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62</c:v>
                </c:pt>
                <c:pt idx="71">
                  <c:v>65</c:v>
                </c:pt>
                <c:pt idx="72">
                  <c:v>72.000000000000014</c:v>
                </c:pt>
                <c:pt idx="73">
                  <c:v>52</c:v>
                </c:pt>
                <c:pt idx="74">
                  <c:v>62</c:v>
                </c:pt>
                <c:pt idx="75">
                  <c:v>66</c:v>
                </c:pt>
                <c:pt idx="76">
                  <c:v>67</c:v>
                </c:pt>
                <c:pt idx="77">
                  <c:v>86</c:v>
                </c:pt>
                <c:pt idx="78">
                  <c:v>92</c:v>
                </c:pt>
                <c:pt idx="79">
                  <c:v>64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66</c:v>
                </c:pt>
                <c:pt idx="90">
                  <c:v>51</c:v>
                </c:pt>
                <c:pt idx="91">
                  <c:v>67</c:v>
                </c:pt>
                <c:pt idx="92">
                  <c:v>71.000000000000014</c:v>
                </c:pt>
                <c:pt idx="93">
                  <c:v>65</c:v>
                </c:pt>
                <c:pt idx="94">
                  <c:v>72</c:v>
                </c:pt>
                <c:pt idx="95">
                  <c:v>72</c:v>
                </c:pt>
                <c:pt idx="96">
                  <c:v>59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70</c:v>
                </c:pt>
                <c:pt idx="101">
                  <c:v>76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80</c:v>
                </c:pt>
                <c:pt idx="112">
                  <c:v>71</c:v>
                </c:pt>
                <c:pt idx="113">
                  <c:v>81</c:v>
                </c:pt>
                <c:pt idx="114">
                  <c:v>63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77</c:v>
                </c:pt>
                <c:pt idx="120">
                  <c:v>68</c:v>
                </c:pt>
                <c:pt idx="121">
                  <c:v>79</c:v>
                </c:pt>
                <c:pt idx="122">
                  <c:v>78</c:v>
                </c:pt>
                <c:pt idx="123">
                  <c:v>100</c:v>
                </c:pt>
                <c:pt idx="124">
                  <c:v>81</c:v>
                </c:pt>
                <c:pt idx="125">
                  <c:v>70</c:v>
                </c:pt>
                <c:pt idx="126">
                  <c:v>78</c:v>
                </c:pt>
                <c:pt idx="127">
                  <c:v>67</c:v>
                </c:pt>
                <c:pt idx="128">
                  <c:v>76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70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66</c:v>
                </c:pt>
                <c:pt idx="139">
                  <c:v>74.000000000000014</c:v>
                </c:pt>
                <c:pt idx="140">
                  <c:v>77</c:v>
                </c:pt>
                <c:pt idx="141">
                  <c:v>77</c:v>
                </c:pt>
                <c:pt idx="142">
                  <c:v>81</c:v>
                </c:pt>
                <c:pt idx="143">
                  <c:v>84</c:v>
                </c:pt>
                <c:pt idx="144">
                  <c:v>68</c:v>
                </c:pt>
                <c:pt idx="145">
                  <c:v>65</c:v>
                </c:pt>
                <c:pt idx="146">
                  <c:v>74.000000000000014</c:v>
                </c:pt>
                <c:pt idx="147">
                  <c:v>66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66</c:v>
                </c:pt>
                <c:pt idx="152">
                  <c:v>67</c:v>
                </c:pt>
                <c:pt idx="153">
                  <c:v>79</c:v>
                </c:pt>
                <c:pt idx="154">
                  <c:v>64</c:v>
                </c:pt>
                <c:pt idx="155">
                  <c:v>70</c:v>
                </c:pt>
                <c:pt idx="156">
                  <c:v>68</c:v>
                </c:pt>
                <c:pt idx="157">
                  <c:v>75</c:v>
                </c:pt>
                <c:pt idx="158">
                  <c:v>65</c:v>
                </c:pt>
                <c:pt idx="159">
                  <c:v>79</c:v>
                </c:pt>
                <c:pt idx="160">
                  <c:v>80</c:v>
                </c:pt>
                <c:pt idx="161">
                  <c:v>70</c:v>
                </c:pt>
                <c:pt idx="162">
                  <c:v>67</c:v>
                </c:pt>
                <c:pt idx="163">
                  <c:v>59.000000000000007</c:v>
                </c:pt>
                <c:pt idx="164">
                  <c:v>61.000000000000007</c:v>
                </c:pt>
                <c:pt idx="165">
                  <c:v>58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68</c:v>
                </c:pt>
                <c:pt idx="170">
                  <c:v>56</c:v>
                </c:pt>
                <c:pt idx="171">
                  <c:v>64</c:v>
                </c:pt>
                <c:pt idx="172">
                  <c:v>69</c:v>
                </c:pt>
                <c:pt idx="173">
                  <c:v>64</c:v>
                </c:pt>
                <c:pt idx="174">
                  <c:v>58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80</c:v>
                </c:pt>
                <c:pt idx="184">
                  <c:v>78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71.000000000000014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63</c:v>
                </c:pt>
                <c:pt idx="194">
                  <c:v>55</c:v>
                </c:pt>
                <c:pt idx="195">
                  <c:v>53.000000000000007</c:v>
                </c:pt>
                <c:pt idx="196">
                  <c:v>55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45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45</c:v>
                </c:pt>
                <c:pt idx="210">
                  <c:v>54</c:v>
                </c:pt>
                <c:pt idx="211">
                  <c:v>69</c:v>
                </c:pt>
                <c:pt idx="212">
                  <c:v>50</c:v>
                </c:pt>
                <c:pt idx="213">
                  <c:v>46</c:v>
                </c:pt>
                <c:pt idx="214">
                  <c:v>50</c:v>
                </c:pt>
                <c:pt idx="215">
                  <c:v>51.000000000000007</c:v>
                </c:pt>
                <c:pt idx="216">
                  <c:v>46</c:v>
                </c:pt>
                <c:pt idx="217">
                  <c:v>49</c:v>
                </c:pt>
                <c:pt idx="218">
                  <c:v>58</c:v>
                </c:pt>
                <c:pt idx="219">
                  <c:v>56</c:v>
                </c:pt>
                <c:pt idx="220">
                  <c:v>48</c:v>
                </c:pt>
                <c:pt idx="221">
                  <c:v>47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37.000000000000007</c:v>
                </c:pt>
                <c:pt idx="228">
                  <c:v>42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53</c:v>
                </c:pt>
                <c:pt idx="239">
                  <c:v>44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2014-2021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45</c:v>
                </c:pt>
                <c:pt idx="2">
                  <c:v>43</c:v>
                </c:pt>
                <c:pt idx="3">
                  <c:v>39</c:v>
                </c:pt>
                <c:pt idx="4">
                  <c:v>43</c:v>
                </c:pt>
                <c:pt idx="5">
                  <c:v>44</c:v>
                </c:pt>
                <c:pt idx="6">
                  <c:v>48</c:v>
                </c:pt>
                <c:pt idx="7">
                  <c:v>53</c:v>
                </c:pt>
                <c:pt idx="8">
                  <c:v>54</c:v>
                </c:pt>
                <c:pt idx="9">
                  <c:v>50</c:v>
                </c:pt>
                <c:pt idx="10">
                  <c:v>50</c:v>
                </c:pt>
                <c:pt idx="11">
                  <c:v>46</c:v>
                </c:pt>
                <c:pt idx="12">
                  <c:v>45</c:v>
                </c:pt>
                <c:pt idx="13">
                  <c:v>42</c:v>
                </c:pt>
                <c:pt idx="14">
                  <c:v>44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46</c:v>
                </c:pt>
                <c:pt idx="21">
                  <c:v>51</c:v>
                </c:pt>
                <c:pt idx="22">
                  <c:v>49</c:v>
                </c:pt>
                <c:pt idx="23">
                  <c:v>49</c:v>
                </c:pt>
                <c:pt idx="24">
                  <c:v>47</c:v>
                </c:pt>
                <c:pt idx="25">
                  <c:v>44</c:v>
                </c:pt>
                <c:pt idx="26">
                  <c:v>44</c:v>
                </c:pt>
                <c:pt idx="27">
                  <c:v>45</c:v>
                </c:pt>
                <c:pt idx="28">
                  <c:v>48</c:v>
                </c:pt>
                <c:pt idx="29">
                  <c:v>45</c:v>
                </c:pt>
                <c:pt idx="30">
                  <c:v>50</c:v>
                </c:pt>
                <c:pt idx="31">
                  <c:v>48</c:v>
                </c:pt>
                <c:pt idx="32">
                  <c:v>50</c:v>
                </c:pt>
                <c:pt idx="33">
                  <c:v>49</c:v>
                </c:pt>
                <c:pt idx="34">
                  <c:v>49</c:v>
                </c:pt>
                <c:pt idx="35">
                  <c:v>50</c:v>
                </c:pt>
                <c:pt idx="36">
                  <c:v>54</c:v>
                </c:pt>
                <c:pt idx="37">
                  <c:v>46</c:v>
                </c:pt>
                <c:pt idx="38">
                  <c:v>49</c:v>
                </c:pt>
                <c:pt idx="39">
                  <c:v>51</c:v>
                </c:pt>
                <c:pt idx="40">
                  <c:v>54</c:v>
                </c:pt>
                <c:pt idx="41">
                  <c:v>59</c:v>
                </c:pt>
                <c:pt idx="42">
                  <c:v>56</c:v>
                </c:pt>
                <c:pt idx="43">
                  <c:v>57</c:v>
                </c:pt>
                <c:pt idx="44">
                  <c:v>53</c:v>
                </c:pt>
                <c:pt idx="45">
                  <c:v>51</c:v>
                </c:pt>
                <c:pt idx="46">
                  <c:v>55</c:v>
                </c:pt>
                <c:pt idx="47">
                  <c:v>50</c:v>
                </c:pt>
                <c:pt idx="48">
                  <c:v>57</c:v>
                </c:pt>
                <c:pt idx="49">
                  <c:v>55</c:v>
                </c:pt>
                <c:pt idx="50">
                  <c:v>52</c:v>
                </c:pt>
                <c:pt idx="51">
                  <c:v>54</c:v>
                </c:pt>
                <c:pt idx="52">
                  <c:v>53</c:v>
                </c:pt>
                <c:pt idx="53">
                  <c:v>48</c:v>
                </c:pt>
                <c:pt idx="54">
                  <c:v>52</c:v>
                </c:pt>
                <c:pt idx="55">
                  <c:v>51</c:v>
                </c:pt>
                <c:pt idx="56">
                  <c:v>53</c:v>
                </c:pt>
                <c:pt idx="57">
                  <c:v>48</c:v>
                </c:pt>
                <c:pt idx="58">
                  <c:v>56</c:v>
                </c:pt>
                <c:pt idx="59">
                  <c:v>49</c:v>
                </c:pt>
                <c:pt idx="60">
                  <c:v>50</c:v>
                </c:pt>
                <c:pt idx="61">
                  <c:v>50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52</c:v>
                </c:pt>
                <c:pt idx="66">
                  <c:v>49</c:v>
                </c:pt>
                <c:pt idx="67">
                  <c:v>52</c:v>
                </c:pt>
                <c:pt idx="68">
                  <c:v>58</c:v>
                </c:pt>
                <c:pt idx="69">
                  <c:v>51</c:v>
                </c:pt>
                <c:pt idx="70">
                  <c:v>49</c:v>
                </c:pt>
                <c:pt idx="71">
                  <c:v>51</c:v>
                </c:pt>
                <c:pt idx="72">
                  <c:v>61</c:v>
                </c:pt>
                <c:pt idx="73">
                  <c:v>44</c:v>
                </c:pt>
                <c:pt idx="74">
                  <c:v>50</c:v>
                </c:pt>
                <c:pt idx="75">
                  <c:v>51</c:v>
                </c:pt>
                <c:pt idx="76">
                  <c:v>51</c:v>
                </c:pt>
                <c:pt idx="77">
                  <c:v>55</c:v>
                </c:pt>
                <c:pt idx="78">
                  <c:v>58</c:v>
                </c:pt>
                <c:pt idx="79">
                  <c:v>54</c:v>
                </c:pt>
                <c:pt idx="80">
                  <c:v>51</c:v>
                </c:pt>
                <c:pt idx="81">
                  <c:v>54</c:v>
                </c:pt>
                <c:pt idx="82">
                  <c:v>51</c:v>
                </c:pt>
                <c:pt idx="83">
                  <c:v>52</c:v>
                </c:pt>
                <c:pt idx="84">
                  <c:v>60</c:v>
                </c:pt>
                <c:pt idx="85">
                  <c:v>66</c:v>
                </c:pt>
                <c:pt idx="86">
                  <c:v>68</c:v>
                </c:pt>
                <c:pt idx="87">
                  <c:v>56</c:v>
                </c:pt>
                <c:pt idx="88">
                  <c:v>52</c:v>
                </c:pt>
                <c:pt idx="89">
                  <c:v>52</c:v>
                </c:pt>
                <c:pt idx="90">
                  <c:v>42</c:v>
                </c:pt>
                <c:pt idx="91">
                  <c:v>51</c:v>
                </c:pt>
                <c:pt idx="92">
                  <c:v>59</c:v>
                </c:pt>
                <c:pt idx="93">
                  <c:v>56</c:v>
                </c:pt>
                <c:pt idx="94">
                  <c:v>46</c:v>
                </c:pt>
                <c:pt idx="95">
                  <c:v>56</c:v>
                </c:pt>
                <c:pt idx="96">
                  <c:v>46</c:v>
                </c:pt>
                <c:pt idx="97">
                  <c:v>50</c:v>
                </c:pt>
                <c:pt idx="98">
                  <c:v>50</c:v>
                </c:pt>
                <c:pt idx="99">
                  <c:v>55</c:v>
                </c:pt>
                <c:pt idx="100">
                  <c:v>61</c:v>
                </c:pt>
                <c:pt idx="101">
                  <c:v>59</c:v>
                </c:pt>
                <c:pt idx="102">
                  <c:v>65</c:v>
                </c:pt>
                <c:pt idx="103">
                  <c:v>59</c:v>
                </c:pt>
                <c:pt idx="104">
                  <c:v>58</c:v>
                </c:pt>
                <c:pt idx="105">
                  <c:v>62</c:v>
                </c:pt>
                <c:pt idx="106">
                  <c:v>56</c:v>
                </c:pt>
                <c:pt idx="107">
                  <c:v>61</c:v>
                </c:pt>
                <c:pt idx="108">
                  <c:v>64</c:v>
                </c:pt>
                <c:pt idx="109">
                  <c:v>62</c:v>
                </c:pt>
                <c:pt idx="110">
                  <c:v>54</c:v>
                </c:pt>
                <c:pt idx="111">
                  <c:v>64</c:v>
                </c:pt>
                <c:pt idx="112">
                  <c:v>63</c:v>
                </c:pt>
                <c:pt idx="113">
                  <c:v>63</c:v>
                </c:pt>
                <c:pt idx="114">
                  <c:v>50</c:v>
                </c:pt>
                <c:pt idx="115">
                  <c:v>59</c:v>
                </c:pt>
                <c:pt idx="116">
                  <c:v>56</c:v>
                </c:pt>
                <c:pt idx="117">
                  <c:v>62</c:v>
                </c:pt>
                <c:pt idx="118">
                  <c:v>51</c:v>
                </c:pt>
                <c:pt idx="119">
                  <c:v>56</c:v>
                </c:pt>
                <c:pt idx="120">
                  <c:v>63</c:v>
                </c:pt>
                <c:pt idx="121">
                  <c:v>65</c:v>
                </c:pt>
                <c:pt idx="122">
                  <c:v>60</c:v>
                </c:pt>
                <c:pt idx="123">
                  <c:v>64</c:v>
                </c:pt>
                <c:pt idx="124">
                  <c:v>65</c:v>
                </c:pt>
                <c:pt idx="125">
                  <c:v>54</c:v>
                </c:pt>
                <c:pt idx="126">
                  <c:v>55</c:v>
                </c:pt>
                <c:pt idx="127">
                  <c:v>48</c:v>
                </c:pt>
                <c:pt idx="128">
                  <c:v>65</c:v>
                </c:pt>
                <c:pt idx="129">
                  <c:v>66</c:v>
                </c:pt>
                <c:pt idx="130">
                  <c:v>62</c:v>
                </c:pt>
                <c:pt idx="131">
                  <c:v>63</c:v>
                </c:pt>
                <c:pt idx="132">
                  <c:v>68</c:v>
                </c:pt>
                <c:pt idx="133">
                  <c:v>68</c:v>
                </c:pt>
                <c:pt idx="134">
                  <c:v>59</c:v>
                </c:pt>
                <c:pt idx="135">
                  <c:v>59</c:v>
                </c:pt>
                <c:pt idx="136">
                  <c:v>56</c:v>
                </c:pt>
                <c:pt idx="137">
                  <c:v>65</c:v>
                </c:pt>
                <c:pt idx="138">
                  <c:v>60</c:v>
                </c:pt>
                <c:pt idx="139">
                  <c:v>61</c:v>
                </c:pt>
                <c:pt idx="140">
                  <c:v>69</c:v>
                </c:pt>
                <c:pt idx="141">
                  <c:v>66</c:v>
                </c:pt>
                <c:pt idx="142">
                  <c:v>66</c:v>
                </c:pt>
                <c:pt idx="143">
                  <c:v>63</c:v>
                </c:pt>
                <c:pt idx="144">
                  <c:v>55</c:v>
                </c:pt>
                <c:pt idx="145">
                  <c:v>52</c:v>
                </c:pt>
                <c:pt idx="146">
                  <c:v>58</c:v>
                </c:pt>
                <c:pt idx="147">
                  <c:v>57</c:v>
                </c:pt>
                <c:pt idx="148">
                  <c:v>58</c:v>
                </c:pt>
                <c:pt idx="149">
                  <c:v>64</c:v>
                </c:pt>
                <c:pt idx="150">
                  <c:v>56</c:v>
                </c:pt>
                <c:pt idx="151">
                  <c:v>54</c:v>
                </c:pt>
                <c:pt idx="152">
                  <c:v>56</c:v>
                </c:pt>
                <c:pt idx="153">
                  <c:v>55</c:v>
                </c:pt>
                <c:pt idx="154">
                  <c:v>50</c:v>
                </c:pt>
                <c:pt idx="155">
                  <c:v>51</c:v>
                </c:pt>
                <c:pt idx="156">
                  <c:v>55</c:v>
                </c:pt>
                <c:pt idx="157">
                  <c:v>60</c:v>
                </c:pt>
                <c:pt idx="158">
                  <c:v>56</c:v>
                </c:pt>
                <c:pt idx="159">
                  <c:v>56</c:v>
                </c:pt>
                <c:pt idx="160">
                  <c:v>59</c:v>
                </c:pt>
                <c:pt idx="161">
                  <c:v>59</c:v>
                </c:pt>
                <c:pt idx="162">
                  <c:v>56</c:v>
                </c:pt>
                <c:pt idx="163">
                  <c:v>51</c:v>
                </c:pt>
                <c:pt idx="164">
                  <c:v>49</c:v>
                </c:pt>
                <c:pt idx="165">
                  <c:v>53</c:v>
                </c:pt>
                <c:pt idx="166">
                  <c:v>56</c:v>
                </c:pt>
                <c:pt idx="167">
                  <c:v>59</c:v>
                </c:pt>
                <c:pt idx="168">
                  <c:v>66</c:v>
                </c:pt>
                <c:pt idx="169">
                  <c:v>59</c:v>
                </c:pt>
                <c:pt idx="170">
                  <c:v>50</c:v>
                </c:pt>
                <c:pt idx="171">
                  <c:v>52</c:v>
                </c:pt>
                <c:pt idx="172">
                  <c:v>48</c:v>
                </c:pt>
                <c:pt idx="173">
                  <c:v>55</c:v>
                </c:pt>
                <c:pt idx="174">
                  <c:v>52</c:v>
                </c:pt>
                <c:pt idx="175">
                  <c:v>52</c:v>
                </c:pt>
                <c:pt idx="176">
                  <c:v>60</c:v>
                </c:pt>
                <c:pt idx="177">
                  <c:v>57</c:v>
                </c:pt>
                <c:pt idx="178">
                  <c:v>60</c:v>
                </c:pt>
                <c:pt idx="179">
                  <c:v>66</c:v>
                </c:pt>
                <c:pt idx="180">
                  <c:v>55</c:v>
                </c:pt>
                <c:pt idx="181">
                  <c:v>59</c:v>
                </c:pt>
                <c:pt idx="182">
                  <c:v>57</c:v>
                </c:pt>
                <c:pt idx="183">
                  <c:v>61</c:v>
                </c:pt>
                <c:pt idx="184">
                  <c:v>49</c:v>
                </c:pt>
                <c:pt idx="185">
                  <c:v>53</c:v>
                </c:pt>
                <c:pt idx="186">
                  <c:v>56</c:v>
                </c:pt>
                <c:pt idx="187">
                  <c:v>59</c:v>
                </c:pt>
                <c:pt idx="188">
                  <c:v>57</c:v>
                </c:pt>
                <c:pt idx="189">
                  <c:v>58</c:v>
                </c:pt>
                <c:pt idx="190">
                  <c:v>55</c:v>
                </c:pt>
                <c:pt idx="191">
                  <c:v>51</c:v>
                </c:pt>
                <c:pt idx="192">
                  <c:v>44</c:v>
                </c:pt>
                <c:pt idx="193">
                  <c:v>41</c:v>
                </c:pt>
                <c:pt idx="194">
                  <c:v>41</c:v>
                </c:pt>
                <c:pt idx="195">
                  <c:v>42</c:v>
                </c:pt>
                <c:pt idx="196">
                  <c:v>36</c:v>
                </c:pt>
                <c:pt idx="197">
                  <c:v>46</c:v>
                </c:pt>
                <c:pt idx="198">
                  <c:v>50</c:v>
                </c:pt>
                <c:pt idx="199">
                  <c:v>57</c:v>
                </c:pt>
                <c:pt idx="200">
                  <c:v>53</c:v>
                </c:pt>
                <c:pt idx="201">
                  <c:v>45</c:v>
                </c:pt>
                <c:pt idx="202">
                  <c:v>41</c:v>
                </c:pt>
                <c:pt idx="203">
                  <c:v>40</c:v>
                </c:pt>
                <c:pt idx="204">
                  <c:v>44</c:v>
                </c:pt>
                <c:pt idx="205">
                  <c:v>48</c:v>
                </c:pt>
                <c:pt idx="206">
                  <c:v>52</c:v>
                </c:pt>
                <c:pt idx="207">
                  <c:v>44</c:v>
                </c:pt>
                <c:pt idx="208">
                  <c:v>44</c:v>
                </c:pt>
                <c:pt idx="209">
                  <c:v>40</c:v>
                </c:pt>
                <c:pt idx="210">
                  <c:v>41</c:v>
                </c:pt>
                <c:pt idx="211">
                  <c:v>45</c:v>
                </c:pt>
                <c:pt idx="212">
                  <c:v>40</c:v>
                </c:pt>
                <c:pt idx="213">
                  <c:v>37</c:v>
                </c:pt>
                <c:pt idx="214">
                  <c:v>39</c:v>
                </c:pt>
                <c:pt idx="215">
                  <c:v>37</c:v>
                </c:pt>
                <c:pt idx="216">
                  <c:v>39</c:v>
                </c:pt>
                <c:pt idx="217">
                  <c:v>40</c:v>
                </c:pt>
                <c:pt idx="218">
                  <c:v>38</c:v>
                </c:pt>
                <c:pt idx="219">
                  <c:v>42</c:v>
                </c:pt>
                <c:pt idx="220">
                  <c:v>41</c:v>
                </c:pt>
                <c:pt idx="221">
                  <c:v>40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41</c:v>
                </c:pt>
                <c:pt idx="226">
                  <c:v>39</c:v>
                </c:pt>
                <c:pt idx="227">
                  <c:v>33</c:v>
                </c:pt>
                <c:pt idx="228">
                  <c:v>36</c:v>
                </c:pt>
                <c:pt idx="229">
                  <c:v>37</c:v>
                </c:pt>
                <c:pt idx="230">
                  <c:v>38</c:v>
                </c:pt>
                <c:pt idx="231">
                  <c:v>41</c:v>
                </c:pt>
                <c:pt idx="232">
                  <c:v>43</c:v>
                </c:pt>
                <c:pt idx="233">
                  <c:v>45</c:v>
                </c:pt>
                <c:pt idx="234">
                  <c:v>43</c:v>
                </c:pt>
                <c:pt idx="235">
                  <c:v>43</c:v>
                </c:pt>
                <c:pt idx="236">
                  <c:v>41</c:v>
                </c:pt>
                <c:pt idx="237">
                  <c:v>38</c:v>
                </c:pt>
                <c:pt idx="238">
                  <c:v>37</c:v>
                </c:pt>
                <c:pt idx="239">
                  <c:v>34</c:v>
                </c:pt>
                <c:pt idx="240">
                  <c:v>41</c:v>
                </c:pt>
                <c:pt idx="241">
                  <c:v>42</c:v>
                </c:pt>
                <c:pt idx="242">
                  <c:v>40</c:v>
                </c:pt>
                <c:pt idx="243">
                  <c:v>36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2014-2021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40</c:v>
                </c:pt>
                <c:pt idx="1">
                  <c:v>41</c:v>
                </c:pt>
                <c:pt idx="2">
                  <c:v>41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45.000000000000007</c:v>
                </c:pt>
                <c:pt idx="10">
                  <c:v>45.000000000000007</c:v>
                </c:pt>
                <c:pt idx="11">
                  <c:v>43</c:v>
                </c:pt>
                <c:pt idx="12">
                  <c:v>43</c:v>
                </c:pt>
                <c:pt idx="13">
                  <c:v>39</c:v>
                </c:pt>
                <c:pt idx="14">
                  <c:v>30</c:v>
                </c:pt>
                <c:pt idx="15">
                  <c:v>43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43</c:v>
                </c:pt>
                <c:pt idx="20">
                  <c:v>43</c:v>
                </c:pt>
                <c:pt idx="21">
                  <c:v>47</c:v>
                </c:pt>
                <c:pt idx="22">
                  <c:v>42</c:v>
                </c:pt>
                <c:pt idx="23">
                  <c:v>38</c:v>
                </c:pt>
                <c:pt idx="24">
                  <c:v>41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42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47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51.000000000000007</c:v>
                </c:pt>
                <c:pt idx="42">
                  <c:v>47</c:v>
                </c:pt>
                <c:pt idx="43">
                  <c:v>48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49</c:v>
                </c:pt>
                <c:pt idx="49">
                  <c:v>48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43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39</c:v>
                </c:pt>
                <c:pt idx="58">
                  <c:v>48</c:v>
                </c:pt>
                <c:pt idx="59">
                  <c:v>43</c:v>
                </c:pt>
                <c:pt idx="60">
                  <c:v>44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43</c:v>
                </c:pt>
                <c:pt idx="82">
                  <c:v>39</c:v>
                </c:pt>
                <c:pt idx="83">
                  <c:v>43</c:v>
                </c:pt>
                <c:pt idx="84">
                  <c:v>46</c:v>
                </c:pt>
                <c:pt idx="85">
                  <c:v>50</c:v>
                </c:pt>
                <c:pt idx="86">
                  <c:v>48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40</c:v>
                </c:pt>
                <c:pt idx="99">
                  <c:v>45.000000000000007</c:v>
                </c:pt>
                <c:pt idx="100">
                  <c:v>51</c:v>
                </c:pt>
                <c:pt idx="101">
                  <c:v>47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53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44.000000000000007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50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51.000000000000007</c:v>
                </c:pt>
                <c:pt idx="122">
                  <c:v>37.000000000000007</c:v>
                </c:pt>
                <c:pt idx="123">
                  <c:v>46</c:v>
                </c:pt>
                <c:pt idx="124">
                  <c:v>47</c:v>
                </c:pt>
                <c:pt idx="125">
                  <c:v>40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52.000000000000007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63</c:v>
                </c:pt>
                <c:pt idx="134">
                  <c:v>44.000000000000007</c:v>
                </c:pt>
                <c:pt idx="135">
                  <c:v>49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56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40</c:v>
                </c:pt>
                <c:pt idx="147">
                  <c:v>47</c:v>
                </c:pt>
                <c:pt idx="148">
                  <c:v>42</c:v>
                </c:pt>
                <c:pt idx="149">
                  <c:v>55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47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43</c:v>
                </c:pt>
                <c:pt idx="161">
                  <c:v>54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48</c:v>
                </c:pt>
                <c:pt idx="167">
                  <c:v>30</c:v>
                </c:pt>
                <c:pt idx="168">
                  <c:v>56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51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49</c:v>
                </c:pt>
                <c:pt idx="188">
                  <c:v>46</c:v>
                </c:pt>
                <c:pt idx="189">
                  <c:v>39</c:v>
                </c:pt>
                <c:pt idx="190">
                  <c:v>40</c:v>
                </c:pt>
                <c:pt idx="191">
                  <c:v>34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39</c:v>
                </c:pt>
                <c:pt idx="199">
                  <c:v>43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33</c:v>
                </c:pt>
                <c:pt idx="205">
                  <c:v>34</c:v>
                </c:pt>
                <c:pt idx="206">
                  <c:v>34</c:v>
                </c:pt>
                <c:pt idx="207">
                  <c:v>30</c:v>
                </c:pt>
                <c:pt idx="208">
                  <c:v>31</c:v>
                </c:pt>
                <c:pt idx="209">
                  <c:v>36</c:v>
                </c:pt>
                <c:pt idx="210">
                  <c:v>34</c:v>
                </c:pt>
                <c:pt idx="211">
                  <c:v>32</c:v>
                </c:pt>
                <c:pt idx="212">
                  <c:v>32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25</c:v>
                </c:pt>
                <c:pt idx="217">
                  <c:v>32</c:v>
                </c:pt>
                <c:pt idx="218">
                  <c:v>26</c:v>
                </c:pt>
                <c:pt idx="219">
                  <c:v>28</c:v>
                </c:pt>
                <c:pt idx="220">
                  <c:v>37</c:v>
                </c:pt>
                <c:pt idx="221">
                  <c:v>31</c:v>
                </c:pt>
                <c:pt idx="222">
                  <c:v>27</c:v>
                </c:pt>
                <c:pt idx="223">
                  <c:v>35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34</c:v>
                </c:pt>
                <c:pt idx="234">
                  <c:v>32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29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28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9457" name="Button 1" hidden="1">
          <a:extLst>
            <a:ext uri="{63B3BB69-23CF-44E3-9099-C40C66FF867C}">
              <a14:compatExt xmlns:a14="http://schemas.microsoft.com/office/drawing/2010/main" spid="_x0000_s19457"/>
            </a:ext>
            <a:ext uri="{FF2B5EF4-FFF2-40B4-BE49-F238E27FC236}">
              <a16:creationId xmlns:a16="http://schemas.microsoft.com/office/drawing/2014/main" id="{00000000-0008-0000-0900-0000014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6"/>
  <sheetViews>
    <sheetView tabSelected="1" workbookViewId="0">
      <selection activeCell="O21" sqref="O21"/>
    </sheetView>
  </sheetViews>
  <sheetFormatPr defaultColWidth="10.7109375" defaultRowHeight="12.75" customHeight="1" x14ac:dyDescent="0.2"/>
  <cols>
    <col min="1" max="1" width="10.7109375" style="75" customWidth="1"/>
    <col min="2" max="2" width="10.7109375" style="72" customWidth="1"/>
    <col min="3" max="3" width="5.7109375" style="72" customWidth="1"/>
    <col min="4" max="4" width="21.7109375" style="72" customWidth="1"/>
    <col min="5" max="12" width="8.7109375" style="72" customWidth="1"/>
    <col min="13" max="26" width="12.7109375" style="72" customWidth="1"/>
    <col min="27" max="31" width="12.7109375" style="157" customWidth="1"/>
    <col min="32" max="33" width="10.7109375" style="157"/>
    <col min="34" max="34" width="15.7109375" style="157" customWidth="1"/>
    <col min="35" max="16384" width="10.7109375" style="72"/>
  </cols>
  <sheetData>
    <row r="1" spans="1:28" s="72" customFormat="1" ht="12.75" customHeight="1" x14ac:dyDescent="0.2">
      <c r="A1" s="75"/>
      <c r="Z1" s="71"/>
      <c r="AA1" s="71"/>
      <c r="AB1" s="71"/>
    </row>
    <row r="2" spans="1:28" s="71" customFormat="1" ht="12.75" customHeight="1" x14ac:dyDescent="0.2">
      <c r="A2" s="158"/>
      <c r="B2" s="70" t="s">
        <v>0</v>
      </c>
      <c r="G2" s="321"/>
      <c r="H2" s="322"/>
      <c r="I2" s="322"/>
      <c r="J2" s="322"/>
      <c r="K2" s="322"/>
      <c r="L2" s="322"/>
    </row>
    <row r="3" spans="1:28" s="72" customFormat="1" ht="12.75" customHeight="1" thickBot="1" x14ac:dyDescent="0.25">
      <c r="A3" s="75"/>
      <c r="B3" s="341" t="str">
        <f>'PA-8Hr'!E2</f>
        <v>As of 3/1/2022</v>
      </c>
      <c r="L3" s="159"/>
      <c r="W3" s="71"/>
      <c r="X3" s="71"/>
      <c r="Y3" s="71"/>
      <c r="Z3" s="71"/>
      <c r="AA3" s="71"/>
      <c r="AB3" s="71"/>
    </row>
    <row r="4" spans="1:28" s="159" customFormat="1" ht="12.75" customHeight="1" thickTop="1" x14ac:dyDescent="0.2">
      <c r="A4" s="73"/>
      <c r="B4" s="259">
        <v>2022</v>
      </c>
      <c r="C4" s="260"/>
      <c r="D4" s="261"/>
      <c r="E4" s="259" t="s">
        <v>1</v>
      </c>
      <c r="F4" s="263"/>
      <c r="G4" s="263"/>
      <c r="H4" s="263"/>
      <c r="I4" s="264"/>
      <c r="J4" s="259" t="s">
        <v>2</v>
      </c>
      <c r="K4" s="263"/>
      <c r="L4" s="265"/>
      <c r="U4" s="73" t="str">
        <f>I6 &amp; " Tab"</f>
        <v>2022 Tab</v>
      </c>
      <c r="V4" s="160" t="s">
        <v>3</v>
      </c>
      <c r="W4" s="160"/>
      <c r="X4" s="160"/>
      <c r="Y4" s="71"/>
      <c r="Z4" s="71"/>
      <c r="AA4" s="71"/>
      <c r="AB4" s="71"/>
    </row>
    <row r="5" spans="1:28" s="159" customFormat="1" ht="12.75" customHeight="1" x14ac:dyDescent="0.2">
      <c r="A5" s="73"/>
      <c r="B5" s="257"/>
      <c r="C5" s="191"/>
      <c r="D5" s="258"/>
      <c r="E5" s="336" t="s">
        <v>408</v>
      </c>
      <c r="F5" s="334"/>
      <c r="G5" s="346"/>
      <c r="H5" s="347"/>
      <c r="I5" s="348" t="s">
        <v>4</v>
      </c>
      <c r="J5" s="577"/>
      <c r="K5" s="578"/>
      <c r="L5" s="579"/>
      <c r="M5" s="160"/>
      <c r="N5" s="160"/>
      <c r="O5" s="160"/>
      <c r="P5" s="160"/>
      <c r="Q5" s="160"/>
      <c r="R5" s="160"/>
      <c r="S5" s="160"/>
      <c r="T5" s="160"/>
      <c r="U5" s="161" t="s">
        <v>5</v>
      </c>
      <c r="V5" s="161" t="s">
        <v>6</v>
      </c>
      <c r="W5" s="157"/>
      <c r="X5" s="161"/>
      <c r="Y5" s="71"/>
      <c r="Z5" s="71"/>
      <c r="AA5" s="71"/>
      <c r="AB5" s="71"/>
    </row>
    <row r="6" spans="1:28" s="159" customFormat="1" ht="12.75" customHeight="1" x14ac:dyDescent="0.2">
      <c r="A6" s="73"/>
      <c r="B6" s="338" t="s">
        <v>7</v>
      </c>
      <c r="C6" s="162" t="s">
        <v>8</v>
      </c>
      <c r="D6" s="339" t="s">
        <v>9</v>
      </c>
      <c r="E6" s="315">
        <f t="shared" ref="E6:G6" si="0">F6-1</f>
        <v>2018</v>
      </c>
      <c r="F6" s="342">
        <f t="shared" si="0"/>
        <v>2019</v>
      </c>
      <c r="G6" s="342">
        <f t="shared" si="0"/>
        <v>2020</v>
      </c>
      <c r="H6" s="343">
        <f>I6-1</f>
        <v>2021</v>
      </c>
      <c r="I6" s="316">
        <f>B4</f>
        <v>2022</v>
      </c>
      <c r="J6" s="317">
        <f>G6</f>
        <v>2020</v>
      </c>
      <c r="K6" s="318">
        <f>H6</f>
        <v>2021</v>
      </c>
      <c r="L6" s="319">
        <f>I6</f>
        <v>2022</v>
      </c>
      <c r="M6" s="163"/>
      <c r="N6" s="163"/>
      <c r="O6" s="163"/>
      <c r="P6" s="163"/>
      <c r="Q6" s="163"/>
      <c r="R6" s="163"/>
      <c r="S6" s="163"/>
      <c r="T6" s="163"/>
      <c r="U6" s="73" t="s">
        <v>10</v>
      </c>
      <c r="V6" s="73" t="s">
        <v>11</v>
      </c>
      <c r="W6" s="160"/>
      <c r="X6" s="160"/>
      <c r="Y6" s="71"/>
      <c r="Z6" s="71"/>
      <c r="AA6" s="71"/>
      <c r="AB6" s="71"/>
    </row>
    <row r="7" spans="1:28" s="72" customFormat="1" ht="12.75" customHeight="1" x14ac:dyDescent="0.2">
      <c r="A7" s="75"/>
      <c r="B7" s="164">
        <v>100010002</v>
      </c>
      <c r="C7" s="165" t="str">
        <f>INDEX(Sites!$A:$I,MATCH($B7,Sites!$A:$A,0),4)</f>
        <v>DE</v>
      </c>
      <c r="D7" s="166" t="str">
        <f>INDEX(Sites!$A:$I,MATCH($B7,Sites!$A:$A,0),6)</f>
        <v>Kent (KILLENS)</v>
      </c>
      <c r="E7" s="164">
        <f t="array" ref="E7">IF(ISERROR(MATCH(1,(E$6='8hrMX'!$F$1:$F$500)*($B7='8hrMX'!$A$1:$A$500),0)),"No Data",INDEX('8hrMX'!$A$1:$U$500,MATCH(1,(E$6='8hrMX'!$F$1:$F$500)*($B7='8hrMX'!$A$1:$A$500),0),21) * 10^3)</f>
        <v>67</v>
      </c>
      <c r="F7" s="524">
        <v>62</v>
      </c>
      <c r="G7" s="530">
        <v>62</v>
      </c>
      <c r="H7" s="536">
        <v>67</v>
      </c>
      <c r="I7" s="167">
        <f t="shared" ref="I7:I29" ca="1" si="1">INDIRECT($U$5 &amp; $U7)</f>
        <v>61</v>
      </c>
      <c r="J7" s="542">
        <v>63</v>
      </c>
      <c r="K7" s="168">
        <v>63</v>
      </c>
      <c r="L7" s="168">
        <f ca="1">IF(COUNT(G7:I7)=3,TRUNC(SUM(G7:I7)/3,0),"No Data")</f>
        <v>63</v>
      </c>
      <c r="M7" s="75"/>
      <c r="N7" s="75"/>
      <c r="O7" s="75"/>
      <c r="P7" s="75"/>
      <c r="Q7" s="75"/>
      <c r="R7" s="75"/>
      <c r="S7" s="75"/>
      <c r="T7" s="75"/>
      <c r="U7" s="72">
        <f>IF(ISERROR(MATCH($D7,'PA-8Hr'!$F$1:$F$26,0)),"No Data",MATCH($D7,'PA-8Hr'!$F$1:$F$26,0))</f>
        <v>4</v>
      </c>
      <c r="V7" s="74" t="str">
        <f ca="1">IF(ISERROR(MATCH($B7,INDIRECT($V$5 &amp; "A1:AZ1"),0)),"No Data",SUBSTITUTE(ADDRESS(1,MATCH($B7,INDIRECT($V$5 &amp; "A1:AZ1"),0),4),"1",""))</f>
        <v>C</v>
      </c>
      <c r="W7" s="74"/>
      <c r="Y7" s="71"/>
      <c r="Z7" s="71"/>
      <c r="AA7" s="157"/>
      <c r="AB7" s="157"/>
    </row>
    <row r="8" spans="1:28" s="72" customFormat="1" ht="12.75" customHeight="1" x14ac:dyDescent="0.2">
      <c r="A8" s="75"/>
      <c r="B8" s="169">
        <v>100031010</v>
      </c>
      <c r="C8" s="170" t="str">
        <f>INDEX(Sites!$A:$I,MATCH($B8,Sites!$A:$A,0),4)</f>
        <v>DE</v>
      </c>
      <c r="D8" s="171" t="str">
        <f>INDEX(Sites!$A:$I,MATCH($B8,Sites!$A:$A,0),6)</f>
        <v>New Castle (BCSP)</v>
      </c>
      <c r="E8" s="169">
        <f t="array" ref="E8">IF(ISERROR(MATCH(1,(E$6='8hrMX'!$F$1:$F$500)*($B8='8hrMX'!$A$1:$A$500),0)),"No Data",INDEX('8hrMX'!$A$1:$U$500,MATCH(1,(E$6='8hrMX'!$F$1:$F$500)*($B8='8hrMX'!$A$1:$A$500),0),21) * 10^3)</f>
        <v>67</v>
      </c>
      <c r="F8" s="525">
        <v>67</v>
      </c>
      <c r="G8" s="531">
        <v>57</v>
      </c>
      <c r="H8" s="537">
        <v>65</v>
      </c>
      <c r="I8" s="172">
        <f t="shared" ca="1" si="1"/>
        <v>64</v>
      </c>
      <c r="J8" s="543">
        <v>63</v>
      </c>
      <c r="K8" s="173">
        <v>63</v>
      </c>
      <c r="L8" s="173">
        <f ca="1">IF(COUNT(G8:I8)=3,TRUNC(SUM(G8:I8)/3,0),"No Data")</f>
        <v>62</v>
      </c>
      <c r="M8" s="75"/>
      <c r="N8" s="75"/>
      <c r="O8" s="75"/>
      <c r="P8" s="75"/>
      <c r="Q8" s="75"/>
      <c r="R8" s="75"/>
      <c r="S8" s="75"/>
      <c r="T8" s="75"/>
      <c r="U8" s="72">
        <f>IF(ISERROR(MATCH($D8,'PA-8Hr'!$F$1:$F$26,0)),"No Data",MATCH($D8,'PA-8Hr'!$F$1:$F$26,0))</f>
        <v>5</v>
      </c>
      <c r="V8" s="74" t="str">
        <f t="shared" ref="V8:V29" ca="1" si="2">IF(ISERROR(MATCH($B8,INDIRECT($V$5 &amp; "A1:AZ1"),0)),"No Data",SUBSTITUTE(ADDRESS(1,MATCH($B8,INDIRECT($V$5 &amp; "A1:AZ1"),0),4),"1",""))</f>
        <v>E</v>
      </c>
      <c r="W8" s="74"/>
      <c r="Y8" s="71"/>
      <c r="Z8" s="71"/>
      <c r="AA8" s="157"/>
      <c r="AB8" s="157"/>
    </row>
    <row r="9" spans="1:28" s="72" customFormat="1" ht="12.75" customHeight="1" x14ac:dyDescent="0.2">
      <c r="A9" s="75"/>
      <c r="B9" s="169">
        <v>100031013</v>
      </c>
      <c r="C9" s="170" t="str">
        <f>INDEX(Sites!$A:$I,MATCH($B9,Sites!$A:$A,0),4)</f>
        <v>DE</v>
      </c>
      <c r="D9" s="171" t="str">
        <f>INDEX(Sites!$A:$I,MATCH($B9,Sites!$A:$A,0),6)</f>
        <v>New Castle (BELLFNT2)</v>
      </c>
      <c r="E9" s="169">
        <f t="array" ref="E9">IF(ISERROR(MATCH(1,(E$6='8hrMX'!$F$1:$F$500)*($B9='8hrMX'!$A$1:$A$500),0)),"No Data",INDEX('8hrMX'!$A$1:$U$500,MATCH(1,(E$6='8hrMX'!$F$1:$F$500)*($B9='8hrMX'!$A$1:$A$500),0),21) * 10^3)</f>
        <v>72</v>
      </c>
      <c r="F9" s="525">
        <v>68</v>
      </c>
      <c r="G9" s="531">
        <v>60</v>
      </c>
      <c r="H9" s="537">
        <v>64</v>
      </c>
      <c r="I9" s="172">
        <f t="shared" ca="1" si="1"/>
        <v>65</v>
      </c>
      <c r="J9" s="543">
        <v>66</v>
      </c>
      <c r="K9" s="173">
        <v>64</v>
      </c>
      <c r="L9" s="173">
        <f ca="1">IF(COUNT(G9:I9)=3,TRUNC(SUM(G9:I9)/3,0),"No Data")</f>
        <v>63</v>
      </c>
      <c r="M9" s="75"/>
      <c r="N9" s="75"/>
      <c r="O9" s="75"/>
      <c r="P9" s="75"/>
      <c r="Q9" s="75"/>
      <c r="R9" s="75"/>
      <c r="S9" s="75"/>
      <c r="T9" s="75"/>
      <c r="U9" s="72">
        <f>IF(ISERROR(MATCH($D9,'PA-8Hr'!$F$1:$F$26,0)),"No Data",MATCH($D9,'PA-8Hr'!$F$1:$F$26,0))</f>
        <v>6</v>
      </c>
      <c r="V9" s="74" t="str">
        <f t="shared" ca="1" si="2"/>
        <v>F</v>
      </c>
      <c r="W9" s="74"/>
      <c r="Y9" s="71"/>
      <c r="Z9" s="71"/>
      <c r="AA9" s="157"/>
      <c r="AB9" s="157"/>
    </row>
    <row r="10" spans="1:28" s="72" customFormat="1" ht="12.75" customHeight="1" x14ac:dyDescent="0.2">
      <c r="A10" s="75"/>
      <c r="B10" s="169">
        <v>100031007</v>
      </c>
      <c r="C10" s="170" t="str">
        <f>INDEX(Sites!$A:$I,MATCH($B10,Sites!$A:$A,0),4)</f>
        <v>DE</v>
      </c>
      <c r="D10" s="171" t="str">
        <f>INDEX(Sites!$A:$I,MATCH($B10,Sites!$A:$A,0),6)</f>
        <v>New Castle (LUMS 2)</v>
      </c>
      <c r="E10" s="170">
        <v>71</v>
      </c>
      <c r="F10" s="525">
        <v>64</v>
      </c>
      <c r="G10" s="531">
        <v>61</v>
      </c>
      <c r="H10" s="537">
        <v>64</v>
      </c>
      <c r="I10" s="172">
        <f t="shared" ca="1" si="1"/>
        <v>64</v>
      </c>
      <c r="J10" s="543">
        <v>65</v>
      </c>
      <c r="K10" s="173">
        <v>63</v>
      </c>
      <c r="L10" s="173">
        <f ca="1">IF(COUNT(G10:I10)=3,TRUNC(SUM(G10:I10)/3,0),"No Data")</f>
        <v>63</v>
      </c>
      <c r="M10" s="75"/>
      <c r="N10" s="75"/>
      <c r="O10" s="75"/>
      <c r="P10" s="75"/>
      <c r="Q10" s="75"/>
      <c r="R10" s="75"/>
      <c r="S10" s="75"/>
      <c r="T10" s="75"/>
      <c r="U10" s="72">
        <f>IF(ISERROR(MATCH($D10,'PA-8Hr'!$F$1:$F$26,0)),"No Data",MATCH($D10,'PA-8Hr'!$F$1:$F$26,0))</f>
        <v>7</v>
      </c>
      <c r="V10" s="74" t="str">
        <f t="shared" ca="1" si="2"/>
        <v>D</v>
      </c>
      <c r="W10" s="74"/>
      <c r="Y10" s="71"/>
      <c r="Z10" s="71"/>
      <c r="AA10" s="157"/>
      <c r="AB10" s="157"/>
    </row>
    <row r="11" spans="1:28" s="72" customFormat="1" ht="12.75" customHeight="1" x14ac:dyDescent="0.2">
      <c r="A11" s="75"/>
      <c r="B11" s="169">
        <v>100032004</v>
      </c>
      <c r="C11" s="170" t="str">
        <f>INDEX(Sites!$A:$I,MATCH($B11,Sites!$A:$A,0),4)</f>
        <v>DE</v>
      </c>
      <c r="D11" s="171" t="str">
        <f>INDEX(Sites!$A:$I,MATCH($B11,Sites!$A:$A,0),6)</f>
        <v>New Castle (MLK)</v>
      </c>
      <c r="E11" s="169">
        <f t="array" ref="E11">IF(ISERROR(MATCH(1,(E$6='8hrMX'!$F$1:$F$500)*($B11='8hrMX'!$A$1:$A$500),0)),"No Data",INDEX('8hrMX'!$A$1:$U$500,MATCH(1,(E$6='8hrMX'!$F$1:$F$500)*($B11='8hrMX'!$A$1:$A$500),0),21) * 10^3)</f>
        <v>71</v>
      </c>
      <c r="F11" s="525">
        <v>67</v>
      </c>
      <c r="G11" s="531">
        <v>63</v>
      </c>
      <c r="H11" s="537">
        <v>66</v>
      </c>
      <c r="I11" s="172">
        <f t="shared" ca="1" si="1"/>
        <v>65</v>
      </c>
      <c r="J11" s="543">
        <v>67</v>
      </c>
      <c r="K11" s="173">
        <v>65</v>
      </c>
      <c r="L11" s="173">
        <f ca="1">IF(COUNT(G11:I11)=3,TRUNC(SUM(G11:I11)/3,0),"No Data")</f>
        <v>64</v>
      </c>
      <c r="M11" s="75"/>
      <c r="N11" s="75"/>
      <c r="O11" s="75"/>
      <c r="P11" s="75"/>
      <c r="Q11" s="75"/>
      <c r="R11" s="75"/>
      <c r="S11" s="75"/>
      <c r="T11" s="75"/>
      <c r="U11" s="72">
        <f>IF(ISERROR(MATCH($D11,'PA-8Hr'!$F$1:$F$26,0)),"No Data",MATCH($D11,'PA-8Hr'!$F$1:$F$26,0))</f>
        <v>10</v>
      </c>
      <c r="V11" s="74" t="str">
        <f t="shared" ca="1" si="2"/>
        <v>G</v>
      </c>
      <c r="W11" s="74"/>
      <c r="Y11" s="71"/>
      <c r="Z11" s="71"/>
      <c r="AA11" s="157"/>
      <c r="AB11" s="157"/>
    </row>
    <row r="12" spans="1:28" s="72" customFormat="1" ht="12.75" customHeight="1" x14ac:dyDescent="0.2">
      <c r="A12" s="75"/>
      <c r="B12" s="169">
        <v>100051003</v>
      </c>
      <c r="C12" s="170" t="str">
        <f>INDEX(Sites!$A:$I,MATCH($B12,Sites!$A:$A,0),4)</f>
        <v>DE</v>
      </c>
      <c r="D12" s="171" t="str">
        <f>INDEX(Sites!$A:$I,MATCH($B12,Sites!$A:$A,0),6)</f>
        <v>Sussex (LEWES)</v>
      </c>
      <c r="E12" s="169">
        <f t="array" ref="E12">IF(ISERROR(MATCH(1,(E$6='8hrMX'!$F$1:$F$500)*($B12='8hrMX'!$A$1:$A$500),0)),"No Data",INDEX('8hrMX'!$A$1:$U$500,MATCH(1,(E$6='8hrMX'!$F$1:$F$500)*($B12='8hrMX'!$A$1:$A$500),0),21) * 10^3)</f>
        <v>68</v>
      </c>
      <c r="F12" s="525">
        <v>58</v>
      </c>
      <c r="G12" s="531">
        <v>60</v>
      </c>
      <c r="H12" s="537">
        <v>61</v>
      </c>
      <c r="I12" s="172">
        <f t="shared" ca="1" si="1"/>
        <v>61</v>
      </c>
      <c r="J12" s="543">
        <v>62</v>
      </c>
      <c r="K12" s="173">
        <v>59</v>
      </c>
      <c r="L12" s="173">
        <f ca="1">IF(COUNT(G12:I12)=3,TRUNC(SUM(G12:I12)/3,0),"No Data")</f>
        <v>60</v>
      </c>
      <c r="M12" s="75"/>
      <c r="N12" s="75"/>
      <c r="O12" s="75"/>
      <c r="P12" s="75"/>
      <c r="Q12" s="75"/>
      <c r="R12" s="75"/>
      <c r="S12" s="75"/>
      <c r="T12" s="75"/>
      <c r="U12" s="72">
        <f>IF(ISERROR(MATCH($D12,'PA-8Hr'!$F$1:$F$26,0)),"No Data",MATCH($D12,'PA-8Hr'!$F$1:$F$26,0))</f>
        <v>8</v>
      </c>
      <c r="V12" s="74" t="str">
        <f t="shared" ca="1" si="2"/>
        <v>I</v>
      </c>
      <c r="W12" s="74"/>
      <c r="Y12" s="71"/>
      <c r="Z12" s="71"/>
      <c r="AA12" s="157"/>
      <c r="AB12" s="157"/>
    </row>
    <row r="13" spans="1:28" s="72" customFormat="1" ht="12.75" customHeight="1" x14ac:dyDescent="0.2">
      <c r="A13" s="75"/>
      <c r="B13" s="174">
        <v>100051002</v>
      </c>
      <c r="C13" s="175" t="str">
        <f>INDEX(Sites!$A:$I,MATCH($B13,Sites!$A:$A,0),4)</f>
        <v>DE</v>
      </c>
      <c r="D13" s="176" t="str">
        <f>INDEX(Sites!$A:$I,MATCH($B13,Sites!$A:$A,0),6)</f>
        <v>Sussex (SEAFORD)</v>
      </c>
      <c r="E13" s="174">
        <f t="array" ref="E13">IF(ISERROR(MATCH(1,(E$6='8hrMX'!$F$1:$F$500)*($B13='8hrMX'!$A$1:$A$500),0)),"No Data",INDEX('8hrMX'!$A$1:$U$500,MATCH(1,(E$6='8hrMX'!$F$1:$F$500)*($B13='8hrMX'!$A$1:$A$500),0),21) * 10^3)</f>
        <v>67</v>
      </c>
      <c r="F13" s="526">
        <v>65</v>
      </c>
      <c r="G13" s="532">
        <v>58</v>
      </c>
      <c r="H13" s="538">
        <v>64</v>
      </c>
      <c r="I13" s="177">
        <f t="shared" ca="1" si="1"/>
        <v>63</v>
      </c>
      <c r="J13" s="544">
        <v>63</v>
      </c>
      <c r="K13" s="178">
        <v>62</v>
      </c>
      <c r="L13" s="178">
        <f ca="1">IF(COUNT(G13:I13)=3,TRUNC(SUM(G13:I13)/3,0),"No Data")</f>
        <v>61</v>
      </c>
      <c r="M13" s="75"/>
      <c r="N13" s="75"/>
      <c r="O13" s="75"/>
      <c r="P13" s="75"/>
      <c r="Q13" s="75"/>
      <c r="R13" s="75"/>
      <c r="S13" s="75"/>
      <c r="T13" s="75"/>
      <c r="U13" s="72">
        <f>IF(ISERROR(MATCH($D13,'PA-8Hr'!$F$1:$F$26,0)),"No Data",MATCH($D13,'PA-8Hr'!$F$1:$F$26,0))</f>
        <v>9</v>
      </c>
      <c r="V13" s="74" t="str">
        <f t="shared" ca="1" si="2"/>
        <v>H</v>
      </c>
      <c r="W13" s="74"/>
      <c r="Y13" s="71"/>
      <c r="Z13" s="71"/>
      <c r="AA13" s="157"/>
      <c r="AB13" s="157"/>
    </row>
    <row r="14" spans="1:28" s="72" customFormat="1" ht="12.75" customHeight="1" x14ac:dyDescent="0.2">
      <c r="A14" s="75"/>
      <c r="B14" s="344">
        <v>240150003</v>
      </c>
      <c r="C14" s="345" t="str">
        <f>INDEX(Sites!$A:$I,MATCH($B14,Sites!$A:$A,0),4)</f>
        <v>MD</v>
      </c>
      <c r="D14" s="179" t="str">
        <f>INDEX(Sites!$A:$I,MATCH($B14,Sites!$A:$A,0),6)</f>
        <v>Cecil (Fair Hill)</v>
      </c>
      <c r="E14" s="344">
        <f t="array" ref="E14">IF(ISERROR(MATCH(1,(E$6='8hrMX'!$F$1:$F$500)*($B14='8hrMX'!$A$1:$A$500),0)),"No Data",INDEX('8hrMX'!$A$1:$U$500,MATCH(1,(E$6='8hrMX'!$F$1:$F$500)*($B14='8hrMX'!$A$1:$A$500),0),21) * 10^3)</f>
        <v>73</v>
      </c>
      <c r="F14" s="529">
        <v>68</v>
      </c>
      <c r="G14" s="533">
        <v>64</v>
      </c>
      <c r="H14" s="541">
        <v>70</v>
      </c>
      <c r="I14" s="469">
        <f t="shared" ca="1" si="1"/>
        <v>63</v>
      </c>
      <c r="J14" s="467">
        <v>68</v>
      </c>
      <c r="K14" s="468">
        <v>67</v>
      </c>
      <c r="L14" s="468">
        <f ca="1">IF(COUNT(G14:I14)=3,TRUNC(SUM(G14:I14)/3,0),"No Data")</f>
        <v>65</v>
      </c>
      <c r="M14" s="75"/>
      <c r="N14" s="75"/>
      <c r="O14" s="75"/>
      <c r="P14" s="75"/>
      <c r="Q14" s="75"/>
      <c r="R14" s="75"/>
      <c r="S14" s="75"/>
      <c r="T14" s="75"/>
      <c r="U14" s="72">
        <f>IF(ISERROR(MATCH($D14,'PA-8Hr'!$F$1:$F$26,0)),"No Data",MATCH($D14,'PA-8Hr'!$F$1:$F$26,0))</f>
        <v>11</v>
      </c>
      <c r="V14" s="74" t="str">
        <f t="shared" ca="1" si="2"/>
        <v>J</v>
      </c>
      <c r="W14" s="74"/>
      <c r="Y14" s="71"/>
      <c r="Z14" s="71"/>
      <c r="AA14" s="157"/>
      <c r="AB14" s="157"/>
    </row>
    <row r="15" spans="1:28" s="72" customFormat="1" ht="12.75" customHeight="1" x14ac:dyDescent="0.2">
      <c r="A15" s="75"/>
      <c r="B15" s="180">
        <v>340071001</v>
      </c>
      <c r="C15" s="181" t="str">
        <f>INDEX(Sites!$A:$I,MATCH($B15,Sites!$A:$A,0),4)</f>
        <v>NJ</v>
      </c>
      <c r="D15" s="182" t="str">
        <f>INDEX(Sites!$A:$I,MATCH($B15,Sites!$A:$A,0),6)</f>
        <v>Ancora State Hospital</v>
      </c>
      <c r="E15" s="180">
        <f t="array" ref="E15">IF(ISERROR(MATCH(1,(E$6='8hrMX'!$F$1:$F$500)*($B15='8hrMX'!$A$1:$A$500),0)),"No Data",INDEX('8hrMX'!$A$1:$U$500,MATCH(1,(E$6='8hrMX'!$F$1:$F$500)*($B15='8hrMX'!$A$1:$A$500),0),21) * 10^3)</f>
        <v>68</v>
      </c>
      <c r="F15" s="527">
        <v>67</v>
      </c>
      <c r="G15" s="534">
        <v>59</v>
      </c>
      <c r="H15" s="539">
        <v>62</v>
      </c>
      <c r="I15" s="183">
        <f t="shared" ca="1" si="1"/>
        <v>63</v>
      </c>
      <c r="J15" s="542">
        <v>64</v>
      </c>
      <c r="K15" s="168">
        <v>62</v>
      </c>
      <c r="L15" s="168">
        <f ca="1">IF(COUNT(G15:I15)=3,TRUNC(SUM(G15:I15)/3,0),"No Data")</f>
        <v>61</v>
      </c>
      <c r="M15" s="75"/>
      <c r="N15" s="75"/>
      <c r="O15" s="75"/>
      <c r="P15" s="75"/>
      <c r="Q15" s="75"/>
      <c r="R15" s="75"/>
      <c r="S15" s="75"/>
      <c r="T15" s="75"/>
      <c r="U15" s="72">
        <f>IF(ISERROR(MATCH($D15,'PA-8Hr'!$F$1:$F$26,0)),"No Data",MATCH($D15,'PA-8Hr'!$F$1:$F$26,0))</f>
        <v>12</v>
      </c>
      <c r="V15" s="74" t="str">
        <f t="shared" ca="1" si="2"/>
        <v>M</v>
      </c>
      <c r="W15" s="74"/>
      <c r="Y15" s="71"/>
      <c r="Z15" s="71"/>
      <c r="AA15" s="157"/>
      <c r="AB15" s="157"/>
    </row>
    <row r="16" spans="1:28" s="72" customFormat="1" ht="12.75" customHeight="1" x14ac:dyDescent="0.2">
      <c r="A16" s="75"/>
      <c r="B16" s="169">
        <v>340010006</v>
      </c>
      <c r="C16" s="170" t="str">
        <f>INDEX(Sites!$A:$I,MATCH($B16,Sites!$A:$A,0),4)</f>
        <v>NJ</v>
      </c>
      <c r="D16" s="171" t="str">
        <f>INDEX(Sites!$A:$I,MATCH($B16,Sites!$A:$A,0),6)</f>
        <v>Brigantine</v>
      </c>
      <c r="E16" s="169">
        <f t="array" ref="E16">IF(ISERROR(MATCH(1,(E$6='8hrMX'!$F$1:$F$500)*($B16='8hrMX'!$A$1:$A$500),0)),"No Data",INDEX('8hrMX'!$A$1:$U$500,MATCH(1,(E$6='8hrMX'!$F$1:$F$500)*($B16='8hrMX'!$A$1:$A$500),0),21) * 10^3)</f>
        <v>63</v>
      </c>
      <c r="F16" s="525">
        <v>59</v>
      </c>
      <c r="G16" s="531">
        <v>59</v>
      </c>
      <c r="H16" s="537">
        <v>59</v>
      </c>
      <c r="I16" s="172">
        <f t="shared" ca="1" si="1"/>
        <v>60</v>
      </c>
      <c r="J16" s="543">
        <v>60</v>
      </c>
      <c r="K16" s="173">
        <v>59</v>
      </c>
      <c r="L16" s="173">
        <f ca="1">IF(COUNT(G16:I16)=3,TRUNC(SUM(G16:I16)/3,0),"No Data")</f>
        <v>59</v>
      </c>
      <c r="M16" s="75"/>
      <c r="N16" s="75"/>
      <c r="O16" s="75"/>
      <c r="P16" s="75"/>
      <c r="Q16" s="75"/>
      <c r="R16" s="75"/>
      <c r="S16" s="75"/>
      <c r="T16" s="75"/>
      <c r="U16" s="72">
        <f>IF(ISERROR(MATCH($D16,'PA-8Hr'!$F$1:$F$26,0)),"No Data",MATCH($D16,'PA-8Hr'!$F$1:$F$26,0))</f>
        <v>13</v>
      </c>
      <c r="V16" s="74" t="str">
        <f t="shared" ca="1" si="2"/>
        <v>K</v>
      </c>
      <c r="W16" s="74"/>
      <c r="Y16" s="71"/>
      <c r="Z16" s="71"/>
      <c r="AA16" s="157"/>
      <c r="AB16" s="157"/>
    </row>
    <row r="17" spans="1:26" ht="12.75" customHeight="1" x14ac:dyDescent="0.2">
      <c r="A17" s="72"/>
      <c r="B17" s="169">
        <v>340070002</v>
      </c>
      <c r="C17" s="170" t="str">
        <f>INDEX(Sites!$A:$I,MATCH($B17,Sites!$A:$A,0),4)</f>
        <v>NJ</v>
      </c>
      <c r="D17" s="171" t="str">
        <f>INDEX(Sites!$A:$I,MATCH($B17,Sites!$A:$A,0),6)</f>
        <v>Camden Spruce St</v>
      </c>
      <c r="E17" s="169">
        <f t="array" ref="E17">IF(ISERROR(MATCH(1,(E$6='8hrMX'!$F$1:$F$500)*($B17='8hrMX'!$A$1:$A$500),0)),"No Data",INDEX('8hrMX'!$A$1:$U$500,MATCH(1,(E$6='8hrMX'!$F$1:$F$500)*($B17='8hrMX'!$A$1:$A$500),0),21) * 10^3)</f>
        <v>75</v>
      </c>
      <c r="F17" s="525">
        <v>70</v>
      </c>
      <c r="G17" s="531">
        <v>62</v>
      </c>
      <c r="H17" s="537">
        <v>68</v>
      </c>
      <c r="I17" s="172">
        <f t="shared" ca="1" si="1"/>
        <v>62</v>
      </c>
      <c r="J17" s="543">
        <v>69</v>
      </c>
      <c r="K17" s="173">
        <v>66</v>
      </c>
      <c r="L17" s="173">
        <f ca="1">IF(COUNT(G17:I17)=3,TRUNC(SUM(G17:I17)/3,0),"No Data")</f>
        <v>64</v>
      </c>
      <c r="M17" s="75"/>
      <c r="N17" s="75"/>
      <c r="O17" s="75"/>
      <c r="P17" s="75"/>
      <c r="Q17" s="75"/>
      <c r="R17" s="75"/>
      <c r="S17" s="75"/>
      <c r="T17" s="75"/>
      <c r="U17" s="72">
        <f>IF(ISERROR(MATCH($D17,'PA-8Hr'!$F$1:$F$26,0)),"No Data",MATCH($D17,'PA-8Hr'!$F$1:$F$26,0))</f>
        <v>14</v>
      </c>
      <c r="V17" s="74" t="str">
        <f t="shared" ca="1" si="2"/>
        <v>L</v>
      </c>
      <c r="W17" s="74"/>
      <c r="Y17" s="71"/>
      <c r="Z17" s="71"/>
    </row>
    <row r="18" spans="1:26" ht="12.75" customHeight="1" x14ac:dyDescent="0.2">
      <c r="A18" s="72"/>
      <c r="B18" s="169">
        <v>340150002</v>
      </c>
      <c r="C18" s="170" t="str">
        <f>INDEX(Sites!$A:$I,MATCH($B18,Sites!$A:$A,0),4)</f>
        <v>NJ</v>
      </c>
      <c r="D18" s="171" t="str">
        <f>INDEX(Sites!$A:$I,MATCH($B18,Sites!$A:$A,0),6)</f>
        <v>Clarksboro</v>
      </c>
      <c r="E18" s="169">
        <f t="array" ref="E18">IF(ISERROR(MATCH(1,(E$6='8hrMX'!$F$1:$F$500)*($B18='8hrMX'!$A$1:$A$500),0)),"No Data",INDEX('8hrMX'!$A$1:$U$500,MATCH(1,(E$6='8hrMX'!$F$1:$F$500)*($B18='8hrMX'!$A$1:$A$500),0),21) * 10^3)</f>
        <v>77</v>
      </c>
      <c r="F18" s="525">
        <v>68</v>
      </c>
      <c r="G18" s="531">
        <v>64</v>
      </c>
      <c r="H18" s="537">
        <v>67</v>
      </c>
      <c r="I18" s="172">
        <f t="shared" ca="1" si="1"/>
        <v>69</v>
      </c>
      <c r="J18" s="543">
        <v>69</v>
      </c>
      <c r="K18" s="173">
        <v>66</v>
      </c>
      <c r="L18" s="173">
        <f ca="1">IF(COUNT(G18:I18)=3,TRUNC(SUM(G18:I18)/3,0),"No Data")</f>
        <v>66</v>
      </c>
      <c r="M18" s="75"/>
      <c r="N18" s="75"/>
      <c r="O18" s="75"/>
      <c r="P18" s="75"/>
      <c r="Q18" s="75"/>
      <c r="R18" s="75"/>
      <c r="S18" s="75"/>
      <c r="T18" s="75"/>
      <c r="U18" s="72">
        <f>IF(ISERROR(MATCH($D18,'PA-8Hr'!$F$1:$F$26,0)),"No Data",MATCH($D18,'PA-8Hr'!$F$1:$F$26,0))</f>
        <v>15</v>
      </c>
      <c r="V18" s="74" t="str">
        <f t="shared" ca="1" si="2"/>
        <v>O</v>
      </c>
      <c r="W18" s="74"/>
      <c r="Y18" s="71"/>
      <c r="Z18" s="71"/>
    </row>
    <row r="19" spans="1:26" ht="12.75" customHeight="1" x14ac:dyDescent="0.2">
      <c r="A19" s="72"/>
      <c r="B19" s="169">
        <v>340290006</v>
      </c>
      <c r="C19" s="170" t="str">
        <f>INDEX(Sites!$A:$I,MATCH($B19,Sites!$A:$A,0),4)</f>
        <v>NJ</v>
      </c>
      <c r="D19" s="171" t="str">
        <f>INDEX(Sites!$A:$I,MATCH($B19,Sites!$A:$A,0),6)</f>
        <v>Colliers Mills</v>
      </c>
      <c r="E19" s="169">
        <f t="array" ref="E19">IF(ISERROR(MATCH(1,(E$6='8hrMX'!$F$1:$F$500)*($B19='8hrMX'!$A$1:$A$500),0)),"No Data",INDEX('8hrMX'!$A$1:$U$500,MATCH(1,(E$6='8hrMX'!$F$1:$F$500)*($B19='8hrMX'!$A$1:$A$500),0),21) * 10^3)</f>
        <v>74</v>
      </c>
      <c r="F19" s="525">
        <v>68</v>
      </c>
      <c r="G19" s="531">
        <v>63</v>
      </c>
      <c r="H19" s="537">
        <v>68</v>
      </c>
      <c r="I19" s="172">
        <f t="shared" ca="1" si="1"/>
        <v>69</v>
      </c>
      <c r="J19" s="543">
        <v>68</v>
      </c>
      <c r="K19" s="173">
        <v>66</v>
      </c>
      <c r="L19" s="173">
        <f ca="1">IF(COUNT(G19:I19)=3,TRUNC(SUM(G19:I19)/3,0),"No Data")</f>
        <v>66</v>
      </c>
      <c r="M19" s="75"/>
      <c r="N19" s="75"/>
      <c r="O19" s="75"/>
      <c r="P19" s="75"/>
      <c r="Q19" s="75"/>
      <c r="R19" s="75"/>
      <c r="S19" s="75"/>
      <c r="T19" s="75"/>
      <c r="U19" s="72">
        <f>IF(ISERROR(MATCH($D19,'PA-8Hr'!$F$1:$F$26,0)),"No Data",MATCH($D19,'PA-8Hr'!$F$1:$F$26,0))</f>
        <v>16</v>
      </c>
      <c r="V19" s="74" t="str">
        <f t="shared" ca="1" si="2"/>
        <v>Q</v>
      </c>
      <c r="W19" s="74"/>
      <c r="Y19" s="71"/>
      <c r="Z19" s="71"/>
    </row>
    <row r="20" spans="1:26" ht="12.75" customHeight="1" x14ac:dyDescent="0.2">
      <c r="A20" s="72"/>
      <c r="B20" s="169">
        <v>340110007</v>
      </c>
      <c r="C20" s="170" t="str">
        <f>INDEX(Sites!$A:$I,MATCH($B20,Sites!$A:$A,0),4)</f>
        <v>NJ</v>
      </c>
      <c r="D20" s="171" t="str">
        <f>INDEX(Sites!$A:$I,MATCH($B20,Sites!$A:$A,0),6)</f>
        <v>Millville</v>
      </c>
      <c r="E20" s="169">
        <f t="array" ref="E20">IF(ISERROR(MATCH(1,(E$6='8hrMX'!$F$1:$F$500)*($B20='8hrMX'!$A$1:$A$500),0)),"No Data",INDEX('8hrMX'!$A$1:$U$500,MATCH(1,(E$6='8hrMX'!$F$1:$F$500)*($B20='8hrMX'!$A$1:$A$500),0),21) * 10^3)</f>
        <v>63</v>
      </c>
      <c r="F20" s="525">
        <v>68</v>
      </c>
      <c r="G20" s="531">
        <v>60</v>
      </c>
      <c r="H20" s="537">
        <v>68</v>
      </c>
      <c r="I20" s="172">
        <f t="shared" ca="1" si="1"/>
        <v>61</v>
      </c>
      <c r="J20" s="543">
        <v>63</v>
      </c>
      <c r="K20" s="173">
        <v>65</v>
      </c>
      <c r="L20" s="173">
        <f ca="1">IF(COUNT(G20:I20)=3,TRUNC(SUM(G20:I20)/3,0),"No Data")</f>
        <v>63</v>
      </c>
      <c r="M20" s="75"/>
      <c r="N20" s="75"/>
      <c r="O20" s="75"/>
      <c r="P20" s="75"/>
      <c r="Q20" s="75"/>
      <c r="R20" s="75"/>
      <c r="S20" s="75"/>
      <c r="T20" s="75"/>
      <c r="U20" s="72">
        <f>IF(ISERROR(MATCH($D20,'PA-8Hr'!$F$1:$F$26,0)),"No Data",MATCH($D20,'PA-8Hr'!$F$1:$F$26,0))</f>
        <v>17</v>
      </c>
      <c r="V20" s="74" t="str">
        <f t="shared" ca="1" si="2"/>
        <v>N</v>
      </c>
      <c r="W20" s="74"/>
      <c r="Y20" s="71"/>
      <c r="Z20" s="71"/>
    </row>
    <row r="21" spans="1:26" ht="12.75" customHeight="1" x14ac:dyDescent="0.2">
      <c r="A21" s="72"/>
      <c r="B21" s="169">
        <v>340210005</v>
      </c>
      <c r="C21" s="170" t="str">
        <f>INDEX(Sites!$A:$I,MATCH($B21,Sites!$A:$A,0),4)</f>
        <v>NJ</v>
      </c>
      <c r="D21" s="171" t="str">
        <f>INDEX(Sites!$A:$I,MATCH($B21,Sites!$A:$A,0),6)</f>
        <v>Rider University</v>
      </c>
      <c r="E21" s="169">
        <f t="array" ref="E21">IF(ISERROR(MATCH(1,(E$6='8hrMX'!$F$1:$F$500)*($B21='8hrMX'!$A$1:$A$500),0)),"No Data",INDEX('8hrMX'!$A$1:$U$500,MATCH(1,(E$6='8hrMX'!$F$1:$F$500)*($B21='8hrMX'!$A$1:$A$500),0),21) * 10^3)</f>
        <v>76</v>
      </c>
      <c r="F21" s="525">
        <v>66</v>
      </c>
      <c r="G21" s="531">
        <v>70</v>
      </c>
      <c r="H21" s="537">
        <v>71</v>
      </c>
      <c r="I21" s="172">
        <f t="shared" ca="1" si="1"/>
        <v>68</v>
      </c>
      <c r="J21" s="543">
        <v>70</v>
      </c>
      <c r="K21" s="173">
        <v>69</v>
      </c>
      <c r="L21" s="173">
        <f ca="1">IF(COUNT(G21:I21)=3,TRUNC(SUM(G21:I21)/3,0),"No Data")</f>
        <v>69</v>
      </c>
      <c r="M21" s="75"/>
      <c r="N21" s="75"/>
      <c r="O21" s="75"/>
      <c r="P21" s="75"/>
      <c r="Q21" s="75"/>
      <c r="R21" s="75"/>
      <c r="S21" s="75"/>
      <c r="T21" s="75"/>
      <c r="U21" s="72">
        <f>IF(ISERROR(MATCH($D21,'PA-8Hr'!$F$1:$F$26,0)),"No Data",MATCH($D21,'PA-8Hr'!$F$1:$F$26,0))</f>
        <v>18</v>
      </c>
      <c r="V21" s="74" t="str">
        <f t="shared" ca="1" si="2"/>
        <v>P</v>
      </c>
      <c r="W21" s="74"/>
      <c r="Y21" s="71"/>
      <c r="Z21" s="71"/>
    </row>
    <row r="22" spans="1:26" ht="12.75" customHeight="1" x14ac:dyDescent="0.2">
      <c r="A22" s="72"/>
      <c r="B22" s="174">
        <v>340219991</v>
      </c>
      <c r="C22" s="175" t="str">
        <f>INDEX(Sites!$A:$I,MATCH($B22,Sites!$A:$A,0),4)</f>
        <v>NJ</v>
      </c>
      <c r="D22" s="176" t="str">
        <f>INDEX(Sites!$A:$I,MATCH($B22,Sites!$A:$A,0),6)</f>
        <v>Washington Crossing</v>
      </c>
      <c r="E22" s="174">
        <f t="array" ref="E22">IF(ISERROR(MATCH(1,(E$6='8hrMX'!$F$1:$F$500)*($B22='8hrMX'!$A$1:$A$500),0)),"No Data",INDEX('8hrMX'!$A$1:$U$500,MATCH(1,(E$6='8hrMX'!$F$1:$F$500)*($B22='8hrMX'!$A$1:$A$500),0),21) * 10^3)</f>
        <v>77</v>
      </c>
      <c r="F22" s="526">
        <v>68</v>
      </c>
      <c r="G22" s="532">
        <v>65</v>
      </c>
      <c r="H22" s="538">
        <v>67</v>
      </c>
      <c r="I22" s="177">
        <f t="shared" ca="1" si="1"/>
        <v>65</v>
      </c>
      <c r="J22" s="544">
        <v>70</v>
      </c>
      <c r="K22" s="178">
        <v>66</v>
      </c>
      <c r="L22" s="178">
        <f ca="1">IF(COUNT(G22:I22)=3,TRUNC(SUM(G22:I22)/3,0),"No Data")</f>
        <v>65</v>
      </c>
      <c r="M22" s="75"/>
      <c r="N22" s="75"/>
      <c r="O22" s="75"/>
      <c r="P22" s="75"/>
      <c r="Q22" s="75"/>
      <c r="R22" s="75"/>
      <c r="S22" s="75"/>
      <c r="T22" s="75"/>
      <c r="U22" s="72">
        <f>IF(ISERROR(MATCH($D22,'PA-8Hr'!$F$1:$F$26,0)),"No Data",MATCH($D22,'PA-8Hr'!$F$1:$F$26,0))</f>
        <v>19</v>
      </c>
      <c r="V22" s="74" t="str">
        <f t="shared" ca="1" si="2"/>
        <v>R</v>
      </c>
      <c r="W22" s="74"/>
      <c r="Y22" s="71"/>
      <c r="Z22" s="71"/>
    </row>
    <row r="23" spans="1:26" ht="12.75" customHeight="1" x14ac:dyDescent="0.2">
      <c r="A23" s="72"/>
      <c r="B23" s="164">
        <v>420170012</v>
      </c>
      <c r="C23" s="165" t="str">
        <f>INDEX(Sites!$A:$I,MATCH($B23,Sites!$A:$A,0),4)</f>
        <v>PA</v>
      </c>
      <c r="D23" s="166" t="str">
        <f>INDEX(Sites!$A:$I,MATCH($B23,Sites!$A:$A,0),6)</f>
        <v>Bucks (BRIS)</v>
      </c>
      <c r="E23" s="164">
        <f t="array" ref="E23">IF(ISERROR(MATCH(1,(E$6='8hrMX'!$F$1:$F$500)*($B23='8hrMX'!$A$1:$A$500),0)),"No Data",INDEX('8hrMX'!$A$1:$U$500,MATCH(1,(E$6='8hrMX'!$F$1:$F$500)*($B23='8hrMX'!$A$1:$A$500),0),21) * 10^3)</f>
        <v>84</v>
      </c>
      <c r="F23" s="524">
        <v>67</v>
      </c>
      <c r="G23" s="530">
        <v>71</v>
      </c>
      <c r="H23" s="536">
        <v>77</v>
      </c>
      <c r="I23" s="167">
        <f t="shared" ca="1" si="1"/>
        <v>70</v>
      </c>
      <c r="J23" s="542">
        <v>74</v>
      </c>
      <c r="K23" s="168">
        <v>71</v>
      </c>
      <c r="L23" s="168">
        <f ca="1">IF(COUNT(G23:I23)=3,TRUNC(SUM(G23:I23)/3,0),"No Data")</f>
        <v>72</v>
      </c>
      <c r="M23" s="75"/>
      <c r="N23" s="75"/>
      <c r="O23" s="75"/>
      <c r="P23" s="75"/>
      <c r="Q23" s="75"/>
      <c r="R23" s="75"/>
      <c r="S23" s="75"/>
      <c r="T23" s="75"/>
      <c r="U23" s="72">
        <f>IF(ISERROR(MATCH($D23,'PA-8Hr'!$F$1:$F$26,0)),"No Data",MATCH($D23,'PA-8Hr'!$F$1:$F$26,0))</f>
        <v>20</v>
      </c>
      <c r="V23" s="74" t="str">
        <f t="shared" ca="1" si="2"/>
        <v>S</v>
      </c>
      <c r="W23" s="74"/>
      <c r="Y23" s="71"/>
      <c r="Z23" s="71"/>
    </row>
    <row r="24" spans="1:26" ht="12.75" customHeight="1" x14ac:dyDescent="0.2">
      <c r="A24" s="72"/>
      <c r="B24" s="169">
        <v>420290100</v>
      </c>
      <c r="C24" s="170" t="str">
        <f>INDEX(Sites!$A:$I,MATCH($B24,Sites!$A:$A,0),4)</f>
        <v>PA</v>
      </c>
      <c r="D24" s="171" t="str">
        <f>INDEX(Sites!$A:$I,MATCH($B24,Sites!$A:$A,0),6)</f>
        <v>Chester (NEWG)</v>
      </c>
      <c r="E24" s="169">
        <f t="array" ref="E24">IF(ISERROR(MATCH(1,(E$6='8hrMX'!$F$1:$F$500)*($B24='8hrMX'!$A$1:$A$500),0)),"No Data",INDEX('8hrMX'!$A$1:$U$500,MATCH(1,(E$6='8hrMX'!$F$1:$F$500)*($B24='8hrMX'!$A$1:$A$500),0),21) * 10^3)</f>
        <v>65</v>
      </c>
      <c r="F24" s="525">
        <v>68</v>
      </c>
      <c r="G24" s="531">
        <v>60</v>
      </c>
      <c r="H24" s="537">
        <v>62</v>
      </c>
      <c r="I24" s="172">
        <f t="shared" ca="1" si="1"/>
        <v>58</v>
      </c>
      <c r="J24" s="543">
        <v>64</v>
      </c>
      <c r="K24" s="173">
        <v>63</v>
      </c>
      <c r="L24" s="173">
        <f ca="1">IF(COUNT(G24:I24)=3,TRUNC(SUM(G24:I24)/3,0),"No Data")</f>
        <v>60</v>
      </c>
      <c r="M24" s="75"/>
      <c r="N24" s="75"/>
      <c r="O24" s="75"/>
      <c r="P24" s="75"/>
      <c r="Q24" s="75"/>
      <c r="R24" s="75"/>
      <c r="S24" s="75"/>
      <c r="T24" s="75"/>
      <c r="U24" s="72">
        <f>IF(ISERROR(MATCH($D24,'PA-8Hr'!$F$1:$F$26,0)),"No Data",MATCH($D24,'PA-8Hr'!$F$1:$F$26,0))</f>
        <v>21</v>
      </c>
      <c r="V24" s="74" t="str">
        <f t="shared" ca="1" si="2"/>
        <v>T</v>
      </c>
      <c r="W24" s="74"/>
      <c r="Y24" s="71"/>
      <c r="Z24" s="71"/>
    </row>
    <row r="25" spans="1:26" ht="12.75" customHeight="1" x14ac:dyDescent="0.2">
      <c r="A25" s="72"/>
      <c r="B25" s="169">
        <v>420450002</v>
      </c>
      <c r="C25" s="170" t="str">
        <f>INDEX(Sites!$A:$I,MATCH($B25,Sites!$A:$A,0),4)</f>
        <v>PA</v>
      </c>
      <c r="D25" s="171" t="str">
        <f>INDEX(Sites!$A:$I,MATCH($B25,Sites!$A:$A,0),6)</f>
        <v>Delaware (CHES)</v>
      </c>
      <c r="E25" s="169">
        <f t="array" ref="E25">IF(ISERROR(MATCH(1,(E$6='8hrMX'!$F$1:$F$500)*($B25='8hrMX'!$A$1:$A$500),0)),"No Data",INDEX('8hrMX'!$A$1:$U$500,MATCH(1,(E$6='8hrMX'!$F$1:$F$500)*($B25='8hrMX'!$A$1:$A$500),0),21) * 10^3)</f>
        <v>73</v>
      </c>
      <c r="F25" s="525">
        <v>69</v>
      </c>
      <c r="G25" s="531">
        <v>62</v>
      </c>
      <c r="H25" s="537">
        <v>67</v>
      </c>
      <c r="I25" s="172">
        <f t="shared" ca="1" si="1"/>
        <v>66</v>
      </c>
      <c r="J25" s="543">
        <v>68</v>
      </c>
      <c r="K25" s="173">
        <v>66</v>
      </c>
      <c r="L25" s="173">
        <f ca="1">IF(COUNT(G25:I25)=3,TRUNC(SUM(G25:I25)/3,0),"No Data")</f>
        <v>65</v>
      </c>
      <c r="M25" s="75"/>
      <c r="N25" s="75"/>
      <c r="O25" s="75"/>
      <c r="P25" s="75"/>
      <c r="Q25" s="75"/>
      <c r="R25" s="75"/>
      <c r="S25" s="75"/>
      <c r="T25" s="75"/>
      <c r="U25" s="72">
        <f>IF(ISERROR(MATCH($D25,'PA-8Hr'!$F$1:$F$26,0)),"No Data",MATCH($D25,'PA-8Hr'!$F$1:$F$26,0))</f>
        <v>22</v>
      </c>
      <c r="V25" s="74" t="str">
        <f t="shared" ca="1" si="2"/>
        <v>U</v>
      </c>
      <c r="W25" s="74"/>
      <c r="Y25" s="71"/>
      <c r="Z25" s="71"/>
    </row>
    <row r="26" spans="1:26" ht="12.75" customHeight="1" x14ac:dyDescent="0.2">
      <c r="A26" s="72"/>
      <c r="B26" s="169">
        <v>420910013</v>
      </c>
      <c r="C26" s="170" t="str">
        <f>INDEX(Sites!$A:$I,MATCH($B26,Sites!$A:$A,0),4)</f>
        <v>PA</v>
      </c>
      <c r="D26" s="171" t="str">
        <f>INDEX(Sites!$A:$I,MATCH($B26,Sites!$A:$A,0),6)</f>
        <v>Montgomery (NORR)</v>
      </c>
      <c r="E26" s="169">
        <f t="array" ref="E26">IF(ISERROR(MATCH(1,(E$6='8hrMX'!$F$1:$F$500)*($B26='8hrMX'!$A$1:$A$500),0)),"No Data",INDEX('8hrMX'!$A$1:$U$500,MATCH(1,(E$6='8hrMX'!$F$1:$F$500)*($B26='8hrMX'!$A$1:$A$500),0),21) * 10^3)</f>
        <v>73</v>
      </c>
      <c r="F26" s="525">
        <v>65</v>
      </c>
      <c r="G26" s="531">
        <v>66</v>
      </c>
      <c r="H26" s="537">
        <v>71</v>
      </c>
      <c r="I26" s="172">
        <f t="shared" ca="1" si="1"/>
        <v>66</v>
      </c>
      <c r="J26" s="543">
        <v>68</v>
      </c>
      <c r="K26" s="173">
        <v>67</v>
      </c>
      <c r="L26" s="173">
        <f ca="1">IF(COUNT(G26:I26)=3,TRUNC(SUM(G26:I26)/3,0),"No Data")</f>
        <v>67</v>
      </c>
      <c r="M26" s="75"/>
      <c r="N26" s="75"/>
      <c r="O26" s="75"/>
      <c r="P26" s="75"/>
      <c r="Q26" s="75"/>
      <c r="R26" s="75"/>
      <c r="S26" s="75"/>
      <c r="T26" s="75"/>
      <c r="U26" s="72">
        <f>IF(ISERROR(MATCH($D26,'PA-8Hr'!$F$1:$F$26,0)),"No Data",MATCH($D26,'PA-8Hr'!$F$1:$F$26,0))</f>
        <v>23</v>
      </c>
      <c r="V26" s="74" t="str">
        <f t="shared" ca="1" si="2"/>
        <v>V</v>
      </c>
      <c r="W26" s="74"/>
      <c r="Y26" s="71"/>
      <c r="Z26" s="71"/>
    </row>
    <row r="27" spans="1:26" ht="12.75" customHeight="1" x14ac:dyDescent="0.2">
      <c r="A27" s="72"/>
      <c r="B27" s="169">
        <v>421010004</v>
      </c>
      <c r="C27" s="170" t="str">
        <f>INDEX(Sites!$A:$I,MATCH($B27,Sites!$A:$A,0),4)</f>
        <v>PA</v>
      </c>
      <c r="D27" s="171" t="str">
        <f>INDEX(Sites!$A:$I,MATCH($B27,Sites!$A:$A,0),6)</f>
        <v>Philadelphia (LAB)</v>
      </c>
      <c r="E27" s="169">
        <f t="array" ref="E27">IF(ISERROR(MATCH(1,(E$6='8hrMX'!$F$1:$F$500)*($B27='8hrMX'!$A$1:$A$500),0)),"No Data",INDEX('8hrMX'!$A$1:$U$500,MATCH(1,(E$6='8hrMX'!$F$1:$F$500)*($B27='8hrMX'!$A$1:$A$500),0),21) * 10^3)</f>
        <v>71</v>
      </c>
      <c r="F27" s="525">
        <v>67</v>
      </c>
      <c r="G27" s="531">
        <v>64</v>
      </c>
      <c r="H27" s="537">
        <v>68</v>
      </c>
      <c r="I27" s="172">
        <f t="shared" ca="1" si="1"/>
        <v>61</v>
      </c>
      <c r="J27" s="543">
        <v>67</v>
      </c>
      <c r="K27" s="173">
        <v>66</v>
      </c>
      <c r="L27" s="173">
        <f ca="1">IF(COUNT(G27:I27)=3,TRUNC(SUM(G27:I27)/3,0),"No Data")</f>
        <v>64</v>
      </c>
      <c r="M27" s="75"/>
      <c r="N27" s="75"/>
      <c r="O27" s="75"/>
      <c r="P27" s="75"/>
      <c r="Q27" s="75"/>
      <c r="R27" s="75"/>
      <c r="S27" s="75"/>
      <c r="T27" s="75"/>
      <c r="U27" s="72">
        <f>IF(ISERROR(MATCH($D27,'PA-8Hr'!$F$1:$F$26,0)),"No Data",MATCH($D27,'PA-8Hr'!$F$1:$F$26,0))</f>
        <v>24</v>
      </c>
      <c r="V27" s="74" t="str">
        <f t="shared" ca="1" si="2"/>
        <v>W</v>
      </c>
      <c r="W27" s="74"/>
      <c r="Y27" s="71"/>
      <c r="Z27" s="71"/>
    </row>
    <row r="28" spans="1:26" ht="12.75" customHeight="1" x14ac:dyDescent="0.2">
      <c r="A28" s="72"/>
      <c r="B28" s="174">
        <v>421010024</v>
      </c>
      <c r="C28" s="175" t="str">
        <f>INDEX(Sites!$A:$I,MATCH($B28,Sites!$A:$A,0),4)</f>
        <v>PA</v>
      </c>
      <c r="D28" s="176" t="str">
        <f>INDEX(Sites!$A:$I,MATCH($B28,Sites!$A:$A,0),6)</f>
        <v>Philadelphia (NEA)</v>
      </c>
      <c r="E28" s="174">
        <f t="array" ref="E28">IF(ISERROR(MATCH(1,(E$6='8hrMX'!$F$1:$F$500)*($B28='8hrMX'!$A$1:$A$500),0)),"No Data",INDEX('8hrMX'!$A$1:$U$500,MATCH(1,(E$6='8hrMX'!$F$1:$F$500)*($B28='8hrMX'!$A$1:$A$500),0),21) * 10^3)</f>
        <v>79</v>
      </c>
      <c r="F28" s="526">
        <v>71</v>
      </c>
      <c r="G28" s="532">
        <v>70</v>
      </c>
      <c r="H28" s="538">
        <v>72</v>
      </c>
      <c r="I28" s="177">
        <f t="shared" ca="1" si="1"/>
        <v>68</v>
      </c>
      <c r="J28" s="545">
        <v>73</v>
      </c>
      <c r="K28" s="184">
        <v>71</v>
      </c>
      <c r="L28" s="184">
        <f ca="1">IF(COUNT(G28:I28)=3,TRUNC(SUM(G28:I28)/3,0),"No Data")</f>
        <v>70</v>
      </c>
      <c r="M28" s="75"/>
      <c r="N28" s="75"/>
      <c r="O28" s="75"/>
      <c r="P28" s="75"/>
      <c r="Q28" s="75"/>
      <c r="R28" s="75"/>
      <c r="S28" s="75"/>
      <c r="T28" s="75"/>
      <c r="U28" s="72">
        <f>IF(ISERROR(MATCH($D28,'PA-8Hr'!$F$1:$F$26,0)),"No Data",MATCH($D28,'PA-8Hr'!$F$1:$F$26,0))</f>
        <v>25</v>
      </c>
      <c r="V28" s="74" t="str">
        <f t="shared" ca="1" si="2"/>
        <v>X</v>
      </c>
      <c r="W28" s="74"/>
      <c r="Y28" s="71"/>
      <c r="Z28" s="71"/>
    </row>
    <row r="29" spans="1:26" ht="12.75" customHeight="1" thickBot="1" x14ac:dyDescent="0.25">
      <c r="A29" s="72"/>
      <c r="B29" s="185">
        <v>421010048</v>
      </c>
      <c r="C29" s="186" t="str">
        <f>INDEX(Sites!$A:$I,MATCH($B29,Sites!$A:$A,0),4)</f>
        <v>PA</v>
      </c>
      <c r="D29" s="187" t="str">
        <f>INDEX(Sites!$A:$I,MATCH($B29,Sites!$A:$A,0),6)</f>
        <v>Philadelphia (NEW)</v>
      </c>
      <c r="E29" s="185">
        <f t="array" ref="E29">IF(ISERROR(MATCH(1,(E$6='8hrMX'!$F$1:$F$500)*($B29='8hrMX'!$A$1:$A$500),0)),"No Data",INDEX('8hrMX'!$A$1:$U$500,MATCH(1,(E$6='8hrMX'!$F$1:$F$500)*($B29='8hrMX'!$A$1:$A$500),0),21) * 10^3)</f>
        <v>76</v>
      </c>
      <c r="F29" s="528">
        <v>72</v>
      </c>
      <c r="G29" s="535">
        <v>67</v>
      </c>
      <c r="H29" s="540">
        <v>73</v>
      </c>
      <c r="I29" s="188">
        <f t="shared" ca="1" si="1"/>
        <v>66</v>
      </c>
      <c r="J29" s="546">
        <v>71</v>
      </c>
      <c r="K29" s="189">
        <v>70</v>
      </c>
      <c r="L29" s="189">
        <f ca="1">IF(COUNT(G29:I29)=3,TRUNC(SUM(G29:I29)/3,0),"No Data")</f>
        <v>68</v>
      </c>
      <c r="M29" s="75"/>
      <c r="N29" s="75"/>
      <c r="O29" s="75"/>
      <c r="P29" s="75"/>
      <c r="Q29" s="75"/>
      <c r="R29" s="75"/>
      <c r="S29" s="75"/>
      <c r="T29" s="75"/>
      <c r="U29" s="72">
        <f>IF(ISERROR(MATCH($D29,'PA-8Hr'!$F$1:$F$26,0)),"No Data",MATCH($D29,'PA-8Hr'!$F$1:$F$26,0))</f>
        <v>26</v>
      </c>
      <c r="V29" s="74" t="str">
        <f t="shared" ca="1" si="2"/>
        <v>Y</v>
      </c>
      <c r="W29" s="74"/>
      <c r="Y29" s="71"/>
      <c r="Z29" s="71"/>
    </row>
    <row r="30" spans="1:26" ht="12.75" customHeight="1" thickTop="1" x14ac:dyDescent="0.2">
      <c r="A30" s="72"/>
      <c r="E30" s="159"/>
      <c r="F30" s="159"/>
      <c r="G30" s="159"/>
      <c r="H30" s="159"/>
      <c r="I30" s="159"/>
      <c r="J30" s="159"/>
      <c r="K30" s="159"/>
      <c r="L30" s="159"/>
      <c r="W30" s="71"/>
      <c r="X30" s="71"/>
      <c r="Y30" s="71"/>
      <c r="Z30" s="71"/>
    </row>
    <row r="31" spans="1:26" ht="12.75" customHeight="1" x14ac:dyDescent="0.2">
      <c r="A31" s="72"/>
      <c r="D31" s="160" t="s">
        <v>13</v>
      </c>
      <c r="E31" s="337" t="s">
        <v>14</v>
      </c>
      <c r="J31" s="190" t="s">
        <v>12</v>
      </c>
      <c r="W31" s="71"/>
      <c r="X31" s="71"/>
      <c r="Y31" s="71"/>
      <c r="Z31" s="71"/>
    </row>
    <row r="32" spans="1:26" ht="12.75" customHeight="1" x14ac:dyDescent="0.2">
      <c r="A32" s="72"/>
      <c r="D32" s="157"/>
      <c r="E32" s="157"/>
      <c r="F32" s="157"/>
      <c r="G32" s="157"/>
      <c r="H32" s="157"/>
      <c r="I32" s="157"/>
      <c r="J32" s="340" t="s">
        <v>15</v>
      </c>
      <c r="W32" s="71"/>
      <c r="X32" s="71"/>
      <c r="Y32" s="71"/>
      <c r="Z32" s="71"/>
    </row>
    <row r="33" spans="1:26" ht="12.75" customHeight="1" x14ac:dyDescent="0.2">
      <c r="A33" s="72"/>
      <c r="W33" s="71"/>
      <c r="X33" s="71"/>
      <c r="Y33" s="71"/>
      <c r="Z33" s="71"/>
    </row>
    <row r="34" spans="1:26" ht="12.75" customHeight="1" x14ac:dyDescent="0.2">
      <c r="A34" s="72"/>
      <c r="B34" s="329"/>
      <c r="C34" s="329"/>
      <c r="D34" s="329"/>
      <c r="E34" s="314" t="str">
        <f>E5</f>
        <v xml:space="preserve">AQS AMP450 </v>
      </c>
      <c r="F34" s="334"/>
      <c r="G34" s="346"/>
      <c r="H34" s="347"/>
      <c r="I34" s="348" t="str">
        <f>I5</f>
        <v>AirNow</v>
      </c>
      <c r="J34" s="335" t="e">
        <f>#REF!</f>
        <v>#REF!</v>
      </c>
      <c r="K34" s="314"/>
      <c r="L34" s="320"/>
      <c r="W34" s="71"/>
      <c r="X34" s="71"/>
      <c r="Y34" s="71"/>
      <c r="Z34" s="71"/>
    </row>
    <row r="35" spans="1:26" ht="12.75" customHeight="1" x14ac:dyDescent="0.2">
      <c r="B35" s="329"/>
      <c r="C35" s="329"/>
      <c r="D35" s="329"/>
      <c r="E35" s="349">
        <f t="shared" ref="E35:L35" si="3">E6</f>
        <v>2018</v>
      </c>
      <c r="F35" s="350">
        <f t="shared" si="3"/>
        <v>2019</v>
      </c>
      <c r="G35" s="350">
        <f t="shared" si="3"/>
        <v>2020</v>
      </c>
      <c r="H35" s="351">
        <f t="shared" si="3"/>
        <v>2021</v>
      </c>
      <c r="I35" s="352">
        <f t="shared" si="3"/>
        <v>2022</v>
      </c>
      <c r="J35" s="323">
        <f t="shared" si="3"/>
        <v>2020</v>
      </c>
      <c r="K35" s="324">
        <f t="shared" si="3"/>
        <v>2021</v>
      </c>
      <c r="L35" s="324">
        <f t="shared" si="3"/>
        <v>2022</v>
      </c>
      <c r="V35" s="74"/>
      <c r="W35" s="71"/>
      <c r="X35" s="71"/>
      <c r="Y35" s="71"/>
      <c r="Z35" s="71"/>
    </row>
    <row r="36" spans="1:26" ht="12.75" customHeight="1" x14ac:dyDescent="0.2">
      <c r="B36" s="329"/>
      <c r="C36" s="329"/>
      <c r="D36" s="330"/>
      <c r="E36" s="353">
        <f>MAX(E7:E29)</f>
        <v>84</v>
      </c>
      <c r="F36" s="354">
        <f>MAX(F7:F29)</f>
        <v>72</v>
      </c>
      <c r="G36" s="354">
        <f>MAX(G7:G29)</f>
        <v>71</v>
      </c>
      <c r="H36" s="355">
        <f>MAX(H7:H29)</f>
        <v>77</v>
      </c>
      <c r="I36" s="356">
        <f ca="1">MAX(I7:I29)</f>
        <v>70</v>
      </c>
      <c r="J36" s="325">
        <f t="shared" ref="J36:K36" si="4">MAX(J7:J29)</f>
        <v>74</v>
      </c>
      <c r="K36" s="326">
        <f t="shared" si="4"/>
        <v>71</v>
      </c>
      <c r="L36" s="326">
        <f ca="1">MAX(L7:L29)</f>
        <v>72</v>
      </c>
      <c r="V36" s="74"/>
      <c r="W36" s="74"/>
      <c r="X36" s="71"/>
      <c r="Y36" s="71"/>
      <c r="Z36" s="71"/>
    </row>
    <row r="37" spans="1:26" ht="12.75" customHeight="1" x14ac:dyDescent="0.2">
      <c r="F37" s="159"/>
      <c r="G37" s="159"/>
      <c r="V37" s="74"/>
      <c r="X37" s="71"/>
      <c r="Y37" s="71"/>
      <c r="Z37" s="71"/>
    </row>
    <row r="38" spans="1:26" ht="12.75" customHeight="1" x14ac:dyDescent="0.2">
      <c r="F38" s="159"/>
      <c r="G38" s="159"/>
      <c r="V38" s="74"/>
    </row>
    <row r="40" spans="1:26" ht="12.75" customHeight="1" x14ac:dyDescent="0.2">
      <c r="D40" s="467" t="s">
        <v>17</v>
      </c>
      <c r="E40" s="75"/>
      <c r="F40" s="75"/>
      <c r="G40" s="470" t="e">
        <f ca="1">MATCH(G$6,INDIRECT($V$5 &amp; "A1:A1500"),0)</f>
        <v>#N/A</v>
      </c>
      <c r="H40" s="470" t="e">
        <f ca="1">MATCH(H$6,INDIRECT($V$5 &amp; "A1:A1500"),0)</f>
        <v>#N/A</v>
      </c>
      <c r="J40" s="447" t="s">
        <v>16</v>
      </c>
    </row>
    <row r="41" spans="1:26" ht="12.75" customHeight="1" x14ac:dyDescent="0.2">
      <c r="D41" s="467" t="s">
        <v>18</v>
      </c>
      <c r="E41" s="157"/>
      <c r="F41" s="157"/>
      <c r="G41" s="470" t="e">
        <f ca="1">H40-1</f>
        <v>#N/A</v>
      </c>
      <c r="H41" s="470" t="e">
        <f ca="1">MATCH(MAX(INDIRECT($V$5 &amp; "B" &amp; H$40 &amp; ":" &amp; "B1500")),INDIRECT($V$5 &amp; "B1:B1500"),0)</f>
        <v>#N/A</v>
      </c>
      <c r="J41" s="445">
        <v>80</v>
      </c>
    </row>
    <row r="42" spans="1:26" ht="12.75" customHeight="1" x14ac:dyDescent="0.2">
      <c r="J42" s="321" t="s">
        <v>19</v>
      </c>
    </row>
    <row r="43" spans="1:26" ht="12.75" customHeight="1" x14ac:dyDescent="0.2">
      <c r="J43" s="341" t="s">
        <v>20</v>
      </c>
    </row>
    <row r="44" spans="1:26" ht="12.75" customHeight="1" x14ac:dyDescent="0.2">
      <c r="J44" s="321" t="s">
        <v>21</v>
      </c>
    </row>
    <row r="45" spans="1:26" ht="12.75" customHeight="1" x14ac:dyDescent="0.2">
      <c r="J45" s="321" t="s">
        <v>22</v>
      </c>
    </row>
    <row r="46" spans="1:26" ht="12.75" customHeight="1" x14ac:dyDescent="0.2">
      <c r="J46" s="446" t="s">
        <v>23</v>
      </c>
    </row>
  </sheetData>
  <sortState xmlns:xlrd2="http://schemas.microsoft.com/office/spreadsheetml/2017/richdata2" ref="B6:O29">
    <sortCondition ref="C6:C29"/>
    <sortCondition ref="D6:D29"/>
  </sortState>
  <conditionalFormatting sqref="E7:I9 E11:I29 G10:I10">
    <cfRule type="cellIs" dxfId="74" priority="196" operator="equal">
      <formula>E$36</formula>
    </cfRule>
  </conditionalFormatting>
  <conditionalFormatting sqref="J7:L29">
    <cfRule type="cellIs" dxfId="73" priority="33" operator="between">
      <formula>71</formula>
      <formula>84</formula>
    </cfRule>
    <cfRule type="cellIs" dxfId="72" priority="34" operator="between">
      <formula>85</formula>
      <formula>999</formula>
    </cfRule>
  </conditionalFormatting>
  <conditionalFormatting sqref="J41">
    <cfRule type="cellIs" dxfId="71" priority="1" stopIfTrue="1" operator="equal">
      <formula>J$36</formula>
    </cfRule>
  </conditionalFormatting>
  <conditionalFormatting sqref="E10">
    <cfRule type="cellIs" dxfId="70" priority="198" operator="equal">
      <formula>F$36</formula>
    </cfRule>
  </conditionalFormatting>
  <hyperlinks>
    <hyperlink ref="J46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E40" sqref="E40"/>
    </sheetView>
  </sheetViews>
  <sheetFormatPr defaultColWidth="6.7109375" defaultRowHeight="12.75" customHeight="1" x14ac:dyDescent="0.2"/>
  <cols>
    <col min="1" max="1" width="12.7109375" style="267" customWidth="1"/>
    <col min="2" max="2" width="10.7109375" style="267" customWidth="1"/>
    <col min="3" max="3" width="6.7109375" style="267" customWidth="1"/>
    <col min="4" max="4" width="20.7109375" style="267" customWidth="1"/>
    <col min="5" max="5" width="6.7109375" style="267" customWidth="1"/>
    <col min="6" max="6" width="21.7109375" style="267" customWidth="1"/>
    <col min="7" max="251" width="8.7109375" style="267" customWidth="1"/>
    <col min="252" max="16384" width="6.7109375" style="267"/>
  </cols>
  <sheetData>
    <row r="1" spans="1:27" ht="12.75" customHeight="1" x14ac:dyDescent="0.2">
      <c r="A1" s="266" t="s">
        <v>24</v>
      </c>
      <c r="E1" s="268" t="str">
        <f>$A$3 &amp; " Ozone Levels " &amp; $A$4 &amp; "  (" &amp; $A$2 &amp; ")"</f>
        <v>PA-NJ-DE-MD Ozone Levels 2022  (8-Hr Max)</v>
      </c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AA1" s="270" t="s">
        <v>25</v>
      </c>
    </row>
    <row r="2" spans="1:27" ht="12.75" customHeight="1" x14ac:dyDescent="0.2">
      <c r="A2" s="266" t="s">
        <v>26</v>
      </c>
      <c r="D2" s="271"/>
      <c r="E2" s="269" t="s">
        <v>409</v>
      </c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AA2" s="272" t="e">
        <f>$E$1 &amp; " " &amp;#REF! &amp; " " &amp; $P$3 &amp; CHAR(10) &amp; $E$2</f>
        <v>#REF!</v>
      </c>
    </row>
    <row r="3" spans="1:27" ht="12.75" customHeight="1" x14ac:dyDescent="0.2">
      <c r="A3" s="266" t="s">
        <v>27</v>
      </c>
      <c r="E3" s="274" t="s">
        <v>8</v>
      </c>
      <c r="F3" s="275" t="s">
        <v>9</v>
      </c>
      <c r="G3" s="274" t="s">
        <v>28</v>
      </c>
      <c r="H3" s="276" t="s">
        <v>29</v>
      </c>
      <c r="I3" s="276" t="s">
        <v>30</v>
      </c>
      <c r="J3" s="276" t="s">
        <v>31</v>
      </c>
      <c r="K3" s="276" t="s">
        <v>32</v>
      </c>
      <c r="L3" s="276" t="s">
        <v>33</v>
      </c>
      <c r="M3" s="277" t="s">
        <v>34</v>
      </c>
      <c r="N3" s="276" t="s">
        <v>12</v>
      </c>
      <c r="O3" s="276" t="s">
        <v>35</v>
      </c>
      <c r="P3" s="274" t="s">
        <v>15</v>
      </c>
      <c r="Q3" s="277" t="s">
        <v>36</v>
      </c>
      <c r="AA3" s="272" t="e">
        <f>$E$1 &amp; " " &amp;#REF! &amp; " " &amp; $O$3 &amp; CHAR(10) &amp; $E$2</f>
        <v>#REF!</v>
      </c>
    </row>
    <row r="4" spans="1:27" ht="12.75" customHeight="1" x14ac:dyDescent="0.2">
      <c r="A4" s="266">
        <v>2022</v>
      </c>
      <c r="E4" s="273" t="str">
        <f>DailyMax!C5</f>
        <v>DE</v>
      </c>
      <c r="F4" s="262" t="str">
        <f>DailyMax!D5</f>
        <v>Kent (KILLENS)</v>
      </c>
      <c r="G4" s="278">
        <f>IF(COUNT(DailyMax!$H5:$IR5) &lt; VALUE(LEFT(G$3,1)),"No Data",LARGE(DailyMax!$H5:$IR5,LEFT(G$3,1)))</f>
        <v>65</v>
      </c>
      <c r="H4" s="279">
        <f>IF(COUNT(DailyMax!$H5:$IR5) &lt; VALUE(LEFT(H$3,1)),"No Data",LARGE(DailyMax!$H5:$IR5,LEFT(H$3,1)))</f>
        <v>64</v>
      </c>
      <c r="I4" s="279">
        <f>IF(COUNT(DailyMax!$H5:$IR5) &lt; VALUE(LEFT(I$3,1)),"No Data",LARGE(DailyMax!$H5:$IR5,LEFT(I$3,1)))</f>
        <v>62</v>
      </c>
      <c r="J4" s="279">
        <f>IF(COUNT(DailyMax!$H5:$IR5) &lt; VALUE(LEFT(J$3,1)),"No Data",LARGE(DailyMax!$H5:$IR5,LEFT(J$3,1)))</f>
        <v>61</v>
      </c>
      <c r="K4" s="279">
        <f>IF(COUNT(DailyMax!$H5:$IR5) &lt; VALUE(LEFT(K$3,1)),"No Data",LARGE(DailyMax!$H5:$IR5,LEFT(K$3,1)))</f>
        <v>60</v>
      </c>
      <c r="L4" s="279">
        <f>IF(COUNT(DailyMax!$H5:$IR5) &lt; VALUE(LEFT(L$3,1)),"No Data",LARGE(DailyMax!$H5:$IR5,LEFT(L$3,1)))</f>
        <v>59</v>
      </c>
      <c r="M4" s="280">
        <f>IF(COUNT(DailyMax!$H5:$IR5) &lt; VALUE(LEFT(M$3,1)),"No Data",LARGE(DailyMax!$H5:$IR5,LEFT(M$3,1)))</f>
        <v>59</v>
      </c>
      <c r="N4" s="279" t="str">
        <f>IF(COUNT(DailyMax!$H5:$IR5)&gt;0,IF(COUNTIF(DailyMax!$H5:$IR5,N$3)&gt;0,COUNTIF(DailyMax!$H5:$IR5,N$3),""),"No Data")</f>
        <v/>
      </c>
      <c r="O4" s="279" t="str">
        <f>IF(COUNT(DailyMax!$H5:$IR5)&gt;0,IF(COUNTIF(DailyMax!$H5:$IR5,O$3)&gt;0,COUNTIF(DailyMax!$H5:$IR5,O$3),""),"No Data")</f>
        <v/>
      </c>
      <c r="P4" s="278" t="str">
        <f>IF(COUNT(DailyMax!$H5:$IR5)&gt;0,IF(COUNTIF(DailyMax!$H5:$IR5,P$3)&gt;0,COUNTIF(DailyMax!$H5:$IR5,P$3),""),"No Data")</f>
        <v/>
      </c>
      <c r="Q4" s="280" t="str">
        <f>IF(COUNT(DailyMax!$H5:$IR5)&gt;0,IF(COUNTIF(DailyMax!$H5:$IR5,Q$3)&gt;0,COUNTIF(DailyMax!$H5:$IR5,Q$3),""),"No Data")</f>
        <v/>
      </c>
      <c r="AA4" s="272" t="e">
        <f>$E$1 &amp; " " &amp;#REF! &amp; " " &amp; $N$3 &amp; CHAR(10) &amp; $E$2</f>
        <v>#REF!</v>
      </c>
    </row>
    <row r="5" spans="1:27" ht="12.75" customHeight="1" x14ac:dyDescent="0.2">
      <c r="A5" s="299"/>
      <c r="E5" s="281" t="str">
        <f>DailyMax!C6</f>
        <v>DE</v>
      </c>
      <c r="F5" s="282" t="str">
        <f>DailyMax!D6</f>
        <v>New Castle (BCSP)</v>
      </c>
      <c r="G5" s="283">
        <f>IF(COUNT(DailyMax!$H6:$IR6) &lt; VALUE(LEFT(G$3,1)),"No Data",LARGE(DailyMax!$H6:$IR6,LEFT(G$3,1)))</f>
        <v>67</v>
      </c>
      <c r="H5" s="284">
        <f>IF(COUNT(DailyMax!$H6:$IR6) &lt; VALUE(LEFT(H$3,1)),"No Data",LARGE(DailyMax!$H6:$IR6,LEFT(H$3,1)))</f>
        <v>67</v>
      </c>
      <c r="I5" s="284">
        <f>IF(COUNT(DailyMax!$H6:$IR6) &lt; VALUE(LEFT(I$3,1)),"No Data",LARGE(DailyMax!$H6:$IR6,LEFT(I$3,1)))</f>
        <v>66</v>
      </c>
      <c r="J5" s="284">
        <f>IF(COUNT(DailyMax!$H6:$IR6) &lt; VALUE(LEFT(J$3,1)),"No Data",LARGE(DailyMax!$H6:$IR6,LEFT(J$3,1)))</f>
        <v>64</v>
      </c>
      <c r="K5" s="284">
        <f>IF(COUNT(DailyMax!$H6:$IR6) &lt; VALUE(LEFT(K$3,1)),"No Data",LARGE(DailyMax!$H6:$IR6,LEFT(K$3,1)))</f>
        <v>64</v>
      </c>
      <c r="L5" s="284">
        <f>IF(COUNT(DailyMax!$H6:$IR6) &lt; VALUE(LEFT(L$3,1)),"No Data",LARGE(DailyMax!$H6:$IR6,LEFT(L$3,1)))</f>
        <v>62</v>
      </c>
      <c r="M5" s="285">
        <f>IF(COUNT(DailyMax!$H6:$IR6) &lt; VALUE(LEFT(M$3,1)),"No Data",LARGE(DailyMax!$H6:$IR6,LEFT(M$3,1)))</f>
        <v>62</v>
      </c>
      <c r="N5" s="284" t="str">
        <f>IF(COUNT(DailyMax!$H6:$IR6)&gt;0,IF(COUNTIF(DailyMax!$H6:$IR6,N$3)&gt;0,COUNTIF(DailyMax!$H6:$IR6,N$3),""),"No Data")</f>
        <v/>
      </c>
      <c r="O5" s="284" t="str">
        <f>IF(COUNT(DailyMax!$H6:$IR6)&gt;0,IF(COUNTIF(DailyMax!$H6:$IR6,O$3)&gt;0,COUNTIF(DailyMax!$H6:$IR6,O$3),""),"No Data")</f>
        <v/>
      </c>
      <c r="P5" s="283" t="str">
        <f>IF(COUNT(DailyMax!$H6:$IR6)&gt;0,IF(COUNTIF(DailyMax!$H6:$IR6,P$3)&gt;0,COUNTIF(DailyMax!$H6:$IR6,P$3),""),"No Data")</f>
        <v/>
      </c>
      <c r="Q5" s="285">
        <f>IF(COUNT(DailyMax!$H6:$IR6)&gt;0,IF(COUNTIF(DailyMax!$H6:$IR6,Q$3)&gt;0,COUNTIF(DailyMax!$H6:$IR6,Q$3),""),"No Data")</f>
        <v>3</v>
      </c>
      <c r="AA5" s="272" t="e">
        <f>$E$1 &amp; " " &amp;#REF! &amp; " " &amp; $Q$3 &amp; CHAR(10) &amp; $E$2</f>
        <v>#REF!</v>
      </c>
    </row>
    <row r="6" spans="1:27" ht="12.75" customHeight="1" x14ac:dyDescent="0.2">
      <c r="E6" s="281" t="str">
        <f>DailyMax!C7</f>
        <v>DE</v>
      </c>
      <c r="F6" s="282" t="str">
        <f>DailyMax!D7</f>
        <v>New Castle (BELLFNT2)</v>
      </c>
      <c r="G6" s="283">
        <f>IF(COUNT(DailyMax!$H7:$IR7) &lt; VALUE(LEFT(G$3,1)),"No Data",LARGE(DailyMax!$H7:$IR7,LEFT(G$3,1)))</f>
        <v>67</v>
      </c>
      <c r="H6" s="284">
        <f>IF(COUNT(DailyMax!$H7:$IR7) &lt; VALUE(LEFT(H$3,1)),"No Data",LARGE(DailyMax!$H7:$IR7,LEFT(H$3,1)))</f>
        <v>67</v>
      </c>
      <c r="I6" s="284">
        <f>IF(COUNT(DailyMax!$H7:$IR7) &lt; VALUE(LEFT(I$3,1)),"No Data",LARGE(DailyMax!$H7:$IR7,LEFT(I$3,1)))</f>
        <v>65</v>
      </c>
      <c r="J6" s="284">
        <f>IF(COUNT(DailyMax!$H7:$IR7) &lt; VALUE(LEFT(J$3,1)),"No Data",LARGE(DailyMax!$H7:$IR7,LEFT(J$3,1)))</f>
        <v>65</v>
      </c>
      <c r="K6" s="284">
        <f>IF(COUNT(DailyMax!$H7:$IR7) &lt; VALUE(LEFT(K$3,1)),"No Data",LARGE(DailyMax!$H7:$IR7,LEFT(K$3,1)))</f>
        <v>64</v>
      </c>
      <c r="L6" s="284">
        <f>IF(COUNT(DailyMax!$H7:$IR7) &lt; VALUE(LEFT(L$3,1)),"No Data",LARGE(DailyMax!$H7:$IR7,LEFT(L$3,1)))</f>
        <v>62</v>
      </c>
      <c r="M6" s="285">
        <f>IF(COUNT(DailyMax!$H7:$IR7) &lt; VALUE(LEFT(M$3,1)),"No Data",LARGE(DailyMax!$H7:$IR7,LEFT(M$3,1)))</f>
        <v>62</v>
      </c>
      <c r="N6" s="284" t="str">
        <f>IF(COUNT(DailyMax!$H7:$IR7)&gt;0,IF(COUNTIF(DailyMax!$H7:$IR7,N$3)&gt;0,COUNTIF(DailyMax!$H7:$IR7,N$3),""),"No Data")</f>
        <v/>
      </c>
      <c r="O6" s="284" t="str">
        <f>IF(COUNT(DailyMax!$H7:$IR7)&gt;0,IF(COUNTIF(DailyMax!$H7:$IR7,O$3)&gt;0,COUNTIF(DailyMax!$H7:$IR7,O$3),""),"No Data")</f>
        <v/>
      </c>
      <c r="P6" s="283" t="str">
        <f>IF(COUNT(DailyMax!$H7:$IR7)&gt;0,IF(COUNTIF(DailyMax!$H7:$IR7,P$3)&gt;0,COUNTIF(DailyMax!$H7:$IR7,P$3),""),"No Data")</f>
        <v/>
      </c>
      <c r="Q6" s="285">
        <f>IF(COUNT(DailyMax!$H7:$IR7)&gt;0,IF(COUNTIF(DailyMax!$H7:$IR7,Q$3)&gt;0,COUNTIF(DailyMax!$H7:$IR7,Q$3),""),"No Data")</f>
        <v>2</v>
      </c>
    </row>
    <row r="7" spans="1:27" ht="12.75" customHeight="1" x14ac:dyDescent="0.2">
      <c r="E7" s="281" t="str">
        <f>DailyMax!C8</f>
        <v>DE</v>
      </c>
      <c r="F7" s="282" t="str">
        <f>DailyMax!D8</f>
        <v>New Castle (LUMS 2)</v>
      </c>
      <c r="G7" s="283">
        <f>IF(COUNT(DailyMax!$H8:$IR8) &lt; VALUE(LEFT(G$3,1)),"No Data",LARGE(DailyMax!$H8:$IR8,LEFT(G$3,1)))</f>
        <v>68</v>
      </c>
      <c r="H7" s="284">
        <f>IF(COUNT(DailyMax!$H8:$IR8) &lt; VALUE(LEFT(H$3,1)),"No Data",LARGE(DailyMax!$H8:$IR8,LEFT(H$3,1)))</f>
        <v>65</v>
      </c>
      <c r="I7" s="284">
        <f>IF(COUNT(DailyMax!$H8:$IR8) &lt; VALUE(LEFT(I$3,1)),"No Data",LARGE(DailyMax!$H8:$IR8,LEFT(I$3,1)))</f>
        <v>65</v>
      </c>
      <c r="J7" s="284">
        <f>IF(COUNT(DailyMax!$H8:$IR8) &lt; VALUE(LEFT(J$3,1)),"No Data",LARGE(DailyMax!$H8:$IR8,LEFT(J$3,1)))</f>
        <v>64</v>
      </c>
      <c r="K7" s="284">
        <f>IF(COUNT(DailyMax!$H8:$IR8) &lt; VALUE(LEFT(K$3,1)),"No Data",LARGE(DailyMax!$H8:$IR8,LEFT(K$3,1)))</f>
        <v>62</v>
      </c>
      <c r="L7" s="284">
        <f>IF(COUNT(DailyMax!$H8:$IR8) &lt; VALUE(LEFT(L$3,1)),"No Data",LARGE(DailyMax!$H8:$IR8,LEFT(L$3,1)))</f>
        <v>62</v>
      </c>
      <c r="M7" s="285">
        <f>IF(COUNT(DailyMax!$H8:$IR8) &lt; VALUE(LEFT(M$3,1)),"No Data",LARGE(DailyMax!$H8:$IR8,LEFT(M$3,1)))</f>
        <v>61</v>
      </c>
      <c r="N7" s="284" t="str">
        <f>IF(COUNT(DailyMax!$H8:$IR8)&gt;0,IF(COUNTIF(DailyMax!$H8:$IR8,N$3)&gt;0,COUNTIF(DailyMax!$H8:$IR8,N$3),""),"No Data")</f>
        <v/>
      </c>
      <c r="O7" s="284" t="str">
        <f>IF(COUNT(DailyMax!$H8:$IR8)&gt;0,IF(COUNTIF(DailyMax!$H8:$IR8,O$3)&gt;0,COUNTIF(DailyMax!$H8:$IR8,O$3),""),"No Data")</f>
        <v/>
      </c>
      <c r="P7" s="283" t="str">
        <f>IF(COUNT(DailyMax!$H8:$IR8)&gt;0,IF(COUNTIF(DailyMax!$H8:$IR8,P$3)&gt;0,COUNTIF(DailyMax!$H8:$IR8,P$3),""),"No Data")</f>
        <v/>
      </c>
      <c r="Q7" s="285">
        <f>IF(COUNT(DailyMax!$H8:$IR8)&gt;0,IF(COUNTIF(DailyMax!$H8:$IR8,Q$3)&gt;0,COUNTIF(DailyMax!$H8:$IR8,Q$3),""),"No Data")</f>
        <v>1</v>
      </c>
    </row>
    <row r="8" spans="1:27" ht="12.75" customHeight="1" x14ac:dyDescent="0.2">
      <c r="E8" s="281" t="str">
        <f>DailyMax!C9</f>
        <v>DE</v>
      </c>
      <c r="F8" s="282" t="str">
        <f>DailyMax!D9</f>
        <v>Sussex (LEWES)</v>
      </c>
      <c r="G8" s="283">
        <f>IF(COUNT(DailyMax!$H9:$IR9) &lt; VALUE(LEFT(G$3,1)),"No Data",LARGE(DailyMax!$H9:$IR9,LEFT(G$3,1)))</f>
        <v>66</v>
      </c>
      <c r="H8" s="284">
        <f>IF(COUNT(DailyMax!$H9:$IR9) &lt; VALUE(LEFT(H$3,1)),"No Data",LARGE(DailyMax!$H9:$IR9,LEFT(H$3,1)))</f>
        <v>62</v>
      </c>
      <c r="I8" s="284">
        <f>IF(COUNT(DailyMax!$H9:$IR9) &lt; VALUE(LEFT(I$3,1)),"No Data",LARGE(DailyMax!$H9:$IR9,LEFT(I$3,1)))</f>
        <v>61</v>
      </c>
      <c r="J8" s="284">
        <f>IF(COUNT(DailyMax!$H9:$IR9) &lt; VALUE(LEFT(J$3,1)),"No Data",LARGE(DailyMax!$H9:$IR9,LEFT(J$3,1)))</f>
        <v>61</v>
      </c>
      <c r="K8" s="284">
        <f>IF(COUNT(DailyMax!$H9:$IR9) &lt; VALUE(LEFT(K$3,1)),"No Data",LARGE(DailyMax!$H9:$IR9,LEFT(K$3,1)))</f>
        <v>60</v>
      </c>
      <c r="L8" s="284">
        <f>IF(COUNT(DailyMax!$H9:$IR9) &lt; VALUE(LEFT(L$3,1)),"No Data",LARGE(DailyMax!$H9:$IR9,LEFT(L$3,1)))</f>
        <v>58</v>
      </c>
      <c r="M8" s="285">
        <f>IF(COUNT(DailyMax!$H9:$IR9) &lt; VALUE(LEFT(M$3,1)),"No Data",LARGE(DailyMax!$H9:$IR9,LEFT(M$3,1)))</f>
        <v>58</v>
      </c>
      <c r="N8" s="284" t="str">
        <f>IF(COUNT(DailyMax!$H9:$IR9)&gt;0,IF(COUNTIF(DailyMax!$H9:$IR9,N$3)&gt;0,COUNTIF(DailyMax!$H9:$IR9,N$3),""),"No Data")</f>
        <v/>
      </c>
      <c r="O8" s="284" t="str">
        <f>IF(COUNT(DailyMax!$H9:$IR9)&gt;0,IF(COUNTIF(DailyMax!$H9:$IR9,O$3)&gt;0,COUNTIF(DailyMax!$H9:$IR9,O$3),""),"No Data")</f>
        <v/>
      </c>
      <c r="P8" s="283" t="str">
        <f>IF(COUNT(DailyMax!$H9:$IR9)&gt;0,IF(COUNTIF(DailyMax!$H9:$IR9,P$3)&gt;0,COUNTIF(DailyMax!$H9:$IR9,P$3),""),"No Data")</f>
        <v/>
      </c>
      <c r="Q8" s="285">
        <f>IF(COUNT(DailyMax!$H9:$IR9)&gt;0,IF(COUNTIF(DailyMax!$H9:$IR9,Q$3)&gt;0,COUNTIF(DailyMax!$H9:$IR9,Q$3),""),"No Data")</f>
        <v>1</v>
      </c>
    </row>
    <row r="9" spans="1:27" ht="12.75" customHeight="1" x14ac:dyDescent="0.2">
      <c r="A9" s="300" t="s">
        <v>37</v>
      </c>
      <c r="E9" s="281" t="str">
        <f>DailyMax!C10</f>
        <v>DE</v>
      </c>
      <c r="F9" s="282" t="str">
        <f>DailyMax!D10</f>
        <v>Sussex (SEAFORD)</v>
      </c>
      <c r="G9" s="283">
        <f>IF(COUNT(DailyMax!$H10:$IR10) &lt; VALUE(LEFT(G$3,1)),"No Data",LARGE(DailyMax!$H10:$IR10,LEFT(G$3,1)))</f>
        <v>66</v>
      </c>
      <c r="H9" s="284">
        <f>IF(COUNT(DailyMax!$H10:$IR10) &lt; VALUE(LEFT(H$3,1)),"No Data",LARGE(DailyMax!$H10:$IR10,LEFT(H$3,1)))</f>
        <v>65</v>
      </c>
      <c r="I9" s="284">
        <f>IF(COUNT(DailyMax!$H10:$IR10) &lt; VALUE(LEFT(I$3,1)),"No Data",LARGE(DailyMax!$H10:$IR10,LEFT(I$3,1)))</f>
        <v>64</v>
      </c>
      <c r="J9" s="284">
        <f>IF(COUNT(DailyMax!$H10:$IR10) &lt; VALUE(LEFT(J$3,1)),"No Data",LARGE(DailyMax!$H10:$IR10,LEFT(J$3,1)))</f>
        <v>63</v>
      </c>
      <c r="K9" s="284">
        <f>IF(COUNT(DailyMax!$H10:$IR10) &lt; VALUE(LEFT(K$3,1)),"No Data",LARGE(DailyMax!$H10:$IR10,LEFT(K$3,1)))</f>
        <v>62</v>
      </c>
      <c r="L9" s="284">
        <f>IF(COUNT(DailyMax!$H10:$IR10) &lt; VALUE(LEFT(L$3,1)),"No Data",LARGE(DailyMax!$H10:$IR10,LEFT(L$3,1)))</f>
        <v>62</v>
      </c>
      <c r="M9" s="285">
        <f>IF(COUNT(DailyMax!$H10:$IR10) &lt; VALUE(LEFT(M$3,1)),"No Data",LARGE(DailyMax!$H10:$IR10,LEFT(M$3,1)))</f>
        <v>59</v>
      </c>
      <c r="N9" s="284" t="str">
        <f>IF(COUNT(DailyMax!$H10:$IR10)&gt;0,IF(COUNTIF(DailyMax!$H10:$IR10,N$3)&gt;0,COUNTIF(DailyMax!$H10:$IR10,N$3),""),"No Data")</f>
        <v/>
      </c>
      <c r="O9" s="284" t="str">
        <f>IF(COUNT(DailyMax!$H10:$IR10)&gt;0,IF(COUNTIF(DailyMax!$H10:$IR10,O$3)&gt;0,COUNTIF(DailyMax!$H10:$IR10,O$3),""),"No Data")</f>
        <v/>
      </c>
      <c r="P9" s="283" t="str">
        <f>IF(COUNT(DailyMax!$H10:$IR10)&gt;0,IF(COUNTIF(DailyMax!$H10:$IR10,P$3)&gt;0,COUNTIF(DailyMax!$H10:$IR10,P$3),""),"No Data")</f>
        <v/>
      </c>
      <c r="Q9" s="285">
        <f>IF(COUNT(DailyMax!$H10:$IR10)&gt;0,IF(COUNTIF(DailyMax!$H10:$IR10,Q$3)&gt;0,COUNTIF(DailyMax!$H10:$IR10,Q$3),""),"No Data")</f>
        <v>1</v>
      </c>
    </row>
    <row r="10" spans="1:27" ht="12.75" customHeight="1" x14ac:dyDescent="0.2">
      <c r="A10" s="300" t="s">
        <v>38</v>
      </c>
      <c r="E10" s="281" t="str">
        <f>DailyMax!C11</f>
        <v>DE</v>
      </c>
      <c r="F10" s="282" t="str">
        <f>DailyMax!D11</f>
        <v>New Castle (MLK)</v>
      </c>
      <c r="G10" s="283">
        <f>IF(COUNT(DailyMax!$H11:$IR11) &lt; VALUE(LEFT(G$3,1)),"No Data",LARGE(DailyMax!$H11:$IR11,LEFT(G$3,1)))</f>
        <v>67</v>
      </c>
      <c r="H10" s="284">
        <f>IF(COUNT(DailyMax!$H11:$IR11) &lt; VALUE(LEFT(H$3,1)),"No Data",LARGE(DailyMax!$H11:$IR11,LEFT(H$3,1)))</f>
        <v>67</v>
      </c>
      <c r="I10" s="284">
        <f>IF(COUNT(DailyMax!$H11:$IR11) &lt; VALUE(LEFT(I$3,1)),"No Data",LARGE(DailyMax!$H11:$IR11,LEFT(I$3,1)))</f>
        <v>66</v>
      </c>
      <c r="J10" s="284">
        <f>IF(COUNT(DailyMax!$H11:$IR11) &lt; VALUE(LEFT(J$3,1)),"No Data",LARGE(DailyMax!$H11:$IR11,LEFT(J$3,1)))</f>
        <v>65</v>
      </c>
      <c r="K10" s="284">
        <f>IF(COUNT(DailyMax!$H11:$IR11) &lt; VALUE(LEFT(K$3,1)),"No Data",LARGE(DailyMax!$H11:$IR11,LEFT(K$3,1)))</f>
        <v>65</v>
      </c>
      <c r="L10" s="284">
        <f>IF(COUNT(DailyMax!$H11:$IR11) &lt; VALUE(LEFT(L$3,1)),"No Data",LARGE(DailyMax!$H11:$IR11,LEFT(L$3,1)))</f>
        <v>64</v>
      </c>
      <c r="M10" s="285">
        <f>IF(COUNT(DailyMax!$H11:$IR11) &lt; VALUE(LEFT(M$3,1)),"No Data",LARGE(DailyMax!$H11:$IR11,LEFT(M$3,1)))</f>
        <v>61</v>
      </c>
      <c r="N10" s="284" t="str">
        <f>IF(COUNT(DailyMax!$H11:$IR11)&gt;0,IF(COUNTIF(DailyMax!$H11:$IR11,N$3)&gt;0,COUNTIF(DailyMax!$H11:$IR11,N$3),""),"No Data")</f>
        <v/>
      </c>
      <c r="O10" s="284" t="str">
        <f>IF(COUNT(DailyMax!$H11:$IR11)&gt;0,IF(COUNTIF(DailyMax!$H11:$IR11,O$3)&gt;0,COUNTIF(DailyMax!$H11:$IR11,O$3),""),"No Data")</f>
        <v/>
      </c>
      <c r="P10" s="283" t="str">
        <f>IF(COUNT(DailyMax!$H11:$IR11)&gt;0,IF(COUNTIF(DailyMax!$H11:$IR11,P$3)&gt;0,COUNTIF(DailyMax!$H11:$IR11,P$3),""),"No Data")</f>
        <v/>
      </c>
      <c r="Q10" s="285">
        <f>IF(COUNT(DailyMax!$H11:$IR11)&gt;0,IF(COUNTIF(DailyMax!$H11:$IR11,Q$3)&gt;0,COUNTIF(DailyMax!$H11:$IR11,Q$3),""),"No Data")</f>
        <v>3</v>
      </c>
    </row>
    <row r="11" spans="1:27" ht="12.75" customHeight="1" x14ac:dyDescent="0.2">
      <c r="E11" s="281" t="str">
        <f>DailyMax!C12</f>
        <v>MD</v>
      </c>
      <c r="F11" s="282" t="str">
        <f>DailyMax!D12</f>
        <v>Cecil (Fair Hill)</v>
      </c>
      <c r="G11" s="283">
        <f>IF(COUNT(DailyMax!$H12:$IR12) &lt; VALUE(LEFT(G$3,1)),"No Data",LARGE(DailyMax!$H12:$IR12,LEFT(G$3,1)))</f>
        <v>71</v>
      </c>
      <c r="H11" s="284">
        <f>IF(COUNT(DailyMax!$H12:$IR12) &lt; VALUE(LEFT(H$3,1)),"No Data",LARGE(DailyMax!$H12:$IR12,LEFT(H$3,1)))</f>
        <v>67</v>
      </c>
      <c r="I11" s="284">
        <f>IF(COUNT(DailyMax!$H12:$IR12) &lt; VALUE(LEFT(I$3,1)),"No Data",LARGE(DailyMax!$H12:$IR12,LEFT(I$3,1)))</f>
        <v>67</v>
      </c>
      <c r="J11" s="284">
        <f>IF(COUNT(DailyMax!$H12:$IR12) &lt; VALUE(LEFT(J$3,1)),"No Data",LARGE(DailyMax!$H12:$IR12,LEFT(J$3,1)))</f>
        <v>63</v>
      </c>
      <c r="K11" s="284">
        <f>IF(COUNT(DailyMax!$H12:$IR12) &lt; VALUE(LEFT(K$3,1)),"No Data",LARGE(DailyMax!$H12:$IR12,LEFT(K$3,1)))</f>
        <v>62</v>
      </c>
      <c r="L11" s="284">
        <f>IF(COUNT(DailyMax!$H12:$IR12) &lt; VALUE(LEFT(L$3,1)),"No Data",LARGE(DailyMax!$H12:$IR12,LEFT(L$3,1)))</f>
        <v>62</v>
      </c>
      <c r="M11" s="285">
        <f>IF(COUNT(DailyMax!$H12:$IR12) &lt; VALUE(LEFT(M$3,1)),"No Data",LARGE(DailyMax!$H12:$IR12,LEFT(M$3,1)))</f>
        <v>62</v>
      </c>
      <c r="N11" s="284">
        <f>IF(COUNT(DailyMax!$H12:$IR12)&gt;0,IF(COUNTIF(DailyMax!$H12:$IR12,N$3)&gt;0,COUNTIF(DailyMax!$H12:$IR12,N$3),""),"No Data")</f>
        <v>1</v>
      </c>
      <c r="O11" s="284" t="str">
        <f>IF(COUNT(DailyMax!$H12:$IR12)&gt;0,IF(COUNTIF(DailyMax!$H12:$IR12,O$3)&gt;0,COUNTIF(DailyMax!$H12:$IR12,O$3),""),"No Data")</f>
        <v/>
      </c>
      <c r="P11" s="283" t="str">
        <f>IF(COUNT(DailyMax!$H12:$IR12)&gt;0,IF(COUNTIF(DailyMax!$H12:$IR12,P$3)&gt;0,COUNTIF(DailyMax!$H12:$IR12,P$3),""),"No Data")</f>
        <v/>
      </c>
      <c r="Q11" s="285">
        <f>IF(COUNT(DailyMax!$H12:$IR12)&gt;0,IF(COUNTIF(DailyMax!$H12:$IR12,Q$3)&gt;0,COUNTIF(DailyMax!$H12:$IR12,Q$3),""),"No Data")</f>
        <v>3</v>
      </c>
    </row>
    <row r="12" spans="1:27" ht="12.75" customHeight="1" x14ac:dyDescent="0.2">
      <c r="E12" s="281" t="str">
        <f>DailyMax!C13</f>
        <v>NJ</v>
      </c>
      <c r="F12" s="282" t="str">
        <f>DailyMax!D13</f>
        <v>Ancora State Hospital</v>
      </c>
      <c r="G12" s="283">
        <f>IF(COUNT(DailyMax!$H13:$IR13) &lt; VALUE(LEFT(G$3,1)),"No Data",LARGE(DailyMax!$H13:$IR13,LEFT(G$3,1)))</f>
        <v>73</v>
      </c>
      <c r="H12" s="284">
        <f>IF(COUNT(DailyMax!$H13:$IR13) &lt; VALUE(LEFT(H$3,1)),"No Data",LARGE(DailyMax!$H13:$IR13,LEFT(H$3,1)))</f>
        <v>63</v>
      </c>
      <c r="I12" s="284">
        <f>IF(COUNT(DailyMax!$H13:$IR13) &lt; VALUE(LEFT(I$3,1)),"No Data",LARGE(DailyMax!$H13:$IR13,LEFT(I$3,1)))</f>
        <v>63</v>
      </c>
      <c r="J12" s="284">
        <f>IF(COUNT(DailyMax!$H13:$IR13) &lt; VALUE(LEFT(J$3,1)),"No Data",LARGE(DailyMax!$H13:$IR13,LEFT(J$3,1)))</f>
        <v>63</v>
      </c>
      <c r="K12" s="284">
        <f>IF(COUNT(DailyMax!$H13:$IR13) &lt; VALUE(LEFT(K$3,1)),"No Data",LARGE(DailyMax!$H13:$IR13,LEFT(K$3,1)))</f>
        <v>61</v>
      </c>
      <c r="L12" s="284">
        <f>IF(COUNT(DailyMax!$H13:$IR13) &lt; VALUE(LEFT(L$3,1)),"No Data",LARGE(DailyMax!$H13:$IR13,LEFT(L$3,1)))</f>
        <v>61</v>
      </c>
      <c r="M12" s="285">
        <f>IF(COUNT(DailyMax!$H13:$IR13) &lt; VALUE(LEFT(M$3,1)),"No Data",LARGE(DailyMax!$H13:$IR13,LEFT(M$3,1)))</f>
        <v>60</v>
      </c>
      <c r="N12" s="284">
        <f>IF(COUNT(DailyMax!$H13:$IR13)&gt;0,IF(COUNTIF(DailyMax!$H13:$IR13,N$3)&gt;0,COUNTIF(DailyMax!$H13:$IR13,N$3),""),"No Data")</f>
        <v>1</v>
      </c>
      <c r="O12" s="284" t="str">
        <f>IF(COUNT(DailyMax!$H13:$IR13)&gt;0,IF(COUNTIF(DailyMax!$H13:$IR13,O$3)&gt;0,COUNTIF(DailyMax!$H13:$IR13,O$3),""),"No Data")</f>
        <v/>
      </c>
      <c r="P12" s="283" t="str">
        <f>IF(COUNT(DailyMax!$H13:$IR13)&gt;0,IF(COUNTIF(DailyMax!$H13:$IR13,P$3)&gt;0,COUNTIF(DailyMax!$H13:$IR13,P$3),""),"No Data")</f>
        <v/>
      </c>
      <c r="Q12" s="285">
        <f>IF(COUNT(DailyMax!$H13:$IR13)&gt;0,IF(COUNTIF(DailyMax!$H13:$IR13,Q$3)&gt;0,COUNTIF(DailyMax!$H13:$IR13,Q$3),""),"No Data")</f>
        <v>1</v>
      </c>
    </row>
    <row r="13" spans="1:27" ht="12.75" customHeight="1" x14ac:dyDescent="0.2">
      <c r="E13" s="281" t="str">
        <f>DailyMax!C14</f>
        <v>NJ</v>
      </c>
      <c r="F13" s="282" t="str">
        <f>DailyMax!D14</f>
        <v>Brigantine</v>
      </c>
      <c r="G13" s="283">
        <f>IF(COUNT(DailyMax!$H14:$IR14) &lt; VALUE(LEFT(G$3,1)),"No Data",LARGE(DailyMax!$H14:$IR14,LEFT(G$3,1)))</f>
        <v>65</v>
      </c>
      <c r="H13" s="284">
        <f>IF(COUNT(DailyMax!$H14:$IR14) &lt; VALUE(LEFT(H$3,1)),"No Data",LARGE(DailyMax!$H14:$IR14,LEFT(H$3,1)))</f>
        <v>61</v>
      </c>
      <c r="I13" s="284">
        <f>IF(COUNT(DailyMax!$H14:$IR14) &lt; VALUE(LEFT(I$3,1)),"No Data",LARGE(DailyMax!$H14:$IR14,LEFT(I$3,1)))</f>
        <v>60</v>
      </c>
      <c r="J13" s="284">
        <f>IF(COUNT(DailyMax!$H14:$IR14) &lt; VALUE(LEFT(J$3,1)),"No Data",LARGE(DailyMax!$H14:$IR14,LEFT(J$3,1)))</f>
        <v>60</v>
      </c>
      <c r="K13" s="284">
        <f>IF(COUNT(DailyMax!$H14:$IR14) &lt; VALUE(LEFT(K$3,1)),"No Data",LARGE(DailyMax!$H14:$IR14,LEFT(K$3,1)))</f>
        <v>60</v>
      </c>
      <c r="L13" s="284">
        <f>IF(COUNT(DailyMax!$H14:$IR14) &lt; VALUE(LEFT(L$3,1)),"No Data",LARGE(DailyMax!$H14:$IR14,LEFT(L$3,1)))</f>
        <v>60</v>
      </c>
      <c r="M13" s="285">
        <f>IF(COUNT(DailyMax!$H14:$IR14) &lt; VALUE(LEFT(M$3,1)),"No Data",LARGE(DailyMax!$H14:$IR14,LEFT(M$3,1)))</f>
        <v>59</v>
      </c>
      <c r="N13" s="284" t="str">
        <f>IF(COUNT(DailyMax!$H14:$IR14)&gt;0,IF(COUNTIF(DailyMax!$H14:$IR14,N$3)&gt;0,COUNTIF(DailyMax!$H14:$IR14,N$3),""),"No Data")</f>
        <v/>
      </c>
      <c r="O13" s="284" t="str">
        <f>IF(COUNT(DailyMax!$H14:$IR14)&gt;0,IF(COUNTIF(DailyMax!$H14:$IR14,O$3)&gt;0,COUNTIF(DailyMax!$H14:$IR14,O$3),""),"No Data")</f>
        <v/>
      </c>
      <c r="P13" s="283" t="str">
        <f>IF(COUNT(DailyMax!$H14:$IR14)&gt;0,IF(COUNTIF(DailyMax!$H14:$IR14,P$3)&gt;0,COUNTIF(DailyMax!$H14:$IR14,P$3),""),"No Data")</f>
        <v/>
      </c>
      <c r="Q13" s="285" t="str">
        <f>IF(COUNT(DailyMax!$H14:$IR14)&gt;0,IF(COUNTIF(DailyMax!$H14:$IR14,Q$3)&gt;0,COUNTIF(DailyMax!$H14:$IR14,Q$3),""),"No Data")</f>
        <v/>
      </c>
    </row>
    <row r="14" spans="1:27" ht="12.75" customHeight="1" x14ac:dyDescent="0.2">
      <c r="E14" s="281" t="str">
        <f>DailyMax!C15</f>
        <v>NJ</v>
      </c>
      <c r="F14" s="282" t="str">
        <f>DailyMax!D15</f>
        <v>Camden Spruce St</v>
      </c>
      <c r="G14" s="283">
        <f>IF(COUNT(DailyMax!$H15:$IR15) &lt; VALUE(LEFT(G$3,1)),"No Data",LARGE(DailyMax!$H15:$IR15,LEFT(G$3,1)))</f>
        <v>69</v>
      </c>
      <c r="H14" s="284">
        <f>IF(COUNT(DailyMax!$H15:$IR15) &lt; VALUE(LEFT(H$3,1)),"No Data",LARGE(DailyMax!$H15:$IR15,LEFT(H$3,1)))</f>
        <v>67</v>
      </c>
      <c r="I14" s="284">
        <f>IF(COUNT(DailyMax!$H15:$IR15) &lt; VALUE(LEFT(I$3,1)),"No Data",LARGE(DailyMax!$H15:$IR15,LEFT(I$3,1)))</f>
        <v>63</v>
      </c>
      <c r="J14" s="284">
        <f>IF(COUNT(DailyMax!$H15:$IR15) &lt; VALUE(LEFT(J$3,1)),"No Data",LARGE(DailyMax!$H15:$IR15,LEFT(J$3,1)))</f>
        <v>62</v>
      </c>
      <c r="K14" s="284">
        <f>IF(COUNT(DailyMax!$H15:$IR15) &lt; VALUE(LEFT(K$3,1)),"No Data",LARGE(DailyMax!$H15:$IR15,LEFT(K$3,1)))</f>
        <v>61</v>
      </c>
      <c r="L14" s="284">
        <f>IF(COUNT(DailyMax!$H15:$IR15) &lt; VALUE(LEFT(L$3,1)),"No Data",LARGE(DailyMax!$H15:$IR15,LEFT(L$3,1)))</f>
        <v>59</v>
      </c>
      <c r="M14" s="285">
        <f>IF(COUNT(DailyMax!$H15:$IR15) &lt; VALUE(LEFT(M$3,1)),"No Data",LARGE(DailyMax!$H15:$IR15,LEFT(M$3,1)))</f>
        <v>59</v>
      </c>
      <c r="N14" s="284" t="str">
        <f>IF(COUNT(DailyMax!$H15:$IR15)&gt;0,IF(COUNTIF(DailyMax!$H15:$IR15,N$3)&gt;0,COUNTIF(DailyMax!$H15:$IR15,N$3),""),"No Data")</f>
        <v/>
      </c>
      <c r="O14" s="284" t="str">
        <f>IF(COUNT(DailyMax!$H15:$IR15)&gt;0,IF(COUNTIF(DailyMax!$H15:$IR15,O$3)&gt;0,COUNTIF(DailyMax!$H15:$IR15,O$3),""),"No Data")</f>
        <v/>
      </c>
      <c r="P14" s="283" t="str">
        <f>IF(COUNT(DailyMax!$H15:$IR15)&gt;0,IF(COUNTIF(DailyMax!$H15:$IR15,P$3)&gt;0,COUNTIF(DailyMax!$H15:$IR15,P$3),""),"No Data")</f>
        <v/>
      </c>
      <c r="Q14" s="285">
        <f>IF(COUNT(DailyMax!$H15:$IR15)&gt;0,IF(COUNTIF(DailyMax!$H15:$IR15,Q$3)&gt;0,COUNTIF(DailyMax!$H15:$IR15,Q$3),""),"No Data")</f>
        <v>2</v>
      </c>
    </row>
    <row r="15" spans="1:27" ht="12.75" customHeight="1" x14ac:dyDescent="0.2">
      <c r="E15" s="281" t="str">
        <f>DailyMax!C16</f>
        <v>NJ</v>
      </c>
      <c r="F15" s="282" t="str">
        <f>DailyMax!D16</f>
        <v>Clarksboro</v>
      </c>
      <c r="G15" s="283">
        <f>IF(COUNT(DailyMax!$H16:$IR16) &lt; VALUE(LEFT(G$3,1)),"No Data",LARGE(DailyMax!$H16:$IR16,LEFT(G$3,1)))</f>
        <v>78</v>
      </c>
      <c r="H15" s="284">
        <f>IF(COUNT(DailyMax!$H16:$IR16) &lt; VALUE(LEFT(H$3,1)),"No Data",LARGE(DailyMax!$H16:$IR16,LEFT(H$3,1)))</f>
        <v>75</v>
      </c>
      <c r="I15" s="284">
        <f>IF(COUNT(DailyMax!$H16:$IR16) &lt; VALUE(LEFT(I$3,1)),"No Data",LARGE(DailyMax!$H16:$IR16,LEFT(I$3,1)))</f>
        <v>71</v>
      </c>
      <c r="J15" s="284">
        <f>IF(COUNT(DailyMax!$H16:$IR16) &lt; VALUE(LEFT(J$3,1)),"No Data",LARGE(DailyMax!$H16:$IR16,LEFT(J$3,1)))</f>
        <v>69</v>
      </c>
      <c r="K15" s="284">
        <f>IF(COUNT(DailyMax!$H16:$IR16) &lt; VALUE(LEFT(K$3,1)),"No Data",LARGE(DailyMax!$H16:$IR16,LEFT(K$3,1)))</f>
        <v>68</v>
      </c>
      <c r="L15" s="284">
        <f>IF(COUNT(DailyMax!$H16:$IR16) &lt; VALUE(LEFT(L$3,1)),"No Data",LARGE(DailyMax!$H16:$IR16,LEFT(L$3,1)))</f>
        <v>66</v>
      </c>
      <c r="M15" s="285">
        <f>IF(COUNT(DailyMax!$H16:$IR16) &lt; VALUE(LEFT(M$3,1)),"No Data",LARGE(DailyMax!$H16:$IR16,LEFT(M$3,1)))</f>
        <v>63</v>
      </c>
      <c r="N15" s="284">
        <f>IF(COUNT(DailyMax!$H16:$IR16)&gt;0,IF(COUNTIF(DailyMax!$H16:$IR16,N$3)&gt;0,COUNTIF(DailyMax!$H16:$IR16,N$3),""),"No Data")</f>
        <v>3</v>
      </c>
      <c r="O15" s="284">
        <f>IF(COUNT(DailyMax!$H16:$IR16)&gt;0,IF(COUNTIF(DailyMax!$H16:$IR16,O$3)&gt;0,COUNTIF(DailyMax!$H16:$IR16,O$3),""),"No Data")</f>
        <v>1</v>
      </c>
      <c r="P15" s="283" t="str">
        <f>IF(COUNT(DailyMax!$H16:$IR16)&gt;0,IF(COUNTIF(DailyMax!$H16:$IR16,P$3)&gt;0,COUNTIF(DailyMax!$H16:$IR16,P$3),""),"No Data")</f>
        <v/>
      </c>
      <c r="Q15" s="285">
        <f>IF(COUNT(DailyMax!$H16:$IR16)&gt;0,IF(COUNTIF(DailyMax!$H16:$IR16,Q$3)&gt;0,COUNTIF(DailyMax!$H16:$IR16,Q$3),""),"No Data")</f>
        <v>6</v>
      </c>
    </row>
    <row r="16" spans="1:27" ht="12.75" customHeight="1" x14ac:dyDescent="0.2">
      <c r="E16" s="281" t="str">
        <f>DailyMax!C17</f>
        <v>NJ</v>
      </c>
      <c r="F16" s="282" t="str">
        <f>DailyMax!D17</f>
        <v>Colliers Mills</v>
      </c>
      <c r="G16" s="283">
        <f>IF(COUNT(DailyMax!$H17:$IR17) &lt; VALUE(LEFT(G$3,1)),"No Data",LARGE(DailyMax!$H17:$IR17,LEFT(G$3,1)))</f>
        <v>72</v>
      </c>
      <c r="H16" s="284">
        <f>IF(COUNT(DailyMax!$H17:$IR17) &lt; VALUE(LEFT(H$3,1)),"No Data",LARGE(DailyMax!$H17:$IR17,LEFT(H$3,1)))</f>
        <v>71</v>
      </c>
      <c r="I16" s="284">
        <f>IF(COUNT(DailyMax!$H17:$IR17) &lt; VALUE(LEFT(I$3,1)),"No Data",LARGE(DailyMax!$H17:$IR17,LEFT(I$3,1)))</f>
        <v>71</v>
      </c>
      <c r="J16" s="284">
        <f>IF(COUNT(DailyMax!$H17:$IR17) &lt; VALUE(LEFT(J$3,1)),"No Data",LARGE(DailyMax!$H17:$IR17,LEFT(J$3,1)))</f>
        <v>69</v>
      </c>
      <c r="K16" s="284">
        <f>IF(COUNT(DailyMax!$H17:$IR17) &lt; VALUE(LEFT(K$3,1)),"No Data",LARGE(DailyMax!$H17:$IR17,LEFT(K$3,1)))</f>
        <v>67</v>
      </c>
      <c r="L16" s="284">
        <f>IF(COUNT(DailyMax!$H17:$IR17) &lt; VALUE(LEFT(L$3,1)),"No Data",LARGE(DailyMax!$H17:$IR17,LEFT(L$3,1)))</f>
        <v>65</v>
      </c>
      <c r="M16" s="285">
        <f>IF(COUNT(DailyMax!$H17:$IR17) &lt; VALUE(LEFT(M$3,1)),"No Data",LARGE(DailyMax!$H17:$IR17,LEFT(M$3,1)))</f>
        <v>64</v>
      </c>
      <c r="N16" s="284">
        <f>IF(COUNT(DailyMax!$H17:$IR17)&gt;0,IF(COUNTIF(DailyMax!$H17:$IR17,N$3)&gt;0,COUNTIF(DailyMax!$H17:$IR17,N$3),""),"No Data")</f>
        <v>3</v>
      </c>
      <c r="O16" s="284" t="str">
        <f>IF(COUNT(DailyMax!$H17:$IR17)&gt;0,IF(COUNTIF(DailyMax!$H17:$IR17,O$3)&gt;0,COUNTIF(DailyMax!$H17:$IR17,O$3),""),"No Data")</f>
        <v/>
      </c>
      <c r="P16" s="283" t="str">
        <f>IF(COUNT(DailyMax!$H17:$IR17)&gt;0,IF(COUNTIF(DailyMax!$H17:$IR17,P$3)&gt;0,COUNTIF(DailyMax!$H17:$IR17,P$3),""),"No Data")</f>
        <v/>
      </c>
      <c r="Q16" s="285">
        <f>IF(COUNT(DailyMax!$H17:$IR17)&gt;0,IF(COUNTIF(DailyMax!$H17:$IR17,Q$3)&gt;0,COUNTIF(DailyMax!$H17:$IR17,Q$3),""),"No Data")</f>
        <v>5</v>
      </c>
    </row>
    <row r="17" spans="5:17" ht="12.75" customHeight="1" x14ac:dyDescent="0.2">
      <c r="E17" s="281" t="str">
        <f>DailyMax!C18</f>
        <v>NJ</v>
      </c>
      <c r="F17" s="282" t="str">
        <f>DailyMax!D18</f>
        <v>Millville</v>
      </c>
      <c r="G17" s="283">
        <f>IF(COUNT(DailyMax!$H18:$IR18) &lt; VALUE(LEFT(G$3,1)),"No Data",LARGE(DailyMax!$H18:$IR18,LEFT(G$3,1)))</f>
        <v>65</v>
      </c>
      <c r="H17" s="284">
        <f>IF(COUNT(DailyMax!$H18:$IR18) &lt; VALUE(LEFT(H$3,1)),"No Data",LARGE(DailyMax!$H18:$IR18,LEFT(H$3,1)))</f>
        <v>62</v>
      </c>
      <c r="I17" s="284">
        <f>IF(COUNT(DailyMax!$H18:$IR18) &lt; VALUE(LEFT(I$3,1)),"No Data",LARGE(DailyMax!$H18:$IR18,LEFT(I$3,1)))</f>
        <v>61</v>
      </c>
      <c r="J17" s="284">
        <f>IF(COUNT(DailyMax!$H18:$IR18) &lt; VALUE(LEFT(J$3,1)),"No Data",LARGE(DailyMax!$H18:$IR18,LEFT(J$3,1)))</f>
        <v>61</v>
      </c>
      <c r="K17" s="284">
        <f>IF(COUNT(DailyMax!$H18:$IR18) &lt; VALUE(LEFT(K$3,1)),"No Data",LARGE(DailyMax!$H18:$IR18,LEFT(K$3,1)))</f>
        <v>60</v>
      </c>
      <c r="L17" s="284">
        <f>IF(COUNT(DailyMax!$H18:$IR18) &lt; VALUE(LEFT(L$3,1)),"No Data",LARGE(DailyMax!$H18:$IR18,LEFT(L$3,1)))</f>
        <v>59</v>
      </c>
      <c r="M17" s="285">
        <f>IF(COUNT(DailyMax!$H18:$IR18) &lt; VALUE(LEFT(M$3,1)),"No Data",LARGE(DailyMax!$H18:$IR18,LEFT(M$3,1)))</f>
        <v>59</v>
      </c>
      <c r="N17" s="284" t="str">
        <f>IF(COUNT(DailyMax!$H18:$IR18)&gt;0,IF(COUNTIF(DailyMax!$H18:$IR18,N$3)&gt;0,COUNTIF(DailyMax!$H18:$IR18,N$3),""),"No Data")</f>
        <v/>
      </c>
      <c r="O17" s="284" t="str">
        <f>IF(COUNT(DailyMax!$H18:$IR18)&gt;0,IF(COUNTIF(DailyMax!$H18:$IR18,O$3)&gt;0,COUNTIF(DailyMax!$H18:$IR18,O$3),""),"No Data")</f>
        <v/>
      </c>
      <c r="P17" s="283" t="str">
        <f>IF(COUNT(DailyMax!$H18:$IR18)&gt;0,IF(COUNTIF(DailyMax!$H18:$IR18,P$3)&gt;0,COUNTIF(DailyMax!$H18:$IR18,P$3),""),"No Data")</f>
        <v/>
      </c>
      <c r="Q17" s="285" t="str">
        <f>IF(COUNT(DailyMax!$H18:$IR18)&gt;0,IF(COUNTIF(DailyMax!$H18:$IR18,Q$3)&gt;0,COUNTIF(DailyMax!$H18:$IR18,Q$3),""),"No Data")</f>
        <v/>
      </c>
    </row>
    <row r="18" spans="5:17" ht="12.75" customHeight="1" x14ac:dyDescent="0.2">
      <c r="E18" s="281" t="str">
        <f>DailyMax!C19</f>
        <v>NJ</v>
      </c>
      <c r="F18" s="282" t="str">
        <f>DailyMax!D19</f>
        <v>Rider University</v>
      </c>
      <c r="G18" s="283">
        <f>IF(COUNT(DailyMax!$H19:$IR19) &lt; VALUE(LEFT(G$3,1)),"No Data",LARGE(DailyMax!$H19:$IR19,LEFT(G$3,1)))</f>
        <v>77</v>
      </c>
      <c r="H18" s="284">
        <f>IF(COUNT(DailyMax!$H19:$IR19) &lt; VALUE(LEFT(H$3,1)),"No Data",LARGE(DailyMax!$H19:$IR19,LEFT(H$3,1)))</f>
        <v>71</v>
      </c>
      <c r="I18" s="284">
        <f>IF(COUNT(DailyMax!$H19:$IR19) &lt; VALUE(LEFT(I$3,1)),"No Data",LARGE(DailyMax!$H19:$IR19,LEFT(I$3,1)))</f>
        <v>71</v>
      </c>
      <c r="J18" s="284">
        <f>IF(COUNT(DailyMax!$H19:$IR19) &lt; VALUE(LEFT(J$3,1)),"No Data",LARGE(DailyMax!$H19:$IR19,LEFT(J$3,1)))</f>
        <v>68</v>
      </c>
      <c r="K18" s="284">
        <f>IF(COUNT(DailyMax!$H19:$IR19) &lt; VALUE(LEFT(K$3,1)),"No Data",LARGE(DailyMax!$H19:$IR19,LEFT(K$3,1)))</f>
        <v>68</v>
      </c>
      <c r="L18" s="284">
        <f>IF(COUNT(DailyMax!$H19:$IR19) &lt; VALUE(LEFT(L$3,1)),"No Data",LARGE(DailyMax!$H19:$IR19,LEFT(L$3,1)))</f>
        <v>67</v>
      </c>
      <c r="M18" s="285">
        <f>IF(COUNT(DailyMax!$H19:$IR19) &lt; VALUE(LEFT(M$3,1)),"No Data",LARGE(DailyMax!$H19:$IR19,LEFT(M$3,1)))</f>
        <v>67</v>
      </c>
      <c r="N18" s="284">
        <f>IF(COUNT(DailyMax!$H19:$IR19)&gt;0,IF(COUNTIF(DailyMax!$H19:$IR19,N$3)&gt;0,COUNTIF(DailyMax!$H19:$IR19,N$3),""),"No Data")</f>
        <v>3</v>
      </c>
      <c r="O18" s="284">
        <f>IF(COUNT(DailyMax!$H19:$IR19)&gt;0,IF(COUNTIF(DailyMax!$H19:$IR19,O$3)&gt;0,COUNTIF(DailyMax!$H19:$IR19,O$3),""),"No Data")</f>
        <v>1</v>
      </c>
      <c r="P18" s="283" t="str">
        <f>IF(COUNT(DailyMax!$H19:$IR19)&gt;0,IF(COUNTIF(DailyMax!$H19:$IR19,P$3)&gt;0,COUNTIF(DailyMax!$H19:$IR19,P$3),""),"No Data")</f>
        <v/>
      </c>
      <c r="Q18" s="285">
        <f>IF(COUNT(DailyMax!$H19:$IR19)&gt;0,IF(COUNTIF(DailyMax!$H19:$IR19,Q$3)&gt;0,COUNTIF(DailyMax!$H19:$IR19,Q$3),""),"No Data")</f>
        <v>10</v>
      </c>
    </row>
    <row r="19" spans="5:17" ht="12.75" customHeight="1" x14ac:dyDescent="0.2">
      <c r="E19" s="281" t="str">
        <f>DailyMax!C20</f>
        <v>NJ</v>
      </c>
      <c r="F19" s="282" t="str">
        <f>DailyMax!D20</f>
        <v>Washington Crossing</v>
      </c>
      <c r="G19" s="283">
        <f>IF(COUNT(DailyMax!$H20:$IR20) &lt; VALUE(LEFT(G$3,1)),"No Data",LARGE(DailyMax!$H20:$IR20,LEFT(G$3,1)))</f>
        <v>66</v>
      </c>
      <c r="H19" s="284">
        <f>IF(COUNT(DailyMax!$H20:$IR20) &lt; VALUE(LEFT(H$3,1)),"No Data",LARGE(DailyMax!$H20:$IR20,LEFT(H$3,1)))</f>
        <v>66</v>
      </c>
      <c r="I19" s="284">
        <f>IF(COUNT(DailyMax!$H20:$IR20) &lt; VALUE(LEFT(I$3,1)),"No Data",LARGE(DailyMax!$H20:$IR20,LEFT(I$3,1)))</f>
        <v>65</v>
      </c>
      <c r="J19" s="284">
        <f>IF(COUNT(DailyMax!$H20:$IR20) &lt; VALUE(LEFT(J$3,1)),"No Data",LARGE(DailyMax!$H20:$IR20,LEFT(J$3,1)))</f>
        <v>65</v>
      </c>
      <c r="K19" s="284">
        <f>IF(COUNT(DailyMax!$H20:$IR20) &lt; VALUE(LEFT(K$3,1)),"No Data",LARGE(DailyMax!$H20:$IR20,LEFT(K$3,1)))</f>
        <v>63</v>
      </c>
      <c r="L19" s="284">
        <f>IF(COUNT(DailyMax!$H20:$IR20) &lt; VALUE(LEFT(L$3,1)),"No Data",LARGE(DailyMax!$H20:$IR20,LEFT(L$3,1)))</f>
        <v>61</v>
      </c>
      <c r="M19" s="285">
        <f>IF(COUNT(DailyMax!$H20:$IR20) &lt; VALUE(LEFT(M$3,1)),"No Data",LARGE(DailyMax!$H20:$IR20,LEFT(M$3,1)))</f>
        <v>60</v>
      </c>
      <c r="N19" s="284" t="str">
        <f>IF(COUNT(DailyMax!$H20:$IR20)&gt;0,IF(COUNTIF(DailyMax!$H20:$IR20,N$3)&gt;0,COUNTIF(DailyMax!$H20:$IR20,N$3),""),"No Data")</f>
        <v/>
      </c>
      <c r="O19" s="284" t="str">
        <f>IF(COUNT(DailyMax!$H20:$IR20)&gt;0,IF(COUNTIF(DailyMax!$H20:$IR20,O$3)&gt;0,COUNTIF(DailyMax!$H20:$IR20,O$3),""),"No Data")</f>
        <v/>
      </c>
      <c r="P19" s="283" t="str">
        <f>IF(COUNT(DailyMax!$H20:$IR20)&gt;0,IF(COUNTIF(DailyMax!$H20:$IR20,P$3)&gt;0,COUNTIF(DailyMax!$H20:$IR20,P$3),""),"No Data")</f>
        <v/>
      </c>
      <c r="Q19" s="285">
        <f>IF(COUNT(DailyMax!$H20:$IR20)&gt;0,IF(COUNTIF(DailyMax!$H20:$IR20,Q$3)&gt;0,COUNTIF(DailyMax!$H20:$IR20,Q$3),""),"No Data")</f>
        <v>2</v>
      </c>
    </row>
    <row r="20" spans="5:17" ht="12.75" customHeight="1" x14ac:dyDescent="0.2">
      <c r="E20" s="281" t="str">
        <f>DailyMax!C21</f>
        <v>PA</v>
      </c>
      <c r="F20" s="282" t="str">
        <f>DailyMax!D21</f>
        <v>Bucks (BRIS)</v>
      </c>
      <c r="G20" s="283">
        <f>IF(COUNT(DailyMax!$H21:$IR21) &lt; VALUE(LEFT(G$3,1)),"No Data",LARGE(DailyMax!$H21:$IR21,LEFT(G$3,1)))</f>
        <v>76</v>
      </c>
      <c r="H20" s="284">
        <f>IF(COUNT(DailyMax!$H21:$IR21) &lt; VALUE(LEFT(H$3,1)),"No Data",LARGE(DailyMax!$H21:$IR21,LEFT(H$3,1)))</f>
        <v>71</v>
      </c>
      <c r="I20" s="284">
        <f>IF(COUNT(DailyMax!$H21:$IR21) &lt; VALUE(LEFT(I$3,1)),"No Data",LARGE(DailyMax!$H21:$IR21,LEFT(I$3,1)))</f>
        <v>70</v>
      </c>
      <c r="J20" s="284">
        <f>IF(COUNT(DailyMax!$H21:$IR21) &lt; VALUE(LEFT(J$3,1)),"No Data",LARGE(DailyMax!$H21:$IR21,LEFT(J$3,1)))</f>
        <v>70</v>
      </c>
      <c r="K20" s="284">
        <f>IF(COUNT(DailyMax!$H21:$IR21) &lt; VALUE(LEFT(K$3,1)),"No Data",LARGE(DailyMax!$H21:$IR21,LEFT(K$3,1)))</f>
        <v>69</v>
      </c>
      <c r="L20" s="284">
        <f>IF(COUNT(DailyMax!$H21:$IR21) &lt; VALUE(LEFT(L$3,1)),"No Data",LARGE(DailyMax!$H21:$IR21,LEFT(L$3,1)))</f>
        <v>68</v>
      </c>
      <c r="M20" s="285">
        <f>IF(COUNT(DailyMax!$H21:$IR21) &lt; VALUE(LEFT(M$3,1)),"No Data",LARGE(DailyMax!$H21:$IR21,LEFT(M$3,1)))</f>
        <v>67</v>
      </c>
      <c r="N20" s="284">
        <f>IF(COUNT(DailyMax!$H21:$IR21)&gt;0,IF(COUNTIF(DailyMax!$H21:$IR21,N$3)&gt;0,COUNTIF(DailyMax!$H21:$IR21,N$3),""),"No Data")</f>
        <v>2</v>
      </c>
      <c r="O20" s="284">
        <f>IF(COUNT(DailyMax!$H21:$IR21)&gt;0,IF(COUNTIF(DailyMax!$H21:$IR21,O$3)&gt;0,COUNTIF(DailyMax!$H21:$IR21,O$3),""),"No Data")</f>
        <v>1</v>
      </c>
      <c r="P20" s="283" t="str">
        <f>IF(COUNT(DailyMax!$H21:$IR21)&gt;0,IF(COUNTIF(DailyMax!$H21:$IR21,P$3)&gt;0,COUNTIF(DailyMax!$H21:$IR21,P$3),""),"No Data")</f>
        <v/>
      </c>
      <c r="Q20" s="285">
        <f>IF(COUNT(DailyMax!$H21:$IR21)&gt;0,IF(COUNTIF(DailyMax!$H21:$IR21,Q$3)&gt;0,COUNTIF(DailyMax!$H21:$IR21,Q$3),""),"No Data")</f>
        <v>11</v>
      </c>
    </row>
    <row r="21" spans="5:17" ht="12.75" customHeight="1" x14ac:dyDescent="0.2">
      <c r="E21" s="281" t="str">
        <f>DailyMax!C22</f>
        <v>PA</v>
      </c>
      <c r="F21" s="282" t="str">
        <f>DailyMax!D22</f>
        <v>Chester (NEWG)</v>
      </c>
      <c r="G21" s="283">
        <f>IF(COUNT(DailyMax!$H22:$IR22) &lt; VALUE(LEFT(G$3,1)),"No Data",LARGE(DailyMax!$H22:$IR22,LEFT(G$3,1)))</f>
        <v>64</v>
      </c>
      <c r="H21" s="284">
        <f>IF(COUNT(DailyMax!$H22:$IR22) &lt; VALUE(LEFT(H$3,1)),"No Data",LARGE(DailyMax!$H22:$IR22,LEFT(H$3,1)))</f>
        <v>60</v>
      </c>
      <c r="I21" s="284">
        <f>IF(COUNT(DailyMax!$H22:$IR22) &lt; VALUE(LEFT(I$3,1)),"No Data",LARGE(DailyMax!$H22:$IR22,LEFT(I$3,1)))</f>
        <v>59</v>
      </c>
      <c r="J21" s="284">
        <f>IF(COUNT(DailyMax!$H22:$IR22) &lt; VALUE(LEFT(J$3,1)),"No Data",LARGE(DailyMax!$H22:$IR22,LEFT(J$3,1)))</f>
        <v>58</v>
      </c>
      <c r="K21" s="284">
        <f>IF(COUNT(DailyMax!$H22:$IR22) &lt; VALUE(LEFT(K$3,1)),"No Data",LARGE(DailyMax!$H22:$IR22,LEFT(K$3,1)))</f>
        <v>57</v>
      </c>
      <c r="L21" s="284">
        <f>IF(COUNT(DailyMax!$H22:$IR22) &lt; VALUE(LEFT(L$3,1)),"No Data",LARGE(DailyMax!$H22:$IR22,LEFT(L$3,1)))</f>
        <v>57</v>
      </c>
      <c r="M21" s="285">
        <f>IF(COUNT(DailyMax!$H22:$IR22) &lt; VALUE(LEFT(M$3,1)),"No Data",LARGE(DailyMax!$H22:$IR22,LEFT(M$3,1)))</f>
        <v>57</v>
      </c>
      <c r="N21" s="284" t="str">
        <f>IF(COUNT(DailyMax!$H22:$IR22)&gt;0,IF(COUNTIF(DailyMax!$H22:$IR22,N$3)&gt;0,COUNTIF(DailyMax!$H22:$IR22,N$3),""),"No Data")</f>
        <v/>
      </c>
      <c r="O21" s="284" t="str">
        <f>IF(COUNT(DailyMax!$H22:$IR22)&gt;0,IF(COUNTIF(DailyMax!$H22:$IR22,O$3)&gt;0,COUNTIF(DailyMax!$H22:$IR22,O$3),""),"No Data")</f>
        <v/>
      </c>
      <c r="P21" s="283" t="str">
        <f>IF(COUNT(DailyMax!$H22:$IR22)&gt;0,IF(COUNTIF(DailyMax!$H22:$IR22,P$3)&gt;0,COUNTIF(DailyMax!$H22:$IR22,P$3),""),"No Data")</f>
        <v/>
      </c>
      <c r="Q21" s="285" t="str">
        <f>IF(COUNT(DailyMax!$H22:$IR22)&gt;0,IF(COUNTIF(DailyMax!$H22:$IR22,Q$3)&gt;0,COUNTIF(DailyMax!$H22:$IR22,Q$3),""),"No Data")</f>
        <v/>
      </c>
    </row>
    <row r="22" spans="5:17" ht="12.75" customHeight="1" x14ac:dyDescent="0.2">
      <c r="E22" s="281" t="str">
        <f>DailyMax!C23</f>
        <v>PA</v>
      </c>
      <c r="F22" s="282" t="str">
        <f>DailyMax!D23</f>
        <v>Delaware (CHES)</v>
      </c>
      <c r="G22" s="283">
        <f>IF(COUNT(DailyMax!$H23:$IR23) &lt; VALUE(LEFT(G$3,1)),"No Data",LARGE(DailyMax!$H23:$IR23,LEFT(G$3,1)))</f>
        <v>71</v>
      </c>
      <c r="H22" s="284">
        <f>IF(COUNT(DailyMax!$H23:$IR23) &lt; VALUE(LEFT(H$3,1)),"No Data",LARGE(DailyMax!$H23:$IR23,LEFT(H$3,1)))</f>
        <v>66</v>
      </c>
      <c r="I22" s="284">
        <f>IF(COUNT(DailyMax!$H23:$IR23) &lt; VALUE(LEFT(I$3,1)),"No Data",LARGE(DailyMax!$H23:$IR23,LEFT(I$3,1)))</f>
        <v>66</v>
      </c>
      <c r="J22" s="284">
        <f>IF(COUNT(DailyMax!$H23:$IR23) &lt; VALUE(LEFT(J$3,1)),"No Data",LARGE(DailyMax!$H23:$IR23,LEFT(J$3,1)))</f>
        <v>66</v>
      </c>
      <c r="K22" s="284">
        <f>IF(COUNT(DailyMax!$H23:$IR23) &lt; VALUE(LEFT(K$3,1)),"No Data",LARGE(DailyMax!$H23:$IR23,LEFT(K$3,1)))</f>
        <v>66</v>
      </c>
      <c r="L22" s="284">
        <f>IF(COUNT(DailyMax!$H23:$IR23) &lt; VALUE(LEFT(L$3,1)),"No Data",LARGE(DailyMax!$H23:$IR23,LEFT(L$3,1)))</f>
        <v>65</v>
      </c>
      <c r="M22" s="285">
        <f>IF(COUNT(DailyMax!$H23:$IR23) &lt; VALUE(LEFT(M$3,1)),"No Data",LARGE(DailyMax!$H23:$IR23,LEFT(M$3,1)))</f>
        <v>63</v>
      </c>
      <c r="N22" s="284">
        <f>IF(COUNT(DailyMax!$H23:$IR23)&gt;0,IF(COUNTIF(DailyMax!$H23:$IR23,N$3)&gt;0,COUNTIF(DailyMax!$H23:$IR23,N$3),""),"No Data")</f>
        <v>1</v>
      </c>
      <c r="O22" s="284" t="str">
        <f>IF(COUNT(DailyMax!$H23:$IR23)&gt;0,IF(COUNTIF(DailyMax!$H23:$IR23,O$3)&gt;0,COUNTIF(DailyMax!$H23:$IR23,O$3),""),"No Data")</f>
        <v/>
      </c>
      <c r="P22" s="283" t="str">
        <f>IF(COUNT(DailyMax!$H23:$IR23)&gt;0,IF(COUNTIF(DailyMax!$H23:$IR23,P$3)&gt;0,COUNTIF(DailyMax!$H23:$IR23,P$3),""),"No Data")</f>
        <v/>
      </c>
      <c r="Q22" s="285">
        <f>IF(COUNT(DailyMax!$H23:$IR23)&gt;0,IF(COUNTIF(DailyMax!$H23:$IR23,Q$3)&gt;0,COUNTIF(DailyMax!$H23:$IR23,Q$3),""),"No Data")</f>
        <v>5</v>
      </c>
    </row>
    <row r="23" spans="5:17" ht="12.75" customHeight="1" x14ac:dyDescent="0.2">
      <c r="E23" s="281" t="str">
        <f>DailyMax!C24</f>
        <v>PA</v>
      </c>
      <c r="F23" s="282" t="str">
        <f>DailyMax!D24</f>
        <v>Montgomery (NORR)</v>
      </c>
      <c r="G23" s="283">
        <f>IF(COUNT(DailyMax!$H24:$IR24) &lt; VALUE(LEFT(G$3,1)),"No Data",LARGE(DailyMax!$H24:$IR24,LEFT(G$3,1)))</f>
        <v>73</v>
      </c>
      <c r="H23" s="284">
        <f>IF(COUNT(DailyMax!$H24:$IR24) &lt; VALUE(LEFT(H$3,1)),"No Data",LARGE(DailyMax!$H24:$IR24,LEFT(H$3,1)))</f>
        <v>69</v>
      </c>
      <c r="I23" s="284">
        <f>IF(COUNT(DailyMax!$H24:$IR24) &lt; VALUE(LEFT(I$3,1)),"No Data",LARGE(DailyMax!$H24:$IR24,LEFT(I$3,1)))</f>
        <v>67</v>
      </c>
      <c r="J23" s="284">
        <f>IF(COUNT(DailyMax!$H24:$IR24) &lt; VALUE(LEFT(J$3,1)),"No Data",LARGE(DailyMax!$H24:$IR24,LEFT(J$3,1)))</f>
        <v>66</v>
      </c>
      <c r="K23" s="284">
        <f>IF(COUNT(DailyMax!$H24:$IR24) &lt; VALUE(LEFT(K$3,1)),"No Data",LARGE(DailyMax!$H24:$IR24,LEFT(K$3,1)))</f>
        <v>65</v>
      </c>
      <c r="L23" s="284">
        <f>IF(COUNT(DailyMax!$H24:$IR24) &lt; VALUE(LEFT(L$3,1)),"No Data",LARGE(DailyMax!$H24:$IR24,LEFT(L$3,1)))</f>
        <v>63</v>
      </c>
      <c r="M23" s="285">
        <f>IF(COUNT(DailyMax!$H24:$IR24) &lt; VALUE(LEFT(M$3,1)),"No Data",LARGE(DailyMax!$H24:$IR24,LEFT(M$3,1)))</f>
        <v>61</v>
      </c>
      <c r="N23" s="284">
        <f>IF(COUNT(DailyMax!$H24:$IR24)&gt;0,IF(COUNTIF(DailyMax!$H24:$IR24,N$3)&gt;0,COUNTIF(DailyMax!$H24:$IR24,N$3),""),"No Data")</f>
        <v>1</v>
      </c>
      <c r="O23" s="284" t="str">
        <f>IF(COUNT(DailyMax!$H24:$IR24)&gt;0,IF(COUNTIF(DailyMax!$H24:$IR24,O$3)&gt;0,COUNTIF(DailyMax!$H24:$IR24,O$3),""),"No Data")</f>
        <v/>
      </c>
      <c r="P23" s="283" t="str">
        <f>IF(COUNT(DailyMax!$H24:$IR24)&gt;0,IF(COUNTIF(DailyMax!$H24:$IR24,P$3)&gt;0,COUNTIF(DailyMax!$H24:$IR24,P$3),""),"No Data")</f>
        <v/>
      </c>
      <c r="Q23" s="285">
        <f>IF(COUNT(DailyMax!$H24:$IR24)&gt;0,IF(COUNTIF(DailyMax!$H24:$IR24,Q$3)&gt;0,COUNTIF(DailyMax!$H24:$IR24,Q$3),""),"No Data")</f>
        <v>4</v>
      </c>
    </row>
    <row r="24" spans="5:17" ht="12.75" customHeight="1" x14ac:dyDescent="0.2">
      <c r="E24" s="281" t="str">
        <f>DailyMax!C25</f>
        <v>PA</v>
      </c>
      <c r="F24" s="282" t="str">
        <f>DailyMax!D25</f>
        <v>Philadelphia (LAB)</v>
      </c>
      <c r="G24" s="283">
        <f>IF(COUNT(DailyMax!$H25:$IR25) &lt; VALUE(LEFT(G$3,1)),"No Data",LARGE(DailyMax!$H25:$IR25,LEFT(G$3,1)))</f>
        <v>67</v>
      </c>
      <c r="H24" s="284">
        <f>IF(COUNT(DailyMax!$H25:$IR25) &lt; VALUE(LEFT(H$3,1)),"No Data",LARGE(DailyMax!$H25:$IR25,LEFT(H$3,1)))</f>
        <v>63</v>
      </c>
      <c r="I24" s="284">
        <f>IF(COUNT(DailyMax!$H25:$IR25) &lt; VALUE(LEFT(I$3,1)),"No Data",LARGE(DailyMax!$H25:$IR25,LEFT(I$3,1)))</f>
        <v>63</v>
      </c>
      <c r="J24" s="284">
        <f>IF(COUNT(DailyMax!$H25:$IR25) &lt; VALUE(LEFT(J$3,1)),"No Data",LARGE(DailyMax!$H25:$IR25,LEFT(J$3,1)))</f>
        <v>61</v>
      </c>
      <c r="K24" s="284">
        <f>IF(COUNT(DailyMax!$H25:$IR25) &lt; VALUE(LEFT(K$3,1)),"No Data",LARGE(DailyMax!$H25:$IR25,LEFT(K$3,1)))</f>
        <v>61</v>
      </c>
      <c r="L24" s="284">
        <f>IF(COUNT(DailyMax!$H25:$IR25) &lt; VALUE(LEFT(L$3,1)),"No Data",LARGE(DailyMax!$H25:$IR25,LEFT(L$3,1)))</f>
        <v>61</v>
      </c>
      <c r="M24" s="285">
        <f>IF(COUNT(DailyMax!$H25:$IR25) &lt; VALUE(LEFT(M$3,1)),"No Data",LARGE(DailyMax!$H25:$IR25,LEFT(M$3,1)))</f>
        <v>60</v>
      </c>
      <c r="N24" s="284" t="str">
        <f>IF(COUNT(DailyMax!$H25:$IR25)&gt;0,IF(COUNTIF(DailyMax!$H25:$IR25,N$3)&gt;0,COUNTIF(DailyMax!$H25:$IR25,N$3),""),"No Data")</f>
        <v/>
      </c>
      <c r="O24" s="284" t="str">
        <f>IF(COUNT(DailyMax!$H25:$IR25)&gt;0,IF(COUNTIF(DailyMax!$H25:$IR25,O$3)&gt;0,COUNTIF(DailyMax!$H25:$IR25,O$3),""),"No Data")</f>
        <v/>
      </c>
      <c r="P24" s="283" t="str">
        <f>IF(COUNT(DailyMax!$H25:$IR25)&gt;0,IF(COUNTIF(DailyMax!$H25:$IR25,P$3)&gt;0,COUNTIF(DailyMax!$H25:$IR25,P$3),""),"No Data")</f>
        <v/>
      </c>
      <c r="Q24" s="285">
        <f>IF(COUNT(DailyMax!$H25:$IR25)&gt;0,IF(COUNTIF(DailyMax!$H25:$IR25,Q$3)&gt;0,COUNTIF(DailyMax!$H25:$IR25,Q$3),""),"No Data")</f>
        <v>1</v>
      </c>
    </row>
    <row r="25" spans="5:17" ht="12.75" customHeight="1" x14ac:dyDescent="0.2">
      <c r="E25" s="281" t="str">
        <f>DailyMax!C26</f>
        <v>PA</v>
      </c>
      <c r="F25" s="282" t="str">
        <f>DailyMax!D26</f>
        <v>Philadelphia (NEA)</v>
      </c>
      <c r="G25" s="283">
        <f>IF(COUNT(DailyMax!$H26:$IR26) &lt; VALUE(LEFT(G$3,1)),"No Data",LARGE(DailyMax!$H26:$IR26,LEFT(G$3,1)))</f>
        <v>73</v>
      </c>
      <c r="H25" s="284">
        <f>IF(COUNT(DailyMax!$H26:$IR26) &lt; VALUE(LEFT(H$3,1)),"No Data",LARGE(DailyMax!$H26:$IR26,LEFT(H$3,1)))</f>
        <v>72</v>
      </c>
      <c r="I25" s="284">
        <f>IF(COUNT(DailyMax!$H26:$IR26) &lt; VALUE(LEFT(I$3,1)),"No Data",LARGE(DailyMax!$H26:$IR26,LEFT(I$3,1)))</f>
        <v>69</v>
      </c>
      <c r="J25" s="284">
        <f>IF(COUNT(DailyMax!$H26:$IR26) &lt; VALUE(LEFT(J$3,1)),"No Data",LARGE(DailyMax!$H26:$IR26,LEFT(J$3,1)))</f>
        <v>68</v>
      </c>
      <c r="K25" s="284">
        <f>IF(COUNT(DailyMax!$H26:$IR26) &lt; VALUE(LEFT(K$3,1)),"No Data",LARGE(DailyMax!$H26:$IR26,LEFT(K$3,1)))</f>
        <v>68</v>
      </c>
      <c r="L25" s="284">
        <f>IF(COUNT(DailyMax!$H26:$IR26) &lt; VALUE(LEFT(L$3,1)),"No Data",LARGE(DailyMax!$H26:$IR26,LEFT(L$3,1)))</f>
        <v>68</v>
      </c>
      <c r="M25" s="285">
        <f>IF(COUNT(DailyMax!$H26:$IR26) &lt; VALUE(LEFT(M$3,1)),"No Data",LARGE(DailyMax!$H26:$IR26,LEFT(M$3,1)))</f>
        <v>67</v>
      </c>
      <c r="N25" s="284">
        <f>IF(COUNT(DailyMax!$H26:$IR26)&gt;0,IF(COUNTIF(DailyMax!$H26:$IR26,N$3)&gt;0,COUNTIF(DailyMax!$H26:$IR26,N$3),""),"No Data")</f>
        <v>2</v>
      </c>
      <c r="O25" s="284" t="str">
        <f>IF(COUNT(DailyMax!$H26:$IR26)&gt;0,IF(COUNTIF(DailyMax!$H26:$IR26,O$3)&gt;0,COUNTIF(DailyMax!$H26:$IR26,O$3),""),"No Data")</f>
        <v/>
      </c>
      <c r="P25" s="283" t="str">
        <f>IF(COUNT(DailyMax!$H26:$IR26)&gt;0,IF(COUNTIF(DailyMax!$H26:$IR26,P$3)&gt;0,COUNTIF(DailyMax!$H26:$IR26,P$3),""),"No Data")</f>
        <v/>
      </c>
      <c r="Q25" s="285">
        <f>IF(COUNT(DailyMax!$H26:$IR26)&gt;0,IF(COUNTIF(DailyMax!$H26:$IR26,Q$3)&gt;0,COUNTIF(DailyMax!$H26:$IR26,Q$3),""),"No Data")</f>
        <v>13</v>
      </c>
    </row>
    <row r="26" spans="5:17" ht="12.75" customHeight="1" thickBot="1" x14ac:dyDescent="0.25">
      <c r="E26" s="274" t="str">
        <f>DailyMax!C27</f>
        <v>PA</v>
      </c>
      <c r="F26" s="286" t="str">
        <f>DailyMax!D27</f>
        <v>Philadelphia (NEW)</v>
      </c>
      <c r="G26" s="287">
        <f>IF(COUNT(DailyMax!$H27:$IR27) &lt; VALUE(LEFT(G$3,1)),"No Data",LARGE(DailyMax!$H27:$IR27,LEFT(G$3,1)))</f>
        <v>73</v>
      </c>
      <c r="H26" s="288">
        <f>IF(COUNT(DailyMax!$H27:$IR27) &lt; VALUE(LEFT(H$3,1)),"No Data",LARGE(DailyMax!$H27:$IR27,LEFT(H$3,1)))</f>
        <v>72</v>
      </c>
      <c r="I26" s="288">
        <f>IF(COUNT(DailyMax!$H27:$IR27) &lt; VALUE(LEFT(I$3,1)),"No Data",LARGE(DailyMax!$H27:$IR27,LEFT(I$3,1)))</f>
        <v>69</v>
      </c>
      <c r="J26" s="288">
        <f>IF(COUNT(DailyMax!$H27:$IR27) &lt; VALUE(LEFT(J$3,1)),"No Data",LARGE(DailyMax!$H27:$IR27,LEFT(J$3,1)))</f>
        <v>66</v>
      </c>
      <c r="K26" s="288">
        <f>IF(COUNT(DailyMax!$H27:$IR27) &lt; VALUE(LEFT(K$3,1)),"No Data",LARGE(DailyMax!$H27:$IR27,LEFT(K$3,1)))</f>
        <v>66</v>
      </c>
      <c r="L26" s="288">
        <f>IF(COUNT(DailyMax!$H27:$IR27) &lt; VALUE(LEFT(L$3,1)),"No Data",LARGE(DailyMax!$H27:$IR27,LEFT(L$3,1)))</f>
        <v>66</v>
      </c>
      <c r="M26" s="289">
        <f>IF(COUNT(DailyMax!$H27:$IR27) &lt; VALUE(LEFT(M$3,1)),"No Data",LARGE(DailyMax!$H27:$IR27,LEFT(M$3,1)))</f>
        <v>66</v>
      </c>
      <c r="N26" s="291">
        <f>IF(COUNT(DailyMax!$H27:$IR27)&gt;0,IF(COUNTIF(DailyMax!$H27:$IR27,N$3)&gt;0,COUNTIF(DailyMax!$H27:$IR27,N$3),""),"No Data")</f>
        <v>2</v>
      </c>
      <c r="O26" s="291" t="str">
        <f>IF(COUNT(DailyMax!$H27:$IR27)&gt;0,IF(COUNTIF(DailyMax!$H27:$IR27,O$3)&gt;0,COUNTIF(DailyMax!$H27:$IR27,O$3),""),"No Data")</f>
        <v/>
      </c>
      <c r="P26" s="290" t="str">
        <f>IF(COUNT(DailyMax!$H27:$IR27)&gt;0,IF(COUNTIF(DailyMax!$H27:$IR27,P$3)&gt;0,COUNTIF(DailyMax!$H27:$IR27,P$3),""),"No Data")</f>
        <v/>
      </c>
      <c r="Q26" s="292">
        <f>IF(COUNT(DailyMax!$H27:$IR27)&gt;0,IF(COUNTIF(DailyMax!$H27:$IR27,Q$3)&gt;0,COUNTIF(DailyMax!$H27:$IR27,Q$3),""),"No Data")</f>
        <v>9</v>
      </c>
    </row>
    <row r="27" spans="5:17" ht="12.75" customHeight="1" x14ac:dyDescent="0.2">
      <c r="E27" s="471"/>
      <c r="F27" s="472" t="s">
        <v>14</v>
      </c>
      <c r="G27" s="293">
        <f t="shared" ref="G27:M27" si="0">MAX(G4:G26)</f>
        <v>78</v>
      </c>
      <c r="H27" s="473">
        <f t="shared" si="0"/>
        <v>75</v>
      </c>
      <c r="I27" s="473">
        <f t="shared" si="0"/>
        <v>71</v>
      </c>
      <c r="J27" s="473">
        <f t="shared" si="0"/>
        <v>70</v>
      </c>
      <c r="K27" s="473">
        <f t="shared" si="0"/>
        <v>69</v>
      </c>
      <c r="L27" s="473">
        <f t="shared" si="0"/>
        <v>68</v>
      </c>
      <c r="M27" s="294">
        <f t="shared" si="0"/>
        <v>67</v>
      </c>
      <c r="N27" s="296">
        <f>SUM(N$4:N$26)</f>
        <v>19</v>
      </c>
      <c r="O27" s="296">
        <f>SUM(O$4:O$26)</f>
        <v>3</v>
      </c>
      <c r="P27" s="295">
        <f>SUM(P$4:P$26)</f>
        <v>0</v>
      </c>
      <c r="Q27" s="297">
        <f>SUM(Q$4:Q$26)</f>
        <v>83</v>
      </c>
    </row>
    <row r="39" spans="1:1" ht="12.75" customHeight="1" x14ac:dyDescent="0.2">
      <c r="A39" s="298"/>
    </row>
    <row r="40" spans="1:1" ht="12.75" customHeight="1" x14ac:dyDescent="0.2">
      <c r="A40" s="298"/>
    </row>
    <row r="41" spans="1:1" ht="12.75" customHeight="1" x14ac:dyDescent="0.2">
      <c r="A41" s="298"/>
    </row>
    <row r="42" spans="1:1" ht="12.75" customHeight="1" x14ac:dyDescent="0.2">
      <c r="A42" s="298"/>
    </row>
    <row r="43" spans="1:1" ht="12.75" customHeight="1" x14ac:dyDescent="0.2">
      <c r="A43" s="298"/>
    </row>
    <row r="44" spans="1:1" ht="12.75" customHeight="1" x14ac:dyDescent="0.2">
      <c r="A44" s="298"/>
    </row>
    <row r="45" spans="1:1" ht="12.75" customHeight="1" x14ac:dyDescent="0.2">
      <c r="A45" s="298"/>
    </row>
    <row r="46" spans="1:1" ht="12.75" customHeight="1" x14ac:dyDescent="0.2">
      <c r="A46" s="298"/>
    </row>
    <row r="47" spans="1:1" ht="12.75" customHeight="1" x14ac:dyDescent="0.2">
      <c r="A47" s="298"/>
    </row>
  </sheetData>
  <sortState xmlns:xlrd2="http://schemas.microsoft.com/office/spreadsheetml/2017/richdata2" ref="A34:XFB55">
    <sortCondition ref="C33"/>
    <sortCondition ref="D33"/>
  </sortState>
  <conditionalFormatting sqref="G4:O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55"/>
  <sheetViews>
    <sheetView workbookViewId="0">
      <pane xSplit="6" ySplit="4" topLeftCell="HH5" activePane="bottomRight" state="frozen"/>
      <selection pane="topRight" activeCell="G1" sqref="G1"/>
      <selection pane="bottomLeft" activeCell="A7" sqref="A7"/>
      <selection pane="bottomRight" activeCell="HP28" sqref="HP28"/>
    </sheetView>
  </sheetViews>
  <sheetFormatPr defaultColWidth="6.7109375" defaultRowHeight="12.75" x14ac:dyDescent="0.2"/>
  <cols>
    <col min="1" max="1" width="12.7109375" style="194" customWidth="1"/>
    <col min="2" max="2" width="10.7109375" style="194" customWidth="1"/>
    <col min="3" max="3" width="6.7109375" style="194" customWidth="1"/>
    <col min="4" max="4" width="20.7109375" style="194" customWidth="1"/>
    <col min="5" max="5" width="10.7109375" style="194" customWidth="1"/>
    <col min="6" max="6" width="18.7109375" style="194" customWidth="1"/>
    <col min="7" max="252" width="8.7109375" style="194" customWidth="1"/>
    <col min="254" max="254" width="8.7109375" style="194" customWidth="1"/>
    <col min="255" max="16384" width="6.7109375" style="194"/>
  </cols>
  <sheetData>
    <row r="1" spans="1:252" ht="12.75" customHeight="1" x14ac:dyDescent="0.2">
      <c r="A1" s="327" t="s">
        <v>410</v>
      </c>
      <c r="B1" s="327"/>
      <c r="C1" s="327"/>
      <c r="D1" s="327"/>
      <c r="E1" s="327"/>
      <c r="F1" s="328"/>
      <c r="H1" s="1"/>
      <c r="I1" s="1"/>
      <c r="J1" s="1"/>
    </row>
    <row r="2" spans="1:252" ht="12.75" customHeight="1" x14ac:dyDescent="0.2"/>
    <row r="3" spans="1:252" ht="12.75" customHeight="1" x14ac:dyDescent="0.2"/>
    <row r="4" spans="1:252" ht="12.75" customHeight="1" x14ac:dyDescent="0.2">
      <c r="A4" s="474" t="s">
        <v>45</v>
      </c>
      <c r="B4" s="474" t="s">
        <v>46</v>
      </c>
      <c r="C4" s="474" t="s">
        <v>8</v>
      </c>
      <c r="D4" s="474" t="s">
        <v>47</v>
      </c>
      <c r="E4" s="474" t="s">
        <v>48</v>
      </c>
      <c r="F4" s="474" t="s">
        <v>49</v>
      </c>
      <c r="G4" s="474" t="s">
        <v>14</v>
      </c>
      <c r="H4" s="235">
        <v>44621</v>
      </c>
      <c r="I4" s="475">
        <v>44622</v>
      </c>
      <c r="J4" s="475">
        <v>44623</v>
      </c>
      <c r="K4" s="475">
        <v>44624</v>
      </c>
      <c r="L4" s="475">
        <v>44625</v>
      </c>
      <c r="M4" s="475">
        <v>44626</v>
      </c>
      <c r="N4" s="475">
        <v>44627</v>
      </c>
      <c r="O4" s="475">
        <v>44628</v>
      </c>
      <c r="P4" s="475">
        <v>44629</v>
      </c>
      <c r="Q4" s="475">
        <v>44630</v>
      </c>
      <c r="R4" s="475">
        <v>44631</v>
      </c>
      <c r="S4" s="475">
        <v>44632</v>
      </c>
      <c r="T4" s="475">
        <v>44633</v>
      </c>
      <c r="U4" s="475">
        <v>44634</v>
      </c>
      <c r="V4" s="475">
        <v>44635</v>
      </c>
      <c r="W4" s="475">
        <v>44636</v>
      </c>
      <c r="X4" s="475">
        <v>44637</v>
      </c>
      <c r="Y4" s="475">
        <v>44638</v>
      </c>
      <c r="Z4" s="475">
        <v>44639</v>
      </c>
      <c r="AA4" s="475">
        <v>44640</v>
      </c>
      <c r="AB4" s="475">
        <v>44641</v>
      </c>
      <c r="AC4" s="475">
        <v>44642</v>
      </c>
      <c r="AD4" s="475">
        <v>44643</v>
      </c>
      <c r="AE4" s="475">
        <v>44644</v>
      </c>
      <c r="AF4" s="475">
        <v>44645</v>
      </c>
      <c r="AG4" s="475">
        <v>44646</v>
      </c>
      <c r="AH4" s="475">
        <v>44647</v>
      </c>
      <c r="AI4" s="475">
        <v>44648</v>
      </c>
      <c r="AJ4" s="475">
        <v>44649</v>
      </c>
      <c r="AK4" s="475">
        <v>44650</v>
      </c>
      <c r="AL4" s="475">
        <v>44651</v>
      </c>
      <c r="AM4" s="475">
        <v>44652</v>
      </c>
      <c r="AN4" s="475">
        <v>44653</v>
      </c>
      <c r="AO4" s="475">
        <v>44654</v>
      </c>
      <c r="AP4" s="475">
        <v>44655</v>
      </c>
      <c r="AQ4" s="475">
        <v>44656</v>
      </c>
      <c r="AR4" s="475">
        <v>44657</v>
      </c>
      <c r="AS4" s="475">
        <v>44658</v>
      </c>
      <c r="AT4" s="475">
        <v>44659</v>
      </c>
      <c r="AU4" s="475">
        <v>44660</v>
      </c>
      <c r="AV4" s="475">
        <v>44661</v>
      </c>
      <c r="AW4" s="475">
        <v>44662</v>
      </c>
      <c r="AX4" s="475">
        <v>44663</v>
      </c>
      <c r="AY4" s="475">
        <v>44664</v>
      </c>
      <c r="AZ4" s="475">
        <v>44665</v>
      </c>
      <c r="BA4" s="475">
        <v>44666</v>
      </c>
      <c r="BB4" s="475">
        <v>44667</v>
      </c>
      <c r="BC4" s="475">
        <v>44668</v>
      </c>
      <c r="BD4" s="475">
        <v>44669</v>
      </c>
      <c r="BE4" s="475">
        <v>44670</v>
      </c>
      <c r="BF4" s="475">
        <v>44671</v>
      </c>
      <c r="BG4" s="475">
        <v>44672</v>
      </c>
      <c r="BH4" s="475">
        <v>44673</v>
      </c>
      <c r="BI4" s="475">
        <v>44674</v>
      </c>
      <c r="BJ4" s="475">
        <v>44675</v>
      </c>
      <c r="BK4" s="475">
        <v>44676</v>
      </c>
      <c r="BL4" s="475">
        <v>44677</v>
      </c>
      <c r="BM4" s="475">
        <v>44678</v>
      </c>
      <c r="BN4" s="475">
        <v>44679</v>
      </c>
      <c r="BO4" s="475">
        <v>44680</v>
      </c>
      <c r="BP4" s="475">
        <v>44681</v>
      </c>
      <c r="BQ4" s="475">
        <v>44682</v>
      </c>
      <c r="BR4" s="475">
        <v>44683</v>
      </c>
      <c r="BS4" s="475">
        <v>44684</v>
      </c>
      <c r="BT4" s="475">
        <v>44685</v>
      </c>
      <c r="BU4" s="475">
        <v>44686</v>
      </c>
      <c r="BV4" s="475">
        <v>44687</v>
      </c>
      <c r="BW4" s="475">
        <v>44688</v>
      </c>
      <c r="BX4" s="475">
        <v>44689</v>
      </c>
      <c r="BY4" s="475">
        <v>44690</v>
      </c>
      <c r="BZ4" s="475">
        <v>44691</v>
      </c>
      <c r="CA4" s="475">
        <v>44692</v>
      </c>
      <c r="CB4" s="475">
        <v>44693</v>
      </c>
      <c r="CC4" s="475">
        <v>44694</v>
      </c>
      <c r="CD4" s="475">
        <v>44695</v>
      </c>
      <c r="CE4" s="475">
        <v>44696</v>
      </c>
      <c r="CF4" s="475">
        <v>44697</v>
      </c>
      <c r="CG4" s="475">
        <v>44698</v>
      </c>
      <c r="CH4" s="475">
        <v>44699</v>
      </c>
      <c r="CI4" s="475">
        <v>44700</v>
      </c>
      <c r="CJ4" s="475">
        <v>44701</v>
      </c>
      <c r="CK4" s="475">
        <v>44702</v>
      </c>
      <c r="CL4" s="475">
        <v>44703</v>
      </c>
      <c r="CM4" s="475">
        <v>44704</v>
      </c>
      <c r="CN4" s="475">
        <v>44705</v>
      </c>
      <c r="CO4" s="475">
        <v>44706</v>
      </c>
      <c r="CP4" s="475">
        <v>44707</v>
      </c>
      <c r="CQ4" s="475">
        <v>44708</v>
      </c>
      <c r="CR4" s="475">
        <v>44709</v>
      </c>
      <c r="CS4" s="475">
        <v>44710</v>
      </c>
      <c r="CT4" s="475">
        <v>44711</v>
      </c>
      <c r="CU4" s="475">
        <v>44712</v>
      </c>
      <c r="CV4" s="475">
        <v>44713</v>
      </c>
      <c r="CW4" s="475">
        <v>44714</v>
      </c>
      <c r="CX4" s="475">
        <v>44715</v>
      </c>
      <c r="CY4" s="475">
        <v>44716</v>
      </c>
      <c r="CZ4" s="475">
        <v>44717</v>
      </c>
      <c r="DA4" s="475">
        <v>44718</v>
      </c>
      <c r="DB4" s="475">
        <v>44719</v>
      </c>
      <c r="DC4" s="475">
        <v>44720</v>
      </c>
      <c r="DD4" s="475">
        <v>44721</v>
      </c>
      <c r="DE4" s="475">
        <v>44722</v>
      </c>
      <c r="DF4" s="475">
        <v>44723</v>
      </c>
      <c r="DG4" s="475">
        <v>44724</v>
      </c>
      <c r="DH4" s="475">
        <v>44725</v>
      </c>
      <c r="DI4" s="475">
        <v>44726</v>
      </c>
      <c r="DJ4" s="475">
        <v>44727</v>
      </c>
      <c r="DK4" s="475">
        <v>44728</v>
      </c>
      <c r="DL4" s="475">
        <v>44729</v>
      </c>
      <c r="DM4" s="475">
        <v>44730</v>
      </c>
      <c r="DN4" s="475">
        <v>44731</v>
      </c>
      <c r="DO4" s="475">
        <v>44732</v>
      </c>
      <c r="DP4" s="475">
        <v>44733</v>
      </c>
      <c r="DQ4" s="475">
        <v>44734</v>
      </c>
      <c r="DR4" s="475">
        <v>44735</v>
      </c>
      <c r="DS4" s="475">
        <v>44736</v>
      </c>
      <c r="DT4" s="475">
        <v>44737</v>
      </c>
      <c r="DU4" s="475">
        <v>44738</v>
      </c>
      <c r="DV4" s="475">
        <v>44739</v>
      </c>
      <c r="DW4" s="475">
        <v>44740</v>
      </c>
      <c r="DX4" s="475">
        <v>44741</v>
      </c>
      <c r="DY4" s="475">
        <v>44742</v>
      </c>
      <c r="DZ4" s="475">
        <v>44743</v>
      </c>
      <c r="EA4" s="475">
        <v>44744</v>
      </c>
      <c r="EB4" s="475">
        <v>44745</v>
      </c>
      <c r="EC4" s="475">
        <v>44746</v>
      </c>
      <c r="ED4" s="475">
        <v>44747</v>
      </c>
      <c r="EE4" s="475">
        <v>44748</v>
      </c>
      <c r="EF4" s="475">
        <v>44749</v>
      </c>
      <c r="EG4" s="475">
        <v>44750</v>
      </c>
      <c r="EH4" s="475">
        <v>44751</v>
      </c>
      <c r="EI4" s="475">
        <v>44752</v>
      </c>
      <c r="EJ4" s="475">
        <v>44753</v>
      </c>
      <c r="EK4" s="475">
        <v>44754</v>
      </c>
      <c r="EL4" s="475">
        <v>44755</v>
      </c>
      <c r="EM4" s="475">
        <v>44756</v>
      </c>
      <c r="EN4" s="475">
        <v>44757</v>
      </c>
      <c r="EO4" s="475">
        <v>44758</v>
      </c>
      <c r="EP4" s="475">
        <v>44759</v>
      </c>
      <c r="EQ4" s="475">
        <v>44760</v>
      </c>
      <c r="ER4" s="475">
        <v>44761</v>
      </c>
      <c r="ES4" s="475">
        <v>44762</v>
      </c>
      <c r="ET4" s="475">
        <v>44763</v>
      </c>
      <c r="EU4" s="475">
        <v>44764</v>
      </c>
      <c r="EV4" s="475">
        <v>44765</v>
      </c>
      <c r="EW4" s="475">
        <v>44766</v>
      </c>
      <c r="EX4" s="475">
        <v>44767</v>
      </c>
      <c r="EY4" s="475">
        <v>44768</v>
      </c>
      <c r="EZ4" s="475">
        <v>44769</v>
      </c>
      <c r="FA4" s="475">
        <v>44770</v>
      </c>
      <c r="FB4" s="475">
        <v>44771</v>
      </c>
      <c r="FC4" s="475">
        <v>44772</v>
      </c>
      <c r="FD4" s="475">
        <v>44773</v>
      </c>
      <c r="FE4" s="475">
        <v>44774</v>
      </c>
      <c r="FF4" s="475">
        <v>44775</v>
      </c>
      <c r="FG4" s="475">
        <v>44776</v>
      </c>
      <c r="FH4" s="475">
        <v>44777</v>
      </c>
      <c r="FI4" s="475">
        <v>44778</v>
      </c>
      <c r="FJ4" s="475">
        <v>44779</v>
      </c>
      <c r="FK4" s="475">
        <v>44780</v>
      </c>
      <c r="FL4" s="475">
        <v>44781</v>
      </c>
      <c r="FM4" s="475">
        <v>44782</v>
      </c>
      <c r="FN4" s="475">
        <v>44783</v>
      </c>
      <c r="FO4" s="475">
        <v>44784</v>
      </c>
      <c r="FP4" s="475">
        <v>44785</v>
      </c>
      <c r="FQ4" s="475">
        <v>44786</v>
      </c>
      <c r="FR4" s="475">
        <v>44787</v>
      </c>
      <c r="FS4" s="475">
        <v>44788</v>
      </c>
      <c r="FT4" s="475">
        <v>44789</v>
      </c>
      <c r="FU4" s="475">
        <v>44790</v>
      </c>
      <c r="FV4" s="475">
        <v>44791</v>
      </c>
      <c r="FW4" s="475">
        <v>44792</v>
      </c>
      <c r="FX4" s="475">
        <v>44793</v>
      </c>
      <c r="FY4" s="475">
        <v>44794</v>
      </c>
      <c r="FZ4" s="475">
        <v>44795</v>
      </c>
      <c r="GA4" s="475">
        <v>44796</v>
      </c>
      <c r="GB4" s="475">
        <v>44797</v>
      </c>
      <c r="GC4" s="475">
        <v>44798</v>
      </c>
      <c r="GD4" s="475">
        <v>44799</v>
      </c>
      <c r="GE4" s="475">
        <v>44800</v>
      </c>
      <c r="GF4" s="475">
        <v>44801</v>
      </c>
      <c r="GG4" s="475">
        <v>44802</v>
      </c>
      <c r="GH4" s="475">
        <v>44803</v>
      </c>
      <c r="GI4" s="475">
        <v>44804</v>
      </c>
      <c r="GJ4" s="475">
        <v>44805</v>
      </c>
      <c r="GK4" s="475">
        <v>44806</v>
      </c>
      <c r="GL4" s="475">
        <v>44807</v>
      </c>
      <c r="GM4" s="475">
        <v>44808</v>
      </c>
      <c r="GN4" s="475">
        <v>44809</v>
      </c>
      <c r="GO4" s="475">
        <v>44810</v>
      </c>
      <c r="GP4" s="475">
        <v>44811</v>
      </c>
      <c r="GQ4" s="475">
        <v>44812</v>
      </c>
      <c r="GR4" s="475">
        <v>44813</v>
      </c>
      <c r="GS4" s="475">
        <v>44814</v>
      </c>
      <c r="GT4" s="475">
        <v>44815</v>
      </c>
      <c r="GU4" s="475">
        <v>44816</v>
      </c>
      <c r="GV4" s="475">
        <v>44817</v>
      </c>
      <c r="GW4" s="475">
        <v>44818</v>
      </c>
      <c r="GX4" s="475">
        <v>44819</v>
      </c>
      <c r="GY4" s="475">
        <v>44820</v>
      </c>
      <c r="GZ4" s="475">
        <v>44821</v>
      </c>
      <c r="HA4" s="475">
        <v>44822</v>
      </c>
      <c r="HB4" s="475">
        <v>44823</v>
      </c>
      <c r="HC4" s="475">
        <v>44824</v>
      </c>
      <c r="HD4" s="475">
        <v>44825</v>
      </c>
      <c r="HE4" s="475">
        <v>44826</v>
      </c>
      <c r="HF4" s="475">
        <v>44827</v>
      </c>
      <c r="HG4" s="475">
        <v>44828</v>
      </c>
      <c r="HH4" s="475">
        <v>44829</v>
      </c>
      <c r="HI4" s="475">
        <v>44830</v>
      </c>
      <c r="HJ4" s="475">
        <v>44831</v>
      </c>
      <c r="HK4" s="475">
        <v>44832</v>
      </c>
      <c r="HL4" s="475">
        <v>44833</v>
      </c>
      <c r="HM4" s="475">
        <v>44834</v>
      </c>
      <c r="HN4" s="475">
        <v>44835</v>
      </c>
      <c r="HO4" s="475">
        <v>44836</v>
      </c>
      <c r="HP4" s="475">
        <v>44837</v>
      </c>
      <c r="HQ4" s="475">
        <v>44473</v>
      </c>
      <c r="HR4" s="475">
        <v>44474</v>
      </c>
      <c r="HS4" s="475">
        <v>44475</v>
      </c>
      <c r="HT4" s="475">
        <v>44476</v>
      </c>
      <c r="HU4" s="475">
        <v>44477</v>
      </c>
      <c r="HV4" s="475">
        <v>44478</v>
      </c>
      <c r="HW4" s="475">
        <v>44479</v>
      </c>
      <c r="HX4" s="475">
        <v>44480</v>
      </c>
      <c r="HY4" s="475">
        <v>44481</v>
      </c>
      <c r="HZ4" s="475">
        <v>44482</v>
      </c>
      <c r="IA4" s="475">
        <v>44483</v>
      </c>
      <c r="IB4" s="475">
        <v>44484</v>
      </c>
      <c r="IC4" s="475">
        <v>44485</v>
      </c>
      <c r="ID4" s="475">
        <v>44486</v>
      </c>
      <c r="IE4" s="475">
        <v>44487</v>
      </c>
      <c r="IF4" s="475">
        <v>44488</v>
      </c>
      <c r="IG4" s="475">
        <v>44489</v>
      </c>
      <c r="IH4" s="475">
        <v>44490</v>
      </c>
      <c r="II4" s="475">
        <v>44491</v>
      </c>
      <c r="IJ4" s="475">
        <v>44492</v>
      </c>
      <c r="IK4" s="475">
        <v>44493</v>
      </c>
      <c r="IL4" s="475">
        <v>44494</v>
      </c>
      <c r="IM4" s="475">
        <v>44495</v>
      </c>
      <c r="IN4" s="475">
        <v>44496</v>
      </c>
      <c r="IO4" s="475">
        <v>44497</v>
      </c>
      <c r="IP4" s="475">
        <v>44498</v>
      </c>
      <c r="IQ4" s="475">
        <v>44499</v>
      </c>
      <c r="IR4" s="476">
        <v>44500</v>
      </c>
    </row>
    <row r="5" spans="1:252" ht="12.75" customHeight="1" x14ac:dyDescent="0.2">
      <c r="A5" s="477">
        <v>100010002</v>
      </c>
      <c r="B5" s="478">
        <f>INDEX(Sites!$A:$N,MATCH($A5,Sites!$A:$A,0),2)</f>
        <v>38.986671999999999</v>
      </c>
      <c r="C5" s="477" t="str">
        <f>INDEX(Sites!$A:$N,MATCH($A5,Sites!$A:$A,0),4)</f>
        <v>DE</v>
      </c>
      <c r="D5" s="477" t="str">
        <f>INDEX(Sites!$A:$N,MATCH($A5,Sites!$A:$A,0),6)</f>
        <v>Kent (KILLENS)</v>
      </c>
      <c r="E5" s="477" t="str">
        <f>INDEX(Sites!$A:$N,MATCH($A5,Sites!$A:$A,0),10)</f>
        <v>0.0</v>
      </c>
      <c r="F5" s="477" t="str">
        <f>INDEX(Sites!$A:$N,MATCH($A5,Sites!$A:$A,0),5) &amp; ", " &amp; C5</f>
        <v>Kent, DE</v>
      </c>
      <c r="G5" s="477">
        <f t="shared" ref="G5:G28" si="0">MAX(H5:IR5)</f>
        <v>65</v>
      </c>
      <c r="H5" s="441"/>
      <c r="I5" s="436"/>
      <c r="J5" s="436"/>
      <c r="K5" s="436"/>
      <c r="L5" s="436"/>
      <c r="M5" s="436"/>
      <c r="N5" s="436"/>
      <c r="O5" s="436"/>
      <c r="P5" s="436"/>
      <c r="Q5" s="436"/>
      <c r="R5" s="436"/>
      <c r="S5" s="436"/>
      <c r="T5" s="436"/>
      <c r="U5" s="436"/>
      <c r="V5" s="436"/>
      <c r="W5" s="436"/>
      <c r="X5" s="436"/>
      <c r="Y5" s="436"/>
      <c r="Z5" s="436"/>
      <c r="AA5" s="436"/>
      <c r="AB5" s="436"/>
      <c r="AC5" s="436"/>
      <c r="AD5" s="436"/>
      <c r="AE5" s="436"/>
      <c r="AF5" s="436">
        <v>45</v>
      </c>
      <c r="AG5" s="436">
        <v>40</v>
      </c>
      <c r="AH5" s="436">
        <v>37</v>
      </c>
      <c r="AI5" s="436">
        <v>39</v>
      </c>
      <c r="AJ5" s="436">
        <v>42</v>
      </c>
      <c r="AK5" s="436">
        <v>47</v>
      </c>
      <c r="AL5" s="436">
        <v>44</v>
      </c>
      <c r="AM5" s="436">
        <v>39</v>
      </c>
      <c r="AN5" s="436">
        <v>44</v>
      </c>
      <c r="AO5" s="436">
        <v>41</v>
      </c>
      <c r="AP5" s="436">
        <v>46</v>
      </c>
      <c r="AQ5" s="436">
        <v>45</v>
      </c>
      <c r="AR5" s="436">
        <v>42</v>
      </c>
      <c r="AS5" s="436">
        <v>40</v>
      </c>
      <c r="AT5" s="436">
        <v>45</v>
      </c>
      <c r="AU5" s="436">
        <v>38</v>
      </c>
      <c r="AV5" s="436">
        <v>35</v>
      </c>
      <c r="AW5" s="436">
        <v>45</v>
      </c>
      <c r="AX5" s="436">
        <v>48</v>
      </c>
      <c r="AY5" s="436">
        <v>54</v>
      </c>
      <c r="AZ5" s="436">
        <v>39</v>
      </c>
      <c r="BA5" s="436">
        <v>53</v>
      </c>
      <c r="BB5" s="436">
        <v>52</v>
      </c>
      <c r="BC5" s="436">
        <v>39</v>
      </c>
      <c r="BD5" s="436">
        <v>32</v>
      </c>
      <c r="BE5" s="436">
        <v>37</v>
      </c>
      <c r="BF5" s="436">
        <v>42</v>
      </c>
      <c r="BG5" s="436">
        <v>50</v>
      </c>
      <c r="BH5" s="436">
        <v>51</v>
      </c>
      <c r="BI5" s="436">
        <v>44</v>
      </c>
      <c r="BJ5" s="436">
        <v>52</v>
      </c>
      <c r="BK5" s="436">
        <v>45</v>
      </c>
      <c r="BL5" s="436">
        <v>39</v>
      </c>
      <c r="BM5" s="436">
        <v>39</v>
      </c>
      <c r="BN5" s="436">
        <v>43</v>
      </c>
      <c r="BO5" s="436">
        <v>50</v>
      </c>
      <c r="BP5" s="436">
        <v>51</v>
      </c>
      <c r="BQ5" s="436">
        <v>50</v>
      </c>
      <c r="BR5" s="436">
        <v>52</v>
      </c>
      <c r="BS5" s="436">
        <v>42</v>
      </c>
      <c r="BT5" s="436">
        <v>28</v>
      </c>
      <c r="BU5" s="436">
        <v>38</v>
      </c>
      <c r="BV5" s="194">
        <v>47</v>
      </c>
      <c r="BW5" s="436">
        <v>47</v>
      </c>
      <c r="BX5" s="436">
        <v>43</v>
      </c>
      <c r="BY5" s="436">
        <v>57</v>
      </c>
      <c r="BZ5" s="436">
        <v>57</v>
      </c>
      <c r="CA5" s="436">
        <v>44</v>
      </c>
      <c r="CB5" s="436">
        <v>27</v>
      </c>
      <c r="CC5" s="436">
        <v>24</v>
      </c>
      <c r="CD5" s="436">
        <v>18</v>
      </c>
      <c r="CE5" s="436">
        <v>30</v>
      </c>
      <c r="CF5" s="436">
        <v>43</v>
      </c>
      <c r="CG5" s="436">
        <v>59</v>
      </c>
      <c r="CH5" s="436">
        <v>39</v>
      </c>
      <c r="CI5" s="436">
        <v>53</v>
      </c>
      <c r="CJ5" s="436">
        <v>58</v>
      </c>
      <c r="CK5" s="436">
        <v>53</v>
      </c>
      <c r="CL5" s="436">
        <v>42</v>
      </c>
      <c r="CM5" s="436">
        <v>48</v>
      </c>
      <c r="CN5" s="436">
        <v>29</v>
      </c>
      <c r="CO5" s="436">
        <v>32</v>
      </c>
      <c r="CP5" s="436">
        <v>34</v>
      </c>
      <c r="CQ5" s="436">
        <v>28</v>
      </c>
      <c r="CR5" s="436">
        <v>43</v>
      </c>
      <c r="CS5" s="436">
        <v>44</v>
      </c>
      <c r="CT5" s="436">
        <v>46</v>
      </c>
      <c r="CU5" s="436">
        <v>59</v>
      </c>
      <c r="CV5" s="436">
        <v>49</v>
      </c>
      <c r="CW5" s="436">
        <v>49</v>
      </c>
      <c r="CX5" s="436">
        <v>51</v>
      </c>
      <c r="CY5" s="436">
        <v>64</v>
      </c>
      <c r="CZ5" s="436">
        <v>46</v>
      </c>
      <c r="DA5" s="436">
        <v>52</v>
      </c>
      <c r="DB5" s="436">
        <v>45</v>
      </c>
      <c r="DC5" s="436">
        <v>57</v>
      </c>
      <c r="DD5" s="436">
        <v>56</v>
      </c>
      <c r="DE5" s="436">
        <v>56</v>
      </c>
      <c r="DF5" s="436">
        <v>39</v>
      </c>
      <c r="DG5" s="436">
        <v>48</v>
      </c>
      <c r="DH5" s="436">
        <v>56</v>
      </c>
      <c r="DI5" s="436">
        <v>46</v>
      </c>
      <c r="DJ5" s="436">
        <v>53</v>
      </c>
      <c r="DK5" s="436">
        <v>42</v>
      </c>
      <c r="DL5" s="436">
        <v>60</v>
      </c>
      <c r="DM5" s="436">
        <v>34</v>
      </c>
      <c r="DN5" s="436">
        <v>40</v>
      </c>
      <c r="DO5" s="436">
        <v>51</v>
      </c>
      <c r="DP5" s="436">
        <v>62</v>
      </c>
      <c r="DQ5" s="436">
        <v>48</v>
      </c>
      <c r="DR5" s="436"/>
      <c r="DS5" s="436">
        <v>45</v>
      </c>
      <c r="DT5" s="436">
        <v>53</v>
      </c>
      <c r="DU5" s="436">
        <v>50</v>
      </c>
      <c r="DV5" s="436">
        <v>40</v>
      </c>
      <c r="DW5" s="436">
        <v>47</v>
      </c>
      <c r="DX5" s="436">
        <v>53</v>
      </c>
      <c r="DY5" s="436">
        <v>65</v>
      </c>
      <c r="DZ5" s="436">
        <v>49</v>
      </c>
      <c r="EA5" s="436">
        <v>36</v>
      </c>
      <c r="EB5" s="436">
        <v>51</v>
      </c>
      <c r="EC5" s="436">
        <v>47</v>
      </c>
      <c r="ED5" s="436">
        <v>50</v>
      </c>
      <c r="EE5" s="436">
        <v>58</v>
      </c>
      <c r="EF5" s="436">
        <v>45</v>
      </c>
      <c r="EG5" s="436">
        <v>39</v>
      </c>
      <c r="EH5" s="436">
        <v>36</v>
      </c>
      <c r="EI5" s="436">
        <v>36</v>
      </c>
      <c r="EJ5" s="436">
        <v>37</v>
      </c>
      <c r="EK5" s="436">
        <v>45</v>
      </c>
      <c r="EL5" s="436">
        <v>53</v>
      </c>
      <c r="EM5" s="436">
        <v>61</v>
      </c>
      <c r="EN5" s="436">
        <v>54</v>
      </c>
      <c r="EO5" s="436">
        <v>46</v>
      </c>
      <c r="EP5" s="436">
        <v>43</v>
      </c>
      <c r="EQ5" s="436">
        <v>32</v>
      </c>
      <c r="ER5" s="436">
        <v>57</v>
      </c>
      <c r="ES5" s="436">
        <v>52</v>
      </c>
      <c r="ET5" s="436">
        <v>49</v>
      </c>
      <c r="EU5" s="436">
        <v>56</v>
      </c>
      <c r="EV5" s="436">
        <v>57</v>
      </c>
      <c r="EW5" s="436">
        <v>47</v>
      </c>
      <c r="EX5" s="436">
        <v>39</v>
      </c>
      <c r="EY5" s="436">
        <v>35</v>
      </c>
      <c r="EZ5" s="436">
        <v>44</v>
      </c>
      <c r="FA5" s="436">
        <v>42</v>
      </c>
      <c r="FB5" s="436">
        <v>42</v>
      </c>
      <c r="FC5" s="436">
        <v>48</v>
      </c>
      <c r="FD5" s="436">
        <v>46</v>
      </c>
      <c r="FE5" s="236">
        <v>45</v>
      </c>
      <c r="FF5" s="236">
        <v>56</v>
      </c>
      <c r="FG5" s="236">
        <v>48</v>
      </c>
      <c r="FH5" s="236">
        <v>50</v>
      </c>
      <c r="FI5" s="236">
        <v>45</v>
      </c>
      <c r="FJ5" s="236">
        <v>26</v>
      </c>
      <c r="FK5" s="236">
        <v>26</v>
      </c>
      <c r="FL5" s="236">
        <v>32</v>
      </c>
      <c r="FM5" s="236">
        <v>38</v>
      </c>
      <c r="FN5" s="236">
        <v>47</v>
      </c>
      <c r="FO5" s="236">
        <v>42</v>
      </c>
      <c r="FP5" s="436">
        <v>42</v>
      </c>
      <c r="FQ5" s="436">
        <v>40</v>
      </c>
      <c r="FR5" s="436">
        <v>49</v>
      </c>
      <c r="FS5" s="436">
        <v>41</v>
      </c>
      <c r="FT5" s="436">
        <v>37</v>
      </c>
      <c r="FU5" s="436">
        <v>38</v>
      </c>
      <c r="FV5" s="436">
        <v>57</v>
      </c>
      <c r="FW5" s="436">
        <v>45</v>
      </c>
      <c r="FX5" s="436">
        <v>49</v>
      </c>
      <c r="FY5" s="436">
        <v>39</v>
      </c>
      <c r="FZ5" s="436">
        <v>31</v>
      </c>
      <c r="GA5" s="436">
        <v>50</v>
      </c>
      <c r="GB5" s="436">
        <v>47</v>
      </c>
      <c r="GC5" s="436">
        <v>51</v>
      </c>
      <c r="GD5" s="436">
        <v>49</v>
      </c>
      <c r="GE5" s="436">
        <v>55</v>
      </c>
      <c r="GF5" s="436">
        <v>44</v>
      </c>
      <c r="GG5" s="436">
        <v>38</v>
      </c>
      <c r="GH5" s="436">
        <v>42</v>
      </c>
      <c r="GI5" s="436">
        <v>47</v>
      </c>
      <c r="GJ5" s="436">
        <v>47</v>
      </c>
      <c r="GK5" s="436">
        <v>40</v>
      </c>
      <c r="GL5" s="436">
        <v>45</v>
      </c>
      <c r="GM5" s="436">
        <v>45</v>
      </c>
      <c r="GN5" s="436">
        <v>39</v>
      </c>
      <c r="GO5" s="436">
        <v>26</v>
      </c>
      <c r="GP5" s="436">
        <v>24</v>
      </c>
      <c r="GQ5" s="436">
        <v>41</v>
      </c>
      <c r="GR5" s="436">
        <v>39</v>
      </c>
      <c r="GS5" s="436">
        <v>31</v>
      </c>
      <c r="GT5" s="436">
        <v>26</v>
      </c>
      <c r="GU5" s="436">
        <v>28</v>
      </c>
      <c r="GV5" s="436">
        <v>45</v>
      </c>
      <c r="GW5" s="436"/>
      <c r="GX5" s="436"/>
      <c r="GY5" s="436">
        <v>37</v>
      </c>
      <c r="GZ5" s="436">
        <v>53</v>
      </c>
      <c r="HA5" s="436">
        <v>47</v>
      </c>
      <c r="HB5" s="436">
        <v>45</v>
      </c>
      <c r="HC5" s="436">
        <v>44</v>
      </c>
      <c r="HD5" s="436">
        <v>47</v>
      </c>
      <c r="HE5" s="436">
        <v>34</v>
      </c>
      <c r="HF5" s="436">
        <v>35</v>
      </c>
      <c r="HG5" s="436">
        <v>36</v>
      </c>
      <c r="HH5" s="436">
        <v>47</v>
      </c>
      <c r="HI5" s="436">
        <v>43</v>
      </c>
      <c r="HJ5" s="436">
        <v>40</v>
      </c>
      <c r="HK5" s="436">
        <v>30</v>
      </c>
      <c r="HL5" s="436">
        <v>28</v>
      </c>
      <c r="HM5" s="436">
        <v>26</v>
      </c>
      <c r="HN5" s="436">
        <v>21</v>
      </c>
      <c r="HO5" s="436">
        <v>24</v>
      </c>
      <c r="HP5" s="436">
        <v>23</v>
      </c>
      <c r="HQ5" s="436"/>
      <c r="HR5" s="436"/>
      <c r="HS5" s="436"/>
      <c r="HT5" s="436"/>
      <c r="HU5" s="436"/>
      <c r="HV5" s="436"/>
      <c r="HW5" s="436"/>
      <c r="HX5" s="436"/>
      <c r="HY5" s="436"/>
      <c r="HZ5" s="436"/>
      <c r="IA5" s="436"/>
      <c r="IB5" s="436"/>
      <c r="IC5" s="436"/>
      <c r="ID5" s="436"/>
      <c r="IE5" s="436"/>
      <c r="IF5" s="436"/>
      <c r="IG5" s="436"/>
      <c r="IH5" s="436"/>
      <c r="II5" s="436"/>
      <c r="IJ5" s="436"/>
      <c r="IK5" s="436"/>
      <c r="IL5" s="436"/>
      <c r="IM5" s="436"/>
      <c r="IN5" s="436"/>
      <c r="IO5" s="436"/>
      <c r="IP5" s="436"/>
      <c r="IQ5" s="436"/>
      <c r="IR5" s="437"/>
    </row>
    <row r="6" spans="1:252" ht="12.75" customHeight="1" x14ac:dyDescent="0.2">
      <c r="A6" s="237">
        <v>100031010</v>
      </c>
      <c r="B6" s="238">
        <f>INDEX(Sites!$A:$N,MATCH($A6,Sites!$A:$A,0),2)</f>
        <v>39.817222000000001</v>
      </c>
      <c r="C6" s="237" t="str">
        <f>INDEX(Sites!$A:$N,MATCH($A6,Sites!$A:$A,0),4)</f>
        <v>DE</v>
      </c>
      <c r="D6" s="237" t="str">
        <f>INDEX(Sites!$A:$N,MATCH($A6,Sites!$A:$A,0),6)</f>
        <v>New Castle (BCSP)</v>
      </c>
      <c r="E6" s="237" t="str">
        <f>INDEX(Sites!$A:$N,MATCH($A6,Sites!$A:$A,0),10)</f>
        <v>0.0</v>
      </c>
      <c r="F6" s="237" t="str">
        <f>INDEX(Sites!$A:$N,MATCH($A6,Sites!$A:$A,0),5) &amp; ", " &amp; C6</f>
        <v>New Castle, DE</v>
      </c>
      <c r="G6" s="237">
        <f t="shared" si="0"/>
        <v>67</v>
      </c>
      <c r="H6" s="442">
        <v>46</v>
      </c>
      <c r="I6" s="239">
        <v>49</v>
      </c>
      <c r="J6" s="239">
        <v>45</v>
      </c>
      <c r="K6" s="239">
        <v>40</v>
      </c>
      <c r="L6" s="239"/>
      <c r="M6" s="239">
        <v>38</v>
      </c>
      <c r="N6" s="239"/>
      <c r="O6" s="239"/>
      <c r="P6" s="239">
        <v>39</v>
      </c>
      <c r="Q6" s="239">
        <v>38</v>
      </c>
      <c r="R6" s="239">
        <v>49</v>
      </c>
      <c r="S6" s="239"/>
      <c r="T6" s="239">
        <v>42</v>
      </c>
      <c r="U6" s="239">
        <v>50</v>
      </c>
      <c r="V6" s="239">
        <v>54</v>
      </c>
      <c r="W6" s="239">
        <v>57</v>
      </c>
      <c r="X6" s="239">
        <v>27</v>
      </c>
      <c r="Y6" s="239">
        <v>47</v>
      </c>
      <c r="Z6" s="239">
        <v>46</v>
      </c>
      <c r="AA6" s="239">
        <v>40</v>
      </c>
      <c r="AB6" s="239">
        <v>52</v>
      </c>
      <c r="AC6" s="239">
        <v>48</v>
      </c>
      <c r="AD6" s="239">
        <v>41</v>
      </c>
      <c r="AE6" s="239">
        <v>22</v>
      </c>
      <c r="AF6" s="239">
        <v>42</v>
      </c>
      <c r="AG6" s="239">
        <v>41</v>
      </c>
      <c r="AH6" s="239">
        <v>39</v>
      </c>
      <c r="AI6" s="239">
        <v>41</v>
      </c>
      <c r="AJ6" s="239">
        <v>44</v>
      </c>
      <c r="AK6" s="239">
        <v>44</v>
      </c>
      <c r="AL6" s="239">
        <v>45</v>
      </c>
      <c r="AM6" s="239">
        <v>43</v>
      </c>
      <c r="AN6" s="239">
        <v>49</v>
      </c>
      <c r="AO6" s="239">
        <v>43</v>
      </c>
      <c r="AP6" s="239">
        <v>46</v>
      </c>
      <c r="AQ6" s="239"/>
      <c r="AR6" s="239">
        <v>39</v>
      </c>
      <c r="AS6" s="239">
        <v>35</v>
      </c>
      <c r="AT6" s="239">
        <v>49</v>
      </c>
      <c r="AU6" s="239">
        <v>39</v>
      </c>
      <c r="AV6" s="239">
        <v>38</v>
      </c>
      <c r="AW6" s="239">
        <v>46</v>
      </c>
      <c r="AX6" s="239">
        <v>57</v>
      </c>
      <c r="AY6" s="239">
        <v>52</v>
      </c>
      <c r="AZ6" s="239">
        <v>48</v>
      </c>
      <c r="BA6" s="239">
        <v>55</v>
      </c>
      <c r="BB6" s="239">
        <v>59</v>
      </c>
      <c r="BC6" s="239">
        <v>37</v>
      </c>
      <c r="BD6" s="239">
        <v>31</v>
      </c>
      <c r="BE6" s="239">
        <v>37</v>
      </c>
      <c r="BF6" s="239">
        <v>43</v>
      </c>
      <c r="BG6" s="239">
        <v>46</v>
      </c>
      <c r="BH6" s="239">
        <v>51</v>
      </c>
      <c r="BI6" s="239">
        <v>46</v>
      </c>
      <c r="BJ6" s="239">
        <v>56</v>
      </c>
      <c r="BK6" s="239">
        <v>45</v>
      </c>
      <c r="BL6" s="239">
        <v>30</v>
      </c>
      <c r="BM6" s="239">
        <v>41</v>
      </c>
      <c r="BN6" s="239">
        <v>49</v>
      </c>
      <c r="BO6" s="239">
        <v>52</v>
      </c>
      <c r="BP6" s="239">
        <v>56</v>
      </c>
      <c r="BQ6" s="239">
        <v>53</v>
      </c>
      <c r="BR6" s="239">
        <v>54</v>
      </c>
      <c r="BS6" s="239">
        <v>48</v>
      </c>
      <c r="BT6" s="239">
        <v>25</v>
      </c>
      <c r="BU6" s="239">
        <v>42</v>
      </c>
      <c r="BV6" s="436">
        <v>50</v>
      </c>
      <c r="BW6" s="239">
        <v>45</v>
      </c>
      <c r="BX6" s="239">
        <v>45</v>
      </c>
      <c r="BY6" s="239">
        <v>62</v>
      </c>
      <c r="BZ6" s="239">
        <v>59</v>
      </c>
      <c r="CA6" s="239">
        <v>47</v>
      </c>
      <c r="CB6" s="239">
        <v>34</v>
      </c>
      <c r="CC6" s="239">
        <v>20</v>
      </c>
      <c r="CD6" s="239"/>
      <c r="CE6" s="239"/>
      <c r="CF6" s="239">
        <v>42</v>
      </c>
      <c r="CG6" s="239">
        <v>57</v>
      </c>
      <c r="CH6" s="239">
        <v>43</v>
      </c>
      <c r="CI6" s="239">
        <v>48</v>
      </c>
      <c r="CJ6" s="239">
        <v>44</v>
      </c>
      <c r="CK6" s="239">
        <v>61</v>
      </c>
      <c r="CL6" s="239">
        <v>49</v>
      </c>
      <c r="CM6" s="239">
        <v>44</v>
      </c>
      <c r="CN6" s="239">
        <v>33</v>
      </c>
      <c r="CO6" s="239">
        <v>39</v>
      </c>
      <c r="CP6" s="239">
        <v>32</v>
      </c>
      <c r="CQ6" s="239">
        <v>25</v>
      </c>
      <c r="CR6" s="239">
        <v>43</v>
      </c>
      <c r="CS6" s="239">
        <v>44</v>
      </c>
      <c r="CT6" s="239">
        <v>51</v>
      </c>
      <c r="CU6" s="239">
        <v>61</v>
      </c>
      <c r="CV6" s="239">
        <v>54</v>
      </c>
      <c r="CW6" s="239">
        <v>45</v>
      </c>
      <c r="CX6" s="239">
        <v>49</v>
      </c>
      <c r="CY6" s="239">
        <v>67</v>
      </c>
      <c r="CZ6" s="239">
        <v>60</v>
      </c>
      <c r="DA6" s="239">
        <v>57</v>
      </c>
      <c r="DB6" s="239">
        <v>41</v>
      </c>
      <c r="DC6" s="239">
        <v>56</v>
      </c>
      <c r="DD6" s="239">
        <v>52</v>
      </c>
      <c r="DE6" s="239">
        <v>51</v>
      </c>
      <c r="DF6" s="239">
        <v>34</v>
      </c>
      <c r="DG6" s="239">
        <v>39</v>
      </c>
      <c r="DH6" s="239">
        <v>56</v>
      </c>
      <c r="DI6" s="239">
        <v>54</v>
      </c>
      <c r="DJ6" s="239">
        <v>64</v>
      </c>
      <c r="DK6" s="239">
        <v>34</v>
      </c>
      <c r="DL6" s="239">
        <v>59</v>
      </c>
      <c r="DM6" s="239">
        <v>34</v>
      </c>
      <c r="DN6" s="239">
        <v>42</v>
      </c>
      <c r="DO6" s="239">
        <v>52</v>
      </c>
      <c r="DP6" s="239">
        <v>66</v>
      </c>
      <c r="DQ6" s="239">
        <v>47</v>
      </c>
      <c r="DR6" s="239">
        <v>28</v>
      </c>
      <c r="DS6" s="239">
        <v>47</v>
      </c>
      <c r="DT6" s="239">
        <v>54</v>
      </c>
      <c r="DU6" s="239">
        <v>48</v>
      </c>
      <c r="DV6" s="239">
        <v>31</v>
      </c>
      <c r="DW6" s="239">
        <v>46</v>
      </c>
      <c r="DX6" s="239">
        <v>60</v>
      </c>
      <c r="DY6" s="239">
        <v>67</v>
      </c>
      <c r="DZ6" s="239">
        <v>51</v>
      </c>
      <c r="EA6" s="239">
        <v>46</v>
      </c>
      <c r="EB6" s="239">
        <v>47</v>
      </c>
      <c r="EC6" s="239">
        <v>48</v>
      </c>
      <c r="ED6" s="239">
        <v>48</v>
      </c>
      <c r="EE6" s="239">
        <v>49</v>
      </c>
      <c r="EF6" s="239">
        <v>48</v>
      </c>
      <c r="EG6" s="239">
        <v>50</v>
      </c>
      <c r="EH6" s="239">
        <v>21</v>
      </c>
      <c r="EI6" s="239">
        <v>55</v>
      </c>
      <c r="EJ6" s="239">
        <v>51</v>
      </c>
      <c r="EK6" s="239">
        <v>48</v>
      </c>
      <c r="EL6" s="239">
        <v>55</v>
      </c>
      <c r="EM6" s="239">
        <v>57</v>
      </c>
      <c r="EN6" s="239">
        <v>57</v>
      </c>
      <c r="EO6" s="239">
        <v>54</v>
      </c>
      <c r="EP6" s="239">
        <v>43</v>
      </c>
      <c r="EQ6" s="239"/>
      <c r="ER6" s="239">
        <v>61</v>
      </c>
      <c r="ES6" s="239">
        <v>62</v>
      </c>
      <c r="ET6" s="239">
        <v>56</v>
      </c>
      <c r="EU6" s="239">
        <v>64</v>
      </c>
      <c r="EV6" s="239">
        <v>60</v>
      </c>
      <c r="EW6" s="239">
        <v>55</v>
      </c>
      <c r="EX6" s="239">
        <v>45</v>
      </c>
      <c r="EY6" s="239">
        <v>32</v>
      </c>
      <c r="EZ6" s="239">
        <v>56</v>
      </c>
      <c r="FA6" s="239">
        <v>53</v>
      </c>
      <c r="FB6" s="239">
        <v>37</v>
      </c>
      <c r="FC6" s="239">
        <v>44</v>
      </c>
      <c r="FD6" s="239">
        <v>44</v>
      </c>
      <c r="FE6" s="240">
        <v>39</v>
      </c>
      <c r="FF6" s="240">
        <v>53</v>
      </c>
      <c r="FG6" s="240">
        <v>50</v>
      </c>
      <c r="FH6" s="240">
        <v>53</v>
      </c>
      <c r="FI6" s="240">
        <v>46</v>
      </c>
      <c r="FJ6" s="240">
        <v>34</v>
      </c>
      <c r="FK6" s="240">
        <v>28</v>
      </c>
      <c r="FL6" s="240">
        <v>43</v>
      </c>
      <c r="FM6" s="240">
        <v>46</v>
      </c>
      <c r="FN6" s="240">
        <v>44</v>
      </c>
      <c r="FO6" s="240">
        <v>49</v>
      </c>
      <c r="FP6" s="239">
        <v>41</v>
      </c>
      <c r="FQ6" s="239">
        <v>41</v>
      </c>
      <c r="FR6" s="239">
        <v>49</v>
      </c>
      <c r="FS6" s="239">
        <v>31</v>
      </c>
      <c r="FT6" s="239">
        <v>40</v>
      </c>
      <c r="FU6" s="239">
        <v>33</v>
      </c>
      <c r="FV6" s="239">
        <v>41</v>
      </c>
      <c r="FW6" s="239">
        <v>41</v>
      </c>
      <c r="FX6" s="239">
        <v>44</v>
      </c>
      <c r="FY6" s="239">
        <v>30</v>
      </c>
      <c r="FZ6" s="239">
        <v>27</v>
      </c>
      <c r="GA6" s="239">
        <v>40</v>
      </c>
      <c r="GB6" s="239">
        <v>40</v>
      </c>
      <c r="GC6" s="239">
        <v>33</v>
      </c>
      <c r="GD6" s="239">
        <v>47</v>
      </c>
      <c r="GE6" s="239">
        <v>45</v>
      </c>
      <c r="GF6" s="239">
        <v>45</v>
      </c>
      <c r="GG6" s="239">
        <v>39</v>
      </c>
      <c r="GH6" s="239">
        <v>39</v>
      </c>
      <c r="GI6" s="239">
        <v>42</v>
      </c>
      <c r="GJ6" s="239">
        <v>51</v>
      </c>
      <c r="GK6" s="239">
        <v>57</v>
      </c>
      <c r="GL6" s="239">
        <v>53</v>
      </c>
      <c r="GM6" s="239">
        <v>47</v>
      </c>
      <c r="GN6" s="239">
        <v>40</v>
      </c>
      <c r="GO6" s="239">
        <v>26</v>
      </c>
      <c r="GP6" s="239">
        <v>20</v>
      </c>
      <c r="GQ6" s="239">
        <v>36</v>
      </c>
      <c r="GR6" s="239">
        <v>53</v>
      </c>
      <c r="GS6" s="239">
        <v>36</v>
      </c>
      <c r="GT6" s="239">
        <v>23</v>
      </c>
      <c r="GU6" s="239">
        <v>26</v>
      </c>
      <c r="GV6" s="239">
        <v>43</v>
      </c>
      <c r="GW6" s="239"/>
      <c r="GX6" s="239">
        <v>36</v>
      </c>
      <c r="GY6" s="239">
        <v>39</v>
      </c>
      <c r="GZ6" s="239">
        <v>55</v>
      </c>
      <c r="HA6" s="239">
        <v>52</v>
      </c>
      <c r="HB6" s="239">
        <v>55</v>
      </c>
      <c r="HC6" s="239">
        <v>40</v>
      </c>
      <c r="HD6" s="239">
        <v>48</v>
      </c>
      <c r="HE6" s="239">
        <v>30</v>
      </c>
      <c r="HF6" s="239">
        <v>37</v>
      </c>
      <c r="HG6" s="239">
        <v>35</v>
      </c>
      <c r="HH6" s="239">
        <v>33</v>
      </c>
      <c r="HI6" s="239">
        <v>40</v>
      </c>
      <c r="HJ6" s="239">
        <v>35</v>
      </c>
      <c r="HK6" s="239">
        <v>28</v>
      </c>
      <c r="HL6" s="239">
        <v>31</v>
      </c>
      <c r="HM6" s="239">
        <v>19</v>
      </c>
      <c r="HN6" s="239">
        <v>20</v>
      </c>
      <c r="HO6" s="239">
        <v>23</v>
      </c>
      <c r="HP6" s="239">
        <v>23</v>
      </c>
      <c r="HQ6" s="239"/>
      <c r="HR6" s="239"/>
      <c r="HS6" s="239"/>
      <c r="HT6" s="239"/>
      <c r="HU6" s="239"/>
      <c r="HV6" s="239"/>
      <c r="HW6" s="239"/>
      <c r="HX6" s="239"/>
      <c r="HY6" s="239"/>
      <c r="HZ6" s="239"/>
      <c r="IA6" s="239"/>
      <c r="IB6" s="239"/>
      <c r="IC6" s="239"/>
      <c r="ID6" s="239"/>
      <c r="IE6" s="239"/>
      <c r="IF6" s="239"/>
      <c r="IG6" s="239"/>
      <c r="IH6" s="239"/>
      <c r="II6" s="239"/>
      <c r="IJ6" s="239"/>
      <c r="IK6" s="239"/>
      <c r="IL6" s="239"/>
      <c r="IM6" s="239"/>
      <c r="IN6" s="239"/>
      <c r="IO6" s="239"/>
      <c r="IP6" s="239"/>
      <c r="IQ6" s="239"/>
      <c r="IR6" s="438"/>
    </row>
    <row r="7" spans="1:252" ht="12.75" customHeight="1" x14ac:dyDescent="0.2">
      <c r="A7" s="237">
        <v>100031013</v>
      </c>
      <c r="B7" s="238">
        <f>INDEX(Sites!$A:$N,MATCH($A7,Sites!$A:$A,0),2)</f>
        <v>39.773888999999997</v>
      </c>
      <c r="C7" s="237" t="str">
        <f>INDEX(Sites!$A:$N,MATCH($A7,Sites!$A:$A,0),4)</f>
        <v>DE</v>
      </c>
      <c r="D7" s="237" t="str">
        <f>INDEX(Sites!$A:$N,MATCH($A7,Sites!$A:$A,0),6)</f>
        <v>New Castle (BELLFNT2)</v>
      </c>
      <c r="E7" s="237" t="str">
        <f>INDEX(Sites!$A:$N,MATCH($A7,Sites!$A:$A,0),10)</f>
        <v>0.0</v>
      </c>
      <c r="F7" s="237" t="str">
        <f>INDEX(Sites!$A:$N,MATCH($A7,Sites!$A:$A,0),5) &amp; ", " &amp; C7</f>
        <v>New Castle, DE</v>
      </c>
      <c r="G7" s="237">
        <f t="shared" si="0"/>
        <v>67</v>
      </c>
      <c r="H7" s="442"/>
      <c r="I7" s="239"/>
      <c r="J7" s="239">
        <v>43</v>
      </c>
      <c r="K7" s="239">
        <v>36</v>
      </c>
      <c r="L7" s="239"/>
      <c r="M7" s="239">
        <v>38</v>
      </c>
      <c r="N7" s="239"/>
      <c r="O7" s="239"/>
      <c r="P7" s="239"/>
      <c r="Q7" s="239">
        <v>35</v>
      </c>
      <c r="R7" s="239">
        <v>44</v>
      </c>
      <c r="S7" s="239"/>
      <c r="T7" s="239">
        <v>39</v>
      </c>
      <c r="U7" s="239">
        <v>47</v>
      </c>
      <c r="V7" s="239">
        <v>47</v>
      </c>
      <c r="W7" s="239">
        <v>54</v>
      </c>
      <c r="X7" s="239">
        <v>25</v>
      </c>
      <c r="Y7" s="239">
        <v>44</v>
      </c>
      <c r="Z7" s="239">
        <v>42</v>
      </c>
      <c r="AA7" s="239">
        <v>39</v>
      </c>
      <c r="AB7" s="239">
        <v>49</v>
      </c>
      <c r="AC7" s="239">
        <v>46</v>
      </c>
      <c r="AD7" s="239">
        <v>38</v>
      </c>
      <c r="AE7" s="239">
        <v>18</v>
      </c>
      <c r="AF7" s="239">
        <v>42</v>
      </c>
      <c r="AG7" s="239">
        <v>40</v>
      </c>
      <c r="AH7" s="239">
        <v>37</v>
      </c>
      <c r="AI7" s="239">
        <v>40</v>
      </c>
      <c r="AJ7" s="239">
        <v>42</v>
      </c>
      <c r="AK7" s="239">
        <v>42</v>
      </c>
      <c r="AL7" s="239">
        <v>40</v>
      </c>
      <c r="AM7" s="239">
        <v>41</v>
      </c>
      <c r="AN7" s="239">
        <v>44</v>
      </c>
      <c r="AO7" s="239">
        <v>41</v>
      </c>
      <c r="AP7" s="239">
        <v>43</v>
      </c>
      <c r="AQ7" s="239">
        <v>42</v>
      </c>
      <c r="AR7" s="239">
        <v>36</v>
      </c>
      <c r="AS7" s="239">
        <v>31</v>
      </c>
      <c r="AT7" s="239">
        <v>46</v>
      </c>
      <c r="AU7" s="239">
        <v>39</v>
      </c>
      <c r="AV7" s="239">
        <v>37</v>
      </c>
      <c r="AW7" s="239">
        <v>44</v>
      </c>
      <c r="AX7" s="239">
        <v>55</v>
      </c>
      <c r="AY7" s="239">
        <v>49</v>
      </c>
      <c r="AZ7" s="239">
        <v>44</v>
      </c>
      <c r="BA7" s="239">
        <v>52</v>
      </c>
      <c r="BB7" s="239">
        <v>57</v>
      </c>
      <c r="BC7" s="239">
        <v>36</v>
      </c>
      <c r="BD7" s="239">
        <v>30</v>
      </c>
      <c r="BE7" s="239">
        <v>36</v>
      </c>
      <c r="BF7" s="239">
        <v>40</v>
      </c>
      <c r="BG7" s="239">
        <v>43</v>
      </c>
      <c r="BH7" s="239">
        <v>49</v>
      </c>
      <c r="BI7" s="239">
        <v>43</v>
      </c>
      <c r="BJ7" s="239">
        <v>53</v>
      </c>
      <c r="BK7" s="239">
        <v>40</v>
      </c>
      <c r="BL7" s="239">
        <v>36</v>
      </c>
      <c r="BM7" s="239">
        <v>40</v>
      </c>
      <c r="BN7" s="239">
        <v>48</v>
      </c>
      <c r="BO7" s="239">
        <v>50</v>
      </c>
      <c r="BP7" s="239">
        <v>54</v>
      </c>
      <c r="BQ7" s="239">
        <v>51</v>
      </c>
      <c r="BR7" s="239">
        <v>52</v>
      </c>
      <c r="BS7" s="239">
        <v>42</v>
      </c>
      <c r="BT7" s="239">
        <v>22</v>
      </c>
      <c r="BU7" s="239">
        <v>42</v>
      </c>
      <c r="BV7" s="239">
        <v>44</v>
      </c>
      <c r="BW7" s="239">
        <v>40</v>
      </c>
      <c r="BX7" s="239">
        <v>40</v>
      </c>
      <c r="BY7" s="239">
        <v>54</v>
      </c>
      <c r="BZ7" s="239">
        <v>54</v>
      </c>
      <c r="CA7" s="239">
        <v>41</v>
      </c>
      <c r="CB7" s="239">
        <v>30</v>
      </c>
      <c r="CC7" s="239">
        <v>15</v>
      </c>
      <c r="CD7" s="239">
        <v>11</v>
      </c>
      <c r="CE7" s="239">
        <v>33</v>
      </c>
      <c r="CF7" s="239">
        <v>46</v>
      </c>
      <c r="CG7" s="239">
        <v>56</v>
      </c>
      <c r="CH7" s="239">
        <v>43</v>
      </c>
      <c r="CI7" s="239">
        <v>47</v>
      </c>
      <c r="CJ7" s="239">
        <v>45</v>
      </c>
      <c r="CK7" s="239">
        <v>60</v>
      </c>
      <c r="CL7" s="239">
        <v>48</v>
      </c>
      <c r="CM7" s="239">
        <v>43</v>
      </c>
      <c r="CN7" s="239">
        <v>29</v>
      </c>
      <c r="CO7" s="239">
        <v>35</v>
      </c>
      <c r="CP7" s="239">
        <v>30</v>
      </c>
      <c r="CQ7" s="239">
        <v>24</v>
      </c>
      <c r="CR7" s="239">
        <v>43</v>
      </c>
      <c r="CS7" s="239">
        <v>43</v>
      </c>
      <c r="CT7" s="239">
        <v>49</v>
      </c>
      <c r="CU7" s="239">
        <v>60</v>
      </c>
      <c r="CV7" s="239">
        <v>48</v>
      </c>
      <c r="CW7" s="239">
        <v>49</v>
      </c>
      <c r="CX7" s="239">
        <v>50</v>
      </c>
      <c r="CY7" s="239">
        <v>67</v>
      </c>
      <c r="CZ7" s="239">
        <v>54</v>
      </c>
      <c r="DA7" s="239">
        <v>53</v>
      </c>
      <c r="DB7" s="239">
        <v>38</v>
      </c>
      <c r="DC7" s="239">
        <v>55</v>
      </c>
      <c r="DD7" s="239">
        <v>52</v>
      </c>
      <c r="DE7" s="239">
        <v>51</v>
      </c>
      <c r="DF7" s="239">
        <v>36</v>
      </c>
      <c r="DG7" s="239">
        <v>42</v>
      </c>
      <c r="DH7" s="239">
        <v>54</v>
      </c>
      <c r="DI7" s="239">
        <v>48</v>
      </c>
      <c r="DJ7" s="239">
        <v>57</v>
      </c>
      <c r="DK7" s="239">
        <v>29</v>
      </c>
      <c r="DL7" s="239">
        <v>60</v>
      </c>
      <c r="DM7" s="239">
        <v>32</v>
      </c>
      <c r="DN7" s="239">
        <v>39</v>
      </c>
      <c r="DO7" s="239">
        <v>50</v>
      </c>
      <c r="DP7" s="239">
        <v>64</v>
      </c>
      <c r="DQ7" s="239">
        <v>42</v>
      </c>
      <c r="DR7" s="239">
        <v>32</v>
      </c>
      <c r="DS7" s="239">
        <v>46</v>
      </c>
      <c r="DT7" s="239">
        <v>55</v>
      </c>
      <c r="DU7" s="239">
        <v>45</v>
      </c>
      <c r="DV7" s="239">
        <v>33</v>
      </c>
      <c r="DW7" s="239">
        <v>46</v>
      </c>
      <c r="DX7" s="239">
        <v>58</v>
      </c>
      <c r="DY7" s="239">
        <v>67</v>
      </c>
      <c r="DZ7" s="239">
        <v>52</v>
      </c>
      <c r="EA7" s="239">
        <v>51</v>
      </c>
      <c r="EB7" s="239">
        <v>47</v>
      </c>
      <c r="EC7" s="239">
        <v>47</v>
      </c>
      <c r="ED7" s="239">
        <v>48</v>
      </c>
      <c r="EE7" s="239">
        <v>53</v>
      </c>
      <c r="EF7" s="239">
        <v>43</v>
      </c>
      <c r="EG7" s="239">
        <v>52</v>
      </c>
      <c r="EH7" s="239">
        <v>20</v>
      </c>
      <c r="EI7" s="239">
        <v>49</v>
      </c>
      <c r="EJ7" s="239">
        <v>48</v>
      </c>
      <c r="EK7" s="239">
        <v>46</v>
      </c>
      <c r="EL7" s="239">
        <v>57</v>
      </c>
      <c r="EM7" s="239">
        <v>58</v>
      </c>
      <c r="EN7" s="239">
        <v>52</v>
      </c>
      <c r="EO7" s="239">
        <v>52</v>
      </c>
      <c r="EP7" s="239">
        <v>44</v>
      </c>
      <c r="EQ7" s="239">
        <v>34</v>
      </c>
      <c r="ER7" s="239">
        <v>62</v>
      </c>
      <c r="ES7" s="239">
        <v>62</v>
      </c>
      <c r="ET7" s="239">
        <v>60</v>
      </c>
      <c r="EU7" s="239">
        <v>65</v>
      </c>
      <c r="EV7" s="239">
        <v>65</v>
      </c>
      <c r="EW7" s="239">
        <v>55</v>
      </c>
      <c r="EX7" s="239">
        <v>49</v>
      </c>
      <c r="EY7" s="239">
        <v>37</v>
      </c>
      <c r="EZ7" s="239">
        <v>56</v>
      </c>
      <c r="FA7" s="239">
        <v>56</v>
      </c>
      <c r="FB7" s="239">
        <v>46</v>
      </c>
      <c r="FC7" s="239">
        <v>44</v>
      </c>
      <c r="FD7" s="239">
        <v>47</v>
      </c>
      <c r="FE7" s="240">
        <v>41</v>
      </c>
      <c r="FF7" s="240">
        <v>53</v>
      </c>
      <c r="FG7" s="240">
        <v>50</v>
      </c>
      <c r="FH7" s="240">
        <v>51</v>
      </c>
      <c r="FI7" s="240">
        <v>50</v>
      </c>
      <c r="FJ7" s="240">
        <v>36</v>
      </c>
      <c r="FK7" s="240">
        <v>29</v>
      </c>
      <c r="FL7" s="240">
        <v>42</v>
      </c>
      <c r="FM7" s="240">
        <v>49</v>
      </c>
      <c r="FN7" s="240">
        <v>46</v>
      </c>
      <c r="FO7" s="240">
        <v>52</v>
      </c>
      <c r="FP7" s="239">
        <v>41</v>
      </c>
      <c r="FQ7" s="239">
        <v>40</v>
      </c>
      <c r="FR7" s="239">
        <v>47</v>
      </c>
      <c r="FS7" s="239">
        <v>41</v>
      </c>
      <c r="FT7" s="239">
        <v>44</v>
      </c>
      <c r="FU7" s="239">
        <v>45</v>
      </c>
      <c r="FV7" s="239">
        <v>51</v>
      </c>
      <c r="FW7" s="239">
        <v>50</v>
      </c>
      <c r="FX7" s="239">
        <v>53</v>
      </c>
      <c r="FY7" s="239">
        <v>39</v>
      </c>
      <c r="FZ7" s="239">
        <v>40</v>
      </c>
      <c r="GA7" s="239">
        <v>50</v>
      </c>
      <c r="GB7" s="239">
        <v>50</v>
      </c>
      <c r="GC7" s="239">
        <v>44</v>
      </c>
      <c r="GD7" s="239">
        <v>57</v>
      </c>
      <c r="GE7" s="239">
        <v>53</v>
      </c>
      <c r="GF7" s="239">
        <v>51</v>
      </c>
      <c r="GG7" s="239">
        <v>42</v>
      </c>
      <c r="GH7" s="239">
        <v>37</v>
      </c>
      <c r="GI7" s="239">
        <v>44</v>
      </c>
      <c r="GJ7" s="239">
        <v>50</v>
      </c>
      <c r="GK7" s="239">
        <v>52</v>
      </c>
      <c r="GL7" s="239">
        <v>48</v>
      </c>
      <c r="GM7" s="239">
        <v>46</v>
      </c>
      <c r="GN7" s="239">
        <v>39</v>
      </c>
      <c r="GO7" s="239">
        <v>23</v>
      </c>
      <c r="GP7" s="239">
        <v>18</v>
      </c>
      <c r="GQ7" s="239">
        <v>35</v>
      </c>
      <c r="GR7" s="239">
        <v>48</v>
      </c>
      <c r="GS7" s="239">
        <v>34</v>
      </c>
      <c r="GT7" s="239">
        <v>20</v>
      </c>
      <c r="GU7" s="239">
        <v>28</v>
      </c>
      <c r="GV7" s="239">
        <v>44</v>
      </c>
      <c r="GW7" s="239"/>
      <c r="GX7" s="239">
        <v>36</v>
      </c>
      <c r="GY7" s="239">
        <v>38</v>
      </c>
      <c r="GZ7" s="239">
        <v>55</v>
      </c>
      <c r="HA7" s="239">
        <v>52</v>
      </c>
      <c r="HB7" s="239">
        <v>57</v>
      </c>
      <c r="HC7" s="239">
        <v>40</v>
      </c>
      <c r="HD7" s="239">
        <v>46</v>
      </c>
      <c r="HE7" s="239">
        <v>31</v>
      </c>
      <c r="HF7" s="239">
        <v>37</v>
      </c>
      <c r="HG7" s="239">
        <v>35</v>
      </c>
      <c r="HH7" s="239">
        <v>34</v>
      </c>
      <c r="HI7" s="239">
        <v>41</v>
      </c>
      <c r="HJ7" s="239">
        <v>35</v>
      </c>
      <c r="HK7" s="239">
        <v>28</v>
      </c>
      <c r="HL7" s="239">
        <v>29</v>
      </c>
      <c r="HM7" s="239">
        <v>19</v>
      </c>
      <c r="HN7" s="239">
        <v>18</v>
      </c>
      <c r="HO7" s="239">
        <v>21</v>
      </c>
      <c r="HP7" s="239">
        <v>23</v>
      </c>
      <c r="HQ7" s="239"/>
      <c r="HR7" s="239"/>
      <c r="HS7" s="239"/>
      <c r="HT7" s="239"/>
      <c r="HU7" s="239"/>
      <c r="HV7" s="239"/>
      <c r="HW7" s="239"/>
      <c r="HX7" s="239"/>
      <c r="HY7" s="239"/>
      <c r="HZ7" s="239"/>
      <c r="IA7" s="239"/>
      <c r="IB7" s="239"/>
      <c r="IC7" s="239"/>
      <c r="ID7" s="239"/>
      <c r="IE7" s="239"/>
      <c r="IF7" s="239"/>
      <c r="IG7" s="239"/>
      <c r="IH7" s="239"/>
      <c r="II7" s="239"/>
      <c r="IJ7" s="239"/>
      <c r="IK7" s="239"/>
      <c r="IL7" s="239"/>
      <c r="IM7" s="239"/>
      <c r="IN7" s="239"/>
      <c r="IO7" s="239"/>
      <c r="IP7" s="239"/>
      <c r="IQ7" s="239"/>
      <c r="IR7" s="438"/>
    </row>
    <row r="8" spans="1:252" ht="12.75" customHeight="1" x14ac:dyDescent="0.2">
      <c r="A8" s="237">
        <v>100031007</v>
      </c>
      <c r="B8" s="238">
        <f>INDEX(Sites!$A:$N,MATCH($A8,Sites!$A:$A,0),2)</f>
        <v>39.551299999999998</v>
      </c>
      <c r="C8" s="237" t="str">
        <f>INDEX(Sites!$A:$N,MATCH($A8,Sites!$A:$A,0),4)</f>
        <v>DE</v>
      </c>
      <c r="D8" s="237" t="str">
        <f>INDEX(Sites!$A:$N,MATCH($A8,Sites!$A:$A,0),6)</f>
        <v>New Castle (LUMS 2)</v>
      </c>
      <c r="E8" s="237" t="str">
        <f>INDEX(Sites!$A:$N,MATCH($A8,Sites!$A:$A,0),10)</f>
        <v>20.0</v>
      </c>
      <c r="F8" s="237" t="str">
        <f>INDEX(Sites!$A:$N,MATCH($A8,Sites!$A:$A,0),5) &amp; ", " &amp; C8</f>
        <v>New Castle, DE</v>
      </c>
      <c r="G8" s="237">
        <f t="shared" si="0"/>
        <v>68</v>
      </c>
      <c r="H8" s="442">
        <v>35</v>
      </c>
      <c r="I8" s="239">
        <v>46</v>
      </c>
      <c r="J8" s="239">
        <v>43</v>
      </c>
      <c r="K8" s="239">
        <v>37</v>
      </c>
      <c r="L8" s="239"/>
      <c r="M8" s="239">
        <v>38</v>
      </c>
      <c r="N8" s="239"/>
      <c r="O8" s="239"/>
      <c r="P8" s="239">
        <v>41</v>
      </c>
      <c r="Q8" s="239">
        <v>37</v>
      </c>
      <c r="R8" s="239">
        <v>47</v>
      </c>
      <c r="S8" s="239"/>
      <c r="T8" s="239">
        <v>41</v>
      </c>
      <c r="U8" s="239">
        <v>51</v>
      </c>
      <c r="V8" s="239">
        <v>55</v>
      </c>
      <c r="W8" s="239">
        <v>55</v>
      </c>
      <c r="X8" s="239">
        <v>26</v>
      </c>
      <c r="Y8" s="239">
        <v>43</v>
      </c>
      <c r="Z8" s="239">
        <v>43</v>
      </c>
      <c r="AA8" s="239">
        <v>39</v>
      </c>
      <c r="AB8" s="239">
        <v>49</v>
      </c>
      <c r="AC8" s="239"/>
      <c r="AD8" s="239">
        <v>41</v>
      </c>
      <c r="AE8" s="239">
        <v>18</v>
      </c>
      <c r="AF8" s="239">
        <v>44</v>
      </c>
      <c r="AG8" s="239">
        <v>41</v>
      </c>
      <c r="AH8" s="239">
        <v>38</v>
      </c>
      <c r="AI8" s="239"/>
      <c r="AJ8" s="239"/>
      <c r="AK8" s="239">
        <v>45</v>
      </c>
      <c r="AL8" s="239">
        <v>46</v>
      </c>
      <c r="AM8" s="239">
        <v>41</v>
      </c>
      <c r="AN8" s="239">
        <v>46</v>
      </c>
      <c r="AO8" s="239">
        <v>42</v>
      </c>
      <c r="AP8" s="239">
        <v>45</v>
      </c>
      <c r="AQ8" s="239">
        <v>41</v>
      </c>
      <c r="AR8" s="239">
        <v>40</v>
      </c>
      <c r="AS8" s="239">
        <v>40</v>
      </c>
      <c r="AT8" s="239">
        <v>47</v>
      </c>
      <c r="AU8" s="239">
        <v>37</v>
      </c>
      <c r="AV8" s="239">
        <v>36</v>
      </c>
      <c r="AW8" s="239">
        <v>44</v>
      </c>
      <c r="AX8" s="239">
        <v>52</v>
      </c>
      <c r="AY8" s="239">
        <v>48</v>
      </c>
      <c r="AZ8" s="239">
        <v>43</v>
      </c>
      <c r="BA8" s="239">
        <v>55</v>
      </c>
      <c r="BB8" s="239">
        <v>55</v>
      </c>
      <c r="BC8" s="239">
        <v>37</v>
      </c>
      <c r="BD8" s="239">
        <v>31</v>
      </c>
      <c r="BE8" s="239"/>
      <c r="BF8" s="239">
        <v>38</v>
      </c>
      <c r="BG8" s="239">
        <v>49</v>
      </c>
      <c r="BH8" s="239">
        <v>50</v>
      </c>
      <c r="BI8" s="239">
        <v>46</v>
      </c>
      <c r="BJ8" s="239">
        <v>54</v>
      </c>
      <c r="BK8" s="239">
        <v>45</v>
      </c>
      <c r="BL8" s="239">
        <v>38</v>
      </c>
      <c r="BM8" s="239">
        <v>40</v>
      </c>
      <c r="BN8" s="239">
        <v>46</v>
      </c>
      <c r="BO8" s="239">
        <v>50</v>
      </c>
      <c r="BP8" s="239">
        <v>54</v>
      </c>
      <c r="BQ8" s="239">
        <v>49</v>
      </c>
      <c r="BR8" s="239">
        <v>50</v>
      </c>
      <c r="BS8" s="239">
        <v>44</v>
      </c>
      <c r="BT8" s="239">
        <v>25</v>
      </c>
      <c r="BU8" s="239">
        <v>39</v>
      </c>
      <c r="BV8" s="239">
        <v>48</v>
      </c>
      <c r="BW8" s="239">
        <v>46</v>
      </c>
      <c r="BX8" s="239">
        <v>44</v>
      </c>
      <c r="BY8" s="239">
        <v>59</v>
      </c>
      <c r="BZ8" s="239">
        <v>60</v>
      </c>
      <c r="CA8" s="239">
        <v>46</v>
      </c>
      <c r="CB8" s="239">
        <v>33</v>
      </c>
      <c r="CC8" s="239">
        <v>22</v>
      </c>
      <c r="CD8" s="239">
        <v>21</v>
      </c>
      <c r="CE8" s="239">
        <v>36</v>
      </c>
      <c r="CF8" s="239">
        <v>49</v>
      </c>
      <c r="CG8" s="239">
        <v>57</v>
      </c>
      <c r="CH8" s="239">
        <v>40</v>
      </c>
      <c r="CI8" s="239">
        <v>47</v>
      </c>
      <c r="CJ8" s="239">
        <v>49</v>
      </c>
      <c r="CK8" s="239">
        <v>58</v>
      </c>
      <c r="CL8" s="239">
        <v>48</v>
      </c>
      <c r="CM8" s="239">
        <v>44</v>
      </c>
      <c r="CN8" s="239">
        <v>32</v>
      </c>
      <c r="CO8" s="239">
        <v>36</v>
      </c>
      <c r="CP8" s="239">
        <v>34</v>
      </c>
      <c r="CQ8" s="239">
        <v>28</v>
      </c>
      <c r="CR8" s="239">
        <v>40</v>
      </c>
      <c r="CS8" s="239">
        <v>44</v>
      </c>
      <c r="CT8" s="239">
        <v>51</v>
      </c>
      <c r="CU8" s="239">
        <v>58</v>
      </c>
      <c r="CV8" s="239">
        <v>55</v>
      </c>
      <c r="CW8" s="239">
        <v>49</v>
      </c>
      <c r="CX8" s="239">
        <v>49</v>
      </c>
      <c r="CY8" s="239">
        <v>64</v>
      </c>
      <c r="CZ8" s="239">
        <v>53</v>
      </c>
      <c r="DA8" s="239">
        <v>46</v>
      </c>
      <c r="DB8" s="239">
        <v>46</v>
      </c>
      <c r="DC8" s="239">
        <v>55</v>
      </c>
      <c r="DD8" s="239">
        <v>52</v>
      </c>
      <c r="DE8" s="239">
        <v>51</v>
      </c>
      <c r="DF8" s="239">
        <v>32</v>
      </c>
      <c r="DG8" s="239">
        <v>44</v>
      </c>
      <c r="DH8" s="239">
        <v>53</v>
      </c>
      <c r="DI8" s="239">
        <v>51</v>
      </c>
      <c r="DJ8" s="239">
        <v>51</v>
      </c>
      <c r="DK8" s="239">
        <v>37</v>
      </c>
      <c r="DL8" s="239">
        <v>62</v>
      </c>
      <c r="DM8" s="239">
        <v>31</v>
      </c>
      <c r="DN8" s="239">
        <v>40</v>
      </c>
      <c r="DO8" s="239">
        <v>51</v>
      </c>
      <c r="DP8" s="239">
        <v>68</v>
      </c>
      <c r="DQ8" s="239">
        <v>49</v>
      </c>
      <c r="DR8" s="239">
        <v>35</v>
      </c>
      <c r="DS8" s="239">
        <v>47</v>
      </c>
      <c r="DT8" s="239">
        <v>56</v>
      </c>
      <c r="DU8" s="239">
        <v>49</v>
      </c>
      <c r="DV8" s="239">
        <v>37</v>
      </c>
      <c r="DW8" s="239">
        <v>45</v>
      </c>
      <c r="DX8" s="239">
        <v>56</v>
      </c>
      <c r="DY8" s="239">
        <v>65</v>
      </c>
      <c r="DZ8" s="239">
        <v>49</v>
      </c>
      <c r="EA8" s="239">
        <v>49</v>
      </c>
      <c r="EB8" s="239">
        <v>46</v>
      </c>
      <c r="EC8" s="239">
        <v>48</v>
      </c>
      <c r="ED8" s="239">
        <v>48</v>
      </c>
      <c r="EE8" s="239">
        <v>47</v>
      </c>
      <c r="EF8" s="239">
        <v>48</v>
      </c>
      <c r="EG8" s="239">
        <v>43</v>
      </c>
      <c r="EH8" s="239">
        <v>25</v>
      </c>
      <c r="EI8" s="239">
        <v>53</v>
      </c>
      <c r="EJ8" s="239">
        <v>44</v>
      </c>
      <c r="EK8" s="239">
        <v>42</v>
      </c>
      <c r="EL8" s="239">
        <v>58</v>
      </c>
      <c r="EM8" s="239">
        <v>56</v>
      </c>
      <c r="EN8" s="239">
        <v>61</v>
      </c>
      <c r="EO8" s="239">
        <v>47</v>
      </c>
      <c r="EP8" s="239">
        <v>43</v>
      </c>
      <c r="EQ8" s="239">
        <v>33</v>
      </c>
      <c r="ER8" s="239">
        <v>58</v>
      </c>
      <c r="ES8" s="239">
        <v>62</v>
      </c>
      <c r="ET8" s="239">
        <v>61</v>
      </c>
      <c r="EU8" s="239">
        <v>46</v>
      </c>
      <c r="EV8" s="239">
        <v>65</v>
      </c>
      <c r="EW8" s="239">
        <v>53</v>
      </c>
      <c r="EX8" s="239">
        <v>43</v>
      </c>
      <c r="EY8" s="239">
        <v>34</v>
      </c>
      <c r="EZ8" s="239">
        <v>56</v>
      </c>
      <c r="FA8" s="239">
        <v>54</v>
      </c>
      <c r="FB8" s="239">
        <v>43</v>
      </c>
      <c r="FC8" s="239">
        <v>49</v>
      </c>
      <c r="FD8" s="239">
        <v>46</v>
      </c>
      <c r="FE8" s="240">
        <v>41</v>
      </c>
      <c r="FF8" s="240">
        <v>50</v>
      </c>
      <c r="FG8" s="240">
        <v>58</v>
      </c>
      <c r="FH8" s="240">
        <v>48</v>
      </c>
      <c r="FI8" s="240">
        <v>49</v>
      </c>
      <c r="FJ8" s="240">
        <v>34</v>
      </c>
      <c r="FK8" s="240">
        <v>28</v>
      </c>
      <c r="FL8" s="240">
        <v>39</v>
      </c>
      <c r="FM8" s="240">
        <v>60</v>
      </c>
      <c r="FN8" s="240">
        <v>46</v>
      </c>
      <c r="FO8" s="240">
        <v>50</v>
      </c>
      <c r="FP8" s="239">
        <v>39</v>
      </c>
      <c r="FQ8" s="239">
        <v>41</v>
      </c>
      <c r="FR8" s="239">
        <v>48</v>
      </c>
      <c r="FS8" s="239">
        <v>50</v>
      </c>
      <c r="FT8" s="239">
        <v>50</v>
      </c>
      <c r="FU8" s="239">
        <v>38</v>
      </c>
      <c r="FV8" s="239">
        <v>52</v>
      </c>
      <c r="FW8" s="239">
        <v>48</v>
      </c>
      <c r="FX8" s="239">
        <v>53</v>
      </c>
      <c r="FY8" s="239">
        <v>40</v>
      </c>
      <c r="FZ8" s="239">
        <v>37</v>
      </c>
      <c r="GA8" s="239">
        <v>48</v>
      </c>
      <c r="GB8" s="239">
        <v>48</v>
      </c>
      <c r="GC8" s="239">
        <v>46</v>
      </c>
      <c r="GD8" s="239">
        <v>57</v>
      </c>
      <c r="GE8" s="239">
        <v>57</v>
      </c>
      <c r="GF8" s="239">
        <v>50</v>
      </c>
      <c r="GG8" s="239">
        <v>41</v>
      </c>
      <c r="GH8" s="239">
        <v>42</v>
      </c>
      <c r="GI8" s="239">
        <v>44</v>
      </c>
      <c r="GJ8" s="239">
        <v>47</v>
      </c>
      <c r="GK8" s="239">
        <v>53</v>
      </c>
      <c r="GL8" s="239">
        <v>47</v>
      </c>
      <c r="GM8" s="239">
        <v>47</v>
      </c>
      <c r="GN8" s="239">
        <v>38</v>
      </c>
      <c r="GO8" s="239">
        <v>29</v>
      </c>
      <c r="GP8" s="239">
        <v>20</v>
      </c>
      <c r="GQ8" s="239">
        <v>40</v>
      </c>
      <c r="GR8" s="239">
        <v>53</v>
      </c>
      <c r="GS8" s="239">
        <v>35</v>
      </c>
      <c r="GT8" s="239">
        <v>24</v>
      </c>
      <c r="GU8" s="239">
        <v>28</v>
      </c>
      <c r="GV8" s="239">
        <v>45</v>
      </c>
      <c r="GW8" s="239"/>
      <c r="GX8" s="239">
        <v>39</v>
      </c>
      <c r="GY8" s="239">
        <v>38</v>
      </c>
      <c r="GZ8" s="239">
        <v>55</v>
      </c>
      <c r="HA8" s="239">
        <v>50</v>
      </c>
      <c r="HB8" s="239">
        <v>56</v>
      </c>
      <c r="HC8" s="239">
        <v>44</v>
      </c>
      <c r="HD8" s="239">
        <v>48</v>
      </c>
      <c r="HE8" s="239">
        <v>31</v>
      </c>
      <c r="HF8" s="239">
        <v>36</v>
      </c>
      <c r="HG8" s="239">
        <v>35</v>
      </c>
      <c r="HH8" s="239">
        <v>36</v>
      </c>
      <c r="HI8" s="239">
        <v>41</v>
      </c>
      <c r="HJ8" s="239">
        <v>36</v>
      </c>
      <c r="HK8" s="239">
        <v>28</v>
      </c>
      <c r="HL8" s="239">
        <v>31</v>
      </c>
      <c r="HM8" s="239">
        <v>21</v>
      </c>
      <c r="HN8" s="239">
        <v>19</v>
      </c>
      <c r="HO8" s="239">
        <v>24</v>
      </c>
      <c r="HP8" s="239">
        <v>24</v>
      </c>
      <c r="HQ8" s="239"/>
      <c r="HR8" s="239"/>
      <c r="HS8" s="239"/>
      <c r="HT8" s="239"/>
      <c r="HU8" s="239"/>
      <c r="HV8" s="239"/>
      <c r="HW8" s="239"/>
      <c r="HX8" s="239"/>
      <c r="HY8" s="239"/>
      <c r="HZ8" s="239"/>
      <c r="IA8" s="239"/>
      <c r="IB8" s="239"/>
      <c r="IC8" s="239"/>
      <c r="ID8" s="239"/>
      <c r="IE8" s="239"/>
      <c r="IF8" s="239"/>
      <c r="IG8" s="239"/>
      <c r="IH8" s="239"/>
      <c r="II8" s="239"/>
      <c r="IJ8" s="239"/>
      <c r="IK8" s="239"/>
      <c r="IL8" s="239"/>
      <c r="IM8" s="239"/>
      <c r="IN8" s="239"/>
      <c r="IO8" s="239"/>
      <c r="IP8" s="239"/>
      <c r="IQ8" s="239"/>
      <c r="IR8" s="438"/>
    </row>
    <row r="9" spans="1:252" ht="12.75" customHeight="1" x14ac:dyDescent="0.2">
      <c r="A9" s="237">
        <v>100051003</v>
      </c>
      <c r="B9" s="238">
        <f>INDEX(Sites!$A:$N,MATCH($A9,Sites!$A:$A,0),2)</f>
        <v>38.7791</v>
      </c>
      <c r="C9" s="237" t="str">
        <f>INDEX(Sites!$A:$N,MATCH($A9,Sites!$A:$A,0),4)</f>
        <v>DE</v>
      </c>
      <c r="D9" s="237" t="str">
        <f>INDEX(Sites!$A:$N,MATCH($A9,Sites!$A:$A,0),6)</f>
        <v>Sussex (LEWES)</v>
      </c>
      <c r="E9" s="237" t="str">
        <f>INDEX(Sites!$A:$N,MATCH($A9,Sites!$A:$A,0),10)</f>
        <v>0.0</v>
      </c>
      <c r="F9" s="237" t="str">
        <f>INDEX(Sites!$A:$N,MATCH($A9,Sites!$A:$A,0),5) &amp; ", " &amp; C9</f>
        <v>Sussex, DE</v>
      </c>
      <c r="G9" s="237">
        <f t="shared" si="0"/>
        <v>66</v>
      </c>
      <c r="H9" s="442">
        <v>49</v>
      </c>
      <c r="I9" s="239">
        <v>46</v>
      </c>
      <c r="J9" s="239">
        <v>43</v>
      </c>
      <c r="K9" s="239">
        <v>43</v>
      </c>
      <c r="L9" s="239"/>
      <c r="M9" s="239">
        <v>42</v>
      </c>
      <c r="N9" s="239"/>
      <c r="O9" s="239"/>
      <c r="P9" s="239">
        <v>46</v>
      </c>
      <c r="Q9" s="239">
        <v>36</v>
      </c>
      <c r="R9" s="239">
        <v>45</v>
      </c>
      <c r="S9" s="239"/>
      <c r="T9" s="239">
        <v>42</v>
      </c>
      <c r="U9" s="239">
        <v>47</v>
      </c>
      <c r="V9" s="239">
        <v>55</v>
      </c>
      <c r="W9" s="239">
        <v>56</v>
      </c>
      <c r="X9" s="239">
        <v>41</v>
      </c>
      <c r="Y9" s="239">
        <v>42</v>
      </c>
      <c r="Z9" s="239">
        <v>42</v>
      </c>
      <c r="AA9" s="239">
        <v>37</v>
      </c>
      <c r="AB9" s="239">
        <v>50</v>
      </c>
      <c r="AC9" s="239">
        <v>44</v>
      </c>
      <c r="AD9" s="239">
        <v>43</v>
      </c>
      <c r="AE9" s="239">
        <v>25</v>
      </c>
      <c r="AF9" s="239">
        <v>45</v>
      </c>
      <c r="AG9" s="239">
        <v>40</v>
      </c>
      <c r="AH9" s="239">
        <v>36</v>
      </c>
      <c r="AI9" s="239">
        <v>40</v>
      </c>
      <c r="AJ9" s="239">
        <v>41</v>
      </c>
      <c r="AK9" s="239">
        <v>48</v>
      </c>
      <c r="AL9" s="239">
        <v>46</v>
      </c>
      <c r="AM9" s="239">
        <v>38</v>
      </c>
      <c r="AN9" s="239">
        <v>45</v>
      </c>
      <c r="AO9" s="239">
        <v>42</v>
      </c>
      <c r="AP9" s="239">
        <v>45</v>
      </c>
      <c r="AQ9" s="239">
        <v>48</v>
      </c>
      <c r="AR9" s="239">
        <v>48</v>
      </c>
      <c r="AS9" s="239">
        <v>44</v>
      </c>
      <c r="AT9" s="239">
        <v>44</v>
      </c>
      <c r="AU9" s="239">
        <v>39</v>
      </c>
      <c r="AV9" s="239">
        <v>35</v>
      </c>
      <c r="AW9" s="239">
        <v>42</v>
      </c>
      <c r="AX9" s="239">
        <v>47</v>
      </c>
      <c r="AY9" s="239">
        <v>56</v>
      </c>
      <c r="AZ9" s="239">
        <v>39</v>
      </c>
      <c r="BA9" s="239">
        <v>53</v>
      </c>
      <c r="BB9" s="239">
        <v>53</v>
      </c>
      <c r="BC9" s="239">
        <v>41</v>
      </c>
      <c r="BD9" s="239">
        <v>36</v>
      </c>
      <c r="BE9" s="239">
        <v>38</v>
      </c>
      <c r="BF9" s="239">
        <v>40</v>
      </c>
      <c r="BG9" s="239">
        <v>44</v>
      </c>
      <c r="BH9" s="239">
        <v>52</v>
      </c>
      <c r="BI9" s="239">
        <v>46</v>
      </c>
      <c r="BJ9" s="239">
        <v>51</v>
      </c>
      <c r="BK9" s="239">
        <v>44</v>
      </c>
      <c r="BL9" s="239">
        <v>42</v>
      </c>
      <c r="BM9" s="239">
        <v>41</v>
      </c>
      <c r="BN9" s="239">
        <v>43</v>
      </c>
      <c r="BO9" s="239">
        <v>51</v>
      </c>
      <c r="BP9" s="239">
        <v>50</v>
      </c>
      <c r="BQ9" s="239">
        <v>54</v>
      </c>
      <c r="BR9" s="239">
        <v>47</v>
      </c>
      <c r="BS9" s="239">
        <v>40</v>
      </c>
      <c r="BT9" s="239">
        <v>35</v>
      </c>
      <c r="BU9" s="239">
        <v>39</v>
      </c>
      <c r="BV9" s="239">
        <v>50</v>
      </c>
      <c r="BW9" s="239">
        <v>49</v>
      </c>
      <c r="BX9" s="239">
        <v>46</v>
      </c>
      <c r="BY9" s="239">
        <v>56</v>
      </c>
      <c r="BZ9" s="239">
        <v>57</v>
      </c>
      <c r="CA9" s="239">
        <v>43</v>
      </c>
      <c r="CB9" s="239">
        <v>33</v>
      </c>
      <c r="CC9" s="239">
        <v>27</v>
      </c>
      <c r="CD9" s="239">
        <v>25</v>
      </c>
      <c r="CE9" s="239">
        <v>28</v>
      </c>
      <c r="CF9" s="239">
        <v>42</v>
      </c>
      <c r="CG9" s="239">
        <v>57</v>
      </c>
      <c r="CH9" s="239">
        <v>37</v>
      </c>
      <c r="CI9" s="239">
        <v>49</v>
      </c>
      <c r="CJ9" s="239">
        <v>54</v>
      </c>
      <c r="CK9" s="239">
        <v>54</v>
      </c>
      <c r="CL9" s="239">
        <v>42</v>
      </c>
      <c r="CM9" s="239">
        <v>49</v>
      </c>
      <c r="CN9" s="239">
        <v>30</v>
      </c>
      <c r="CO9" s="239">
        <v>30</v>
      </c>
      <c r="CP9" s="239">
        <v>35</v>
      </c>
      <c r="CQ9" s="239">
        <v>25</v>
      </c>
      <c r="CR9" s="239">
        <v>42</v>
      </c>
      <c r="CS9" s="239">
        <v>47</v>
      </c>
      <c r="CT9" s="239">
        <v>46</v>
      </c>
      <c r="CU9" s="239">
        <v>66</v>
      </c>
      <c r="CV9" s="239">
        <v>32</v>
      </c>
      <c r="CW9" s="239">
        <v>47</v>
      </c>
      <c r="CX9" s="239">
        <v>51</v>
      </c>
      <c r="CY9" s="239">
        <v>54</v>
      </c>
      <c r="CZ9" s="239">
        <v>45</v>
      </c>
      <c r="DA9" s="239">
        <v>46</v>
      </c>
      <c r="DB9" s="239">
        <v>41</v>
      </c>
      <c r="DC9" s="239">
        <v>47</v>
      </c>
      <c r="DD9" s="239">
        <v>58</v>
      </c>
      <c r="DE9" s="239">
        <v>51</v>
      </c>
      <c r="DF9" s="239">
        <v>42</v>
      </c>
      <c r="DG9" s="239">
        <v>43</v>
      </c>
      <c r="DH9" s="239">
        <v>45</v>
      </c>
      <c r="DI9" s="239">
        <v>39</v>
      </c>
      <c r="DJ9" s="239">
        <v>57</v>
      </c>
      <c r="DK9" s="239">
        <v>35</v>
      </c>
      <c r="DL9" s="239">
        <v>55</v>
      </c>
      <c r="DM9" s="239">
        <v>36</v>
      </c>
      <c r="DN9" s="239">
        <v>40</v>
      </c>
      <c r="DO9" s="239">
        <v>50</v>
      </c>
      <c r="DP9" s="239">
        <v>61</v>
      </c>
      <c r="DQ9" s="239">
        <v>49</v>
      </c>
      <c r="DR9" s="239">
        <v>43</v>
      </c>
      <c r="DS9" s="239">
        <v>40</v>
      </c>
      <c r="DT9" s="239">
        <v>49</v>
      </c>
      <c r="DU9" s="239">
        <v>42</v>
      </c>
      <c r="DV9" s="239">
        <v>40</v>
      </c>
      <c r="DW9" s="239">
        <v>54</v>
      </c>
      <c r="DX9" s="239">
        <v>55</v>
      </c>
      <c r="DY9" s="239">
        <v>60</v>
      </c>
      <c r="DZ9" s="239">
        <v>47</v>
      </c>
      <c r="EA9" s="239">
        <v>34</v>
      </c>
      <c r="EB9" s="239">
        <v>50</v>
      </c>
      <c r="EC9" s="239">
        <v>41</v>
      </c>
      <c r="ED9" s="239">
        <v>47</v>
      </c>
      <c r="EE9" s="239">
        <v>56</v>
      </c>
      <c r="EF9" s="239">
        <v>53</v>
      </c>
      <c r="EG9" s="239">
        <v>41</v>
      </c>
      <c r="EH9" s="239">
        <v>35</v>
      </c>
      <c r="EI9" s="239">
        <v>33</v>
      </c>
      <c r="EJ9" s="239">
        <v>33</v>
      </c>
      <c r="EK9" s="239">
        <v>44</v>
      </c>
      <c r="EL9" s="239">
        <v>54</v>
      </c>
      <c r="EM9" s="239">
        <v>58</v>
      </c>
      <c r="EN9" s="239">
        <v>56</v>
      </c>
      <c r="EO9" s="239">
        <v>43</v>
      </c>
      <c r="EP9" s="239">
        <v>42</v>
      </c>
      <c r="EQ9" s="239">
        <v>32</v>
      </c>
      <c r="ER9" s="239">
        <v>56</v>
      </c>
      <c r="ES9" s="239">
        <v>51</v>
      </c>
      <c r="ET9" s="239">
        <v>47</v>
      </c>
      <c r="EU9" s="239">
        <v>61</v>
      </c>
      <c r="EV9" s="239">
        <v>62</v>
      </c>
      <c r="EW9" s="239">
        <v>49</v>
      </c>
      <c r="EX9" s="239">
        <v>36</v>
      </c>
      <c r="EY9" s="239">
        <v>32</v>
      </c>
      <c r="EZ9" s="239">
        <v>44</v>
      </c>
      <c r="FA9" s="239">
        <v>42</v>
      </c>
      <c r="FB9" s="239">
        <v>48</v>
      </c>
      <c r="FC9" s="239">
        <v>52</v>
      </c>
      <c r="FD9" s="239">
        <v>52</v>
      </c>
      <c r="FE9" s="240">
        <v>50</v>
      </c>
      <c r="FF9" s="240">
        <v>52</v>
      </c>
      <c r="FG9" s="240">
        <v>56</v>
      </c>
      <c r="FH9" s="240">
        <v>52</v>
      </c>
      <c r="FI9" s="240">
        <v>42</v>
      </c>
      <c r="FJ9" s="240">
        <v>29</v>
      </c>
      <c r="FK9" s="240">
        <v>26</v>
      </c>
      <c r="FL9" s="240">
        <v>34</v>
      </c>
      <c r="FM9" s="240">
        <v>39</v>
      </c>
      <c r="FN9" s="240">
        <v>46</v>
      </c>
      <c r="FO9" s="240">
        <v>42</v>
      </c>
      <c r="FP9" s="239">
        <v>44</v>
      </c>
      <c r="FQ9" s="239">
        <v>45</v>
      </c>
      <c r="FR9" s="239">
        <v>47</v>
      </c>
      <c r="FS9" s="239">
        <v>37</v>
      </c>
      <c r="FT9" s="239">
        <v>33</v>
      </c>
      <c r="FU9" s="239">
        <v>36</v>
      </c>
      <c r="FV9" s="239">
        <v>53</v>
      </c>
      <c r="FW9" s="239">
        <v>43</v>
      </c>
      <c r="FX9" s="239">
        <v>46</v>
      </c>
      <c r="FY9" s="239">
        <v>37</v>
      </c>
      <c r="FZ9" s="239">
        <v>29</v>
      </c>
      <c r="GA9" s="239">
        <v>48</v>
      </c>
      <c r="GB9" s="239">
        <v>46</v>
      </c>
      <c r="GC9" s="239">
        <v>45</v>
      </c>
      <c r="GD9" s="239">
        <v>45</v>
      </c>
      <c r="GE9" s="239">
        <v>42</v>
      </c>
      <c r="GF9" s="239">
        <v>16</v>
      </c>
      <c r="GG9" s="239"/>
      <c r="GH9" s="239"/>
      <c r="GI9" s="239"/>
      <c r="GJ9" s="239"/>
      <c r="GK9" s="239"/>
      <c r="GL9" s="239"/>
      <c r="GM9" s="239"/>
      <c r="GN9" s="239"/>
      <c r="GO9" s="239"/>
      <c r="GP9" s="239"/>
      <c r="GQ9" s="239">
        <v>43</v>
      </c>
      <c r="GR9" s="239">
        <v>33</v>
      </c>
      <c r="GS9" s="239">
        <v>29</v>
      </c>
      <c r="GT9" s="239">
        <v>27</v>
      </c>
      <c r="GU9" s="239">
        <v>27</v>
      </c>
      <c r="GV9" s="239">
        <v>40</v>
      </c>
      <c r="GW9" s="239"/>
      <c r="GX9" s="239">
        <v>45</v>
      </c>
      <c r="GY9" s="239">
        <v>37</v>
      </c>
      <c r="GZ9" s="239">
        <v>54</v>
      </c>
      <c r="HA9" s="239">
        <v>46</v>
      </c>
      <c r="HB9" s="239">
        <v>48</v>
      </c>
      <c r="HC9" s="239">
        <v>45</v>
      </c>
      <c r="HD9" s="239">
        <v>44</v>
      </c>
      <c r="HE9" s="239">
        <v>39</v>
      </c>
      <c r="HF9" s="239">
        <v>37</v>
      </c>
      <c r="HG9" s="239">
        <v>35</v>
      </c>
      <c r="HH9" s="239">
        <v>44</v>
      </c>
      <c r="HI9" s="239">
        <v>40</v>
      </c>
      <c r="HJ9" s="239">
        <v>39</v>
      </c>
      <c r="HK9" s="239">
        <v>32</v>
      </c>
      <c r="HL9" s="239">
        <v>31</v>
      </c>
      <c r="HM9" s="239">
        <v>29</v>
      </c>
      <c r="HN9" s="239">
        <v>24</v>
      </c>
      <c r="HO9" s="239">
        <v>29</v>
      </c>
      <c r="HP9" s="239">
        <v>26</v>
      </c>
      <c r="HQ9" s="239"/>
      <c r="HR9" s="239"/>
      <c r="HS9" s="239"/>
      <c r="HT9" s="239"/>
      <c r="HU9" s="239"/>
      <c r="HV9" s="239"/>
      <c r="HW9" s="239"/>
      <c r="HX9" s="239"/>
      <c r="HY9" s="239"/>
      <c r="HZ9" s="239"/>
      <c r="IA9" s="239"/>
      <c r="IB9" s="239"/>
      <c r="IC9" s="239"/>
      <c r="ID9" s="239"/>
      <c r="IE9" s="239"/>
      <c r="IF9" s="239"/>
      <c r="IG9" s="239"/>
      <c r="IH9" s="239"/>
      <c r="II9" s="239"/>
      <c r="IJ9" s="239"/>
      <c r="IK9" s="239"/>
      <c r="IL9" s="239"/>
      <c r="IM9" s="239"/>
      <c r="IN9" s="239"/>
      <c r="IO9" s="239"/>
      <c r="IP9" s="239"/>
      <c r="IQ9" s="239"/>
      <c r="IR9" s="438"/>
    </row>
    <row r="10" spans="1:252" ht="12.75" customHeight="1" x14ac:dyDescent="0.2">
      <c r="A10" s="237">
        <v>100051002</v>
      </c>
      <c r="B10" s="238">
        <f>INDEX(Sites!$A:$N,MATCH($A10,Sites!$A:$A,0),2)</f>
        <v>38.6539</v>
      </c>
      <c r="C10" s="237" t="str">
        <f>INDEX(Sites!$A:$N,MATCH($A10,Sites!$A:$A,0),4)</f>
        <v>DE</v>
      </c>
      <c r="D10" s="237" t="str">
        <f>INDEX(Sites!$A:$N,MATCH($A10,Sites!$A:$A,0),6)</f>
        <v>Sussex (SEAFORD)</v>
      </c>
      <c r="E10" s="237" t="str">
        <f>INDEX(Sites!$A:$N,MATCH($A10,Sites!$A:$A,0),10)</f>
        <v>0.0</v>
      </c>
      <c r="F10" s="237" t="str">
        <f>INDEX(Sites!$A:$N,MATCH($A10,Sites!$A:$A,0),5) &amp; ", " &amp; C10</f>
        <v>Sussex, DE</v>
      </c>
      <c r="G10" s="237">
        <f t="shared" si="0"/>
        <v>66</v>
      </c>
      <c r="H10" s="442">
        <v>48</v>
      </c>
      <c r="I10" s="239">
        <v>42</v>
      </c>
      <c r="J10" s="239">
        <v>43</v>
      </c>
      <c r="K10" s="239">
        <v>42</v>
      </c>
      <c r="L10" s="239"/>
      <c r="M10" s="239">
        <v>41</v>
      </c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>
        <v>39</v>
      </c>
      <c r="AE10" s="239">
        <v>22</v>
      </c>
      <c r="AF10" s="239">
        <v>46</v>
      </c>
      <c r="AG10" s="239">
        <v>41</v>
      </c>
      <c r="AH10" s="239">
        <v>37</v>
      </c>
      <c r="AI10" s="239">
        <v>40</v>
      </c>
      <c r="AJ10" s="239">
        <v>43</v>
      </c>
      <c r="AK10" s="239">
        <v>49</v>
      </c>
      <c r="AL10" s="239">
        <v>46</v>
      </c>
      <c r="AM10" s="239">
        <v>39</v>
      </c>
      <c r="AN10" s="239">
        <v>45</v>
      </c>
      <c r="AO10" s="239">
        <v>43</v>
      </c>
      <c r="AP10" s="239">
        <v>47</v>
      </c>
      <c r="AQ10" s="239">
        <v>45</v>
      </c>
      <c r="AR10" s="239">
        <v>46</v>
      </c>
      <c r="AS10" s="239">
        <v>40</v>
      </c>
      <c r="AT10" s="239">
        <v>46</v>
      </c>
      <c r="AU10" s="239">
        <v>41</v>
      </c>
      <c r="AV10" s="239">
        <v>38</v>
      </c>
      <c r="AW10" s="239">
        <v>45</v>
      </c>
      <c r="AX10" s="239">
        <v>50</v>
      </c>
      <c r="AY10" s="239">
        <v>57</v>
      </c>
      <c r="AZ10" s="239">
        <v>39</v>
      </c>
      <c r="BA10" s="239">
        <v>54</v>
      </c>
      <c r="BB10" s="239">
        <v>52</v>
      </c>
      <c r="BC10" s="239">
        <v>42</v>
      </c>
      <c r="BD10" s="239">
        <v>34</v>
      </c>
      <c r="BE10" s="239">
        <v>38</v>
      </c>
      <c r="BF10" s="239">
        <v>43</v>
      </c>
      <c r="BG10" s="239">
        <v>50</v>
      </c>
      <c r="BH10" s="239">
        <v>56</v>
      </c>
      <c r="BI10" s="239">
        <v>57</v>
      </c>
      <c r="BJ10" s="239">
        <v>54</v>
      </c>
      <c r="BK10" s="239">
        <v>47</v>
      </c>
      <c r="BL10" s="239">
        <v>39</v>
      </c>
      <c r="BM10" s="239">
        <v>42</v>
      </c>
      <c r="BN10" s="239">
        <v>44</v>
      </c>
      <c r="BO10" s="239">
        <v>53</v>
      </c>
      <c r="BP10" s="239">
        <v>53</v>
      </c>
      <c r="BQ10" s="239">
        <v>53</v>
      </c>
      <c r="BR10" s="239">
        <v>53</v>
      </c>
      <c r="BS10" s="239">
        <v>44</v>
      </c>
      <c r="BT10" s="239">
        <v>33</v>
      </c>
      <c r="BU10" s="239">
        <v>39</v>
      </c>
      <c r="BV10" s="239">
        <v>47</v>
      </c>
      <c r="BW10" s="239">
        <v>48</v>
      </c>
      <c r="BX10" s="239">
        <v>45</v>
      </c>
      <c r="BY10" s="239">
        <v>59</v>
      </c>
      <c r="BZ10" s="239">
        <v>59</v>
      </c>
      <c r="CA10" s="239">
        <v>47</v>
      </c>
      <c r="CB10" s="239">
        <v>31</v>
      </c>
      <c r="CC10" s="239">
        <v>24</v>
      </c>
      <c r="CD10" s="239">
        <v>26</v>
      </c>
      <c r="CE10" s="239">
        <v>35</v>
      </c>
      <c r="CF10" s="239">
        <v>42</v>
      </c>
      <c r="CG10" s="239">
        <v>59</v>
      </c>
      <c r="CH10" s="239">
        <v>45</v>
      </c>
      <c r="CI10" s="239">
        <v>58</v>
      </c>
      <c r="CJ10" s="239">
        <v>58</v>
      </c>
      <c r="CK10" s="239">
        <v>52</v>
      </c>
      <c r="CL10" s="239">
        <v>42</v>
      </c>
      <c r="CM10" s="239">
        <v>52</v>
      </c>
      <c r="CN10" s="239">
        <v>30</v>
      </c>
      <c r="CO10" s="239">
        <v>33</v>
      </c>
      <c r="CP10" s="239">
        <v>34</v>
      </c>
      <c r="CQ10" s="239">
        <v>29</v>
      </c>
      <c r="CR10" s="239">
        <v>45</v>
      </c>
      <c r="CS10" s="239">
        <v>47</v>
      </c>
      <c r="CT10" s="239">
        <v>45</v>
      </c>
      <c r="CU10" s="239">
        <v>62</v>
      </c>
      <c r="CV10" s="239">
        <v>55</v>
      </c>
      <c r="CW10" s="239">
        <v>51</v>
      </c>
      <c r="CX10" s="239">
        <v>53</v>
      </c>
      <c r="CY10" s="239">
        <v>66</v>
      </c>
      <c r="CZ10" s="239">
        <v>49</v>
      </c>
      <c r="DA10" s="239">
        <v>50</v>
      </c>
      <c r="DB10" s="239">
        <v>45</v>
      </c>
      <c r="DC10" s="239">
        <v>53</v>
      </c>
      <c r="DD10" s="239">
        <v>58</v>
      </c>
      <c r="DE10" s="239"/>
      <c r="DF10" s="239"/>
      <c r="DG10" s="239"/>
      <c r="DH10" s="239">
        <v>49</v>
      </c>
      <c r="DI10" s="239">
        <v>40</v>
      </c>
      <c r="DJ10" s="239">
        <v>56</v>
      </c>
      <c r="DK10" s="239">
        <v>43</v>
      </c>
      <c r="DL10" s="239">
        <v>52</v>
      </c>
      <c r="DM10" s="239">
        <v>37</v>
      </c>
      <c r="DN10" s="239">
        <v>43</v>
      </c>
      <c r="DO10" s="239">
        <v>65</v>
      </c>
      <c r="DP10" s="239">
        <v>63</v>
      </c>
      <c r="DQ10" s="239">
        <v>51</v>
      </c>
      <c r="DR10" s="239">
        <v>41</v>
      </c>
      <c r="DS10" s="239">
        <v>48</v>
      </c>
      <c r="DT10" s="239">
        <v>49</v>
      </c>
      <c r="DU10" s="239">
        <v>48</v>
      </c>
      <c r="DV10" s="239">
        <v>41</v>
      </c>
      <c r="DW10" s="239">
        <v>48</v>
      </c>
      <c r="DX10" s="239">
        <v>55</v>
      </c>
      <c r="DY10" s="239">
        <v>58</v>
      </c>
      <c r="DZ10" s="239">
        <v>49</v>
      </c>
      <c r="EA10" s="239">
        <v>34</v>
      </c>
      <c r="EB10" s="239">
        <v>52</v>
      </c>
      <c r="EC10" s="239">
        <v>48</v>
      </c>
      <c r="ED10" s="239">
        <v>50</v>
      </c>
      <c r="EE10" s="239">
        <v>59</v>
      </c>
      <c r="EF10" s="239">
        <v>49</v>
      </c>
      <c r="EG10" s="239">
        <v>43</v>
      </c>
      <c r="EH10" s="239">
        <v>36</v>
      </c>
      <c r="EI10" s="239">
        <v>36</v>
      </c>
      <c r="EJ10" s="239">
        <v>43</v>
      </c>
      <c r="EK10" s="239">
        <v>45</v>
      </c>
      <c r="EL10" s="239">
        <v>57</v>
      </c>
      <c r="EM10" s="239">
        <v>64</v>
      </c>
      <c r="EN10" s="239">
        <v>54</v>
      </c>
      <c r="EO10" s="239">
        <v>47</v>
      </c>
      <c r="EP10" s="239">
        <v>45</v>
      </c>
      <c r="EQ10" s="239">
        <v>35</v>
      </c>
      <c r="ER10" s="239">
        <v>59</v>
      </c>
      <c r="ES10" s="239">
        <v>51</v>
      </c>
      <c r="ET10" s="239">
        <v>44</v>
      </c>
      <c r="EU10" s="239">
        <v>62</v>
      </c>
      <c r="EV10" s="239">
        <v>59</v>
      </c>
      <c r="EW10" s="239">
        <v>49</v>
      </c>
      <c r="EX10" s="239">
        <v>35</v>
      </c>
      <c r="EY10" s="239">
        <v>35</v>
      </c>
      <c r="EZ10" s="239">
        <v>47</v>
      </c>
      <c r="FA10" s="239">
        <v>41</v>
      </c>
      <c r="FB10" s="239">
        <v>45</v>
      </c>
      <c r="FC10" s="239">
        <v>51</v>
      </c>
      <c r="FD10" s="239">
        <v>48</v>
      </c>
      <c r="FE10" s="240">
        <v>52</v>
      </c>
      <c r="FF10" s="240">
        <v>55</v>
      </c>
      <c r="FG10" s="240">
        <v>51</v>
      </c>
      <c r="FH10" s="240">
        <v>57</v>
      </c>
      <c r="FI10" s="240">
        <v>42</v>
      </c>
      <c r="FJ10" s="240">
        <v>26</v>
      </c>
      <c r="FK10" s="240">
        <v>28</v>
      </c>
      <c r="FL10" s="240">
        <v>34</v>
      </c>
      <c r="FM10" s="240">
        <v>39</v>
      </c>
      <c r="FN10" s="240">
        <v>45</v>
      </c>
      <c r="FO10" s="240">
        <v>49</v>
      </c>
      <c r="FP10" s="239">
        <v>43</v>
      </c>
      <c r="FQ10" s="239">
        <v>43</v>
      </c>
      <c r="FR10" s="239">
        <v>48</v>
      </c>
      <c r="FS10" s="239">
        <v>43</v>
      </c>
      <c r="FT10" s="239">
        <v>37</v>
      </c>
      <c r="FU10" s="239">
        <v>39</v>
      </c>
      <c r="FV10" s="239">
        <v>57</v>
      </c>
      <c r="FW10" s="239">
        <v>46</v>
      </c>
      <c r="FX10" s="239">
        <v>50</v>
      </c>
      <c r="FY10" s="239">
        <v>42</v>
      </c>
      <c r="FZ10" s="239">
        <v>36</v>
      </c>
      <c r="GA10" s="239">
        <v>55</v>
      </c>
      <c r="GB10" s="239">
        <v>54</v>
      </c>
      <c r="GC10" s="239">
        <v>59</v>
      </c>
      <c r="GD10" s="239">
        <v>52</v>
      </c>
      <c r="GE10" s="239">
        <v>52</v>
      </c>
      <c r="GF10" s="239">
        <v>47</v>
      </c>
      <c r="GG10" s="239">
        <v>41</v>
      </c>
      <c r="GH10" s="239">
        <v>43</v>
      </c>
      <c r="GI10" s="239">
        <v>50</v>
      </c>
      <c r="GJ10" s="239">
        <v>52</v>
      </c>
      <c r="GK10" s="239">
        <v>41</v>
      </c>
      <c r="GL10" s="239">
        <v>47</v>
      </c>
      <c r="GM10" s="239">
        <v>45</v>
      </c>
      <c r="GN10" s="239">
        <v>41</v>
      </c>
      <c r="GO10" s="239">
        <v>27</v>
      </c>
      <c r="GP10" s="239">
        <v>24</v>
      </c>
      <c r="GQ10" s="239">
        <v>42</v>
      </c>
      <c r="GR10" s="239">
        <v>39</v>
      </c>
      <c r="GS10" s="239">
        <v>34</v>
      </c>
      <c r="GT10" s="239">
        <v>25</v>
      </c>
      <c r="GU10" s="239">
        <v>31</v>
      </c>
      <c r="GV10" s="239">
        <v>47</v>
      </c>
      <c r="GW10" s="239"/>
      <c r="GX10" s="239">
        <v>42</v>
      </c>
      <c r="GY10" s="239">
        <v>33</v>
      </c>
      <c r="GZ10" s="239">
        <v>53</v>
      </c>
      <c r="HA10" s="239">
        <v>49</v>
      </c>
      <c r="HB10" s="239">
        <v>50</v>
      </c>
      <c r="HC10" s="239">
        <v>52</v>
      </c>
      <c r="HD10" s="239">
        <v>52</v>
      </c>
      <c r="HE10" s="239">
        <v>38</v>
      </c>
      <c r="HF10" s="239">
        <v>38</v>
      </c>
      <c r="HG10" s="239">
        <v>38</v>
      </c>
      <c r="HH10" s="239">
        <v>44</v>
      </c>
      <c r="HI10" s="239">
        <v>42</v>
      </c>
      <c r="HJ10" s="239">
        <v>41</v>
      </c>
      <c r="HK10" s="239">
        <v>32</v>
      </c>
      <c r="HL10" s="239">
        <v>29</v>
      </c>
      <c r="HM10" s="239">
        <v>26</v>
      </c>
      <c r="HN10" s="239">
        <v>22</v>
      </c>
      <c r="HO10" s="239">
        <v>25</v>
      </c>
      <c r="HP10" s="239">
        <v>24</v>
      </c>
      <c r="HQ10" s="239"/>
      <c r="HR10" s="239"/>
      <c r="HS10" s="239"/>
      <c r="HT10" s="239"/>
      <c r="HU10" s="239"/>
      <c r="HV10" s="239"/>
      <c r="HW10" s="239"/>
      <c r="HX10" s="239"/>
      <c r="HY10" s="239"/>
      <c r="HZ10" s="239"/>
      <c r="IA10" s="239"/>
      <c r="IB10" s="239"/>
      <c r="IC10" s="239"/>
      <c r="ID10" s="239"/>
      <c r="IE10" s="239"/>
      <c r="IF10" s="239"/>
      <c r="IG10" s="239"/>
      <c r="IH10" s="239"/>
      <c r="II10" s="239"/>
      <c r="IJ10" s="239"/>
      <c r="IK10" s="239"/>
      <c r="IL10" s="239"/>
      <c r="IM10" s="239"/>
      <c r="IN10" s="239"/>
      <c r="IO10" s="239"/>
      <c r="IP10" s="239"/>
      <c r="IQ10" s="239"/>
      <c r="IR10" s="438"/>
    </row>
    <row r="11" spans="1:252" ht="12.75" customHeight="1" x14ac:dyDescent="0.2">
      <c r="A11" s="237">
        <v>100032004</v>
      </c>
      <c r="B11" s="238">
        <f>INDEX(Sites!$A:$N,MATCH($A11,Sites!$A:$A,0),2)</f>
        <v>39.739443999999999</v>
      </c>
      <c r="C11" s="237" t="str">
        <f>INDEX(Sites!$A:$N,MATCH($A11,Sites!$A:$A,0),4)</f>
        <v>DE</v>
      </c>
      <c r="D11" s="237" t="str">
        <f>INDEX(Sites!$A:$N,MATCH($A11,Sites!$A:$A,0),6)</f>
        <v>New Castle (MLK)</v>
      </c>
      <c r="E11" s="237" t="str">
        <f>INDEX(Sites!$A:$N,MATCH($A11,Sites!$A:$A,0),10)</f>
        <v>0.0</v>
      </c>
      <c r="F11" s="237" t="str">
        <f>INDEX(Sites!$A:$N,MATCH($A11,Sites!$A:$A,0),5) &amp; ", " &amp; C11</f>
        <v>New Castle, DE</v>
      </c>
      <c r="G11" s="237">
        <f t="shared" si="0"/>
        <v>67</v>
      </c>
      <c r="H11" s="442">
        <v>43</v>
      </c>
      <c r="I11" s="239">
        <v>44</v>
      </c>
      <c r="J11" s="239">
        <v>41</v>
      </c>
      <c r="K11" s="239">
        <v>38</v>
      </c>
      <c r="L11" s="239"/>
      <c r="M11" s="239">
        <v>38</v>
      </c>
      <c r="N11" s="239"/>
      <c r="O11" s="239"/>
      <c r="P11" s="239">
        <v>37</v>
      </c>
      <c r="Q11" s="239">
        <v>34</v>
      </c>
      <c r="R11" s="239">
        <v>47</v>
      </c>
      <c r="S11" s="239"/>
      <c r="T11" s="239">
        <v>40</v>
      </c>
      <c r="U11" s="239">
        <v>48</v>
      </c>
      <c r="V11" s="239">
        <v>50</v>
      </c>
      <c r="W11" s="239">
        <v>55</v>
      </c>
      <c r="X11" s="239">
        <v>25</v>
      </c>
      <c r="Y11" s="239">
        <v>43</v>
      </c>
      <c r="Z11" s="239">
        <v>44</v>
      </c>
      <c r="AA11" s="239">
        <v>38</v>
      </c>
      <c r="AB11" s="239">
        <v>45</v>
      </c>
      <c r="AC11" s="239">
        <v>42</v>
      </c>
      <c r="AD11" s="239">
        <v>38</v>
      </c>
      <c r="AE11" s="239">
        <v>18</v>
      </c>
      <c r="AF11" s="239">
        <v>40</v>
      </c>
      <c r="AG11" s="239">
        <v>39</v>
      </c>
      <c r="AH11" s="239">
        <v>36</v>
      </c>
      <c r="AI11" s="239">
        <v>39</v>
      </c>
      <c r="AJ11" s="239">
        <v>39</v>
      </c>
      <c r="AK11" s="239">
        <v>42</v>
      </c>
      <c r="AL11" s="239">
        <v>44</v>
      </c>
      <c r="AM11" s="239">
        <v>39</v>
      </c>
      <c r="AN11" s="239">
        <v>46</v>
      </c>
      <c r="AO11" s="239">
        <v>40</v>
      </c>
      <c r="AP11" s="239">
        <v>42</v>
      </c>
      <c r="AQ11" s="239">
        <v>37</v>
      </c>
      <c r="AR11" s="239">
        <v>39</v>
      </c>
      <c r="AS11" s="239">
        <v>32</v>
      </c>
      <c r="AT11" s="239">
        <v>48</v>
      </c>
      <c r="AU11" s="239">
        <v>38</v>
      </c>
      <c r="AV11" s="239">
        <v>36</v>
      </c>
      <c r="AW11" s="239">
        <v>45</v>
      </c>
      <c r="AX11" s="239">
        <v>53</v>
      </c>
      <c r="AY11" s="239">
        <v>49</v>
      </c>
      <c r="AZ11" s="239">
        <v>44</v>
      </c>
      <c r="BA11" s="239">
        <v>54</v>
      </c>
      <c r="BB11" s="239">
        <v>58</v>
      </c>
      <c r="BC11" s="239">
        <v>35</v>
      </c>
      <c r="BD11" s="239">
        <v>30</v>
      </c>
      <c r="BE11" s="239"/>
      <c r="BF11" s="239">
        <v>39</v>
      </c>
      <c r="BG11" s="239">
        <v>45</v>
      </c>
      <c r="BH11" s="239"/>
      <c r="BI11" s="239"/>
      <c r="BJ11" s="239"/>
      <c r="BK11" s="239"/>
      <c r="BL11" s="239"/>
      <c r="BM11" s="239"/>
      <c r="BN11" s="239"/>
      <c r="BO11" s="239"/>
      <c r="BP11" s="239"/>
      <c r="BQ11" s="239"/>
      <c r="BR11" s="239"/>
      <c r="BS11" s="239"/>
      <c r="BT11" s="239">
        <v>23</v>
      </c>
      <c r="BU11" s="239">
        <v>41</v>
      </c>
      <c r="BV11" s="239">
        <v>47</v>
      </c>
      <c r="BW11" s="239">
        <v>42</v>
      </c>
      <c r="BX11" s="239">
        <v>42</v>
      </c>
      <c r="BY11" s="239">
        <v>56</v>
      </c>
      <c r="BZ11" s="239">
        <v>57</v>
      </c>
      <c r="CA11" s="239">
        <v>42</v>
      </c>
      <c r="CB11" s="239">
        <v>32</v>
      </c>
      <c r="CC11" s="239">
        <v>19</v>
      </c>
      <c r="CD11" s="239">
        <v>16</v>
      </c>
      <c r="CE11" s="239">
        <v>35</v>
      </c>
      <c r="CF11" s="239">
        <v>43</v>
      </c>
      <c r="CG11" s="239">
        <v>55</v>
      </c>
      <c r="CH11" s="239">
        <v>42</v>
      </c>
      <c r="CI11" s="239">
        <v>47</v>
      </c>
      <c r="CJ11" s="239">
        <v>50</v>
      </c>
      <c r="CK11" s="239">
        <v>61</v>
      </c>
      <c r="CL11" s="239">
        <v>50</v>
      </c>
      <c r="CM11" s="239">
        <v>42</v>
      </c>
      <c r="CN11" s="239">
        <v>31</v>
      </c>
      <c r="CO11" s="239">
        <v>36</v>
      </c>
      <c r="CP11" s="239">
        <v>33</v>
      </c>
      <c r="CQ11" s="239">
        <v>32</v>
      </c>
      <c r="CR11" s="239">
        <v>44</v>
      </c>
      <c r="CS11" s="239">
        <v>46</v>
      </c>
      <c r="CT11" s="239">
        <v>51</v>
      </c>
      <c r="CU11" s="239">
        <v>57</v>
      </c>
      <c r="CV11" s="239">
        <v>50</v>
      </c>
      <c r="CW11" s="239">
        <v>49</v>
      </c>
      <c r="CX11" s="239">
        <v>49</v>
      </c>
      <c r="CY11" s="239">
        <v>66</v>
      </c>
      <c r="CZ11" s="239">
        <v>56</v>
      </c>
      <c r="DA11" s="239">
        <v>55</v>
      </c>
      <c r="DB11" s="239">
        <v>41</v>
      </c>
      <c r="DC11" s="239">
        <v>54</v>
      </c>
      <c r="DD11" s="239">
        <v>50</v>
      </c>
      <c r="DE11" s="239">
        <v>49</v>
      </c>
      <c r="DF11" s="239">
        <v>38</v>
      </c>
      <c r="DG11" s="239">
        <v>45</v>
      </c>
      <c r="DH11" s="239">
        <v>54</v>
      </c>
      <c r="DI11" s="239">
        <v>55</v>
      </c>
      <c r="DJ11" s="239">
        <v>59</v>
      </c>
      <c r="DK11" s="239">
        <v>38</v>
      </c>
      <c r="DL11" s="239">
        <v>60</v>
      </c>
      <c r="DM11" s="239">
        <v>32</v>
      </c>
      <c r="DN11" s="239">
        <v>40</v>
      </c>
      <c r="DO11" s="239">
        <v>51</v>
      </c>
      <c r="DP11" s="239">
        <v>67</v>
      </c>
      <c r="DQ11" s="239">
        <v>47</v>
      </c>
      <c r="DR11" s="239"/>
      <c r="DS11" s="239">
        <v>47</v>
      </c>
      <c r="DT11" s="239">
        <v>58</v>
      </c>
      <c r="DU11" s="239">
        <v>49</v>
      </c>
      <c r="DV11" s="239">
        <v>37</v>
      </c>
      <c r="DW11" s="239">
        <v>47</v>
      </c>
      <c r="DX11" s="239">
        <v>59</v>
      </c>
      <c r="DY11" s="239">
        <v>67</v>
      </c>
      <c r="DZ11" s="239">
        <v>51</v>
      </c>
      <c r="EA11" s="239">
        <v>51</v>
      </c>
      <c r="EB11" s="239">
        <v>48</v>
      </c>
      <c r="EC11" s="239">
        <v>49</v>
      </c>
      <c r="ED11" s="239">
        <v>51</v>
      </c>
      <c r="EE11" s="239">
        <v>53</v>
      </c>
      <c r="EF11" s="239">
        <v>51</v>
      </c>
      <c r="EG11" s="239">
        <v>53</v>
      </c>
      <c r="EH11" s="239">
        <v>28</v>
      </c>
      <c r="EI11" s="239">
        <v>54</v>
      </c>
      <c r="EJ11" s="239">
        <v>51</v>
      </c>
      <c r="EK11" s="239">
        <v>45</v>
      </c>
      <c r="EL11" s="239">
        <v>57</v>
      </c>
      <c r="EM11" s="239">
        <v>57</v>
      </c>
      <c r="EN11" s="239">
        <v>58</v>
      </c>
      <c r="EO11" s="239">
        <v>56</v>
      </c>
      <c r="EP11" s="239">
        <v>46</v>
      </c>
      <c r="EQ11" s="239">
        <v>33</v>
      </c>
      <c r="ER11" s="239">
        <v>61</v>
      </c>
      <c r="ES11" s="239">
        <v>64</v>
      </c>
      <c r="ET11" s="239">
        <v>58</v>
      </c>
      <c r="EU11" s="239">
        <v>65</v>
      </c>
      <c r="EV11" s="239">
        <v>65</v>
      </c>
      <c r="EW11" s="239">
        <v>56</v>
      </c>
      <c r="EX11" s="239">
        <v>49</v>
      </c>
      <c r="EY11" s="239">
        <v>38</v>
      </c>
      <c r="EZ11" s="239">
        <v>59</v>
      </c>
      <c r="FA11" s="239">
        <v>56</v>
      </c>
      <c r="FB11" s="239">
        <v>52</v>
      </c>
      <c r="FC11" s="239">
        <v>44</v>
      </c>
      <c r="FD11" s="239">
        <v>51</v>
      </c>
      <c r="FE11" s="240">
        <v>42</v>
      </c>
      <c r="FF11" s="240">
        <v>49</v>
      </c>
      <c r="FG11" s="240">
        <v>53</v>
      </c>
      <c r="FH11" s="240">
        <v>51</v>
      </c>
      <c r="FI11" s="240">
        <v>52</v>
      </c>
      <c r="FJ11" s="240">
        <v>36</v>
      </c>
      <c r="FK11" s="240">
        <v>29</v>
      </c>
      <c r="FL11" s="240">
        <v>40</v>
      </c>
      <c r="FM11" s="240">
        <v>50</v>
      </c>
      <c r="FN11" s="240">
        <v>47</v>
      </c>
      <c r="FO11" s="240">
        <v>52</v>
      </c>
      <c r="FP11" s="239">
        <v>39</v>
      </c>
      <c r="FQ11" s="239">
        <v>40</v>
      </c>
      <c r="FR11" s="239">
        <v>50</v>
      </c>
      <c r="FS11" s="239">
        <v>47</v>
      </c>
      <c r="FT11" s="239">
        <v>48</v>
      </c>
      <c r="FU11" s="239">
        <v>43</v>
      </c>
      <c r="FV11" s="239">
        <v>50</v>
      </c>
      <c r="FW11" s="239">
        <v>53</v>
      </c>
      <c r="FX11" s="239">
        <v>54</v>
      </c>
      <c r="FY11" s="239">
        <v>40</v>
      </c>
      <c r="FZ11" s="239">
        <v>41</v>
      </c>
      <c r="GA11" s="239">
        <v>48</v>
      </c>
      <c r="GB11" s="239">
        <v>48</v>
      </c>
      <c r="GC11" s="239">
        <v>43</v>
      </c>
      <c r="GD11" s="239">
        <v>56</v>
      </c>
      <c r="GE11" s="239">
        <v>56</v>
      </c>
      <c r="GF11" s="239">
        <v>54</v>
      </c>
      <c r="GG11" s="239">
        <v>43</v>
      </c>
      <c r="GH11" s="239">
        <v>37</v>
      </c>
      <c r="GI11" s="239">
        <v>42</v>
      </c>
      <c r="GJ11" s="239">
        <v>47</v>
      </c>
      <c r="GK11" s="239">
        <v>52</v>
      </c>
      <c r="GL11" s="239">
        <v>50</v>
      </c>
      <c r="GM11" s="239">
        <v>48</v>
      </c>
      <c r="GN11" s="239">
        <v>41</v>
      </c>
      <c r="GO11" s="239">
        <v>27</v>
      </c>
      <c r="GP11" s="239">
        <v>20</v>
      </c>
      <c r="GQ11" s="239">
        <v>37</v>
      </c>
      <c r="GR11" s="239">
        <v>51</v>
      </c>
      <c r="GS11" s="239">
        <v>36</v>
      </c>
      <c r="GT11" s="239">
        <v>27</v>
      </c>
      <c r="GU11" s="239">
        <v>30</v>
      </c>
      <c r="GV11" s="239">
        <v>44</v>
      </c>
      <c r="GW11" s="239"/>
      <c r="GX11" s="239">
        <v>35</v>
      </c>
      <c r="GY11" s="239">
        <v>38</v>
      </c>
      <c r="GZ11" s="239">
        <v>57</v>
      </c>
      <c r="HA11" s="239">
        <v>53</v>
      </c>
      <c r="HB11" s="239">
        <v>57</v>
      </c>
      <c r="HC11" s="239">
        <v>39</v>
      </c>
      <c r="HD11" s="239">
        <v>49</v>
      </c>
      <c r="HE11" s="239">
        <v>29</v>
      </c>
      <c r="HF11" s="239"/>
      <c r="HG11" s="239"/>
      <c r="HH11" s="239"/>
      <c r="HI11" s="239">
        <v>35</v>
      </c>
      <c r="HJ11" s="239">
        <v>33</v>
      </c>
      <c r="HK11" s="239">
        <v>26</v>
      </c>
      <c r="HL11" s="239">
        <v>29</v>
      </c>
      <c r="HM11" s="239">
        <v>20</v>
      </c>
      <c r="HN11" s="239">
        <v>20</v>
      </c>
      <c r="HO11" s="239">
        <v>24</v>
      </c>
      <c r="HP11" s="239">
        <v>23</v>
      </c>
      <c r="HQ11" s="239"/>
      <c r="HR11" s="239"/>
      <c r="HS11" s="239"/>
      <c r="HT11" s="239"/>
      <c r="HU11" s="239"/>
      <c r="HV11" s="239"/>
      <c r="HW11" s="239"/>
      <c r="HX11" s="239"/>
      <c r="HY11" s="239"/>
      <c r="HZ11" s="239"/>
      <c r="IA11" s="239"/>
      <c r="IB11" s="239"/>
      <c r="IC11" s="239"/>
      <c r="ID11" s="239"/>
      <c r="IE11" s="239"/>
      <c r="IF11" s="239"/>
      <c r="IG11" s="239"/>
      <c r="IH11" s="239"/>
      <c r="II11" s="239"/>
      <c r="IJ11" s="239"/>
      <c r="IK11" s="239"/>
      <c r="IL11" s="239"/>
      <c r="IM11" s="239"/>
      <c r="IN11" s="239"/>
      <c r="IO11" s="239"/>
      <c r="IP11" s="239"/>
      <c r="IQ11" s="239"/>
      <c r="IR11" s="438"/>
    </row>
    <row r="12" spans="1:252" ht="12.75" customHeight="1" x14ac:dyDescent="0.2">
      <c r="A12" s="237">
        <v>240150003</v>
      </c>
      <c r="B12" s="238">
        <f>INDEX(Sites!$A:$N,MATCH($A12,Sites!$A:$A,0),2)</f>
        <v>39.701444000000002</v>
      </c>
      <c r="C12" s="237" t="str">
        <f>INDEX(Sites!$A:$N,MATCH($A12,Sites!$A:$A,0),4)</f>
        <v>MD</v>
      </c>
      <c r="D12" s="237" t="str">
        <f>INDEX(Sites!$A:$N,MATCH($A12,Sites!$A:$A,0),6)</f>
        <v>Cecil (Fair Hill)</v>
      </c>
      <c r="E12" s="237" t="str">
        <f>INDEX(Sites!$A:$N,MATCH($A12,Sites!$A:$A,0),10)</f>
        <v>128.0</v>
      </c>
      <c r="F12" s="237" t="str">
        <f>INDEX(Sites!$A:$N,MATCH($A12,Sites!$A:$A,0),5) &amp; ", " &amp; C12</f>
        <v>Cecil, MD</v>
      </c>
      <c r="G12" s="237">
        <f t="shared" si="0"/>
        <v>71</v>
      </c>
      <c r="H12" s="442">
        <v>47</v>
      </c>
      <c r="I12" s="239">
        <v>47</v>
      </c>
      <c r="J12" s="239">
        <v>45</v>
      </c>
      <c r="K12" s="239">
        <v>39</v>
      </c>
      <c r="L12" s="239">
        <v>46</v>
      </c>
      <c r="M12" s="239">
        <v>39</v>
      </c>
      <c r="N12" s="239">
        <v>36</v>
      </c>
      <c r="O12" s="239">
        <v>46</v>
      </c>
      <c r="P12" s="239">
        <v>40</v>
      </c>
      <c r="Q12" s="239">
        <v>40</v>
      </c>
      <c r="R12" s="239">
        <v>47</v>
      </c>
      <c r="S12" s="239">
        <v>44</v>
      </c>
      <c r="T12" s="239">
        <v>42</v>
      </c>
      <c r="U12" s="239">
        <v>50</v>
      </c>
      <c r="V12" s="239">
        <v>53</v>
      </c>
      <c r="W12" s="239">
        <v>57</v>
      </c>
      <c r="X12" s="239">
        <v>29</v>
      </c>
      <c r="Y12" s="239">
        <v>54</v>
      </c>
      <c r="Z12" s="239">
        <v>44</v>
      </c>
      <c r="AA12" s="239">
        <v>40</v>
      </c>
      <c r="AB12" s="239">
        <v>51</v>
      </c>
      <c r="AC12" s="239">
        <v>44</v>
      </c>
      <c r="AD12" s="239">
        <v>41</v>
      </c>
      <c r="AE12" s="239">
        <v>23</v>
      </c>
      <c r="AF12" s="239">
        <v>43</v>
      </c>
      <c r="AG12" s="239">
        <v>40</v>
      </c>
      <c r="AH12" s="239">
        <v>39</v>
      </c>
      <c r="AI12" s="239">
        <v>41</v>
      </c>
      <c r="AJ12" s="239">
        <v>44</v>
      </c>
      <c r="AK12" s="239">
        <v>43</v>
      </c>
      <c r="AL12" s="239">
        <v>46</v>
      </c>
      <c r="AM12" s="239">
        <v>42</v>
      </c>
      <c r="AN12" s="239">
        <v>46</v>
      </c>
      <c r="AO12" s="239">
        <v>43</v>
      </c>
      <c r="AP12" s="239">
        <v>45</v>
      </c>
      <c r="AQ12" s="239">
        <v>41</v>
      </c>
      <c r="AR12" s="239">
        <v>41</v>
      </c>
      <c r="AS12" s="239">
        <v>37</v>
      </c>
      <c r="AT12" s="239">
        <v>48</v>
      </c>
      <c r="AU12" s="239">
        <v>38</v>
      </c>
      <c r="AV12" s="239">
        <v>37</v>
      </c>
      <c r="AW12" s="239">
        <v>46</v>
      </c>
      <c r="AX12" s="239">
        <v>59</v>
      </c>
      <c r="AY12" s="239">
        <v>51</v>
      </c>
      <c r="AZ12" s="239">
        <v>46</v>
      </c>
      <c r="BA12" s="239">
        <v>56</v>
      </c>
      <c r="BB12" s="239">
        <v>58</v>
      </c>
      <c r="BC12" s="239">
        <v>37</v>
      </c>
      <c r="BD12" s="239">
        <v>32</v>
      </c>
      <c r="BE12" s="239">
        <v>38</v>
      </c>
      <c r="BF12" s="239">
        <v>41</v>
      </c>
      <c r="BG12" s="239">
        <v>48</v>
      </c>
      <c r="BH12" s="239">
        <v>56</v>
      </c>
      <c r="BI12" s="239">
        <v>51</v>
      </c>
      <c r="BJ12" s="239">
        <v>55</v>
      </c>
      <c r="BK12" s="239">
        <v>45</v>
      </c>
      <c r="BL12" s="239">
        <v>35</v>
      </c>
      <c r="BM12" s="239">
        <v>41</v>
      </c>
      <c r="BN12" s="239">
        <v>48</v>
      </c>
      <c r="BO12" s="239">
        <v>52</v>
      </c>
      <c r="BP12" s="239">
        <v>56</v>
      </c>
      <c r="BQ12" s="239">
        <v>49</v>
      </c>
      <c r="BR12" s="239">
        <v>52</v>
      </c>
      <c r="BS12" s="239">
        <v>48</v>
      </c>
      <c r="BT12" s="239">
        <v>26</v>
      </c>
      <c r="BU12" s="239">
        <v>42</v>
      </c>
      <c r="BV12" s="239">
        <v>51</v>
      </c>
      <c r="BW12" s="239">
        <v>46</v>
      </c>
      <c r="BX12" s="239">
        <v>48</v>
      </c>
      <c r="BY12" s="239">
        <v>62</v>
      </c>
      <c r="BZ12" s="239">
        <v>60</v>
      </c>
      <c r="CA12" s="239">
        <v>51</v>
      </c>
      <c r="CB12" s="239">
        <v>37</v>
      </c>
      <c r="CC12" s="239">
        <v>23</v>
      </c>
      <c r="CD12" s="239">
        <v>19</v>
      </c>
      <c r="CE12" s="239">
        <v>34</v>
      </c>
      <c r="CF12" s="239">
        <v>46</v>
      </c>
      <c r="CG12" s="239">
        <v>57</v>
      </c>
      <c r="CH12" s="239">
        <v>42</v>
      </c>
      <c r="CI12" s="239">
        <v>49</v>
      </c>
      <c r="CJ12" s="239">
        <v>53</v>
      </c>
      <c r="CK12" s="239">
        <v>61</v>
      </c>
      <c r="CL12" s="239">
        <v>50</v>
      </c>
      <c r="CM12" s="239">
        <v>43</v>
      </c>
      <c r="CN12" s="239">
        <v>31</v>
      </c>
      <c r="CO12" s="239">
        <v>37</v>
      </c>
      <c r="CP12" s="239">
        <v>32</v>
      </c>
      <c r="CQ12" s="239">
        <v>28</v>
      </c>
      <c r="CR12" s="239">
        <v>43</v>
      </c>
      <c r="CS12" s="239">
        <v>44</v>
      </c>
      <c r="CT12" s="239">
        <v>58</v>
      </c>
      <c r="CU12" s="239">
        <v>60</v>
      </c>
      <c r="CV12" s="239">
        <v>63</v>
      </c>
      <c r="CW12" s="239">
        <v>47</v>
      </c>
      <c r="CX12" s="239">
        <v>50</v>
      </c>
      <c r="CY12" s="239">
        <v>67</v>
      </c>
      <c r="CZ12" s="239">
        <v>59</v>
      </c>
      <c r="DA12" s="239">
        <v>55</v>
      </c>
      <c r="DB12" s="239">
        <v>47</v>
      </c>
      <c r="DC12" s="239">
        <v>55</v>
      </c>
      <c r="DD12" s="239">
        <v>53</v>
      </c>
      <c r="DE12" s="239">
        <v>52</v>
      </c>
      <c r="DF12" s="239">
        <v>35</v>
      </c>
      <c r="DG12" s="239">
        <v>42</v>
      </c>
      <c r="DH12" s="239">
        <v>57</v>
      </c>
      <c r="DI12" s="239">
        <v>54</v>
      </c>
      <c r="DJ12" s="239">
        <v>57</v>
      </c>
      <c r="DK12" s="239">
        <v>35</v>
      </c>
      <c r="DL12" s="239">
        <v>60</v>
      </c>
      <c r="DM12" s="239">
        <v>37</v>
      </c>
      <c r="DN12" s="239">
        <v>44</v>
      </c>
      <c r="DO12" s="239">
        <v>54</v>
      </c>
      <c r="DP12" s="239">
        <v>71</v>
      </c>
      <c r="DQ12" s="239">
        <v>50</v>
      </c>
      <c r="DR12" s="239">
        <v>30</v>
      </c>
      <c r="DS12" s="239">
        <v>46</v>
      </c>
      <c r="DT12" s="239">
        <v>53</v>
      </c>
      <c r="DU12" s="239">
        <v>45</v>
      </c>
      <c r="DV12" s="239">
        <v>37</v>
      </c>
      <c r="DW12" s="239">
        <v>47</v>
      </c>
      <c r="DX12" s="239">
        <v>55</v>
      </c>
      <c r="DY12" s="239">
        <v>67</v>
      </c>
      <c r="DZ12" s="239">
        <v>49</v>
      </c>
      <c r="EA12" s="239">
        <v>51</v>
      </c>
      <c r="EB12" s="239">
        <v>49</v>
      </c>
      <c r="EC12" s="239">
        <v>48</v>
      </c>
      <c r="ED12" s="239">
        <v>44</v>
      </c>
      <c r="EE12" s="239">
        <v>51</v>
      </c>
      <c r="EF12" s="239">
        <v>55</v>
      </c>
      <c r="EG12" s="239">
        <v>48</v>
      </c>
      <c r="EH12" s="239">
        <v>26</v>
      </c>
      <c r="EI12" s="239">
        <v>58</v>
      </c>
      <c r="EJ12" s="239">
        <v>48</v>
      </c>
      <c r="EK12" s="239">
        <v>42</v>
      </c>
      <c r="EL12" s="239">
        <v>55</v>
      </c>
      <c r="EM12" s="239">
        <v>58</v>
      </c>
      <c r="EN12" s="239">
        <v>62</v>
      </c>
      <c r="EO12" s="239">
        <v>51</v>
      </c>
      <c r="EP12" s="239">
        <v>43</v>
      </c>
      <c r="EQ12" s="239">
        <v>32</v>
      </c>
      <c r="ER12" s="239">
        <v>61</v>
      </c>
      <c r="ES12" s="239">
        <v>62</v>
      </c>
      <c r="ET12" s="239">
        <v>59</v>
      </c>
      <c r="EU12" s="239">
        <v>62</v>
      </c>
      <c r="EV12" s="239">
        <v>61</v>
      </c>
      <c r="EW12" s="239">
        <v>55</v>
      </c>
      <c r="EX12" s="239">
        <v>44</v>
      </c>
      <c r="EY12" s="239">
        <v>36</v>
      </c>
      <c r="EZ12" s="239">
        <v>53</v>
      </c>
      <c r="FA12" s="239">
        <v>52</v>
      </c>
      <c r="FB12" s="239">
        <v>42</v>
      </c>
      <c r="FC12" s="239">
        <v>48</v>
      </c>
      <c r="FD12" s="239">
        <v>48</v>
      </c>
      <c r="FE12" s="240">
        <v>41</v>
      </c>
      <c r="FF12" s="240">
        <v>51</v>
      </c>
      <c r="FG12" s="240">
        <v>54</v>
      </c>
      <c r="FH12" s="240">
        <v>51</v>
      </c>
      <c r="FI12" s="240">
        <v>46</v>
      </c>
      <c r="FJ12" s="240">
        <v>36</v>
      </c>
      <c r="FK12" s="240">
        <v>27</v>
      </c>
      <c r="FL12" s="240">
        <v>42</v>
      </c>
      <c r="FM12" s="240">
        <v>51</v>
      </c>
      <c r="FN12" s="240">
        <v>47</v>
      </c>
      <c r="FO12" s="240">
        <v>52</v>
      </c>
      <c r="FP12" s="239">
        <v>39</v>
      </c>
      <c r="FQ12" s="239">
        <v>41</v>
      </c>
      <c r="FR12" s="239">
        <v>50</v>
      </c>
      <c r="FS12" s="239">
        <v>48</v>
      </c>
      <c r="FT12" s="239">
        <v>55</v>
      </c>
      <c r="FU12" s="239">
        <v>44</v>
      </c>
      <c r="FV12" s="239">
        <v>50</v>
      </c>
      <c r="FW12" s="239">
        <v>48</v>
      </c>
      <c r="FX12" s="239">
        <v>53</v>
      </c>
      <c r="FY12" s="239">
        <v>39</v>
      </c>
      <c r="FZ12" s="239">
        <v>36</v>
      </c>
      <c r="GA12" s="239">
        <v>49</v>
      </c>
      <c r="GB12" s="239">
        <v>49</v>
      </c>
      <c r="GC12" s="239">
        <v>48</v>
      </c>
      <c r="GD12" s="239">
        <v>57</v>
      </c>
      <c r="GE12" s="239">
        <v>52</v>
      </c>
      <c r="GF12" s="239">
        <v>57</v>
      </c>
      <c r="GG12" s="239">
        <v>39</v>
      </c>
      <c r="GH12" s="239">
        <v>39</v>
      </c>
      <c r="GI12" s="239">
        <v>43</v>
      </c>
      <c r="GJ12" s="239">
        <v>49</v>
      </c>
      <c r="GK12" s="239">
        <v>59</v>
      </c>
      <c r="GL12" s="239">
        <v>51</v>
      </c>
      <c r="GM12" s="239">
        <v>49</v>
      </c>
      <c r="GN12" s="239">
        <v>38</v>
      </c>
      <c r="GO12" s="239">
        <v>30</v>
      </c>
      <c r="GP12" s="239">
        <v>23</v>
      </c>
      <c r="GQ12" s="239">
        <v>40</v>
      </c>
      <c r="GR12" s="239">
        <v>60</v>
      </c>
      <c r="GS12" s="239">
        <v>39</v>
      </c>
      <c r="GT12" s="239">
        <v>26</v>
      </c>
      <c r="GU12" s="239">
        <v>26</v>
      </c>
      <c r="GV12" s="239">
        <v>36</v>
      </c>
      <c r="GW12" s="239">
        <v>47</v>
      </c>
      <c r="GX12" s="239">
        <v>39</v>
      </c>
      <c r="GY12" s="239">
        <v>38</v>
      </c>
      <c r="GZ12" s="239">
        <v>55</v>
      </c>
      <c r="HA12" s="239">
        <v>52</v>
      </c>
      <c r="HB12" s="239">
        <v>54</v>
      </c>
      <c r="HC12" s="239">
        <v>43</v>
      </c>
      <c r="HD12" s="239">
        <v>52</v>
      </c>
      <c r="HE12" s="239">
        <v>31</v>
      </c>
      <c r="HF12" s="239">
        <v>37</v>
      </c>
      <c r="HG12" s="239">
        <v>36</v>
      </c>
      <c r="HH12" s="239">
        <v>35</v>
      </c>
      <c r="HI12" s="239">
        <v>38</v>
      </c>
      <c r="HJ12" s="239">
        <v>35</v>
      </c>
      <c r="HK12" s="239">
        <v>28</v>
      </c>
      <c r="HL12" s="239">
        <v>32</v>
      </c>
      <c r="HM12" s="239">
        <v>21</v>
      </c>
      <c r="HN12" s="239">
        <v>22</v>
      </c>
      <c r="HO12" s="239">
        <v>23</v>
      </c>
      <c r="HP12" s="239">
        <v>26</v>
      </c>
      <c r="HQ12" s="239"/>
      <c r="HR12" s="239"/>
      <c r="HS12" s="239"/>
      <c r="HT12" s="239"/>
      <c r="HU12" s="239"/>
      <c r="HV12" s="239"/>
      <c r="HW12" s="239"/>
      <c r="HX12" s="239"/>
      <c r="HY12" s="239"/>
      <c r="HZ12" s="239"/>
      <c r="IA12" s="239"/>
      <c r="IB12" s="239"/>
      <c r="IC12" s="239"/>
      <c r="ID12" s="239"/>
      <c r="IE12" s="239"/>
      <c r="IF12" s="239"/>
      <c r="IG12" s="239"/>
      <c r="IH12" s="239"/>
      <c r="II12" s="239"/>
      <c r="IJ12" s="239"/>
      <c r="IK12" s="239"/>
      <c r="IL12" s="239"/>
      <c r="IM12" s="239"/>
      <c r="IN12" s="239"/>
      <c r="IO12" s="239"/>
      <c r="IP12" s="239"/>
      <c r="IQ12" s="239"/>
      <c r="IR12" s="438"/>
    </row>
    <row r="13" spans="1:252" ht="12.75" customHeight="1" x14ac:dyDescent="0.2">
      <c r="A13" s="237">
        <v>340071001</v>
      </c>
      <c r="B13" s="238">
        <f>INDEX(Sites!$A:$N,MATCH($A13,Sites!$A:$A,0),2)</f>
        <v>39.684249999999999</v>
      </c>
      <c r="C13" s="237" t="str">
        <f>INDEX(Sites!$A:$N,MATCH($A13,Sites!$A:$A,0),4)</f>
        <v>NJ</v>
      </c>
      <c r="D13" s="237" t="str">
        <f>INDEX(Sites!$A:$N,MATCH($A13,Sites!$A:$A,0),6)</f>
        <v>Ancora State Hospital</v>
      </c>
      <c r="E13" s="237" t="str">
        <f>INDEX(Sites!$A:$N,MATCH($A13,Sites!$A:$A,0),10)</f>
        <v>33.0</v>
      </c>
      <c r="F13" s="237" t="str">
        <f>INDEX(Sites!$A:$N,MATCH($A13,Sites!$A:$A,0),5) &amp; ", " &amp; C13</f>
        <v>Camden, NJ</v>
      </c>
      <c r="G13" s="237">
        <f t="shared" si="0"/>
        <v>73</v>
      </c>
      <c r="H13" s="442">
        <v>46</v>
      </c>
      <c r="I13" s="239">
        <v>41</v>
      </c>
      <c r="J13" s="239">
        <v>37</v>
      </c>
      <c r="K13" s="239"/>
      <c r="L13" s="239"/>
      <c r="M13" s="239"/>
      <c r="N13" s="239"/>
      <c r="O13" s="239">
        <v>37</v>
      </c>
      <c r="P13" s="239">
        <v>39</v>
      </c>
      <c r="Q13" s="239">
        <v>37</v>
      </c>
      <c r="R13" s="239">
        <v>46</v>
      </c>
      <c r="S13" s="239">
        <v>41</v>
      </c>
      <c r="T13" s="239">
        <v>41</v>
      </c>
      <c r="U13" s="239">
        <v>49</v>
      </c>
      <c r="V13" s="239">
        <v>55</v>
      </c>
      <c r="W13" s="239">
        <v>58</v>
      </c>
      <c r="X13" s="239">
        <v>28</v>
      </c>
      <c r="Y13" s="239">
        <v>52</v>
      </c>
      <c r="Z13" s="239">
        <v>43</v>
      </c>
      <c r="AA13" s="239">
        <v>35</v>
      </c>
      <c r="AB13" s="239">
        <v>47</v>
      </c>
      <c r="AC13" s="239">
        <v>45</v>
      </c>
      <c r="AD13">
        <v>43</v>
      </c>
      <c r="AE13">
        <v>23</v>
      </c>
      <c r="AF13" s="239">
        <v>39</v>
      </c>
      <c r="AG13" s="239">
        <v>37</v>
      </c>
      <c r="AH13">
        <v>38</v>
      </c>
      <c r="AI13" s="239">
        <v>38</v>
      </c>
      <c r="AJ13" s="239">
        <v>39</v>
      </c>
      <c r="AK13" s="239">
        <v>48</v>
      </c>
      <c r="AL13" s="239">
        <v>45</v>
      </c>
      <c r="AM13">
        <v>39</v>
      </c>
      <c r="AN13">
        <v>44</v>
      </c>
      <c r="AO13">
        <v>38</v>
      </c>
      <c r="AP13">
        <v>40</v>
      </c>
      <c r="AQ13">
        <v>45</v>
      </c>
      <c r="AR13" s="239"/>
      <c r="AS13" s="239">
        <v>42</v>
      </c>
      <c r="AT13">
        <v>48</v>
      </c>
      <c r="AU13">
        <v>38</v>
      </c>
      <c r="AV13">
        <v>33</v>
      </c>
      <c r="AW13">
        <v>45</v>
      </c>
      <c r="AX13">
        <v>53</v>
      </c>
      <c r="AY13">
        <v>50</v>
      </c>
      <c r="AZ13">
        <v>41</v>
      </c>
      <c r="BA13">
        <v>55</v>
      </c>
      <c r="BB13">
        <v>54</v>
      </c>
      <c r="BC13">
        <v>35</v>
      </c>
      <c r="BD13">
        <v>34</v>
      </c>
      <c r="BE13">
        <v>37</v>
      </c>
      <c r="BF13">
        <v>38</v>
      </c>
      <c r="BG13" s="239">
        <v>48</v>
      </c>
      <c r="BH13">
        <v>52</v>
      </c>
      <c r="BI13">
        <v>50</v>
      </c>
      <c r="BJ13">
        <v>54</v>
      </c>
      <c r="BK13">
        <v>43</v>
      </c>
      <c r="BL13">
        <v>43</v>
      </c>
      <c r="BM13">
        <v>38</v>
      </c>
      <c r="BN13">
        <v>45</v>
      </c>
      <c r="BO13">
        <v>47</v>
      </c>
      <c r="BP13">
        <v>52</v>
      </c>
      <c r="BQ13">
        <v>58</v>
      </c>
      <c r="BR13">
        <v>49</v>
      </c>
      <c r="BS13">
        <v>44</v>
      </c>
      <c r="BT13">
        <v>32</v>
      </c>
      <c r="BU13">
        <v>43</v>
      </c>
      <c r="BV13">
        <v>50</v>
      </c>
      <c r="BW13">
        <v>47</v>
      </c>
      <c r="BX13">
        <v>43</v>
      </c>
      <c r="BY13">
        <v>59</v>
      </c>
      <c r="BZ13">
        <v>59</v>
      </c>
      <c r="CA13">
        <v>46</v>
      </c>
      <c r="CB13">
        <v>32</v>
      </c>
      <c r="CC13">
        <v>23</v>
      </c>
      <c r="CD13">
        <v>27</v>
      </c>
      <c r="CE13">
        <v>33</v>
      </c>
      <c r="CF13">
        <v>44</v>
      </c>
      <c r="CG13" s="239"/>
      <c r="CH13">
        <v>40</v>
      </c>
      <c r="CI13">
        <v>42</v>
      </c>
      <c r="CJ13">
        <v>49</v>
      </c>
      <c r="CK13">
        <v>59</v>
      </c>
      <c r="CL13">
        <v>49</v>
      </c>
      <c r="CM13">
        <v>49</v>
      </c>
      <c r="CN13" s="523">
        <v>29</v>
      </c>
      <c r="CO13">
        <v>32</v>
      </c>
      <c r="CP13">
        <v>33</v>
      </c>
      <c r="CQ13">
        <v>23</v>
      </c>
      <c r="CR13">
        <v>39</v>
      </c>
      <c r="CS13">
        <v>45</v>
      </c>
      <c r="CT13">
        <v>47</v>
      </c>
      <c r="CU13">
        <v>63</v>
      </c>
      <c r="CV13">
        <v>38</v>
      </c>
      <c r="CW13">
        <v>49</v>
      </c>
      <c r="CX13">
        <v>51</v>
      </c>
      <c r="CY13">
        <v>63</v>
      </c>
      <c r="CZ13">
        <v>48</v>
      </c>
      <c r="DA13">
        <v>51</v>
      </c>
      <c r="DB13">
        <v>40</v>
      </c>
      <c r="DC13">
        <v>57</v>
      </c>
      <c r="DD13">
        <v>52</v>
      </c>
      <c r="DE13">
        <v>53</v>
      </c>
      <c r="DF13">
        <v>36</v>
      </c>
      <c r="DG13">
        <v>42</v>
      </c>
      <c r="DH13">
        <v>53</v>
      </c>
      <c r="DI13">
        <v>49</v>
      </c>
      <c r="DJ13">
        <v>44</v>
      </c>
      <c r="DK13">
        <v>35</v>
      </c>
      <c r="DL13">
        <v>61</v>
      </c>
      <c r="DM13">
        <v>33</v>
      </c>
      <c r="DN13">
        <v>34</v>
      </c>
      <c r="DO13">
        <v>53</v>
      </c>
      <c r="DP13">
        <v>58</v>
      </c>
      <c r="DQ13">
        <v>49</v>
      </c>
      <c r="DR13">
        <v>33</v>
      </c>
      <c r="DS13">
        <v>56</v>
      </c>
      <c r="DT13">
        <v>57</v>
      </c>
      <c r="DU13">
        <v>48</v>
      </c>
      <c r="DV13">
        <v>35</v>
      </c>
      <c r="DW13">
        <v>55</v>
      </c>
      <c r="DX13">
        <v>55</v>
      </c>
      <c r="DY13">
        <v>73</v>
      </c>
      <c r="DZ13">
        <v>49</v>
      </c>
      <c r="EA13">
        <v>41</v>
      </c>
      <c r="EB13">
        <v>50</v>
      </c>
      <c r="EC13">
        <v>48</v>
      </c>
      <c r="ED13">
        <v>50</v>
      </c>
      <c r="EE13">
        <v>56</v>
      </c>
      <c r="EF13">
        <v>48</v>
      </c>
      <c r="EG13">
        <v>43</v>
      </c>
      <c r="EH13">
        <v>23</v>
      </c>
      <c r="EI13">
        <v>37</v>
      </c>
      <c r="EJ13">
        <v>41</v>
      </c>
      <c r="EK13">
        <v>46</v>
      </c>
      <c r="EL13">
        <v>60</v>
      </c>
      <c r="EM13">
        <v>63</v>
      </c>
      <c r="EN13">
        <v>47</v>
      </c>
      <c r="EO13">
        <v>50</v>
      </c>
      <c r="EP13">
        <v>43</v>
      </c>
      <c r="EQ13" s="239">
        <v>32</v>
      </c>
      <c r="ER13">
        <v>57</v>
      </c>
      <c r="ES13">
        <v>56</v>
      </c>
      <c r="ET13">
        <v>54</v>
      </c>
      <c r="EU13">
        <v>61</v>
      </c>
      <c r="EV13">
        <v>60</v>
      </c>
      <c r="EW13">
        <v>53</v>
      </c>
      <c r="EX13">
        <v>40</v>
      </c>
      <c r="EY13">
        <v>38</v>
      </c>
      <c r="EZ13">
        <v>49</v>
      </c>
      <c r="FA13">
        <v>53</v>
      </c>
      <c r="FB13">
        <v>46</v>
      </c>
      <c r="FC13">
        <v>44</v>
      </c>
      <c r="FD13">
        <v>47</v>
      </c>
      <c r="FE13">
        <v>42</v>
      </c>
      <c r="FF13">
        <v>52</v>
      </c>
      <c r="FG13">
        <v>52</v>
      </c>
      <c r="FH13">
        <v>48</v>
      </c>
      <c r="FI13">
        <v>48</v>
      </c>
      <c r="FJ13">
        <v>39</v>
      </c>
      <c r="FK13">
        <v>27</v>
      </c>
      <c r="FL13">
        <v>34</v>
      </c>
      <c r="FM13">
        <v>51</v>
      </c>
      <c r="FN13" s="241">
        <v>51</v>
      </c>
      <c r="FO13">
        <v>57</v>
      </c>
      <c r="FP13">
        <v>39</v>
      </c>
      <c r="FQ13">
        <v>42</v>
      </c>
      <c r="FR13">
        <v>45</v>
      </c>
      <c r="FS13">
        <v>40</v>
      </c>
      <c r="FT13">
        <v>40</v>
      </c>
      <c r="FU13">
        <v>39</v>
      </c>
      <c r="FV13">
        <v>51</v>
      </c>
      <c r="FW13">
        <v>51</v>
      </c>
      <c r="FX13">
        <v>50</v>
      </c>
      <c r="FY13">
        <v>41</v>
      </c>
      <c r="FZ13">
        <v>37</v>
      </c>
      <c r="GA13">
        <v>50</v>
      </c>
      <c r="GB13">
        <v>52</v>
      </c>
      <c r="GC13">
        <v>50</v>
      </c>
      <c r="GD13">
        <v>47</v>
      </c>
      <c r="GE13">
        <v>51</v>
      </c>
      <c r="GF13" s="523">
        <v>42</v>
      </c>
      <c r="GG13">
        <v>36</v>
      </c>
      <c r="GH13">
        <v>39</v>
      </c>
      <c r="GI13">
        <v>44</v>
      </c>
      <c r="GJ13">
        <v>49</v>
      </c>
      <c r="GK13">
        <v>41</v>
      </c>
      <c r="GL13">
        <v>44</v>
      </c>
      <c r="GM13">
        <v>46</v>
      </c>
      <c r="GN13">
        <v>45</v>
      </c>
      <c r="GO13">
        <v>29</v>
      </c>
      <c r="GP13">
        <v>24</v>
      </c>
      <c r="GQ13">
        <v>39</v>
      </c>
      <c r="GR13">
        <v>34</v>
      </c>
      <c r="GS13">
        <v>33</v>
      </c>
      <c r="GT13">
        <v>28</v>
      </c>
      <c r="GU13">
        <v>30</v>
      </c>
      <c r="GV13">
        <v>42</v>
      </c>
      <c r="GW13">
        <v>45</v>
      </c>
      <c r="GX13">
        <v>34</v>
      </c>
      <c r="GY13">
        <v>34</v>
      </c>
      <c r="GZ13">
        <v>51</v>
      </c>
      <c r="HA13">
        <v>46</v>
      </c>
      <c r="HB13">
        <v>48</v>
      </c>
      <c r="HC13">
        <v>39</v>
      </c>
      <c r="HD13">
        <v>47</v>
      </c>
      <c r="HE13">
        <v>29</v>
      </c>
      <c r="HF13">
        <v>35</v>
      </c>
      <c r="HG13">
        <v>33</v>
      </c>
      <c r="HH13">
        <v>38</v>
      </c>
      <c r="HI13">
        <v>37</v>
      </c>
      <c r="HJ13">
        <v>34</v>
      </c>
      <c r="HK13">
        <v>26</v>
      </c>
      <c r="HL13">
        <v>26</v>
      </c>
      <c r="HM13">
        <v>25</v>
      </c>
      <c r="HN13">
        <v>23</v>
      </c>
      <c r="HO13">
        <v>21</v>
      </c>
      <c r="HP13">
        <v>19</v>
      </c>
      <c r="HQ13" s="239"/>
      <c r="HR13" s="239"/>
      <c r="HS13" s="239"/>
      <c r="HT13" s="239"/>
      <c r="HU13" s="239"/>
      <c r="HV13" s="239"/>
      <c r="HW13" s="239"/>
      <c r="HX13" s="239"/>
      <c r="HY13" s="239"/>
      <c r="HZ13" s="239"/>
      <c r="IA13" s="239"/>
      <c r="IB13" s="239"/>
      <c r="IC13" s="239"/>
      <c r="ID13" s="239"/>
      <c r="IE13" s="239"/>
      <c r="IF13" s="239"/>
      <c r="IG13" s="239"/>
      <c r="IH13" s="239"/>
      <c r="II13" s="239"/>
      <c r="IJ13" s="239"/>
      <c r="IK13" s="239"/>
      <c r="IL13" s="239"/>
      <c r="IM13" s="239"/>
      <c r="IN13" s="239"/>
      <c r="IO13"/>
      <c r="IP13" s="239"/>
      <c r="IQ13" s="239"/>
      <c r="IR13" s="438"/>
    </row>
    <row r="14" spans="1:252" ht="12.75" customHeight="1" x14ac:dyDescent="0.2">
      <c r="A14" s="237">
        <v>340010006</v>
      </c>
      <c r="B14" s="238">
        <f>INDEX(Sites!$A:$N,MATCH($A14,Sites!$A:$A,0),2)</f>
        <v>39.464872</v>
      </c>
      <c r="C14" s="237" t="str">
        <f>INDEX(Sites!$A:$N,MATCH($A14,Sites!$A:$A,0),4)</f>
        <v>NJ</v>
      </c>
      <c r="D14" s="237" t="str">
        <f>INDEX(Sites!$A:$N,MATCH($A14,Sites!$A:$A,0),6)</f>
        <v>Brigantine</v>
      </c>
      <c r="E14" s="237" t="str">
        <f>INDEX(Sites!$A:$N,MATCH($A14,Sites!$A:$A,0),10)</f>
        <v>5.0</v>
      </c>
      <c r="F14" s="237" t="str">
        <f>INDEX(Sites!$A:$N,MATCH($A14,Sites!$A:$A,0),5) &amp; ", " &amp; C14</f>
        <v>Atlantic, NJ</v>
      </c>
      <c r="G14" s="237">
        <f t="shared" si="0"/>
        <v>65</v>
      </c>
      <c r="H14" s="442">
        <v>39</v>
      </c>
      <c r="I14" s="239">
        <v>38</v>
      </c>
      <c r="J14" s="239">
        <v>38</v>
      </c>
      <c r="K14" s="239"/>
      <c r="L14" s="239"/>
      <c r="M14" s="239"/>
      <c r="N14" s="239"/>
      <c r="O14" s="239">
        <v>42</v>
      </c>
      <c r="P14" s="239">
        <v>40</v>
      </c>
      <c r="Q14" s="239">
        <v>32</v>
      </c>
      <c r="R14" s="239">
        <v>41</v>
      </c>
      <c r="S14" s="239">
        <v>39</v>
      </c>
      <c r="T14" s="239">
        <v>38</v>
      </c>
      <c r="U14" s="239">
        <v>42</v>
      </c>
      <c r="V14" s="239">
        <v>42</v>
      </c>
      <c r="W14" s="239">
        <v>48</v>
      </c>
      <c r="X14" s="239">
        <v>35</v>
      </c>
      <c r="Y14" s="239">
        <v>29</v>
      </c>
      <c r="Z14" s="239">
        <v>39</v>
      </c>
      <c r="AA14" s="239">
        <v>35</v>
      </c>
      <c r="AB14" s="239">
        <v>47</v>
      </c>
      <c r="AC14" s="239">
        <v>41</v>
      </c>
      <c r="AD14">
        <v>38</v>
      </c>
      <c r="AE14">
        <v>23</v>
      </c>
      <c r="AF14" s="239">
        <v>40</v>
      </c>
      <c r="AG14" s="239">
        <v>36</v>
      </c>
      <c r="AH14">
        <v>35</v>
      </c>
      <c r="AI14" s="239">
        <v>38</v>
      </c>
      <c r="AJ14" s="239"/>
      <c r="AK14" s="239"/>
      <c r="AL14" s="239">
        <v>41</v>
      </c>
      <c r="AM14">
        <v>38</v>
      </c>
      <c r="AN14">
        <v>40</v>
      </c>
      <c r="AO14">
        <v>37</v>
      </c>
      <c r="AP14">
        <v>40</v>
      </c>
      <c r="AQ14">
        <v>41</v>
      </c>
      <c r="AR14">
        <v>40</v>
      </c>
      <c r="AS14" s="239">
        <v>40</v>
      </c>
      <c r="AT14">
        <v>43</v>
      </c>
      <c r="AU14">
        <v>38</v>
      </c>
      <c r="AV14">
        <v>18</v>
      </c>
      <c r="AW14">
        <v>6</v>
      </c>
      <c r="AX14">
        <v>46</v>
      </c>
      <c r="AY14">
        <v>46</v>
      </c>
      <c r="AZ14">
        <v>35</v>
      </c>
      <c r="BA14">
        <v>49</v>
      </c>
      <c r="BB14">
        <v>46</v>
      </c>
      <c r="BC14">
        <v>35</v>
      </c>
      <c r="BD14">
        <v>31</v>
      </c>
      <c r="BE14">
        <v>35</v>
      </c>
      <c r="BF14">
        <v>37</v>
      </c>
      <c r="BG14" s="239">
        <v>40</v>
      </c>
      <c r="BH14">
        <v>51</v>
      </c>
      <c r="BI14">
        <v>37</v>
      </c>
      <c r="BJ14">
        <v>42</v>
      </c>
      <c r="BK14">
        <v>38</v>
      </c>
      <c r="BL14">
        <v>36</v>
      </c>
      <c r="BM14">
        <v>38</v>
      </c>
      <c r="BN14">
        <v>45</v>
      </c>
      <c r="BO14">
        <v>48</v>
      </c>
      <c r="BP14">
        <v>44</v>
      </c>
      <c r="BQ14">
        <v>47</v>
      </c>
      <c r="BR14">
        <v>38</v>
      </c>
      <c r="BS14">
        <v>36</v>
      </c>
      <c r="BT14">
        <v>31</v>
      </c>
      <c r="BU14">
        <v>34</v>
      </c>
      <c r="BV14">
        <v>46</v>
      </c>
      <c r="BW14">
        <v>44</v>
      </c>
      <c r="BX14">
        <v>41</v>
      </c>
      <c r="BY14">
        <v>50</v>
      </c>
      <c r="BZ14">
        <v>52</v>
      </c>
      <c r="CA14">
        <v>40</v>
      </c>
      <c r="CB14">
        <v>26</v>
      </c>
      <c r="CC14">
        <v>22</v>
      </c>
      <c r="CD14">
        <v>25</v>
      </c>
      <c r="CE14">
        <v>29</v>
      </c>
      <c r="CF14">
        <v>36</v>
      </c>
      <c r="CG14" s="239">
        <v>54</v>
      </c>
      <c r="CH14">
        <v>33</v>
      </c>
      <c r="CI14">
        <v>43</v>
      </c>
      <c r="CJ14">
        <v>43</v>
      </c>
      <c r="CK14">
        <v>50</v>
      </c>
      <c r="CL14">
        <v>37</v>
      </c>
      <c r="CM14">
        <v>44</v>
      </c>
      <c r="CN14" s="523">
        <v>26</v>
      </c>
      <c r="CO14">
        <v>28</v>
      </c>
      <c r="CP14">
        <v>31</v>
      </c>
      <c r="CQ14">
        <v>24</v>
      </c>
      <c r="CR14">
        <v>40</v>
      </c>
      <c r="CS14">
        <v>43</v>
      </c>
      <c r="CT14">
        <v>44</v>
      </c>
      <c r="CU14">
        <v>61</v>
      </c>
      <c r="CV14">
        <v>28</v>
      </c>
      <c r="CW14">
        <v>43</v>
      </c>
      <c r="CX14">
        <v>40</v>
      </c>
      <c r="CY14">
        <v>45</v>
      </c>
      <c r="CZ14">
        <v>40</v>
      </c>
      <c r="DA14">
        <v>40</v>
      </c>
      <c r="DB14">
        <v>34</v>
      </c>
      <c r="DC14">
        <v>39</v>
      </c>
      <c r="DD14">
        <v>50</v>
      </c>
      <c r="DE14">
        <v>48</v>
      </c>
      <c r="DF14">
        <v>39</v>
      </c>
      <c r="DG14">
        <v>39</v>
      </c>
      <c r="DH14">
        <v>47</v>
      </c>
      <c r="DI14">
        <v>33</v>
      </c>
      <c r="DJ14">
        <v>39</v>
      </c>
      <c r="DK14">
        <v>30</v>
      </c>
      <c r="DL14">
        <v>57</v>
      </c>
      <c r="DM14">
        <v>34</v>
      </c>
      <c r="DN14">
        <v>34</v>
      </c>
      <c r="DO14">
        <v>50</v>
      </c>
      <c r="DP14">
        <v>54</v>
      </c>
      <c r="DQ14">
        <v>51</v>
      </c>
      <c r="DR14">
        <v>38</v>
      </c>
      <c r="DS14">
        <v>32</v>
      </c>
      <c r="DT14">
        <v>51</v>
      </c>
      <c r="DU14">
        <v>36</v>
      </c>
      <c r="DV14">
        <v>35</v>
      </c>
      <c r="DW14">
        <v>48</v>
      </c>
      <c r="DX14">
        <v>52</v>
      </c>
      <c r="DY14">
        <v>60</v>
      </c>
      <c r="DZ14">
        <v>41</v>
      </c>
      <c r="EA14">
        <v>34</v>
      </c>
      <c r="EB14">
        <v>44</v>
      </c>
      <c r="EC14">
        <v>37</v>
      </c>
      <c r="ED14">
        <v>41</v>
      </c>
      <c r="EE14">
        <v>60</v>
      </c>
      <c r="EF14">
        <v>44</v>
      </c>
      <c r="EG14">
        <v>37</v>
      </c>
      <c r="EH14">
        <v>32</v>
      </c>
      <c r="EI14">
        <v>30</v>
      </c>
      <c r="EJ14">
        <v>30</v>
      </c>
      <c r="EK14">
        <v>45</v>
      </c>
      <c r="EL14">
        <v>60</v>
      </c>
      <c r="EM14">
        <v>60</v>
      </c>
      <c r="EN14">
        <v>49</v>
      </c>
      <c r="EO14">
        <v>47</v>
      </c>
      <c r="EP14">
        <v>49</v>
      </c>
      <c r="EQ14" s="239"/>
      <c r="ER14">
        <v>59</v>
      </c>
      <c r="ES14">
        <v>54</v>
      </c>
      <c r="ET14">
        <v>45</v>
      </c>
      <c r="EU14">
        <v>55</v>
      </c>
      <c r="EV14">
        <v>65</v>
      </c>
      <c r="EW14">
        <v>55</v>
      </c>
      <c r="EX14">
        <v>34</v>
      </c>
      <c r="EY14">
        <v>31</v>
      </c>
      <c r="EZ14">
        <v>50</v>
      </c>
      <c r="FA14">
        <v>45</v>
      </c>
      <c r="FB14">
        <v>47</v>
      </c>
      <c r="FC14">
        <v>46</v>
      </c>
      <c r="FD14">
        <v>51</v>
      </c>
      <c r="FE14">
        <v>34</v>
      </c>
      <c r="FF14">
        <v>46</v>
      </c>
      <c r="FG14">
        <v>49</v>
      </c>
      <c r="FH14">
        <v>47</v>
      </c>
      <c r="FI14">
        <v>43</v>
      </c>
      <c r="FJ14">
        <v>37</v>
      </c>
      <c r="FK14">
        <v>22</v>
      </c>
      <c r="FL14">
        <v>26</v>
      </c>
      <c r="FM14">
        <v>37</v>
      </c>
      <c r="FN14" s="241">
        <v>36</v>
      </c>
      <c r="FO14">
        <v>39</v>
      </c>
      <c r="FP14">
        <v>38</v>
      </c>
      <c r="FQ14">
        <v>43</v>
      </c>
      <c r="FR14">
        <v>38</v>
      </c>
      <c r="FS14">
        <v>31</v>
      </c>
      <c r="FT14">
        <v>26</v>
      </c>
      <c r="FU14">
        <v>34</v>
      </c>
      <c r="FV14">
        <v>43</v>
      </c>
      <c r="FW14">
        <v>44</v>
      </c>
      <c r="FX14">
        <v>43</v>
      </c>
      <c r="FY14">
        <v>33</v>
      </c>
      <c r="FZ14">
        <v>33</v>
      </c>
      <c r="GA14">
        <v>51</v>
      </c>
      <c r="GB14">
        <v>43</v>
      </c>
      <c r="GC14">
        <v>47</v>
      </c>
      <c r="GD14">
        <v>37</v>
      </c>
      <c r="GE14">
        <v>54</v>
      </c>
      <c r="GF14">
        <v>31</v>
      </c>
      <c r="GG14">
        <v>26</v>
      </c>
      <c r="GH14">
        <v>26</v>
      </c>
      <c r="GI14">
        <v>42</v>
      </c>
      <c r="GJ14">
        <v>41</v>
      </c>
      <c r="GK14">
        <v>28</v>
      </c>
      <c r="GL14">
        <v>27</v>
      </c>
      <c r="GM14">
        <v>35</v>
      </c>
      <c r="GN14">
        <v>30</v>
      </c>
      <c r="GO14">
        <v>21</v>
      </c>
      <c r="GP14">
        <v>19</v>
      </c>
      <c r="GQ14">
        <v>34</v>
      </c>
      <c r="GR14">
        <v>25</v>
      </c>
      <c r="GS14">
        <v>24</v>
      </c>
      <c r="GT14">
        <v>24</v>
      </c>
      <c r="GU14">
        <v>24</v>
      </c>
      <c r="GV14">
        <v>36</v>
      </c>
      <c r="GW14">
        <v>44</v>
      </c>
      <c r="GX14">
        <v>35</v>
      </c>
      <c r="GY14">
        <v>30</v>
      </c>
      <c r="GZ14">
        <v>40</v>
      </c>
      <c r="HA14">
        <v>36</v>
      </c>
      <c r="HB14">
        <v>34</v>
      </c>
      <c r="HC14">
        <v>34</v>
      </c>
      <c r="HD14">
        <v>31</v>
      </c>
      <c r="HE14">
        <v>25</v>
      </c>
      <c r="HF14">
        <v>31</v>
      </c>
      <c r="HG14">
        <v>26</v>
      </c>
      <c r="HH14">
        <v>31</v>
      </c>
      <c r="HI14">
        <v>30</v>
      </c>
      <c r="HJ14">
        <v>31</v>
      </c>
      <c r="HK14">
        <v>23</v>
      </c>
      <c r="HL14">
        <v>22</v>
      </c>
      <c r="HM14">
        <v>22</v>
      </c>
      <c r="HN14">
        <v>10</v>
      </c>
      <c r="HO14">
        <v>16</v>
      </c>
      <c r="HP14">
        <v>19</v>
      </c>
      <c r="HQ14" s="239"/>
      <c r="HR14" s="239"/>
      <c r="HS14" s="239"/>
      <c r="HT14" s="239"/>
      <c r="HU14" s="239"/>
      <c r="HV14" s="239"/>
      <c r="HW14" s="239"/>
      <c r="HX14" s="239"/>
      <c r="HY14" s="239"/>
      <c r="HZ14" s="239"/>
      <c r="IA14" s="239"/>
      <c r="IB14" s="239"/>
      <c r="IC14" s="239"/>
      <c r="ID14" s="239"/>
      <c r="IE14" s="239"/>
      <c r="IF14" s="239"/>
      <c r="IG14" s="239"/>
      <c r="IH14" s="239"/>
      <c r="II14" s="239"/>
      <c r="IJ14" s="239"/>
      <c r="IK14" s="239"/>
      <c r="IL14" s="239"/>
      <c r="IM14" s="239"/>
      <c r="IN14" s="239"/>
      <c r="IO14"/>
      <c r="IP14" s="239"/>
      <c r="IQ14" s="239"/>
      <c r="IR14" s="438"/>
    </row>
    <row r="15" spans="1:252" ht="12.75" customHeight="1" x14ac:dyDescent="0.2">
      <c r="A15" s="237">
        <v>340070002</v>
      </c>
      <c r="B15" s="238">
        <f>INDEX(Sites!$A:$N,MATCH($A15,Sites!$A:$A,0),2)</f>
        <v>39.934446000000001</v>
      </c>
      <c r="C15" s="237" t="str">
        <f>INDEX(Sites!$A:$N,MATCH($A15,Sites!$A:$A,0),4)</f>
        <v>NJ</v>
      </c>
      <c r="D15" s="237" t="str">
        <f>INDEX(Sites!$A:$N,MATCH($A15,Sites!$A:$A,0),6)</f>
        <v>Camden Spruce St</v>
      </c>
      <c r="E15" s="237" t="str">
        <f>INDEX(Sites!$A:$N,MATCH($A15,Sites!$A:$A,0),10)</f>
        <v>4.0</v>
      </c>
      <c r="F15" s="237" t="str">
        <f>INDEX(Sites!$A:$N,MATCH($A15,Sites!$A:$A,0),5) &amp; ", " &amp; C15</f>
        <v>Camden, NJ</v>
      </c>
      <c r="G15" s="237">
        <f t="shared" si="0"/>
        <v>69</v>
      </c>
      <c r="H15" s="442">
        <v>37</v>
      </c>
      <c r="I15" s="239">
        <v>38</v>
      </c>
      <c r="J15" s="239">
        <v>42</v>
      </c>
      <c r="K15" s="239"/>
      <c r="L15" s="239"/>
      <c r="M15" s="239"/>
      <c r="N15" s="239"/>
      <c r="O15" s="239">
        <v>44</v>
      </c>
      <c r="P15" s="239">
        <v>35</v>
      </c>
      <c r="Q15" s="239"/>
      <c r="R15" s="239">
        <v>41</v>
      </c>
      <c r="S15" s="239">
        <v>42</v>
      </c>
      <c r="T15" s="239">
        <v>38</v>
      </c>
      <c r="U15" s="239">
        <v>43</v>
      </c>
      <c r="V15" s="239">
        <v>46</v>
      </c>
      <c r="W15" s="239">
        <v>45</v>
      </c>
      <c r="X15" s="239">
        <v>14</v>
      </c>
      <c r="Y15" s="239">
        <v>43</v>
      </c>
      <c r="Z15" s="239">
        <v>38</v>
      </c>
      <c r="AA15" s="239">
        <v>36</v>
      </c>
      <c r="AB15" s="239">
        <v>40</v>
      </c>
      <c r="AC15" s="239">
        <v>43</v>
      </c>
      <c r="AD15">
        <v>34</v>
      </c>
      <c r="AE15">
        <v>11</v>
      </c>
      <c r="AF15" s="239">
        <v>35</v>
      </c>
      <c r="AG15" s="239">
        <v>35</v>
      </c>
      <c r="AH15">
        <v>34</v>
      </c>
      <c r="AI15" s="239">
        <v>33</v>
      </c>
      <c r="AJ15" s="239">
        <v>36</v>
      </c>
      <c r="AK15" s="239">
        <v>34</v>
      </c>
      <c r="AL15" s="239">
        <v>36</v>
      </c>
      <c r="AM15">
        <v>38</v>
      </c>
      <c r="AN15">
        <v>41</v>
      </c>
      <c r="AO15">
        <v>36</v>
      </c>
      <c r="AP15">
        <v>35</v>
      </c>
      <c r="AQ15">
        <v>39</v>
      </c>
      <c r="AR15">
        <v>36</v>
      </c>
      <c r="AS15" s="239">
        <v>34</v>
      </c>
      <c r="AT15">
        <v>42</v>
      </c>
      <c r="AU15">
        <v>34</v>
      </c>
      <c r="AV15">
        <v>33</v>
      </c>
      <c r="AW15">
        <v>38</v>
      </c>
      <c r="AX15">
        <v>47</v>
      </c>
      <c r="AY15">
        <v>40</v>
      </c>
      <c r="AZ15">
        <v>41</v>
      </c>
      <c r="BA15">
        <v>48</v>
      </c>
      <c r="BB15">
        <v>51</v>
      </c>
      <c r="BC15">
        <v>34</v>
      </c>
      <c r="BD15">
        <v>26</v>
      </c>
      <c r="BE15">
        <v>26</v>
      </c>
      <c r="BF15">
        <v>33</v>
      </c>
      <c r="BG15" s="239"/>
      <c r="BH15">
        <v>46</v>
      </c>
      <c r="BI15">
        <v>40</v>
      </c>
      <c r="BJ15">
        <v>47</v>
      </c>
      <c r="BK15">
        <v>37</v>
      </c>
      <c r="BL15">
        <v>35</v>
      </c>
      <c r="BM15">
        <v>34</v>
      </c>
      <c r="BN15">
        <v>45</v>
      </c>
      <c r="BO15">
        <v>48</v>
      </c>
      <c r="BP15">
        <v>51</v>
      </c>
      <c r="BQ15">
        <v>48</v>
      </c>
      <c r="BR15">
        <v>41</v>
      </c>
      <c r="BS15">
        <v>41</v>
      </c>
      <c r="BT15">
        <v>20</v>
      </c>
      <c r="BU15">
        <v>42</v>
      </c>
      <c r="BV15">
        <v>43</v>
      </c>
      <c r="BW15">
        <v>39</v>
      </c>
      <c r="BX15">
        <v>40</v>
      </c>
      <c r="BY15">
        <v>54</v>
      </c>
      <c r="BZ15">
        <v>54</v>
      </c>
      <c r="CA15">
        <v>40</v>
      </c>
      <c r="CB15">
        <v>28</v>
      </c>
      <c r="CC15">
        <v>19</v>
      </c>
      <c r="CD15">
        <v>16</v>
      </c>
      <c r="CE15">
        <v>34</v>
      </c>
      <c r="CF15">
        <v>43</v>
      </c>
      <c r="CG15" s="239">
        <v>50</v>
      </c>
      <c r="CH15">
        <v>44</v>
      </c>
      <c r="CI15">
        <v>39</v>
      </c>
      <c r="CJ15">
        <v>41</v>
      </c>
      <c r="CK15">
        <v>61</v>
      </c>
      <c r="CL15">
        <v>47</v>
      </c>
      <c r="CM15">
        <v>44</v>
      </c>
      <c r="CN15"/>
      <c r="CO15">
        <v>35</v>
      </c>
      <c r="CP15">
        <v>32</v>
      </c>
      <c r="CQ15">
        <v>25</v>
      </c>
      <c r="CR15">
        <v>38</v>
      </c>
      <c r="CS15">
        <v>45</v>
      </c>
      <c r="CT15">
        <v>53</v>
      </c>
      <c r="CU15">
        <v>54</v>
      </c>
      <c r="CV15">
        <v>44</v>
      </c>
      <c r="CW15">
        <v>49</v>
      </c>
      <c r="CX15">
        <v>52</v>
      </c>
      <c r="CY15">
        <v>63</v>
      </c>
      <c r="CZ15">
        <v>54</v>
      </c>
      <c r="DA15">
        <v>51</v>
      </c>
      <c r="DB15">
        <v>36</v>
      </c>
      <c r="DC15">
        <v>50</v>
      </c>
      <c r="DD15">
        <v>44</v>
      </c>
      <c r="DE15">
        <v>47</v>
      </c>
      <c r="DF15">
        <v>38</v>
      </c>
      <c r="DG15">
        <v>41</v>
      </c>
      <c r="DH15">
        <v>56</v>
      </c>
      <c r="DI15">
        <v>53</v>
      </c>
      <c r="DJ15">
        <v>52</v>
      </c>
      <c r="DK15">
        <v>34</v>
      </c>
      <c r="DL15">
        <v>54</v>
      </c>
      <c r="DM15">
        <v>35</v>
      </c>
      <c r="DN15">
        <v>38</v>
      </c>
      <c r="DO15">
        <v>52</v>
      </c>
      <c r="DP15">
        <v>54</v>
      </c>
      <c r="DQ15">
        <v>43</v>
      </c>
      <c r="DR15">
        <v>38</v>
      </c>
      <c r="DS15">
        <v>49</v>
      </c>
      <c r="DT15">
        <v>59</v>
      </c>
      <c r="DU15">
        <v>48</v>
      </c>
      <c r="DV15">
        <v>28</v>
      </c>
      <c r="DW15">
        <v>46</v>
      </c>
      <c r="DX15">
        <v>59</v>
      </c>
      <c r="DY15">
        <v>67</v>
      </c>
      <c r="DZ15">
        <v>49</v>
      </c>
      <c r="EA15">
        <v>49</v>
      </c>
      <c r="EB15">
        <v>49</v>
      </c>
      <c r="EC15">
        <v>49</v>
      </c>
      <c r="ED15">
        <v>44</v>
      </c>
      <c r="EE15">
        <v>53</v>
      </c>
      <c r="EF15">
        <v>41</v>
      </c>
      <c r="EG15">
        <v>59</v>
      </c>
      <c r="EH15">
        <v>26</v>
      </c>
      <c r="EI15">
        <v>43</v>
      </c>
      <c r="EJ15">
        <v>51</v>
      </c>
      <c r="EK15">
        <v>42</v>
      </c>
      <c r="EL15">
        <v>57</v>
      </c>
      <c r="EM15">
        <v>55</v>
      </c>
      <c r="EN15">
        <v>49</v>
      </c>
      <c r="EO15">
        <v>57</v>
      </c>
      <c r="EP15">
        <v>50</v>
      </c>
      <c r="EQ15">
        <v>29</v>
      </c>
      <c r="ER15">
        <v>55</v>
      </c>
      <c r="ES15">
        <v>47</v>
      </c>
      <c r="ET15">
        <v>56</v>
      </c>
      <c r="EU15">
        <v>62</v>
      </c>
      <c r="EV15">
        <v>69</v>
      </c>
      <c r="EW15">
        <v>57</v>
      </c>
      <c r="EX15">
        <v>43</v>
      </c>
      <c r="EY15">
        <v>41</v>
      </c>
      <c r="EZ15">
        <v>57</v>
      </c>
      <c r="FA15">
        <v>57</v>
      </c>
      <c r="FB15">
        <v>46</v>
      </c>
      <c r="FC15">
        <v>41</v>
      </c>
      <c r="FD15">
        <v>48</v>
      </c>
      <c r="FE15">
        <v>40</v>
      </c>
      <c r="FF15">
        <v>47</v>
      </c>
      <c r="FG15">
        <v>47</v>
      </c>
      <c r="FH15">
        <v>50</v>
      </c>
      <c r="FI15">
        <v>49</v>
      </c>
      <c r="FJ15">
        <v>38</v>
      </c>
      <c r="FK15">
        <v>28</v>
      </c>
      <c r="FL15">
        <v>40</v>
      </c>
      <c r="FM15">
        <v>45</v>
      </c>
      <c r="FN15" s="241">
        <v>47</v>
      </c>
      <c r="FO15">
        <v>55</v>
      </c>
      <c r="FP15">
        <v>41</v>
      </c>
      <c r="FQ15">
        <v>40</v>
      </c>
      <c r="FR15">
        <v>48</v>
      </c>
      <c r="FS15">
        <v>41</v>
      </c>
      <c r="FT15">
        <v>43</v>
      </c>
      <c r="FU15">
        <v>45</v>
      </c>
      <c r="FV15">
        <v>45</v>
      </c>
      <c r="FW15">
        <v>55</v>
      </c>
      <c r="FX15">
        <v>53</v>
      </c>
      <c r="FY15">
        <v>37</v>
      </c>
      <c r="FZ15">
        <v>37</v>
      </c>
      <c r="GA15">
        <v>47</v>
      </c>
      <c r="GB15">
        <v>49</v>
      </c>
      <c r="GC15">
        <v>51</v>
      </c>
      <c r="GD15">
        <v>55</v>
      </c>
      <c r="GE15">
        <v>54</v>
      </c>
      <c r="GF15">
        <v>47</v>
      </c>
      <c r="GG15">
        <v>40</v>
      </c>
      <c r="GH15">
        <v>37</v>
      </c>
      <c r="GI15">
        <v>35</v>
      </c>
      <c r="GJ15">
        <v>45</v>
      </c>
      <c r="GK15">
        <v>50</v>
      </c>
      <c r="GL15">
        <v>48</v>
      </c>
      <c r="GM15">
        <v>50</v>
      </c>
      <c r="GN15">
        <v>42</v>
      </c>
      <c r="GO15">
        <v>26</v>
      </c>
      <c r="GP15">
        <v>21</v>
      </c>
      <c r="GQ15">
        <v>37</v>
      </c>
      <c r="GR15">
        <v>44</v>
      </c>
      <c r="GS15">
        <v>37</v>
      </c>
      <c r="GT15">
        <v>23</v>
      </c>
      <c r="GU15">
        <v>34</v>
      </c>
      <c r="GV15">
        <v>37</v>
      </c>
      <c r="GW15">
        <v>45</v>
      </c>
      <c r="GX15">
        <v>40</v>
      </c>
      <c r="GY15">
        <v>42</v>
      </c>
      <c r="GZ15">
        <v>54</v>
      </c>
      <c r="HA15">
        <v>51</v>
      </c>
      <c r="HB15">
        <v>48</v>
      </c>
      <c r="HC15">
        <v>39</v>
      </c>
      <c r="HD15">
        <v>47</v>
      </c>
      <c r="HE15">
        <v>27</v>
      </c>
      <c r="HF15">
        <v>37</v>
      </c>
      <c r="HG15">
        <v>33</v>
      </c>
      <c r="HH15">
        <v>38</v>
      </c>
      <c r="HI15">
        <v>36</v>
      </c>
      <c r="HJ15">
        <v>30</v>
      </c>
      <c r="HK15">
        <v>27</v>
      </c>
      <c r="HL15">
        <v>29</v>
      </c>
      <c r="HM15">
        <v>22</v>
      </c>
      <c r="HN15">
        <v>20</v>
      </c>
      <c r="HO15">
        <v>25</v>
      </c>
      <c r="HP15">
        <v>24</v>
      </c>
      <c r="HQ15" s="239"/>
      <c r="HR15" s="239"/>
      <c r="HS15" s="239"/>
      <c r="HT15" s="239"/>
      <c r="HU15" s="239"/>
      <c r="HV15" s="239"/>
      <c r="HW15" s="239"/>
      <c r="HX15" s="239"/>
      <c r="HY15" s="239"/>
      <c r="HZ15" s="239"/>
      <c r="IA15" s="239"/>
      <c r="IB15" s="239"/>
      <c r="IC15" s="239"/>
      <c r="ID15" s="239"/>
      <c r="IE15" s="239"/>
      <c r="IF15" s="239"/>
      <c r="IG15" s="239"/>
      <c r="IH15" s="239"/>
      <c r="II15" s="239"/>
      <c r="IJ15" s="239"/>
      <c r="IK15" s="239"/>
      <c r="IL15" s="239"/>
      <c r="IM15" s="239"/>
      <c r="IN15" s="239"/>
      <c r="IO15"/>
      <c r="IP15" s="239"/>
      <c r="IQ15" s="239"/>
      <c r="IR15" s="438"/>
    </row>
    <row r="16" spans="1:252" ht="12.75" customHeight="1" x14ac:dyDescent="0.2">
      <c r="A16" s="237">
        <v>340150002</v>
      </c>
      <c r="B16" s="238">
        <f>INDEX(Sites!$A:$N,MATCH($A16,Sites!$A:$A,0),2)</f>
        <v>39.800339000000001</v>
      </c>
      <c r="C16" s="237" t="str">
        <f>INDEX(Sites!$A:$N,MATCH($A16,Sites!$A:$A,0),4)</f>
        <v>NJ</v>
      </c>
      <c r="D16" s="237" t="str">
        <f>INDEX(Sites!$A:$N,MATCH($A16,Sites!$A:$A,0),6)</f>
        <v>Clarksboro</v>
      </c>
      <c r="E16" s="237" t="str">
        <f>INDEX(Sites!$A:$N,MATCH($A16,Sites!$A:$A,0),10)</f>
        <v>12.0</v>
      </c>
      <c r="F16" s="237" t="str">
        <f>INDEX(Sites!$A:$N,MATCH($A16,Sites!$A:$A,0),5) &amp; ", " &amp; C16</f>
        <v>Gloucester, NJ</v>
      </c>
      <c r="G16" s="237">
        <f t="shared" si="0"/>
        <v>78</v>
      </c>
      <c r="H16" s="442">
        <v>34</v>
      </c>
      <c r="I16" s="239">
        <v>45</v>
      </c>
      <c r="J16" s="239">
        <v>43</v>
      </c>
      <c r="K16" s="239"/>
      <c r="L16" s="239"/>
      <c r="M16" s="239"/>
      <c r="N16" s="239"/>
      <c r="O16" s="239">
        <v>44</v>
      </c>
      <c r="P16" s="239">
        <v>37</v>
      </c>
      <c r="Q16" s="239">
        <v>36</v>
      </c>
      <c r="R16" s="239"/>
      <c r="S16" s="239"/>
      <c r="T16" s="239"/>
      <c r="U16" s="239">
        <v>49</v>
      </c>
      <c r="V16" s="239">
        <v>55</v>
      </c>
      <c r="W16" s="239">
        <v>57</v>
      </c>
      <c r="X16" s="239">
        <v>17</v>
      </c>
      <c r="Y16" s="239">
        <v>52</v>
      </c>
      <c r="Z16" s="239">
        <v>46</v>
      </c>
      <c r="AA16" s="239">
        <v>38</v>
      </c>
      <c r="AB16" s="239">
        <v>50</v>
      </c>
      <c r="AC16" s="239">
        <v>46</v>
      </c>
      <c r="AD16">
        <v>41</v>
      </c>
      <c r="AE16">
        <v>12</v>
      </c>
      <c r="AF16" s="239">
        <v>42</v>
      </c>
      <c r="AG16" s="239">
        <v>41</v>
      </c>
      <c r="AH16">
        <v>38</v>
      </c>
      <c r="AI16" s="239">
        <v>40</v>
      </c>
      <c r="AJ16" s="239">
        <v>40</v>
      </c>
      <c r="AK16" s="239">
        <v>45</v>
      </c>
      <c r="AL16" s="239">
        <v>45</v>
      </c>
      <c r="AM16">
        <v>41</v>
      </c>
      <c r="AN16">
        <v>46</v>
      </c>
      <c r="AO16">
        <v>40</v>
      </c>
      <c r="AP16">
        <v>43</v>
      </c>
      <c r="AQ16">
        <v>44</v>
      </c>
      <c r="AR16">
        <v>38</v>
      </c>
      <c r="AS16" s="239">
        <v>38</v>
      </c>
      <c r="AT16">
        <v>51</v>
      </c>
      <c r="AU16">
        <v>40</v>
      </c>
      <c r="AV16">
        <v>37</v>
      </c>
      <c r="AW16">
        <v>46</v>
      </c>
      <c r="AX16">
        <v>32</v>
      </c>
      <c r="AY16">
        <v>52</v>
      </c>
      <c r="AZ16">
        <v>46</v>
      </c>
      <c r="BA16">
        <v>57</v>
      </c>
      <c r="BB16">
        <v>58</v>
      </c>
      <c r="BC16">
        <v>36</v>
      </c>
      <c r="BD16">
        <v>28</v>
      </c>
      <c r="BE16">
        <v>36</v>
      </c>
      <c r="BF16">
        <v>41</v>
      </c>
      <c r="BG16" s="239">
        <v>47</v>
      </c>
      <c r="BH16">
        <v>53</v>
      </c>
      <c r="BI16">
        <v>49</v>
      </c>
      <c r="BJ16">
        <v>56</v>
      </c>
      <c r="BK16">
        <v>45</v>
      </c>
      <c r="BL16">
        <v>41</v>
      </c>
      <c r="BM16">
        <v>42</v>
      </c>
      <c r="BN16">
        <v>48</v>
      </c>
      <c r="BO16">
        <v>53</v>
      </c>
      <c r="BP16">
        <v>58</v>
      </c>
      <c r="BQ16">
        <v>57</v>
      </c>
      <c r="BR16">
        <v>53</v>
      </c>
      <c r="BS16">
        <v>49</v>
      </c>
      <c r="BT16">
        <v>27</v>
      </c>
      <c r="BU16">
        <v>47</v>
      </c>
      <c r="BV16">
        <v>49</v>
      </c>
      <c r="BW16">
        <v>45</v>
      </c>
      <c r="BX16">
        <v>46</v>
      </c>
      <c r="BY16">
        <v>61</v>
      </c>
      <c r="BZ16">
        <v>63</v>
      </c>
      <c r="CA16">
        <v>49</v>
      </c>
      <c r="CB16">
        <v>35</v>
      </c>
      <c r="CC16">
        <v>22</v>
      </c>
      <c r="CD16">
        <v>20</v>
      </c>
      <c r="CE16">
        <v>40</v>
      </c>
      <c r="CF16">
        <v>47</v>
      </c>
      <c r="CG16" s="239">
        <v>60</v>
      </c>
      <c r="CH16">
        <v>47</v>
      </c>
      <c r="CI16">
        <v>51</v>
      </c>
      <c r="CJ16">
        <v>55</v>
      </c>
      <c r="CK16">
        <v>61</v>
      </c>
      <c r="CL16">
        <v>47</v>
      </c>
      <c r="CM16">
        <v>48</v>
      </c>
      <c r="CN16"/>
      <c r="CO16">
        <v>38</v>
      </c>
      <c r="CP16">
        <v>33</v>
      </c>
      <c r="CQ16">
        <v>26</v>
      </c>
      <c r="CR16">
        <v>43</v>
      </c>
      <c r="CS16">
        <v>49</v>
      </c>
      <c r="CT16">
        <v>53</v>
      </c>
      <c r="CU16">
        <v>62</v>
      </c>
      <c r="CV16">
        <v>48</v>
      </c>
      <c r="CW16">
        <v>53</v>
      </c>
      <c r="CX16">
        <v>54</v>
      </c>
      <c r="CY16">
        <v>71</v>
      </c>
      <c r="CZ16">
        <v>56</v>
      </c>
      <c r="DA16">
        <v>57</v>
      </c>
      <c r="DB16">
        <v>41</v>
      </c>
      <c r="DC16">
        <v>58</v>
      </c>
      <c r="DD16">
        <v>54</v>
      </c>
      <c r="DE16">
        <v>55</v>
      </c>
      <c r="DF16">
        <v>39</v>
      </c>
      <c r="DG16">
        <v>42</v>
      </c>
      <c r="DH16">
        <v>57</v>
      </c>
      <c r="DI16">
        <v>57</v>
      </c>
      <c r="DJ16">
        <v>59</v>
      </c>
      <c r="DK16">
        <v>36</v>
      </c>
      <c r="DL16">
        <v>63</v>
      </c>
      <c r="DM16">
        <v>35</v>
      </c>
      <c r="DN16">
        <v>41</v>
      </c>
      <c r="DO16">
        <v>55</v>
      </c>
      <c r="DP16">
        <v>54</v>
      </c>
      <c r="DQ16">
        <v>45</v>
      </c>
      <c r="DR16">
        <v>33</v>
      </c>
      <c r="DS16">
        <v>56</v>
      </c>
      <c r="DT16">
        <v>63</v>
      </c>
      <c r="DU16">
        <v>52</v>
      </c>
      <c r="DV16">
        <v>32</v>
      </c>
      <c r="DW16">
        <v>50</v>
      </c>
      <c r="DX16">
        <v>63</v>
      </c>
      <c r="DY16">
        <v>78</v>
      </c>
      <c r="DZ16">
        <v>51</v>
      </c>
      <c r="EA16">
        <v>52</v>
      </c>
      <c r="EB16">
        <v>57</v>
      </c>
      <c r="EC16">
        <v>56</v>
      </c>
      <c r="ED16">
        <v>52</v>
      </c>
      <c r="EE16">
        <v>56</v>
      </c>
      <c r="EF16">
        <v>43</v>
      </c>
      <c r="EG16">
        <v>57</v>
      </c>
      <c r="EH16">
        <v>21</v>
      </c>
      <c r="EI16">
        <v>47</v>
      </c>
      <c r="EJ16">
        <v>51</v>
      </c>
      <c r="EK16">
        <v>44</v>
      </c>
      <c r="EL16">
        <v>68</v>
      </c>
      <c r="EM16">
        <v>63</v>
      </c>
      <c r="EN16">
        <v>54</v>
      </c>
      <c r="EO16">
        <v>55</v>
      </c>
      <c r="EP16">
        <v>47</v>
      </c>
      <c r="EQ16">
        <v>30</v>
      </c>
      <c r="ER16">
        <v>61</v>
      </c>
      <c r="ES16">
        <v>66</v>
      </c>
      <c r="ET16">
        <v>60</v>
      </c>
      <c r="EU16">
        <v>69</v>
      </c>
      <c r="EV16">
        <v>75</v>
      </c>
      <c r="EW16">
        <v>62</v>
      </c>
      <c r="EX16">
        <v>44</v>
      </c>
      <c r="EY16">
        <v>38</v>
      </c>
      <c r="EZ16">
        <v>58</v>
      </c>
      <c r="FA16">
        <v>62</v>
      </c>
      <c r="FB16">
        <v>46</v>
      </c>
      <c r="FC16">
        <v>47</v>
      </c>
      <c r="FD16">
        <v>52</v>
      </c>
      <c r="FE16">
        <v>39</v>
      </c>
      <c r="FF16">
        <v>56</v>
      </c>
      <c r="FG16">
        <v>60</v>
      </c>
      <c r="FH16">
        <v>48</v>
      </c>
      <c r="FI16">
        <v>52</v>
      </c>
      <c r="FJ16">
        <v>38</v>
      </c>
      <c r="FK16">
        <v>29</v>
      </c>
      <c r="FL16">
        <v>39</v>
      </c>
      <c r="FM16">
        <v>59</v>
      </c>
      <c r="FN16" s="241">
        <v>55</v>
      </c>
      <c r="FO16">
        <v>62</v>
      </c>
      <c r="FP16">
        <v>46</v>
      </c>
      <c r="FQ16">
        <v>49</v>
      </c>
      <c r="FR16">
        <v>51</v>
      </c>
      <c r="FS16">
        <v>42</v>
      </c>
      <c r="FT16">
        <v>45</v>
      </c>
      <c r="FU16">
        <v>47</v>
      </c>
      <c r="FV16">
        <v>55</v>
      </c>
      <c r="FW16">
        <v>58</v>
      </c>
      <c r="FX16">
        <v>58</v>
      </c>
      <c r="FY16">
        <v>36</v>
      </c>
      <c r="FZ16">
        <v>37</v>
      </c>
      <c r="GA16">
        <v>54</v>
      </c>
      <c r="GB16">
        <v>55</v>
      </c>
      <c r="GC16">
        <v>56</v>
      </c>
      <c r="GD16">
        <v>59</v>
      </c>
      <c r="GE16">
        <v>63</v>
      </c>
      <c r="GF16">
        <v>47</v>
      </c>
      <c r="GG16">
        <v>44</v>
      </c>
      <c r="GH16">
        <v>42</v>
      </c>
      <c r="GI16">
        <v>46</v>
      </c>
      <c r="GJ16">
        <v>55</v>
      </c>
      <c r="GK16">
        <v>55</v>
      </c>
      <c r="GL16">
        <v>49</v>
      </c>
      <c r="GM16">
        <v>51</v>
      </c>
      <c r="GN16">
        <v>45</v>
      </c>
      <c r="GO16">
        <v>25</v>
      </c>
      <c r="GP16">
        <v>21</v>
      </c>
      <c r="GQ16">
        <v>39</v>
      </c>
      <c r="GR16">
        <v>49</v>
      </c>
      <c r="GS16">
        <v>38</v>
      </c>
      <c r="GT16">
        <v>22</v>
      </c>
      <c r="GU16">
        <v>30</v>
      </c>
      <c r="GV16">
        <v>47</v>
      </c>
      <c r="GW16">
        <v>49</v>
      </c>
      <c r="GX16">
        <v>41</v>
      </c>
      <c r="GY16">
        <v>39</v>
      </c>
      <c r="GZ16">
        <v>58</v>
      </c>
      <c r="HA16">
        <v>53</v>
      </c>
      <c r="HB16">
        <v>57</v>
      </c>
      <c r="HC16">
        <v>42</v>
      </c>
      <c r="HD16">
        <v>51</v>
      </c>
      <c r="HE16">
        <v>28</v>
      </c>
      <c r="HF16">
        <v>37</v>
      </c>
      <c r="HG16">
        <v>34</v>
      </c>
      <c r="HH16">
        <v>38</v>
      </c>
      <c r="HI16">
        <v>44</v>
      </c>
      <c r="HJ16">
        <v>37</v>
      </c>
      <c r="HK16">
        <v>30</v>
      </c>
      <c r="HL16">
        <v>30</v>
      </c>
      <c r="HM16">
        <v>22</v>
      </c>
      <c r="HN16">
        <v>18</v>
      </c>
      <c r="HO16">
        <v>22</v>
      </c>
      <c r="HP16">
        <v>20</v>
      </c>
      <c r="HQ16" s="239"/>
      <c r="HR16" s="239"/>
      <c r="HS16" s="239"/>
      <c r="HT16" s="239"/>
      <c r="HU16" s="239"/>
      <c r="HV16" s="239"/>
      <c r="HW16" s="239"/>
      <c r="HX16" s="239"/>
      <c r="HY16" s="239"/>
      <c r="HZ16" s="239"/>
      <c r="IA16" s="239"/>
      <c r="IB16" s="239"/>
      <c r="IC16" s="239"/>
      <c r="ID16" s="239"/>
      <c r="IE16" s="239"/>
      <c r="IF16" s="239"/>
      <c r="IG16" s="239"/>
      <c r="IH16" s="239"/>
      <c r="II16" s="239"/>
      <c r="IJ16" s="239"/>
      <c r="IK16" s="239"/>
      <c r="IL16" s="239"/>
      <c r="IM16" s="239"/>
      <c r="IN16" s="239"/>
      <c r="IO16"/>
      <c r="IP16" s="239"/>
      <c r="IQ16" s="239"/>
      <c r="IR16" s="438"/>
    </row>
    <row r="17" spans="1:252" ht="12.75" customHeight="1" x14ac:dyDescent="0.2">
      <c r="A17" s="237">
        <v>340290006</v>
      </c>
      <c r="B17" s="238">
        <f>INDEX(Sites!$A:$N,MATCH($A17,Sites!$A:$A,0),2)</f>
        <v>40.064830000000001</v>
      </c>
      <c r="C17" s="237" t="str">
        <f>INDEX(Sites!$A:$N,MATCH($A17,Sites!$A:$A,0),4)</f>
        <v>NJ</v>
      </c>
      <c r="D17" s="237" t="str">
        <f>INDEX(Sites!$A:$N,MATCH($A17,Sites!$A:$A,0),6)</f>
        <v>Colliers Mills</v>
      </c>
      <c r="E17" s="237" t="str">
        <f>INDEX(Sites!$A:$N,MATCH($A17,Sites!$A:$A,0),10)</f>
        <v>41.0</v>
      </c>
      <c r="F17" s="237" t="str">
        <f>INDEX(Sites!$A:$N,MATCH($A17,Sites!$A:$A,0),5) &amp; ", " &amp; C17</f>
        <v>Ocean, NJ</v>
      </c>
      <c r="G17" s="237">
        <f t="shared" si="0"/>
        <v>72</v>
      </c>
      <c r="H17" s="442">
        <v>46</v>
      </c>
      <c r="I17" s="239">
        <v>44</v>
      </c>
      <c r="J17" s="239">
        <v>43</v>
      </c>
      <c r="K17" s="239"/>
      <c r="L17" s="239"/>
      <c r="M17" s="239"/>
      <c r="N17" s="239"/>
      <c r="O17" s="239">
        <v>45</v>
      </c>
      <c r="P17" s="239">
        <v>43</v>
      </c>
      <c r="Q17" s="239">
        <v>38</v>
      </c>
      <c r="R17" s="239">
        <v>47</v>
      </c>
      <c r="S17" s="239">
        <v>43</v>
      </c>
      <c r="T17" s="239">
        <v>41</v>
      </c>
      <c r="U17" s="239">
        <v>50</v>
      </c>
      <c r="V17" s="239">
        <v>53</v>
      </c>
      <c r="W17" s="239">
        <v>55</v>
      </c>
      <c r="X17" s="239">
        <v>27</v>
      </c>
      <c r="Y17" s="239">
        <v>50</v>
      </c>
      <c r="Z17" s="239">
        <v>45</v>
      </c>
      <c r="AA17" s="239">
        <v>38</v>
      </c>
      <c r="AB17" s="239">
        <v>49</v>
      </c>
      <c r="AC17" s="239">
        <v>48</v>
      </c>
      <c r="AD17">
        <v>40</v>
      </c>
      <c r="AE17">
        <v>28</v>
      </c>
      <c r="AF17" s="239">
        <v>40</v>
      </c>
      <c r="AG17" s="239">
        <v>38</v>
      </c>
      <c r="AH17">
        <v>37</v>
      </c>
      <c r="AI17" s="239">
        <v>38</v>
      </c>
      <c r="AJ17" s="239">
        <v>41</v>
      </c>
      <c r="AK17" s="239">
        <v>42</v>
      </c>
      <c r="AL17" s="239">
        <v>45</v>
      </c>
      <c r="AM17">
        <v>41</v>
      </c>
      <c r="AN17">
        <v>45</v>
      </c>
      <c r="AO17">
        <v>39</v>
      </c>
      <c r="AP17">
        <v>43</v>
      </c>
      <c r="AQ17">
        <v>46</v>
      </c>
      <c r="AR17">
        <v>41</v>
      </c>
      <c r="AS17" s="239">
        <v>44</v>
      </c>
      <c r="AT17">
        <v>48</v>
      </c>
      <c r="AU17">
        <v>41</v>
      </c>
      <c r="AV17">
        <v>36</v>
      </c>
      <c r="AW17">
        <v>43</v>
      </c>
      <c r="AX17">
        <v>52</v>
      </c>
      <c r="AY17">
        <v>51</v>
      </c>
      <c r="AZ17">
        <v>48</v>
      </c>
      <c r="BA17">
        <v>55</v>
      </c>
      <c r="BB17">
        <v>55</v>
      </c>
      <c r="BC17">
        <v>36</v>
      </c>
      <c r="BD17">
        <v>33</v>
      </c>
      <c r="BE17">
        <v>35</v>
      </c>
      <c r="BF17">
        <v>41</v>
      </c>
      <c r="BG17" s="239">
        <v>48</v>
      </c>
      <c r="BH17">
        <v>51</v>
      </c>
      <c r="BI17">
        <v>43</v>
      </c>
      <c r="BJ17">
        <v>48</v>
      </c>
      <c r="BK17">
        <v>42</v>
      </c>
      <c r="BL17">
        <v>42</v>
      </c>
      <c r="BM17">
        <v>38</v>
      </c>
      <c r="BN17">
        <v>49</v>
      </c>
      <c r="BO17">
        <v>52</v>
      </c>
      <c r="BP17">
        <v>53</v>
      </c>
      <c r="BQ17">
        <v>59</v>
      </c>
      <c r="BR17">
        <v>43</v>
      </c>
      <c r="BS17">
        <v>43</v>
      </c>
      <c r="BT17">
        <v>30</v>
      </c>
      <c r="BU17">
        <v>42</v>
      </c>
      <c r="BV17">
        <v>52</v>
      </c>
      <c r="BW17">
        <v>47</v>
      </c>
      <c r="BX17">
        <v>44</v>
      </c>
      <c r="BY17">
        <v>59</v>
      </c>
      <c r="BZ17">
        <v>58</v>
      </c>
      <c r="CA17">
        <v>50</v>
      </c>
      <c r="CB17">
        <v>33</v>
      </c>
      <c r="CC17">
        <v>24</v>
      </c>
      <c r="CD17">
        <v>25</v>
      </c>
      <c r="CE17">
        <v>24</v>
      </c>
      <c r="CF17"/>
      <c r="CG17" s="239">
        <v>55</v>
      </c>
      <c r="CH17">
        <v>45</v>
      </c>
      <c r="CI17">
        <v>44</v>
      </c>
      <c r="CJ17">
        <v>48</v>
      </c>
      <c r="CK17">
        <v>58</v>
      </c>
      <c r="CL17">
        <v>49</v>
      </c>
      <c r="CM17">
        <v>53</v>
      </c>
      <c r="CN17" s="548">
        <v>32</v>
      </c>
      <c r="CO17">
        <v>33</v>
      </c>
      <c r="CP17">
        <v>35</v>
      </c>
      <c r="CQ17">
        <v>23</v>
      </c>
      <c r="CR17">
        <v>44</v>
      </c>
      <c r="CS17">
        <v>42</v>
      </c>
      <c r="CT17">
        <v>53</v>
      </c>
      <c r="CU17">
        <v>61</v>
      </c>
      <c r="CV17">
        <v>32</v>
      </c>
      <c r="CW17">
        <v>55</v>
      </c>
      <c r="CX17">
        <v>43</v>
      </c>
      <c r="CY17">
        <v>64</v>
      </c>
      <c r="CZ17">
        <v>53</v>
      </c>
      <c r="DA17">
        <v>51</v>
      </c>
      <c r="DB17">
        <v>38</v>
      </c>
      <c r="DC17">
        <v>58</v>
      </c>
      <c r="DD17">
        <v>52</v>
      </c>
      <c r="DE17">
        <v>50</v>
      </c>
      <c r="DF17">
        <v>42</v>
      </c>
      <c r="DG17">
        <v>39</v>
      </c>
      <c r="DH17">
        <v>62</v>
      </c>
      <c r="DI17">
        <v>56</v>
      </c>
      <c r="DJ17">
        <v>45</v>
      </c>
      <c r="DK17">
        <v>30</v>
      </c>
      <c r="DL17">
        <v>59</v>
      </c>
      <c r="DM17">
        <v>32</v>
      </c>
      <c r="DN17">
        <v>35</v>
      </c>
      <c r="DO17">
        <v>49</v>
      </c>
      <c r="DP17">
        <v>56</v>
      </c>
      <c r="DQ17">
        <v>50</v>
      </c>
      <c r="DR17">
        <v>42</v>
      </c>
      <c r="DS17">
        <v>59</v>
      </c>
      <c r="DT17">
        <v>61</v>
      </c>
      <c r="DU17">
        <v>49</v>
      </c>
      <c r="DV17">
        <v>32</v>
      </c>
      <c r="DW17">
        <v>43</v>
      </c>
      <c r="DX17">
        <v>64</v>
      </c>
      <c r="DY17">
        <v>72</v>
      </c>
      <c r="DZ17">
        <v>53</v>
      </c>
      <c r="EA17">
        <v>48</v>
      </c>
      <c r="EB17">
        <v>56</v>
      </c>
      <c r="EC17">
        <v>45</v>
      </c>
      <c r="ED17">
        <v>51</v>
      </c>
      <c r="EE17">
        <v>52</v>
      </c>
      <c r="EF17">
        <v>38</v>
      </c>
      <c r="EG17">
        <v>51</v>
      </c>
      <c r="EH17">
        <v>32</v>
      </c>
      <c r="EI17">
        <v>41</v>
      </c>
      <c r="EJ17">
        <v>41</v>
      </c>
      <c r="EK17">
        <v>49</v>
      </c>
      <c r="EL17">
        <v>63</v>
      </c>
      <c r="EM17">
        <v>67</v>
      </c>
      <c r="EN17">
        <v>47</v>
      </c>
      <c r="EO17">
        <v>53</v>
      </c>
      <c r="EP17">
        <v>53</v>
      </c>
      <c r="EQ17">
        <v>33</v>
      </c>
      <c r="ER17">
        <v>61</v>
      </c>
      <c r="ES17">
        <v>71</v>
      </c>
      <c r="ET17">
        <v>63</v>
      </c>
      <c r="EU17">
        <v>71</v>
      </c>
      <c r="EV17">
        <v>69</v>
      </c>
      <c r="EW17">
        <v>61</v>
      </c>
      <c r="EX17">
        <v>47</v>
      </c>
      <c r="EY17">
        <v>41</v>
      </c>
      <c r="EZ17">
        <v>51</v>
      </c>
      <c r="FA17">
        <v>61</v>
      </c>
      <c r="FB17">
        <v>48</v>
      </c>
      <c r="FC17">
        <v>44</v>
      </c>
      <c r="FD17">
        <v>48</v>
      </c>
      <c r="FE17">
        <v>40</v>
      </c>
      <c r="FF17">
        <v>61</v>
      </c>
      <c r="FG17">
        <v>64</v>
      </c>
      <c r="FH17">
        <v>50</v>
      </c>
      <c r="FI17">
        <v>54</v>
      </c>
      <c r="FJ17">
        <v>43</v>
      </c>
      <c r="FK17">
        <v>28</v>
      </c>
      <c r="FL17">
        <v>37</v>
      </c>
      <c r="FM17">
        <v>65</v>
      </c>
      <c r="FN17" s="241">
        <v>55</v>
      </c>
      <c r="FO17">
        <v>52</v>
      </c>
      <c r="FP17">
        <v>47</v>
      </c>
      <c r="FQ17">
        <v>42</v>
      </c>
      <c r="FR17">
        <v>44</v>
      </c>
      <c r="FS17">
        <v>40</v>
      </c>
      <c r="FT17">
        <v>38</v>
      </c>
      <c r="FU17">
        <v>41</v>
      </c>
      <c r="FV17">
        <v>57</v>
      </c>
      <c r="FW17">
        <v>57</v>
      </c>
      <c r="FX17">
        <v>48</v>
      </c>
      <c r="FY17">
        <v>39</v>
      </c>
      <c r="FZ17">
        <v>32</v>
      </c>
      <c r="GA17">
        <v>54</v>
      </c>
      <c r="GB17">
        <v>55</v>
      </c>
      <c r="GC17">
        <v>54</v>
      </c>
      <c r="GD17">
        <v>48</v>
      </c>
      <c r="GE17">
        <v>64</v>
      </c>
      <c r="GF17">
        <v>45</v>
      </c>
      <c r="GG17">
        <v>34</v>
      </c>
      <c r="GH17">
        <v>32</v>
      </c>
      <c r="GI17">
        <v>44</v>
      </c>
      <c r="GJ17">
        <v>51</v>
      </c>
      <c r="GK17">
        <v>39</v>
      </c>
      <c r="GL17">
        <v>42</v>
      </c>
      <c r="GM17">
        <v>50</v>
      </c>
      <c r="GN17">
        <v>41</v>
      </c>
      <c r="GO17">
        <v>30</v>
      </c>
      <c r="GP17">
        <v>24</v>
      </c>
      <c r="GQ17">
        <v>43</v>
      </c>
      <c r="GR17">
        <v>38</v>
      </c>
      <c r="GS17">
        <v>31</v>
      </c>
      <c r="GT17">
        <v>24</v>
      </c>
      <c r="GU17">
        <v>31</v>
      </c>
      <c r="GV17">
        <v>46</v>
      </c>
      <c r="GW17">
        <v>45</v>
      </c>
      <c r="GX17">
        <v>36</v>
      </c>
      <c r="GY17">
        <v>38</v>
      </c>
      <c r="GZ17">
        <v>47</v>
      </c>
      <c r="HA17">
        <v>52</v>
      </c>
      <c r="HB17">
        <v>51</v>
      </c>
      <c r="HC17">
        <v>40</v>
      </c>
      <c r="HD17">
        <v>56</v>
      </c>
      <c r="HE17">
        <v>33</v>
      </c>
      <c r="HF17">
        <v>37</v>
      </c>
      <c r="HG17">
        <v>33</v>
      </c>
      <c r="HH17">
        <v>37</v>
      </c>
      <c r="HI17">
        <v>43</v>
      </c>
      <c r="HJ17">
        <v>35</v>
      </c>
      <c r="HK17">
        <v>27</v>
      </c>
      <c r="HL17">
        <v>26</v>
      </c>
      <c r="HM17">
        <v>25</v>
      </c>
      <c r="HN17">
        <v>24</v>
      </c>
      <c r="HO17">
        <v>25</v>
      </c>
      <c r="HP17">
        <v>22</v>
      </c>
      <c r="HQ17" s="239"/>
      <c r="HR17" s="239"/>
      <c r="HS17" s="239"/>
      <c r="HT17" s="239"/>
      <c r="HU17" s="239"/>
      <c r="HV17" s="239"/>
      <c r="HW17" s="239"/>
      <c r="HX17" s="239"/>
      <c r="HY17" s="239"/>
      <c r="HZ17" s="239"/>
      <c r="IA17" s="239"/>
      <c r="IB17" s="239"/>
      <c r="IC17" s="239"/>
      <c r="ID17" s="239"/>
      <c r="IE17" s="239"/>
      <c r="IF17" s="239"/>
      <c r="IG17" s="239"/>
      <c r="IH17" s="239"/>
      <c r="II17" s="239"/>
      <c r="IJ17" s="239"/>
      <c r="IK17" s="239"/>
      <c r="IL17" s="239"/>
      <c r="IM17" s="239"/>
      <c r="IN17" s="239"/>
      <c r="IO17"/>
      <c r="IP17" s="239"/>
      <c r="IQ17" s="239"/>
      <c r="IR17" s="438"/>
    </row>
    <row r="18" spans="1:252" ht="12.75" customHeight="1" x14ac:dyDescent="0.2">
      <c r="A18" s="237">
        <v>340110007</v>
      </c>
      <c r="B18" s="238">
        <f>INDEX(Sites!$A:$N,MATCH($A18,Sites!$A:$A,0),2)</f>
        <v>39.422272999999997</v>
      </c>
      <c r="C18" s="237" t="str">
        <f>INDEX(Sites!$A:$N,MATCH($A18,Sites!$A:$A,0),4)</f>
        <v>NJ</v>
      </c>
      <c r="D18" s="237" t="str">
        <f>INDEX(Sites!$A:$N,MATCH($A18,Sites!$A:$A,0),6)</f>
        <v>Millville</v>
      </c>
      <c r="E18" s="237" t="str">
        <f>INDEX(Sites!$A:$N,MATCH($A18,Sites!$A:$A,0),10)</f>
        <v>22.0</v>
      </c>
      <c r="F18" s="237" t="str">
        <f>INDEX(Sites!$A:$N,MATCH($A18,Sites!$A:$A,0),5) &amp; ", " &amp; C18</f>
        <v>Cumberland, NJ</v>
      </c>
      <c r="G18" s="237">
        <f t="shared" si="0"/>
        <v>65</v>
      </c>
      <c r="H18" s="442">
        <v>46</v>
      </c>
      <c r="I18" s="239">
        <v>42</v>
      </c>
      <c r="J18" s="239">
        <v>40</v>
      </c>
      <c r="K18" s="239"/>
      <c r="L18" s="239"/>
      <c r="M18" s="239"/>
      <c r="N18" s="239"/>
      <c r="O18" s="239">
        <v>42</v>
      </c>
      <c r="P18" s="239">
        <v>38</v>
      </c>
      <c r="Q18" s="239">
        <v>32</v>
      </c>
      <c r="R18" s="239">
        <v>45</v>
      </c>
      <c r="S18" s="239">
        <v>41</v>
      </c>
      <c r="T18" s="239">
        <v>40</v>
      </c>
      <c r="U18" s="239">
        <v>46</v>
      </c>
      <c r="V18" s="239">
        <v>53</v>
      </c>
      <c r="W18" s="239">
        <v>53</v>
      </c>
      <c r="X18" s="239">
        <v>30</v>
      </c>
      <c r="Y18" s="239">
        <v>45</v>
      </c>
      <c r="Z18" s="239">
        <v>41</v>
      </c>
      <c r="AA18" s="239">
        <v>37</v>
      </c>
      <c r="AB18" s="239">
        <v>46</v>
      </c>
      <c r="AC18" s="239">
        <v>41</v>
      </c>
      <c r="AD18">
        <v>38</v>
      </c>
      <c r="AE18">
        <v>21</v>
      </c>
      <c r="AF18" s="239">
        <v>42</v>
      </c>
      <c r="AG18" s="239">
        <v>38</v>
      </c>
      <c r="AH18">
        <v>36</v>
      </c>
      <c r="AI18" s="239">
        <v>38</v>
      </c>
      <c r="AJ18" s="239">
        <v>39</v>
      </c>
      <c r="AK18" s="239">
        <v>45</v>
      </c>
      <c r="AL18" s="239">
        <v>43</v>
      </c>
      <c r="AM18">
        <v>38</v>
      </c>
      <c r="AN18">
        <v>44</v>
      </c>
      <c r="AO18">
        <v>40</v>
      </c>
      <c r="AP18">
        <v>43</v>
      </c>
      <c r="AQ18">
        <v>42</v>
      </c>
      <c r="AR18">
        <v>40</v>
      </c>
      <c r="AS18" s="239">
        <v>41</v>
      </c>
      <c r="AT18">
        <v>46</v>
      </c>
      <c r="AU18">
        <v>37</v>
      </c>
      <c r="AV18">
        <v>35</v>
      </c>
      <c r="AW18">
        <v>43</v>
      </c>
      <c r="AX18">
        <v>49</v>
      </c>
      <c r="AY18">
        <v>52</v>
      </c>
      <c r="AZ18">
        <v>39</v>
      </c>
      <c r="BA18">
        <v>53</v>
      </c>
      <c r="BB18">
        <v>52</v>
      </c>
      <c r="BC18">
        <v>35</v>
      </c>
      <c r="BD18">
        <v>32</v>
      </c>
      <c r="BE18">
        <v>36</v>
      </c>
      <c r="BF18">
        <v>37</v>
      </c>
      <c r="BG18" s="239">
        <v>45</v>
      </c>
      <c r="BH18">
        <v>50</v>
      </c>
      <c r="BI18">
        <v>49</v>
      </c>
      <c r="BJ18">
        <v>53</v>
      </c>
      <c r="BK18">
        <v>42</v>
      </c>
      <c r="BL18">
        <v>40</v>
      </c>
      <c r="BM18">
        <v>39</v>
      </c>
      <c r="BN18">
        <v>44</v>
      </c>
      <c r="BO18">
        <v>47</v>
      </c>
      <c r="BP18">
        <v>52</v>
      </c>
      <c r="BQ18">
        <v>55</v>
      </c>
      <c r="BR18">
        <v>50</v>
      </c>
      <c r="BS18">
        <v>42</v>
      </c>
      <c r="BT18">
        <v>31</v>
      </c>
      <c r="BU18">
        <v>40</v>
      </c>
      <c r="BV18">
        <v>47</v>
      </c>
      <c r="BW18">
        <v>49</v>
      </c>
      <c r="BX18">
        <v>43</v>
      </c>
      <c r="BY18">
        <v>58</v>
      </c>
      <c r="BZ18">
        <v>57</v>
      </c>
      <c r="CA18">
        <v>42</v>
      </c>
      <c r="CB18">
        <v>27</v>
      </c>
      <c r="CC18">
        <v>21</v>
      </c>
      <c r="CD18">
        <v>25</v>
      </c>
      <c r="CE18">
        <v>34</v>
      </c>
      <c r="CF18">
        <v>43</v>
      </c>
      <c r="CG18" s="239">
        <v>56</v>
      </c>
      <c r="CH18">
        <v>38</v>
      </c>
      <c r="CI18">
        <v>48</v>
      </c>
      <c r="CJ18">
        <v>51</v>
      </c>
      <c r="CK18">
        <v>57</v>
      </c>
      <c r="CL18">
        <v>45</v>
      </c>
      <c r="CM18">
        <v>50</v>
      </c>
      <c r="CN18" s="548">
        <v>28</v>
      </c>
      <c r="CO18">
        <v>33</v>
      </c>
      <c r="CP18">
        <v>33</v>
      </c>
      <c r="CQ18">
        <v>24</v>
      </c>
      <c r="CR18">
        <v>38</v>
      </c>
      <c r="CS18">
        <v>46</v>
      </c>
      <c r="CT18">
        <v>47</v>
      </c>
      <c r="CU18"/>
      <c r="CV18" s="239"/>
      <c r="CW18">
        <v>49</v>
      </c>
      <c r="CX18">
        <v>50</v>
      </c>
      <c r="CY18">
        <v>60</v>
      </c>
      <c r="CZ18">
        <v>45</v>
      </c>
      <c r="DA18">
        <v>47</v>
      </c>
      <c r="DB18">
        <v>38</v>
      </c>
      <c r="DC18">
        <v>56</v>
      </c>
      <c r="DD18">
        <v>53</v>
      </c>
      <c r="DE18">
        <v>51</v>
      </c>
      <c r="DF18">
        <v>34</v>
      </c>
      <c r="DG18">
        <v>44</v>
      </c>
      <c r="DH18">
        <v>48</v>
      </c>
      <c r="DI18">
        <v>45</v>
      </c>
      <c r="DJ18">
        <v>44</v>
      </c>
      <c r="DK18">
        <v>34</v>
      </c>
      <c r="DL18">
        <v>61</v>
      </c>
      <c r="DM18">
        <v>31</v>
      </c>
      <c r="DN18">
        <v>37</v>
      </c>
      <c r="DO18">
        <v>53</v>
      </c>
      <c r="DP18">
        <v>59</v>
      </c>
      <c r="DQ18">
        <v>45</v>
      </c>
      <c r="DR18">
        <v>32</v>
      </c>
      <c r="DS18">
        <v>48</v>
      </c>
      <c r="DT18">
        <v>57</v>
      </c>
      <c r="DU18">
        <v>47</v>
      </c>
      <c r="DV18">
        <v>36</v>
      </c>
      <c r="DW18">
        <v>52</v>
      </c>
      <c r="DX18">
        <v>56</v>
      </c>
      <c r="DY18">
        <v>65</v>
      </c>
      <c r="DZ18">
        <v>48</v>
      </c>
      <c r="EA18">
        <v>41</v>
      </c>
      <c r="EB18">
        <v>51</v>
      </c>
      <c r="EC18">
        <v>50</v>
      </c>
      <c r="ED18">
        <v>48</v>
      </c>
      <c r="EE18">
        <v>48</v>
      </c>
      <c r="EF18">
        <v>41</v>
      </c>
      <c r="EG18">
        <v>39</v>
      </c>
      <c r="EH18">
        <v>25</v>
      </c>
      <c r="EI18">
        <v>37</v>
      </c>
      <c r="EJ18">
        <v>39</v>
      </c>
      <c r="EK18">
        <v>44</v>
      </c>
      <c r="EL18">
        <v>58</v>
      </c>
      <c r="EM18">
        <v>61</v>
      </c>
      <c r="EN18">
        <v>48</v>
      </c>
      <c r="EO18">
        <v>49</v>
      </c>
      <c r="EP18">
        <v>45</v>
      </c>
      <c r="EQ18">
        <v>32</v>
      </c>
      <c r="ER18">
        <v>55</v>
      </c>
      <c r="ES18">
        <v>58</v>
      </c>
      <c r="ET18">
        <v>57</v>
      </c>
      <c r="EU18">
        <v>59</v>
      </c>
      <c r="EV18">
        <v>62</v>
      </c>
      <c r="EW18">
        <v>54</v>
      </c>
      <c r="EX18">
        <v>43</v>
      </c>
      <c r="EY18">
        <v>39</v>
      </c>
      <c r="EZ18">
        <v>50</v>
      </c>
      <c r="FA18">
        <v>52</v>
      </c>
      <c r="FB18">
        <v>48</v>
      </c>
      <c r="FC18">
        <v>48</v>
      </c>
      <c r="FD18">
        <v>51</v>
      </c>
      <c r="FE18">
        <v>41</v>
      </c>
      <c r="FF18">
        <v>49</v>
      </c>
      <c r="FG18">
        <v>51</v>
      </c>
      <c r="FH18">
        <v>51</v>
      </c>
      <c r="FI18">
        <v>47</v>
      </c>
      <c r="FJ18">
        <v>36</v>
      </c>
      <c r="FK18">
        <v>27</v>
      </c>
      <c r="FL18">
        <v>33</v>
      </c>
      <c r="FM18">
        <v>46</v>
      </c>
      <c r="FN18" s="241">
        <v>52</v>
      </c>
      <c r="FO18">
        <v>56</v>
      </c>
      <c r="FP18">
        <v>41</v>
      </c>
      <c r="FQ18">
        <v>48</v>
      </c>
      <c r="FR18">
        <v>47</v>
      </c>
      <c r="FS18">
        <v>39</v>
      </c>
      <c r="FT18">
        <v>37</v>
      </c>
      <c r="FU18">
        <v>34</v>
      </c>
      <c r="FV18">
        <v>51</v>
      </c>
      <c r="FW18">
        <v>48</v>
      </c>
      <c r="FX18">
        <v>50</v>
      </c>
      <c r="FY18">
        <v>38</v>
      </c>
      <c r="FZ18">
        <v>35</v>
      </c>
      <c r="GA18">
        <v>49</v>
      </c>
      <c r="GB18">
        <v>50</v>
      </c>
      <c r="GC18">
        <v>48</v>
      </c>
      <c r="GD18">
        <v>43</v>
      </c>
      <c r="GE18">
        <v>56</v>
      </c>
      <c r="GF18">
        <v>41</v>
      </c>
      <c r="GG18">
        <v>36</v>
      </c>
      <c r="GH18">
        <v>34</v>
      </c>
      <c r="GI18">
        <v>43</v>
      </c>
      <c r="GJ18">
        <v>44</v>
      </c>
      <c r="GK18">
        <v>40</v>
      </c>
      <c r="GL18">
        <v>41</v>
      </c>
      <c r="GM18">
        <v>47</v>
      </c>
      <c r="GN18">
        <v>42</v>
      </c>
      <c r="GO18">
        <v>31</v>
      </c>
      <c r="GP18">
        <v>23</v>
      </c>
      <c r="GQ18">
        <v>41</v>
      </c>
      <c r="GR18">
        <v>32</v>
      </c>
      <c r="GS18">
        <v>30</v>
      </c>
      <c r="GT18">
        <v>27</v>
      </c>
      <c r="GU18">
        <v>27</v>
      </c>
      <c r="GV18">
        <v>43</v>
      </c>
      <c r="GW18">
        <v>45</v>
      </c>
      <c r="GX18">
        <v>39</v>
      </c>
      <c r="GY18">
        <v>36</v>
      </c>
      <c r="GZ18">
        <v>57</v>
      </c>
      <c r="HA18">
        <v>47</v>
      </c>
      <c r="HB18">
        <v>47</v>
      </c>
      <c r="HC18">
        <v>41</v>
      </c>
      <c r="HD18">
        <v>43</v>
      </c>
      <c r="HE18">
        <v>33</v>
      </c>
      <c r="HF18">
        <v>34</v>
      </c>
      <c r="HG18">
        <v>31</v>
      </c>
      <c r="HH18">
        <v>38</v>
      </c>
      <c r="HI18">
        <v>41</v>
      </c>
      <c r="HJ18">
        <v>30</v>
      </c>
      <c r="HK18">
        <v>26</v>
      </c>
      <c r="HL18">
        <v>25</v>
      </c>
      <c r="HM18">
        <v>24</v>
      </c>
      <c r="HN18">
        <v>21</v>
      </c>
      <c r="HO18">
        <v>23</v>
      </c>
      <c r="HP18">
        <v>20</v>
      </c>
      <c r="HQ18" s="239"/>
      <c r="HR18" s="239"/>
      <c r="HS18" s="239"/>
      <c r="HT18" s="239"/>
      <c r="HU18" s="239"/>
      <c r="HV18" s="239"/>
      <c r="HW18" s="239"/>
      <c r="HX18" s="239"/>
      <c r="HY18" s="239"/>
      <c r="HZ18" s="239"/>
      <c r="IA18" s="239"/>
      <c r="IB18" s="239"/>
      <c r="IC18" s="239"/>
      <c r="ID18" s="239"/>
      <c r="IE18" s="239"/>
      <c r="IF18" s="239"/>
      <c r="IG18" s="239"/>
      <c r="IH18" s="239"/>
      <c r="II18" s="239"/>
      <c r="IJ18" s="239"/>
      <c r="IK18" s="239"/>
      <c r="IL18" s="239"/>
      <c r="IM18" s="239"/>
      <c r="IN18" s="239"/>
      <c r="IO18"/>
      <c r="IP18" s="239"/>
      <c r="IQ18" s="239"/>
      <c r="IR18" s="438"/>
    </row>
    <row r="19" spans="1:252" ht="12.75" customHeight="1" x14ac:dyDescent="0.2">
      <c r="A19" s="237">
        <v>340210005</v>
      </c>
      <c r="B19" s="238">
        <f>INDEX(Sites!$A:$N,MATCH($A19,Sites!$A:$A,0),2)</f>
        <v>40.283092000000003</v>
      </c>
      <c r="C19" s="237" t="str">
        <f>INDEX(Sites!$A:$N,MATCH($A19,Sites!$A:$A,0),4)</f>
        <v>NJ</v>
      </c>
      <c r="D19" s="237" t="str">
        <f>INDEX(Sites!$A:$N,MATCH($A19,Sites!$A:$A,0),6)</f>
        <v>Rider University</v>
      </c>
      <c r="E19" s="237" t="str">
        <f>INDEX(Sites!$A:$N,MATCH($A19,Sites!$A:$A,0),10)</f>
        <v>30.0</v>
      </c>
      <c r="F19" s="237" t="str">
        <f>INDEX(Sites!$A:$N,MATCH($A19,Sites!$A:$A,0),5) &amp; ", " &amp; C19</f>
        <v>Mercer, NJ</v>
      </c>
      <c r="G19" s="237">
        <f t="shared" si="0"/>
        <v>77</v>
      </c>
      <c r="H19" s="442">
        <v>43</v>
      </c>
      <c r="I19" s="239">
        <v>45</v>
      </c>
      <c r="J19" s="239">
        <v>43</v>
      </c>
      <c r="K19" s="239"/>
      <c r="L19" s="239"/>
      <c r="M19" s="239"/>
      <c r="N19" s="239"/>
      <c r="O19" s="239">
        <v>44</v>
      </c>
      <c r="P19" s="239">
        <v>33</v>
      </c>
      <c r="Q19" s="239">
        <v>36</v>
      </c>
      <c r="R19" s="239">
        <v>43</v>
      </c>
      <c r="S19" s="239">
        <v>42</v>
      </c>
      <c r="T19" s="239">
        <v>40</v>
      </c>
      <c r="U19" s="239">
        <v>46</v>
      </c>
      <c r="V19" s="239">
        <v>48</v>
      </c>
      <c r="W19" s="239">
        <v>56</v>
      </c>
      <c r="X19" s="239">
        <v>22</v>
      </c>
      <c r="Y19" s="239">
        <v>52</v>
      </c>
      <c r="Z19" s="239">
        <v>47</v>
      </c>
      <c r="AA19" s="239">
        <v>38</v>
      </c>
      <c r="AB19" s="239">
        <v>47</v>
      </c>
      <c r="AC19" s="239">
        <v>47</v>
      </c>
      <c r="AD19">
        <v>38</v>
      </c>
      <c r="AE19">
        <v>20</v>
      </c>
      <c r="AF19" s="239">
        <v>39</v>
      </c>
      <c r="AG19" s="239">
        <v>37</v>
      </c>
      <c r="AH19">
        <v>37</v>
      </c>
      <c r="AI19" s="239">
        <v>37</v>
      </c>
      <c r="AJ19" s="239">
        <v>40</v>
      </c>
      <c r="AK19" s="239">
        <v>36</v>
      </c>
      <c r="AL19" s="239">
        <v>45</v>
      </c>
      <c r="AM19">
        <v>40</v>
      </c>
      <c r="AN19">
        <v>44</v>
      </c>
      <c r="AO19">
        <v>37</v>
      </c>
      <c r="AP19">
        <v>41</v>
      </c>
      <c r="AQ19">
        <v>44</v>
      </c>
      <c r="AR19">
        <v>37</v>
      </c>
      <c r="AS19" s="239">
        <v>40</v>
      </c>
      <c r="AT19">
        <v>47</v>
      </c>
      <c r="AU19">
        <v>39</v>
      </c>
      <c r="AV19">
        <v>35</v>
      </c>
      <c r="AW19">
        <v>43</v>
      </c>
      <c r="AX19">
        <v>50</v>
      </c>
      <c r="AY19">
        <v>54</v>
      </c>
      <c r="AZ19">
        <v>55</v>
      </c>
      <c r="BA19">
        <v>54</v>
      </c>
      <c r="BB19">
        <v>56</v>
      </c>
      <c r="BC19">
        <v>35</v>
      </c>
      <c r="BD19">
        <v>31</v>
      </c>
      <c r="BE19">
        <v>35</v>
      </c>
      <c r="BF19">
        <v>40</v>
      </c>
      <c r="BG19" s="239">
        <v>49</v>
      </c>
      <c r="BH19">
        <v>49</v>
      </c>
      <c r="BI19">
        <v>42</v>
      </c>
      <c r="BJ19">
        <v>49</v>
      </c>
      <c r="BK19">
        <v>37</v>
      </c>
      <c r="BL19">
        <v>36</v>
      </c>
      <c r="BM19">
        <v>36</v>
      </c>
      <c r="BN19">
        <v>47</v>
      </c>
      <c r="BO19">
        <v>50</v>
      </c>
      <c r="BP19">
        <v>52</v>
      </c>
      <c r="BQ19">
        <v>59</v>
      </c>
      <c r="BR19">
        <v>42</v>
      </c>
      <c r="BS19">
        <v>41</v>
      </c>
      <c r="BT19">
        <v>31</v>
      </c>
      <c r="BU19">
        <v>46</v>
      </c>
      <c r="BV19">
        <v>48</v>
      </c>
      <c r="BW19">
        <v>39</v>
      </c>
      <c r="BX19">
        <v>40</v>
      </c>
      <c r="BY19">
        <v>57</v>
      </c>
      <c r="BZ19">
        <v>54</v>
      </c>
      <c r="CA19">
        <v>45</v>
      </c>
      <c r="CB19">
        <v>36</v>
      </c>
      <c r="CC19">
        <v>20</v>
      </c>
      <c r="CD19">
        <v>19</v>
      </c>
      <c r="CE19">
        <v>40</v>
      </c>
      <c r="CF19" s="239">
        <v>45</v>
      </c>
      <c r="CG19" s="239">
        <v>52</v>
      </c>
      <c r="CH19">
        <v>43</v>
      </c>
      <c r="CI19">
        <v>41</v>
      </c>
      <c r="CJ19">
        <v>39</v>
      </c>
      <c r="CK19">
        <v>62</v>
      </c>
      <c r="CL19">
        <v>54</v>
      </c>
      <c r="CM19">
        <v>38</v>
      </c>
      <c r="CN19" s="239">
        <v>32</v>
      </c>
      <c r="CO19">
        <v>37</v>
      </c>
      <c r="CP19">
        <v>33</v>
      </c>
      <c r="CQ19">
        <v>22</v>
      </c>
      <c r="CR19">
        <v>42</v>
      </c>
      <c r="CS19">
        <v>40</v>
      </c>
      <c r="CT19">
        <v>53</v>
      </c>
      <c r="CU19">
        <v>58</v>
      </c>
      <c r="CV19" s="239">
        <v>36</v>
      </c>
      <c r="CW19">
        <v>42</v>
      </c>
      <c r="CX19">
        <v>46</v>
      </c>
      <c r="CY19">
        <v>60</v>
      </c>
      <c r="CZ19">
        <v>54</v>
      </c>
      <c r="DA19">
        <v>65</v>
      </c>
      <c r="DB19">
        <v>39</v>
      </c>
      <c r="DC19">
        <v>55</v>
      </c>
      <c r="DD19">
        <v>48</v>
      </c>
      <c r="DE19">
        <v>47</v>
      </c>
      <c r="DF19">
        <v>35</v>
      </c>
      <c r="DG19">
        <v>37</v>
      </c>
      <c r="DH19">
        <v>54</v>
      </c>
      <c r="DI19">
        <v>51</v>
      </c>
      <c r="DJ19">
        <v>53</v>
      </c>
      <c r="DK19">
        <v>37</v>
      </c>
      <c r="DL19">
        <v>56</v>
      </c>
      <c r="DM19">
        <v>32</v>
      </c>
      <c r="DN19">
        <v>34</v>
      </c>
      <c r="DO19">
        <v>47</v>
      </c>
      <c r="DP19">
        <v>61</v>
      </c>
      <c r="DQ19">
        <v>49</v>
      </c>
      <c r="DR19">
        <v>35</v>
      </c>
      <c r="DS19">
        <v>51</v>
      </c>
      <c r="DT19">
        <v>56</v>
      </c>
      <c r="DU19">
        <v>55</v>
      </c>
      <c r="DV19">
        <v>31</v>
      </c>
      <c r="DW19">
        <v>39</v>
      </c>
      <c r="DX19">
        <v>60</v>
      </c>
      <c r="DY19">
        <v>68</v>
      </c>
      <c r="DZ19">
        <v>66</v>
      </c>
      <c r="EA19">
        <v>56</v>
      </c>
      <c r="EB19">
        <v>46</v>
      </c>
      <c r="EC19">
        <v>46</v>
      </c>
      <c r="ED19">
        <v>54</v>
      </c>
      <c r="EE19">
        <v>49</v>
      </c>
      <c r="EF19">
        <v>41</v>
      </c>
      <c r="EG19">
        <v>62</v>
      </c>
      <c r="EH19">
        <v>40</v>
      </c>
      <c r="EI19">
        <v>50</v>
      </c>
      <c r="EJ19">
        <v>71</v>
      </c>
      <c r="EK19">
        <v>62</v>
      </c>
      <c r="EL19">
        <v>59</v>
      </c>
      <c r="EM19">
        <v>54</v>
      </c>
      <c r="EN19">
        <v>54</v>
      </c>
      <c r="EO19">
        <v>65</v>
      </c>
      <c r="EP19">
        <v>58</v>
      </c>
      <c r="EQ19">
        <v>38</v>
      </c>
      <c r="ER19">
        <v>54</v>
      </c>
      <c r="ES19">
        <v>71</v>
      </c>
      <c r="ET19">
        <v>67</v>
      </c>
      <c r="EU19">
        <v>62</v>
      </c>
      <c r="EV19">
        <v>63</v>
      </c>
      <c r="EW19">
        <v>66</v>
      </c>
      <c r="EX19">
        <v>49</v>
      </c>
      <c r="EY19">
        <v>45</v>
      </c>
      <c r="EZ19">
        <v>77</v>
      </c>
      <c r="FA19">
        <v>58</v>
      </c>
      <c r="FB19">
        <v>49</v>
      </c>
      <c r="FC19">
        <v>41</v>
      </c>
      <c r="FD19">
        <v>46</v>
      </c>
      <c r="FE19">
        <v>40</v>
      </c>
      <c r="FF19">
        <v>52</v>
      </c>
      <c r="FG19">
        <v>51</v>
      </c>
      <c r="FH19">
        <v>68</v>
      </c>
      <c r="FI19">
        <v>67</v>
      </c>
      <c r="FJ19">
        <v>51</v>
      </c>
      <c r="FK19">
        <v>36</v>
      </c>
      <c r="FL19">
        <v>44</v>
      </c>
      <c r="FM19">
        <v>55</v>
      </c>
      <c r="FN19" s="241">
        <v>46</v>
      </c>
      <c r="FO19">
        <v>52</v>
      </c>
      <c r="FP19">
        <v>36</v>
      </c>
      <c r="FQ19">
        <v>37</v>
      </c>
      <c r="FR19">
        <v>53</v>
      </c>
      <c r="FS19">
        <v>48</v>
      </c>
      <c r="FT19">
        <v>50</v>
      </c>
      <c r="FU19">
        <v>40</v>
      </c>
      <c r="FV19">
        <v>50</v>
      </c>
      <c r="FW19">
        <v>67</v>
      </c>
      <c r="FX19">
        <v>55</v>
      </c>
      <c r="FY19">
        <v>41</v>
      </c>
      <c r="FZ19">
        <v>42</v>
      </c>
      <c r="GA19">
        <v>52</v>
      </c>
      <c r="GB19">
        <v>51</v>
      </c>
      <c r="GC19">
        <v>46</v>
      </c>
      <c r="GD19">
        <v>57</v>
      </c>
      <c r="GE19">
        <v>51</v>
      </c>
      <c r="GF19">
        <v>48</v>
      </c>
      <c r="GG19">
        <v>51</v>
      </c>
      <c r="GH19">
        <v>48</v>
      </c>
      <c r="GI19">
        <v>41</v>
      </c>
      <c r="GJ19">
        <v>47</v>
      </c>
      <c r="GK19">
        <v>48</v>
      </c>
      <c r="GL19">
        <v>51</v>
      </c>
      <c r="GM19">
        <v>54</v>
      </c>
      <c r="GN19">
        <v>47</v>
      </c>
      <c r="GO19">
        <v>28</v>
      </c>
      <c r="GP19">
        <v>21</v>
      </c>
      <c r="GQ19">
        <v>39</v>
      </c>
      <c r="GR19">
        <v>43</v>
      </c>
      <c r="GS19">
        <v>39</v>
      </c>
      <c r="GT19">
        <v>22</v>
      </c>
      <c r="GU19">
        <v>35</v>
      </c>
      <c r="GV19">
        <v>45</v>
      </c>
      <c r="GW19">
        <v>42</v>
      </c>
      <c r="GX19">
        <v>30</v>
      </c>
      <c r="GY19">
        <v>35</v>
      </c>
      <c r="GZ19">
        <v>43</v>
      </c>
      <c r="HA19">
        <v>52</v>
      </c>
      <c r="HB19">
        <v>52</v>
      </c>
      <c r="HC19">
        <v>36</v>
      </c>
      <c r="HD19">
        <v>52</v>
      </c>
      <c r="HE19">
        <v>29</v>
      </c>
      <c r="HF19">
        <v>36</v>
      </c>
      <c r="HG19">
        <v>32</v>
      </c>
      <c r="HH19">
        <v>36</v>
      </c>
      <c r="HI19">
        <v>40</v>
      </c>
      <c r="HJ19">
        <v>33</v>
      </c>
      <c r="HK19">
        <v>24</v>
      </c>
      <c r="HL19">
        <v>28</v>
      </c>
      <c r="HM19">
        <v>20</v>
      </c>
      <c r="HN19">
        <v>23</v>
      </c>
      <c r="HO19">
        <v>23</v>
      </c>
      <c r="HP19">
        <v>23</v>
      </c>
      <c r="HQ19" s="239"/>
      <c r="HR19" s="239"/>
      <c r="HS19" s="239"/>
      <c r="HT19" s="239"/>
      <c r="HU19" s="239"/>
      <c r="HV19" s="239"/>
      <c r="HW19" s="239"/>
      <c r="HX19" s="239"/>
      <c r="HY19" s="239"/>
      <c r="HZ19" s="239"/>
      <c r="IA19" s="239"/>
      <c r="IB19" s="239"/>
      <c r="IC19" s="239"/>
      <c r="ID19" s="239"/>
      <c r="IE19" s="239"/>
      <c r="IF19" s="239"/>
      <c r="IG19" s="239"/>
      <c r="IH19" s="239"/>
      <c r="II19" s="239"/>
      <c r="IJ19" s="239"/>
      <c r="IK19" s="239"/>
      <c r="IL19" s="239"/>
      <c r="IM19" s="239"/>
      <c r="IN19" s="239"/>
      <c r="IO19"/>
      <c r="IP19" s="239"/>
      <c r="IQ19" s="239"/>
      <c r="IR19" s="438"/>
    </row>
    <row r="20" spans="1:252" ht="12.75" customHeight="1" x14ac:dyDescent="0.2">
      <c r="A20" s="237">
        <v>340219991</v>
      </c>
      <c r="B20" s="238">
        <f>INDEX(Sites!$A:$N,MATCH($A20,Sites!$A:$A,0),2)</f>
        <v>40.3125</v>
      </c>
      <c r="C20" s="237" t="str">
        <f>INDEX(Sites!$A:$N,MATCH($A20,Sites!$A:$A,0),4)</f>
        <v>NJ</v>
      </c>
      <c r="D20" s="237" t="str">
        <f>INDEX(Sites!$A:$N,MATCH($A20,Sites!$A:$A,0),6)</f>
        <v>Washington Crossing</v>
      </c>
      <c r="E20" s="237" t="str">
        <f>INDEX(Sites!$A:$N,MATCH($A20,Sites!$A:$A,0),10)</f>
        <v>61.0</v>
      </c>
      <c r="F20" s="237" t="str">
        <f>INDEX(Sites!$A:$N,MATCH($A20,Sites!$A:$A,0),5) &amp; ", " &amp; C20</f>
        <v>Mercer, NJ</v>
      </c>
      <c r="G20" s="237">
        <f t="shared" si="0"/>
        <v>66</v>
      </c>
      <c r="H20" s="442">
        <v>43</v>
      </c>
      <c r="I20" s="239">
        <v>46</v>
      </c>
      <c r="J20" s="239">
        <v>43</v>
      </c>
      <c r="K20" s="239">
        <v>39</v>
      </c>
      <c r="L20" s="239">
        <v>43</v>
      </c>
      <c r="M20" s="239">
        <v>32</v>
      </c>
      <c r="N20" s="239">
        <v>37</v>
      </c>
      <c r="O20" s="239">
        <v>44</v>
      </c>
      <c r="P20" s="239">
        <v>34</v>
      </c>
      <c r="Q20" s="239">
        <v>37</v>
      </c>
      <c r="R20" s="239">
        <v>43</v>
      </c>
      <c r="S20" s="239">
        <v>42</v>
      </c>
      <c r="T20" s="239">
        <v>41</v>
      </c>
      <c r="U20" s="239">
        <v>46</v>
      </c>
      <c r="V20" s="239">
        <v>48</v>
      </c>
      <c r="W20" s="239">
        <v>54</v>
      </c>
      <c r="X20" s="239">
        <v>22</v>
      </c>
      <c r="Y20" s="239">
        <v>51</v>
      </c>
      <c r="Z20" s="239">
        <v>43</v>
      </c>
      <c r="AA20" s="239">
        <v>38</v>
      </c>
      <c r="AB20" s="239">
        <v>47</v>
      </c>
      <c r="AC20" s="239">
        <v>48</v>
      </c>
      <c r="AD20">
        <v>38</v>
      </c>
      <c r="AE20">
        <v>23</v>
      </c>
      <c r="AF20" s="239">
        <v>38</v>
      </c>
      <c r="AG20" s="239">
        <v>37</v>
      </c>
      <c r="AH20">
        <v>37</v>
      </c>
      <c r="AI20" s="239">
        <v>38</v>
      </c>
      <c r="AJ20" s="239">
        <v>41</v>
      </c>
      <c r="AK20" s="239">
        <v>38</v>
      </c>
      <c r="AL20" s="239">
        <v>40</v>
      </c>
      <c r="AM20">
        <v>41</v>
      </c>
      <c r="AN20">
        <v>45</v>
      </c>
      <c r="AO20">
        <v>37</v>
      </c>
      <c r="AP20">
        <v>41</v>
      </c>
      <c r="AQ20">
        <v>43</v>
      </c>
      <c r="AR20">
        <v>34</v>
      </c>
      <c r="AS20" s="239">
        <v>37</v>
      </c>
      <c r="AT20"/>
      <c r="AU20"/>
      <c r="AV20" s="239"/>
      <c r="AW20" s="239"/>
      <c r="AX20">
        <v>49</v>
      </c>
      <c r="AY20">
        <v>50</v>
      </c>
      <c r="AZ20">
        <v>47</v>
      </c>
      <c r="BA20">
        <v>54</v>
      </c>
      <c r="BB20">
        <v>54</v>
      </c>
      <c r="BC20">
        <v>34</v>
      </c>
      <c r="BD20">
        <v>31</v>
      </c>
      <c r="BE20">
        <v>34</v>
      </c>
      <c r="BF20">
        <v>40</v>
      </c>
      <c r="BG20" s="239">
        <v>46</v>
      </c>
      <c r="BH20">
        <v>49</v>
      </c>
      <c r="BI20">
        <v>43</v>
      </c>
      <c r="BJ20">
        <v>48</v>
      </c>
      <c r="BK20">
        <v>40</v>
      </c>
      <c r="BL20">
        <v>33</v>
      </c>
      <c r="BM20">
        <v>36</v>
      </c>
      <c r="BN20">
        <v>48</v>
      </c>
      <c r="BO20">
        <v>50</v>
      </c>
      <c r="BP20">
        <v>53</v>
      </c>
      <c r="BQ20">
        <v>57</v>
      </c>
      <c r="BR20">
        <v>34</v>
      </c>
      <c r="BS20">
        <v>39</v>
      </c>
      <c r="BT20">
        <v>29</v>
      </c>
      <c r="BU20" s="239"/>
      <c r="BV20">
        <v>44</v>
      </c>
      <c r="BW20">
        <v>38</v>
      </c>
      <c r="BX20">
        <v>43</v>
      </c>
      <c r="BY20">
        <v>57</v>
      </c>
      <c r="BZ20">
        <v>53</v>
      </c>
      <c r="CA20">
        <v>42</v>
      </c>
      <c r="CB20" s="239"/>
      <c r="CC20" s="239"/>
      <c r="CD20" s="239"/>
      <c r="CE20" s="239"/>
      <c r="CF20" s="239"/>
      <c r="CG20" s="239"/>
      <c r="CH20" s="239"/>
      <c r="CI20" s="239"/>
      <c r="CJ20" s="239"/>
      <c r="CK20" s="239"/>
      <c r="CL20" s="239"/>
      <c r="CM20" s="239"/>
      <c r="CN20" s="239"/>
      <c r="CO20">
        <v>38</v>
      </c>
      <c r="CP20">
        <v>33</v>
      </c>
      <c r="CQ20">
        <v>23</v>
      </c>
      <c r="CR20">
        <v>39</v>
      </c>
      <c r="CS20">
        <v>40</v>
      </c>
      <c r="CT20">
        <v>49</v>
      </c>
      <c r="CU20" s="239">
        <v>54</v>
      </c>
      <c r="CV20" s="239">
        <v>38</v>
      </c>
      <c r="CW20">
        <v>38</v>
      </c>
      <c r="CX20">
        <v>47</v>
      </c>
      <c r="CY20">
        <v>60</v>
      </c>
      <c r="CZ20">
        <v>49</v>
      </c>
      <c r="DA20">
        <v>63</v>
      </c>
      <c r="DB20">
        <v>40</v>
      </c>
      <c r="DC20">
        <v>54</v>
      </c>
      <c r="DD20">
        <v>45</v>
      </c>
      <c r="DE20">
        <v>45</v>
      </c>
      <c r="DF20">
        <v>32</v>
      </c>
      <c r="DG20">
        <v>35</v>
      </c>
      <c r="DH20">
        <v>49</v>
      </c>
      <c r="DI20">
        <v>46</v>
      </c>
      <c r="DJ20">
        <v>55</v>
      </c>
      <c r="DK20">
        <v>37</v>
      </c>
      <c r="DL20">
        <v>52</v>
      </c>
      <c r="DM20">
        <v>34</v>
      </c>
      <c r="DN20">
        <v>35</v>
      </c>
      <c r="DO20">
        <v>47</v>
      </c>
      <c r="DP20">
        <v>58</v>
      </c>
      <c r="DQ20">
        <v>46</v>
      </c>
      <c r="DR20">
        <v>34</v>
      </c>
      <c r="DS20">
        <v>46</v>
      </c>
      <c r="DT20">
        <v>52</v>
      </c>
      <c r="DU20">
        <v>54</v>
      </c>
      <c r="DV20">
        <v>27</v>
      </c>
      <c r="DW20" s="239">
        <v>40</v>
      </c>
      <c r="DX20">
        <v>56</v>
      </c>
      <c r="DY20">
        <v>65</v>
      </c>
      <c r="DZ20">
        <v>57</v>
      </c>
      <c r="EA20">
        <v>51</v>
      </c>
      <c r="EB20">
        <v>44</v>
      </c>
      <c r="EC20">
        <v>45</v>
      </c>
      <c r="ED20">
        <v>52</v>
      </c>
      <c r="EE20">
        <v>44</v>
      </c>
      <c r="EF20">
        <v>38</v>
      </c>
      <c r="EG20">
        <v>51</v>
      </c>
      <c r="EH20">
        <v>42</v>
      </c>
      <c r="EI20">
        <v>50</v>
      </c>
      <c r="EJ20">
        <v>65</v>
      </c>
      <c r="EK20">
        <v>53</v>
      </c>
      <c r="EL20">
        <v>55</v>
      </c>
      <c r="EM20">
        <v>50</v>
      </c>
      <c r="EN20">
        <v>42</v>
      </c>
      <c r="EO20">
        <v>57</v>
      </c>
      <c r="EP20">
        <v>55</v>
      </c>
      <c r="EQ20">
        <v>38</v>
      </c>
      <c r="ER20">
        <v>51</v>
      </c>
      <c r="ES20">
        <v>66</v>
      </c>
      <c r="ET20">
        <v>61</v>
      </c>
      <c r="EU20">
        <v>59</v>
      </c>
      <c r="EV20">
        <v>59</v>
      </c>
      <c r="EW20">
        <v>60</v>
      </c>
      <c r="EX20">
        <v>45</v>
      </c>
      <c r="EY20">
        <v>43</v>
      </c>
      <c r="EZ20">
        <v>66</v>
      </c>
      <c r="FA20">
        <v>50</v>
      </c>
      <c r="FB20">
        <v>42</v>
      </c>
      <c r="FC20">
        <v>39</v>
      </c>
      <c r="FD20">
        <v>44</v>
      </c>
      <c r="FE20">
        <v>37</v>
      </c>
      <c r="FF20">
        <v>46</v>
      </c>
      <c r="FG20">
        <v>50</v>
      </c>
      <c r="FH20">
        <v>59</v>
      </c>
      <c r="FI20">
        <v>57</v>
      </c>
      <c r="FJ20">
        <v>45</v>
      </c>
      <c r="FK20">
        <v>31</v>
      </c>
      <c r="FL20">
        <v>39</v>
      </c>
      <c r="FM20">
        <v>49</v>
      </c>
      <c r="FN20" s="240">
        <v>42</v>
      </c>
      <c r="FO20">
        <v>48</v>
      </c>
      <c r="FP20">
        <v>35</v>
      </c>
      <c r="FQ20">
        <v>42</v>
      </c>
      <c r="FR20">
        <v>54</v>
      </c>
      <c r="FS20">
        <v>49</v>
      </c>
      <c r="FT20">
        <v>50</v>
      </c>
      <c r="FU20">
        <v>37</v>
      </c>
      <c r="FV20">
        <v>47</v>
      </c>
      <c r="FW20">
        <v>59</v>
      </c>
      <c r="FX20">
        <v>53</v>
      </c>
      <c r="FY20">
        <v>39</v>
      </c>
      <c r="FZ20">
        <v>41</v>
      </c>
      <c r="GA20">
        <v>48</v>
      </c>
      <c r="GB20">
        <v>49</v>
      </c>
      <c r="GC20">
        <v>44</v>
      </c>
      <c r="GD20">
        <v>51</v>
      </c>
      <c r="GE20">
        <v>45</v>
      </c>
      <c r="GF20" s="239">
        <v>44</v>
      </c>
      <c r="GG20">
        <v>52</v>
      </c>
      <c r="GH20">
        <v>46</v>
      </c>
      <c r="GI20">
        <v>39</v>
      </c>
      <c r="GJ20">
        <v>46</v>
      </c>
      <c r="GK20">
        <v>48</v>
      </c>
      <c r="GL20">
        <v>50</v>
      </c>
      <c r="GM20">
        <v>48</v>
      </c>
      <c r="GN20">
        <v>45</v>
      </c>
      <c r="GO20">
        <v>27</v>
      </c>
      <c r="GP20">
        <v>22</v>
      </c>
      <c r="GQ20">
        <v>36</v>
      </c>
      <c r="GR20">
        <v>44</v>
      </c>
      <c r="GS20">
        <v>41</v>
      </c>
      <c r="GT20">
        <v>21</v>
      </c>
      <c r="GU20">
        <v>29</v>
      </c>
      <c r="GV20">
        <v>42</v>
      </c>
      <c r="GW20">
        <v>41</v>
      </c>
      <c r="GX20">
        <v>30</v>
      </c>
      <c r="GY20">
        <v>36</v>
      </c>
      <c r="GZ20">
        <v>45</v>
      </c>
      <c r="HA20">
        <v>48</v>
      </c>
      <c r="HB20">
        <v>46</v>
      </c>
      <c r="HC20">
        <v>34</v>
      </c>
      <c r="HD20">
        <v>48</v>
      </c>
      <c r="HE20">
        <v>27</v>
      </c>
      <c r="HF20">
        <v>36</v>
      </c>
      <c r="HG20">
        <v>32</v>
      </c>
      <c r="HH20">
        <v>33</v>
      </c>
      <c r="HI20">
        <v>39</v>
      </c>
      <c r="HJ20">
        <v>32</v>
      </c>
      <c r="HK20">
        <v>23</v>
      </c>
      <c r="HL20">
        <v>27</v>
      </c>
      <c r="HM20">
        <v>20</v>
      </c>
      <c r="HN20">
        <v>25</v>
      </c>
      <c r="HO20">
        <v>23</v>
      </c>
      <c r="HP20">
        <v>20</v>
      </c>
      <c r="HQ20" s="239"/>
      <c r="HR20" s="239"/>
      <c r="HS20" s="239"/>
      <c r="HT20" s="239"/>
      <c r="HU20" s="239"/>
      <c r="HV20" s="239"/>
      <c r="HW20" s="239"/>
      <c r="HX20" s="239"/>
      <c r="HY20" s="239"/>
      <c r="HZ20" s="239"/>
      <c r="IA20" s="239"/>
      <c r="IB20" s="239"/>
      <c r="IC20" s="239"/>
      <c r="ID20" s="239"/>
      <c r="IE20" s="239"/>
      <c r="IF20" s="239"/>
      <c r="IG20" s="239"/>
      <c r="IH20" s="239"/>
      <c r="II20" s="239"/>
      <c r="IJ20" s="239"/>
      <c r="IK20" s="239"/>
      <c r="IL20" s="239"/>
      <c r="IM20" s="239"/>
      <c r="IN20" s="239"/>
      <c r="IO20"/>
      <c r="IP20" s="239"/>
      <c r="IQ20" s="239"/>
      <c r="IR20" s="438"/>
    </row>
    <row r="21" spans="1:252" ht="12.75" customHeight="1" x14ac:dyDescent="0.2">
      <c r="A21" s="237">
        <v>420170012</v>
      </c>
      <c r="B21" s="238">
        <f>INDEX(Sites!$A:$N,MATCH($A21,Sites!$A:$A,0),2)</f>
        <v>40.107222</v>
      </c>
      <c r="C21" s="237" t="str">
        <f>INDEX(Sites!$A:$N,MATCH($A21,Sites!$A:$A,0),4)</f>
        <v>PA</v>
      </c>
      <c r="D21" s="237" t="str">
        <f>INDEX(Sites!$A:$N,MATCH($A21,Sites!$A:$A,0),6)</f>
        <v>Bucks (BRIS)</v>
      </c>
      <c r="E21" s="237" t="str">
        <f>INDEX(Sites!$A:$N,MATCH($A21,Sites!$A:$A,0),10)</f>
        <v>12.0</v>
      </c>
      <c r="F21" s="237" t="str">
        <f>INDEX(Sites!$A:$N,MATCH($A21,Sites!$A:$A,0),5) &amp; ", " &amp; C21</f>
        <v>Bucks, PA</v>
      </c>
      <c r="G21" s="237">
        <f t="shared" si="0"/>
        <v>76</v>
      </c>
      <c r="H21" s="442">
        <v>45</v>
      </c>
      <c r="I21" s="239">
        <v>43</v>
      </c>
      <c r="J21" s="239"/>
      <c r="K21" s="239">
        <v>35</v>
      </c>
      <c r="L21" s="239">
        <v>46</v>
      </c>
      <c r="M21" s="239">
        <v>36</v>
      </c>
      <c r="N21" s="239">
        <v>36</v>
      </c>
      <c r="O21" s="239">
        <v>43</v>
      </c>
      <c r="P21" s="239">
        <v>36</v>
      </c>
      <c r="Q21" s="239">
        <v>37</v>
      </c>
      <c r="R21" s="239">
        <v>45</v>
      </c>
      <c r="S21" s="239">
        <v>41</v>
      </c>
      <c r="T21" s="239">
        <v>39</v>
      </c>
      <c r="U21" s="239">
        <v>47</v>
      </c>
      <c r="V21" s="239"/>
      <c r="W21" s="239">
        <v>55</v>
      </c>
      <c r="X21" s="239">
        <v>17</v>
      </c>
      <c r="Y21" s="239">
        <v>52</v>
      </c>
      <c r="Z21" s="239">
        <v>45</v>
      </c>
      <c r="AA21" s="239">
        <v>36</v>
      </c>
      <c r="AB21" s="239">
        <v>47</v>
      </c>
      <c r="AC21" s="239">
        <v>46</v>
      </c>
      <c r="AD21" s="239">
        <v>39</v>
      </c>
      <c r="AE21" s="239">
        <v>16</v>
      </c>
      <c r="AF21" s="239">
        <v>39</v>
      </c>
      <c r="AG21" s="239">
        <v>37</v>
      </c>
      <c r="AH21" s="239">
        <v>37</v>
      </c>
      <c r="AI21" s="239">
        <v>37</v>
      </c>
      <c r="AJ21" s="239">
        <v>39</v>
      </c>
      <c r="AK21" s="239">
        <v>39</v>
      </c>
      <c r="AL21" s="239">
        <v>45</v>
      </c>
      <c r="AM21"/>
      <c r="AN21"/>
      <c r="AO21"/>
      <c r="AP21" s="239"/>
      <c r="AQ21" s="239"/>
      <c r="AR21" s="239">
        <v>39</v>
      </c>
      <c r="AS21" s="239">
        <v>40</v>
      </c>
      <c r="AT21">
        <v>48</v>
      </c>
      <c r="AU21" s="548">
        <v>39</v>
      </c>
      <c r="AV21" s="239">
        <v>36</v>
      </c>
      <c r="AW21" s="239">
        <v>43</v>
      </c>
      <c r="AX21" s="239">
        <v>51</v>
      </c>
      <c r="AY21" s="239">
        <v>51</v>
      </c>
      <c r="AZ21" s="239">
        <v>50</v>
      </c>
      <c r="BA21" s="239">
        <v>54</v>
      </c>
      <c r="BB21" s="239">
        <v>57</v>
      </c>
      <c r="BC21" s="239">
        <v>34</v>
      </c>
      <c r="BD21" s="239">
        <v>31</v>
      </c>
      <c r="BE21" s="239">
        <v>34</v>
      </c>
      <c r="BF21" s="239">
        <v>39</v>
      </c>
      <c r="BG21" s="239">
        <v>48</v>
      </c>
      <c r="BH21" s="239">
        <v>50</v>
      </c>
      <c r="BI21" s="239">
        <v>44</v>
      </c>
      <c r="BJ21" s="239">
        <v>52</v>
      </c>
      <c r="BK21" s="239">
        <v>42</v>
      </c>
      <c r="BL21" s="239">
        <v>36</v>
      </c>
      <c r="BM21" s="239">
        <v>37</v>
      </c>
      <c r="BN21" s="239">
        <v>44</v>
      </c>
      <c r="BO21" s="239">
        <v>49</v>
      </c>
      <c r="BP21" s="239">
        <v>53</v>
      </c>
      <c r="BQ21" s="239">
        <v>57</v>
      </c>
      <c r="BR21" s="239">
        <v>40</v>
      </c>
      <c r="BS21" s="239">
        <v>43</v>
      </c>
      <c r="BT21" s="239">
        <v>25</v>
      </c>
      <c r="BU21" s="239">
        <v>47</v>
      </c>
      <c r="BV21" s="239">
        <v>48</v>
      </c>
      <c r="BW21" s="239">
        <v>43</v>
      </c>
      <c r="BX21" s="239">
        <v>43</v>
      </c>
      <c r="BY21" s="239">
        <v>56</v>
      </c>
      <c r="BZ21" s="239">
        <v>57</v>
      </c>
      <c r="CA21" s="239">
        <v>46</v>
      </c>
      <c r="CB21" s="239">
        <v>34</v>
      </c>
      <c r="CC21" s="239">
        <v>18</v>
      </c>
      <c r="CD21" s="239">
        <v>22</v>
      </c>
      <c r="CE21" s="239">
        <v>41</v>
      </c>
      <c r="CF21" s="239">
        <v>46</v>
      </c>
      <c r="CG21" s="239">
        <v>54</v>
      </c>
      <c r="CH21" s="239">
        <v>44</v>
      </c>
      <c r="CI21" s="239">
        <v>46</v>
      </c>
      <c r="CJ21" s="239">
        <v>43</v>
      </c>
      <c r="CK21" s="239">
        <v>67</v>
      </c>
      <c r="CL21" s="239">
        <v>56</v>
      </c>
      <c r="CM21" s="239">
        <v>43</v>
      </c>
      <c r="CN21" s="239">
        <v>33</v>
      </c>
      <c r="CO21" s="239">
        <v>37</v>
      </c>
      <c r="CP21" s="239">
        <v>34</v>
      </c>
      <c r="CQ21" s="239">
        <v>26</v>
      </c>
      <c r="CR21" s="239">
        <v>44</v>
      </c>
      <c r="CS21" s="239">
        <v>47</v>
      </c>
      <c r="CT21" s="239">
        <v>64</v>
      </c>
      <c r="CU21" s="239">
        <v>57</v>
      </c>
      <c r="CV21" s="239">
        <v>39</v>
      </c>
      <c r="CW21" s="239">
        <v>47</v>
      </c>
      <c r="CX21" s="239">
        <v>48</v>
      </c>
      <c r="CY21" s="239">
        <v>63</v>
      </c>
      <c r="CZ21" s="239">
        <v>61</v>
      </c>
      <c r="DA21" s="239">
        <v>61</v>
      </c>
      <c r="DB21" s="239">
        <v>41</v>
      </c>
      <c r="DC21" s="239">
        <v>56</v>
      </c>
      <c r="DD21" s="239">
        <v>49</v>
      </c>
      <c r="DE21" s="239">
        <v>42</v>
      </c>
      <c r="DF21" s="239">
        <v>32</v>
      </c>
      <c r="DG21" s="239">
        <v>35</v>
      </c>
      <c r="DH21" s="239">
        <v>53</v>
      </c>
      <c r="DI21" s="239">
        <v>47</v>
      </c>
      <c r="DJ21" s="239">
        <v>46</v>
      </c>
      <c r="DK21" s="239">
        <v>34</v>
      </c>
      <c r="DL21" s="239">
        <v>51</v>
      </c>
      <c r="DM21" s="239">
        <v>32</v>
      </c>
      <c r="DN21" s="239">
        <v>32</v>
      </c>
      <c r="DO21" s="239">
        <v>45</v>
      </c>
      <c r="DP21" s="239">
        <v>58</v>
      </c>
      <c r="DQ21" s="239">
        <v>45</v>
      </c>
      <c r="DR21" s="239">
        <v>34</v>
      </c>
      <c r="DS21" s="239">
        <v>57</v>
      </c>
      <c r="DT21" s="239">
        <v>66</v>
      </c>
      <c r="DU21" s="239">
        <v>54</v>
      </c>
      <c r="DV21" s="239">
        <v>28</v>
      </c>
      <c r="DW21" s="239">
        <v>43</v>
      </c>
      <c r="DX21" s="239">
        <v>68</v>
      </c>
      <c r="DY21" s="239">
        <v>71</v>
      </c>
      <c r="DZ21" s="239">
        <v>59</v>
      </c>
      <c r="EA21" s="239">
        <v>55</v>
      </c>
      <c r="EB21" s="239">
        <v>48</v>
      </c>
      <c r="EC21" s="239">
        <v>46</v>
      </c>
      <c r="ED21" s="239">
        <v>53</v>
      </c>
      <c r="EE21" s="239">
        <v>50</v>
      </c>
      <c r="EF21" s="239">
        <v>42</v>
      </c>
      <c r="EG21" s="239">
        <v>70</v>
      </c>
      <c r="EH21" s="239">
        <v>36</v>
      </c>
      <c r="EI21" s="239">
        <v>46</v>
      </c>
      <c r="EJ21" s="239">
        <v>62</v>
      </c>
      <c r="EK21" s="239">
        <v>56</v>
      </c>
      <c r="EL21" s="239">
        <v>64</v>
      </c>
      <c r="EM21" s="239">
        <v>56</v>
      </c>
      <c r="EN21" s="239">
        <v>54</v>
      </c>
      <c r="EO21" s="239">
        <v>63</v>
      </c>
      <c r="EP21" s="239">
        <v>58</v>
      </c>
      <c r="EQ21" s="239">
        <v>31</v>
      </c>
      <c r="ER21" s="239">
        <v>58</v>
      </c>
      <c r="ES21" s="239">
        <v>76</v>
      </c>
      <c r="ET21" s="239">
        <v>63</v>
      </c>
      <c r="EU21" s="239">
        <v>66</v>
      </c>
      <c r="EV21" s="239">
        <v>69</v>
      </c>
      <c r="EW21" s="239">
        <v>67</v>
      </c>
      <c r="EX21" s="239">
        <v>46</v>
      </c>
      <c r="EY21" s="239">
        <v>45</v>
      </c>
      <c r="EZ21" s="239">
        <v>67</v>
      </c>
      <c r="FA21" s="239">
        <v>59</v>
      </c>
      <c r="FB21" s="239">
        <v>49</v>
      </c>
      <c r="FC21" s="239">
        <v>40</v>
      </c>
      <c r="FD21" s="239">
        <v>49</v>
      </c>
      <c r="FE21" s="240">
        <v>41</v>
      </c>
      <c r="FF21" s="240">
        <v>54</v>
      </c>
      <c r="FG21" s="240">
        <v>55</v>
      </c>
      <c r="FH21" s="240">
        <v>61</v>
      </c>
      <c r="FI21" s="240">
        <v>61</v>
      </c>
      <c r="FJ21" s="240">
        <v>43</v>
      </c>
      <c r="FK21" s="240">
        <v>30</v>
      </c>
      <c r="FL21" s="240">
        <v>47</v>
      </c>
      <c r="FM21" s="240">
        <v>53</v>
      </c>
      <c r="FN21" s="240">
        <v>48</v>
      </c>
      <c r="FO21" s="240">
        <v>53</v>
      </c>
      <c r="FP21" s="239">
        <v>36</v>
      </c>
      <c r="FQ21" s="239">
        <v>41</v>
      </c>
      <c r="FR21" s="239">
        <v>53</v>
      </c>
      <c r="FS21" s="239">
        <v>45</v>
      </c>
      <c r="FT21" s="239">
        <v>46</v>
      </c>
      <c r="FU21" s="239">
        <v>42</v>
      </c>
      <c r="FV21" s="239">
        <v>53</v>
      </c>
      <c r="FW21" s="239">
        <v>70</v>
      </c>
      <c r="FX21" s="239">
        <v>54</v>
      </c>
      <c r="FY21" s="239">
        <v>41</v>
      </c>
      <c r="FZ21" s="239">
        <v>39</v>
      </c>
      <c r="GA21" s="239">
        <v>52</v>
      </c>
      <c r="GB21" s="239">
        <v>53</v>
      </c>
      <c r="GC21" s="239">
        <v>51</v>
      </c>
      <c r="GD21" s="239">
        <v>64</v>
      </c>
      <c r="GE21" s="239">
        <v>53</v>
      </c>
      <c r="GF21" s="239">
        <v>48</v>
      </c>
      <c r="GG21" s="239">
        <v>48</v>
      </c>
      <c r="GH21" s="239">
        <v>46</v>
      </c>
      <c r="GI21" s="239">
        <v>41</v>
      </c>
      <c r="GJ21" s="239">
        <v>48</v>
      </c>
      <c r="GK21" s="239">
        <v>49</v>
      </c>
      <c r="GL21" s="239">
        <v>48</v>
      </c>
      <c r="GM21" s="239">
        <v>58</v>
      </c>
      <c r="GN21" s="239">
        <v>46</v>
      </c>
      <c r="GO21" s="239">
        <v>29</v>
      </c>
      <c r="GP21" s="239">
        <v>24</v>
      </c>
      <c r="GQ21" s="239">
        <v>40</v>
      </c>
      <c r="GR21" s="239">
        <v>45</v>
      </c>
      <c r="GS21" s="239">
        <v>39</v>
      </c>
      <c r="GT21" s="239">
        <v>23</v>
      </c>
      <c r="GU21" s="239">
        <v>38</v>
      </c>
      <c r="GV21" s="239">
        <v>44</v>
      </c>
      <c r="GW21" s="239">
        <v>44</v>
      </c>
      <c r="GX21" s="239">
        <v>32</v>
      </c>
      <c r="GY21" s="239">
        <v>38</v>
      </c>
      <c r="GZ21" s="239">
        <v>49</v>
      </c>
      <c r="HA21" s="239">
        <v>58</v>
      </c>
      <c r="HB21" s="239">
        <v>53</v>
      </c>
      <c r="HC21" s="239">
        <v>38</v>
      </c>
      <c r="HD21" s="239">
        <v>58</v>
      </c>
      <c r="HE21" s="239">
        <v>29</v>
      </c>
      <c r="HF21" s="239">
        <v>36</v>
      </c>
      <c r="HG21" s="239">
        <v>33</v>
      </c>
      <c r="HH21" s="239">
        <v>39</v>
      </c>
      <c r="HI21" s="239">
        <v>41</v>
      </c>
      <c r="HJ21" s="239">
        <v>34</v>
      </c>
      <c r="HK21" s="239">
        <v>26</v>
      </c>
      <c r="HL21" s="239">
        <v>29</v>
      </c>
      <c r="HM21" s="239">
        <v>21</v>
      </c>
      <c r="HN21" s="239">
        <v>23</v>
      </c>
      <c r="HO21" s="239">
        <v>23</v>
      </c>
      <c r="HP21" s="239">
        <v>22</v>
      </c>
      <c r="HQ21" s="239"/>
      <c r="HR21" s="239"/>
      <c r="HS21" s="239"/>
      <c r="HT21" s="239"/>
      <c r="HU21" s="239"/>
      <c r="HV21" s="239"/>
      <c r="HW21" s="239"/>
      <c r="HX21" s="239"/>
      <c r="HY21" s="239"/>
      <c r="HZ21" s="239"/>
      <c r="IA21" s="239"/>
      <c r="IB21" s="239"/>
      <c r="IC21" s="239"/>
      <c r="ID21" s="239"/>
      <c r="IE21" s="239"/>
      <c r="IF21" s="239"/>
      <c r="IG21" s="239"/>
      <c r="IH21" s="239"/>
      <c r="II21" s="239"/>
      <c r="IJ21" s="239"/>
      <c r="IK21" s="239"/>
      <c r="IL21" s="239"/>
      <c r="IM21" s="239"/>
      <c r="IN21" s="239"/>
      <c r="IO21" s="239"/>
      <c r="IP21" s="239"/>
      <c r="IQ21" s="239"/>
      <c r="IR21" s="438"/>
    </row>
    <row r="22" spans="1:252" ht="12.75" customHeight="1" x14ac:dyDescent="0.2">
      <c r="A22" s="237">
        <v>420290100</v>
      </c>
      <c r="B22" s="238">
        <f>INDEX(Sites!$A:$N,MATCH($A22,Sites!$A:$A,0),2)</f>
        <v>39.834460999999997</v>
      </c>
      <c r="C22" s="237" t="str">
        <f>INDEX(Sites!$A:$N,MATCH($A22,Sites!$A:$A,0),4)</f>
        <v>PA</v>
      </c>
      <c r="D22" s="237" t="str">
        <f>INDEX(Sites!$A:$N,MATCH($A22,Sites!$A:$A,0),6)</f>
        <v>Chester (NEWG)</v>
      </c>
      <c r="E22" s="237" t="str">
        <f>INDEX(Sites!$A:$N,MATCH($A22,Sites!$A:$A,0),10)</f>
        <v>0.0</v>
      </c>
      <c r="F22" s="237" t="str">
        <f>INDEX(Sites!$A:$N,MATCH($A22,Sites!$A:$A,0),5) &amp; ", " &amp; C22</f>
        <v>Chester, PA</v>
      </c>
      <c r="G22" s="237">
        <f t="shared" si="0"/>
        <v>64</v>
      </c>
      <c r="H22" s="442">
        <v>42</v>
      </c>
      <c r="I22" s="239">
        <v>44</v>
      </c>
      <c r="J22" s="239"/>
      <c r="K22" s="239">
        <v>37</v>
      </c>
      <c r="L22" s="239">
        <v>41</v>
      </c>
      <c r="M22" s="239">
        <v>36</v>
      </c>
      <c r="N22" s="239">
        <v>33</v>
      </c>
      <c r="O22" s="239">
        <v>44</v>
      </c>
      <c r="P22" s="239">
        <v>34</v>
      </c>
      <c r="Q22" s="239">
        <v>37</v>
      </c>
      <c r="R22" s="239">
        <v>44</v>
      </c>
      <c r="S22" s="239">
        <v>40</v>
      </c>
      <c r="T22" s="239">
        <v>38</v>
      </c>
      <c r="U22" s="239">
        <v>43</v>
      </c>
      <c r="V22" s="239"/>
      <c r="W22" s="239"/>
      <c r="X22" s="239">
        <v>25</v>
      </c>
      <c r="Y22" s="239">
        <v>47</v>
      </c>
      <c r="Z22" s="239">
        <v>38</v>
      </c>
      <c r="AA22" s="239">
        <v>36</v>
      </c>
      <c r="AB22" s="239">
        <v>46</v>
      </c>
      <c r="AC22" s="239">
        <v>40</v>
      </c>
      <c r="AD22" s="239">
        <v>35</v>
      </c>
      <c r="AE22" s="239">
        <v>19</v>
      </c>
      <c r="AF22" s="239">
        <v>37</v>
      </c>
      <c r="AG22" s="239">
        <v>36</v>
      </c>
      <c r="AH22" s="239">
        <v>35</v>
      </c>
      <c r="AI22" s="239">
        <v>37</v>
      </c>
      <c r="AJ22" s="239">
        <v>39</v>
      </c>
      <c r="AK22" s="239">
        <v>38</v>
      </c>
      <c r="AL22" s="239">
        <v>37</v>
      </c>
      <c r="AM22" s="523">
        <v>38</v>
      </c>
      <c r="AN22" s="523">
        <v>43</v>
      </c>
      <c r="AO22" s="523">
        <v>37</v>
      </c>
      <c r="AP22" s="239">
        <v>39</v>
      </c>
      <c r="AQ22" s="239">
        <v>36</v>
      </c>
      <c r="AR22" s="239">
        <v>34</v>
      </c>
      <c r="AS22" s="239">
        <v>29</v>
      </c>
      <c r="AT22" s="523">
        <v>45</v>
      </c>
      <c r="AU22" s="523">
        <v>35</v>
      </c>
      <c r="AV22" s="239">
        <v>33</v>
      </c>
      <c r="AW22" s="239">
        <v>41</v>
      </c>
      <c r="AX22" s="239">
        <v>49</v>
      </c>
      <c r="AY22" s="239">
        <v>42</v>
      </c>
      <c r="AZ22" s="239">
        <v>40</v>
      </c>
      <c r="BA22" s="239">
        <v>53</v>
      </c>
      <c r="BB22" s="239">
        <v>52</v>
      </c>
      <c r="BC22" s="239">
        <v>34</v>
      </c>
      <c r="BD22" s="239">
        <v>28</v>
      </c>
      <c r="BE22" s="239">
        <v>34</v>
      </c>
      <c r="BF22" s="239">
        <v>38</v>
      </c>
      <c r="BG22" s="239">
        <v>42</v>
      </c>
      <c r="BH22" s="239">
        <v>45</v>
      </c>
      <c r="BI22" s="239">
        <v>43</v>
      </c>
      <c r="BJ22" s="239">
        <v>47</v>
      </c>
      <c r="BK22" s="239">
        <v>37</v>
      </c>
      <c r="BL22" s="239">
        <v>28</v>
      </c>
      <c r="BM22" s="239">
        <v>37</v>
      </c>
      <c r="BN22" s="239">
        <v>47</v>
      </c>
      <c r="BO22" s="239">
        <v>47</v>
      </c>
      <c r="BP22" s="239">
        <v>49</v>
      </c>
      <c r="BQ22" s="239">
        <v>44</v>
      </c>
      <c r="BR22" s="239">
        <v>43</v>
      </c>
      <c r="BS22" s="239">
        <v>40</v>
      </c>
      <c r="BT22" s="239">
        <v>22</v>
      </c>
      <c r="BU22" s="239">
        <v>37</v>
      </c>
      <c r="BV22" s="239">
        <v>41</v>
      </c>
      <c r="BW22" s="239">
        <v>37</v>
      </c>
      <c r="BX22" s="239">
        <v>42</v>
      </c>
      <c r="BY22" s="239">
        <v>53</v>
      </c>
      <c r="BZ22" s="239">
        <v>50</v>
      </c>
      <c r="CA22" s="239">
        <v>39</v>
      </c>
      <c r="CB22" s="239">
        <v>25</v>
      </c>
      <c r="CC22" s="239">
        <v>17</v>
      </c>
      <c r="CD22" s="239">
        <v>18</v>
      </c>
      <c r="CE22" s="239">
        <v>31</v>
      </c>
      <c r="CF22" s="239">
        <v>40</v>
      </c>
      <c r="CG22" s="239">
        <v>53</v>
      </c>
      <c r="CH22" s="239">
        <v>42</v>
      </c>
      <c r="CI22" s="239">
        <v>42</v>
      </c>
      <c r="CJ22" s="239">
        <v>42</v>
      </c>
      <c r="CK22" s="239">
        <v>52</v>
      </c>
      <c r="CL22" s="239">
        <v>40</v>
      </c>
      <c r="CM22" s="239">
        <v>39</v>
      </c>
      <c r="CN22" s="239">
        <v>33</v>
      </c>
      <c r="CO22" s="239">
        <v>38</v>
      </c>
      <c r="CP22" s="239">
        <v>30</v>
      </c>
      <c r="CQ22" s="239">
        <v>25</v>
      </c>
      <c r="CR22" s="239">
        <v>39</v>
      </c>
      <c r="CS22" s="239">
        <v>40</v>
      </c>
      <c r="CT22" s="239">
        <v>49</v>
      </c>
      <c r="CU22" s="239">
        <v>50</v>
      </c>
      <c r="CV22" s="239">
        <v>52</v>
      </c>
      <c r="CW22" s="239">
        <v>38</v>
      </c>
      <c r="CX22" s="239">
        <v>47</v>
      </c>
      <c r="CY22" s="239">
        <v>64</v>
      </c>
      <c r="CZ22" s="239">
        <v>55</v>
      </c>
      <c r="DA22" s="239">
        <v>53</v>
      </c>
      <c r="DB22" s="239">
        <v>36</v>
      </c>
      <c r="DC22" s="239">
        <v>47</v>
      </c>
      <c r="DD22" s="239">
        <v>46</v>
      </c>
      <c r="DE22" s="239">
        <v>47</v>
      </c>
      <c r="DF22" s="239">
        <v>30</v>
      </c>
      <c r="DG22" s="239">
        <v>35</v>
      </c>
      <c r="DH22" s="239">
        <v>46</v>
      </c>
      <c r="DI22" s="239">
        <v>49</v>
      </c>
      <c r="DJ22" s="239">
        <v>50</v>
      </c>
      <c r="DK22" s="239">
        <v>30</v>
      </c>
      <c r="DL22" s="239">
        <v>51</v>
      </c>
      <c r="DM22" s="239">
        <v>35</v>
      </c>
      <c r="DN22" s="239">
        <v>43</v>
      </c>
      <c r="DO22" s="239">
        <v>48</v>
      </c>
      <c r="DP22" s="239">
        <v>59</v>
      </c>
      <c r="DQ22" s="239">
        <v>40</v>
      </c>
      <c r="DR22" s="239">
        <v>29</v>
      </c>
      <c r="DS22" s="239">
        <v>38</v>
      </c>
      <c r="DT22" s="239">
        <v>46</v>
      </c>
      <c r="DU22" s="239">
        <v>38</v>
      </c>
      <c r="DV22" s="239">
        <v>32</v>
      </c>
      <c r="DW22" s="239">
        <v>42</v>
      </c>
      <c r="DX22" s="239">
        <v>49</v>
      </c>
      <c r="DY22" s="239">
        <v>58</v>
      </c>
      <c r="DZ22" s="239">
        <v>36</v>
      </c>
      <c r="EA22" s="239">
        <v>35</v>
      </c>
      <c r="EB22" s="239">
        <v>43</v>
      </c>
      <c r="EC22" s="239">
        <v>45</v>
      </c>
      <c r="ED22" s="239">
        <v>37</v>
      </c>
      <c r="EE22" s="239">
        <v>36</v>
      </c>
      <c r="EF22" s="239">
        <v>43</v>
      </c>
      <c r="EG22" s="239">
        <v>40</v>
      </c>
      <c r="EH22" s="239">
        <v>21</v>
      </c>
      <c r="EI22" s="239">
        <v>52</v>
      </c>
      <c r="EJ22" s="239">
        <v>48</v>
      </c>
      <c r="EK22" s="239">
        <v>38</v>
      </c>
      <c r="EL22" s="239">
        <v>47</v>
      </c>
      <c r="EM22" s="239">
        <v>48</v>
      </c>
      <c r="EN22" s="239">
        <v>55</v>
      </c>
      <c r="EO22" s="239">
        <v>47</v>
      </c>
      <c r="EP22" s="239">
        <v>37</v>
      </c>
      <c r="EQ22" s="239">
        <v>24</v>
      </c>
      <c r="ER22" s="239">
        <v>47</v>
      </c>
      <c r="ES22" s="239">
        <v>52</v>
      </c>
      <c r="ET22" s="239">
        <v>44</v>
      </c>
      <c r="EU22" s="239">
        <v>57</v>
      </c>
      <c r="EV22" s="239">
        <v>52</v>
      </c>
      <c r="EW22" s="239">
        <v>48</v>
      </c>
      <c r="EX22" s="239">
        <v>37</v>
      </c>
      <c r="EY22" s="239">
        <v>33</v>
      </c>
      <c r="EZ22" s="239">
        <v>47</v>
      </c>
      <c r="FA22" s="239">
        <v>44</v>
      </c>
      <c r="FB22" s="239">
        <v>35</v>
      </c>
      <c r="FC22" s="239">
        <v>41</v>
      </c>
      <c r="FD22" s="239">
        <v>45</v>
      </c>
      <c r="FE22" s="240">
        <v>36</v>
      </c>
      <c r="FF22" s="240">
        <v>46</v>
      </c>
      <c r="FG22" s="240">
        <v>47</v>
      </c>
      <c r="FH22" s="240">
        <v>49</v>
      </c>
      <c r="FI22" s="240">
        <v>39</v>
      </c>
      <c r="FJ22" s="240">
        <v>31</v>
      </c>
      <c r="FK22" s="240">
        <v>24</v>
      </c>
      <c r="FL22" s="240">
        <v>33</v>
      </c>
      <c r="FM22" s="240">
        <v>38</v>
      </c>
      <c r="FN22" s="240">
        <v>39</v>
      </c>
      <c r="FO22" s="240">
        <v>50</v>
      </c>
      <c r="FP22" s="239">
        <v>42</v>
      </c>
      <c r="FQ22" s="239">
        <v>45</v>
      </c>
      <c r="FR22" s="239">
        <v>52</v>
      </c>
      <c r="FS22" s="239">
        <v>49</v>
      </c>
      <c r="FT22" s="239">
        <v>55</v>
      </c>
      <c r="FU22" s="239">
        <v>39</v>
      </c>
      <c r="FV22" s="239">
        <v>51</v>
      </c>
      <c r="FW22" s="239">
        <v>52</v>
      </c>
      <c r="FX22" s="239">
        <v>57</v>
      </c>
      <c r="FY22" s="239">
        <v>42</v>
      </c>
      <c r="FZ22" s="239">
        <v>36</v>
      </c>
      <c r="GA22" s="239">
        <v>48</v>
      </c>
      <c r="GB22" s="239">
        <v>51</v>
      </c>
      <c r="GC22" s="239">
        <v>45</v>
      </c>
      <c r="GD22" s="239">
        <v>55</v>
      </c>
      <c r="GE22" s="239">
        <v>50</v>
      </c>
      <c r="GF22" s="239">
        <v>55</v>
      </c>
      <c r="GG22" s="239">
        <v>41</v>
      </c>
      <c r="GH22" s="239">
        <v>34</v>
      </c>
      <c r="GI22" s="239">
        <v>43</v>
      </c>
      <c r="GJ22" s="239">
        <v>50</v>
      </c>
      <c r="GK22" s="239">
        <v>55</v>
      </c>
      <c r="GL22" s="239">
        <v>52</v>
      </c>
      <c r="GM22" s="239">
        <v>49</v>
      </c>
      <c r="GN22" s="239">
        <v>38</v>
      </c>
      <c r="GO22" s="239">
        <v>28</v>
      </c>
      <c r="GP22" s="239">
        <v>23</v>
      </c>
      <c r="GQ22" s="239">
        <v>39</v>
      </c>
      <c r="GR22" s="239">
        <v>60</v>
      </c>
      <c r="GS22" s="239">
        <v>41</v>
      </c>
      <c r="GT22" s="239">
        <v>26</v>
      </c>
      <c r="GU22" s="239">
        <v>25</v>
      </c>
      <c r="GV22" s="239">
        <v>45</v>
      </c>
      <c r="GW22" s="239">
        <v>45</v>
      </c>
      <c r="GX22" s="239">
        <v>39</v>
      </c>
      <c r="GY22" s="239">
        <v>40</v>
      </c>
      <c r="GZ22" s="239">
        <v>57</v>
      </c>
      <c r="HA22" s="239">
        <v>55</v>
      </c>
      <c r="HB22" s="239">
        <v>50</v>
      </c>
      <c r="HC22" s="239">
        <v>41</v>
      </c>
      <c r="HD22" s="239">
        <v>51</v>
      </c>
      <c r="HE22" s="239">
        <v>30</v>
      </c>
      <c r="HF22" s="239">
        <v>40</v>
      </c>
      <c r="HG22" s="239">
        <v>38</v>
      </c>
      <c r="HH22" s="239">
        <v>35</v>
      </c>
      <c r="HI22" s="239">
        <v>40</v>
      </c>
      <c r="HJ22" s="239">
        <v>37</v>
      </c>
      <c r="HK22" s="239">
        <v>28</v>
      </c>
      <c r="HL22" s="239">
        <v>31</v>
      </c>
      <c r="HM22" s="239">
        <v>22</v>
      </c>
      <c r="HN22" s="239">
        <v>24</v>
      </c>
      <c r="HO22" s="239">
        <v>23</v>
      </c>
      <c r="HP22" s="239">
        <v>26</v>
      </c>
      <c r="HQ22" s="239"/>
      <c r="HR22" s="239"/>
      <c r="HS22" s="239"/>
      <c r="HT22" s="239"/>
      <c r="HU22" s="239"/>
      <c r="HV22" s="239"/>
      <c r="HW22" s="239"/>
      <c r="HX22" s="239"/>
      <c r="HY22" s="239"/>
      <c r="HZ22" s="239"/>
      <c r="IA22" s="239"/>
      <c r="IB22" s="239"/>
      <c r="IC22" s="239"/>
      <c r="ID22" s="239"/>
      <c r="IE22" s="239"/>
      <c r="IF22" s="239"/>
      <c r="IG22" s="239"/>
      <c r="IH22" s="239"/>
      <c r="II22" s="239"/>
      <c r="IJ22" s="239"/>
      <c r="IK22" s="239"/>
      <c r="IL22" s="239"/>
      <c r="IM22" s="239"/>
      <c r="IN22" s="239"/>
      <c r="IO22" s="239"/>
      <c r="IP22" s="239"/>
      <c r="IQ22" s="239"/>
      <c r="IR22" s="438"/>
    </row>
    <row r="23" spans="1:252" ht="12.75" customHeight="1" x14ac:dyDescent="0.2">
      <c r="A23" s="237">
        <v>420450002</v>
      </c>
      <c r="B23" s="238">
        <f>INDEX(Sites!$A:$N,MATCH($A23,Sites!$A:$A,0),2)</f>
        <v>39.835555999999997</v>
      </c>
      <c r="C23" s="237" t="str">
        <f>INDEX(Sites!$A:$N,MATCH($A23,Sites!$A:$A,0),4)</f>
        <v>PA</v>
      </c>
      <c r="D23" s="237" t="str">
        <f>INDEX(Sites!$A:$N,MATCH($A23,Sites!$A:$A,0),6)</f>
        <v>Delaware (CHES)</v>
      </c>
      <c r="E23" s="237" t="str">
        <f>INDEX(Sites!$A:$N,MATCH($A23,Sites!$A:$A,0),10)</f>
        <v>3.0</v>
      </c>
      <c r="F23" s="237" t="str">
        <f>INDEX(Sites!$A:$N,MATCH($A23,Sites!$A:$A,0),5) &amp; ", " &amp; C23</f>
        <v>Delaware, PA</v>
      </c>
      <c r="G23" s="237">
        <f t="shared" si="0"/>
        <v>71</v>
      </c>
      <c r="H23" s="442">
        <v>44</v>
      </c>
      <c r="I23" s="239">
        <v>44</v>
      </c>
      <c r="J23" s="239"/>
      <c r="K23" s="239">
        <v>39</v>
      </c>
      <c r="L23" s="239">
        <v>47</v>
      </c>
      <c r="M23" s="239">
        <v>36</v>
      </c>
      <c r="N23" s="239">
        <v>37</v>
      </c>
      <c r="O23" s="239">
        <v>45</v>
      </c>
      <c r="P23" s="239">
        <v>39</v>
      </c>
      <c r="Q23" s="239">
        <v>36</v>
      </c>
      <c r="R23" s="239">
        <v>46</v>
      </c>
      <c r="S23" s="239">
        <v>45</v>
      </c>
      <c r="T23" s="239">
        <v>42</v>
      </c>
      <c r="U23" s="239">
        <v>49</v>
      </c>
      <c r="V23" s="239"/>
      <c r="W23" s="239">
        <v>49</v>
      </c>
      <c r="X23" s="239"/>
      <c r="Y23" s="239"/>
      <c r="Z23" s="239"/>
      <c r="AA23" s="239"/>
      <c r="AB23" s="239"/>
      <c r="AC23" s="239"/>
      <c r="AD23" s="239"/>
      <c r="AE23" s="239">
        <v>9</v>
      </c>
      <c r="AF23" s="239">
        <v>38</v>
      </c>
      <c r="AG23" s="239">
        <v>39</v>
      </c>
      <c r="AH23" s="239">
        <v>36</v>
      </c>
      <c r="AI23" s="239">
        <v>35</v>
      </c>
      <c r="AJ23" s="239">
        <v>38</v>
      </c>
      <c r="AK23" s="239">
        <v>42</v>
      </c>
      <c r="AL23" s="239">
        <v>43</v>
      </c>
      <c r="AM23" s="523">
        <v>39</v>
      </c>
      <c r="AN23" s="523">
        <v>43</v>
      </c>
      <c r="AO23" s="523">
        <v>40</v>
      </c>
      <c r="AP23" s="239">
        <v>39</v>
      </c>
      <c r="AQ23" s="239">
        <v>42</v>
      </c>
      <c r="AR23" s="239">
        <v>40</v>
      </c>
      <c r="AS23" s="239">
        <v>29</v>
      </c>
      <c r="AT23" s="523">
        <v>46</v>
      </c>
      <c r="AU23" s="523">
        <v>38</v>
      </c>
      <c r="AV23" s="239">
        <v>34</v>
      </c>
      <c r="AW23" s="239">
        <v>43</v>
      </c>
      <c r="AX23" s="239">
        <v>49</v>
      </c>
      <c r="AY23" s="239">
        <v>45</v>
      </c>
      <c r="AZ23" s="239">
        <v>40</v>
      </c>
      <c r="BA23" s="239">
        <v>52</v>
      </c>
      <c r="BB23" s="239">
        <v>55</v>
      </c>
      <c r="BC23" s="239">
        <v>35</v>
      </c>
      <c r="BD23" s="239">
        <v>30</v>
      </c>
      <c r="BE23" s="239">
        <v>34</v>
      </c>
      <c r="BF23" s="239">
        <v>37</v>
      </c>
      <c r="BG23" s="239">
        <v>46</v>
      </c>
      <c r="BH23" s="239">
        <v>49</v>
      </c>
      <c r="BI23" s="239">
        <v>41</v>
      </c>
      <c r="BJ23" s="239">
        <v>50</v>
      </c>
      <c r="BK23" s="239">
        <v>40</v>
      </c>
      <c r="BL23" s="239">
        <v>35</v>
      </c>
      <c r="BM23" s="239">
        <v>35</v>
      </c>
      <c r="BN23" s="239">
        <v>46</v>
      </c>
      <c r="BO23" s="239">
        <v>49</v>
      </c>
      <c r="BP23" s="239">
        <v>54</v>
      </c>
      <c r="BQ23" s="239">
        <v>52</v>
      </c>
      <c r="BR23" s="239">
        <v>49</v>
      </c>
      <c r="BS23" s="239">
        <v>44</v>
      </c>
      <c r="BT23" s="239">
        <v>23</v>
      </c>
      <c r="BU23" s="239">
        <v>42</v>
      </c>
      <c r="BV23" s="239">
        <v>29</v>
      </c>
      <c r="BW23" s="239">
        <v>37</v>
      </c>
      <c r="BX23" s="239">
        <v>37</v>
      </c>
      <c r="BY23" s="239">
        <v>50</v>
      </c>
      <c r="BZ23" s="239">
        <v>48</v>
      </c>
      <c r="CA23" s="239">
        <v>42</v>
      </c>
      <c r="CB23" s="239">
        <v>31</v>
      </c>
      <c r="CC23" s="239">
        <v>19</v>
      </c>
      <c r="CD23" s="239">
        <v>15</v>
      </c>
      <c r="CE23" s="239">
        <v>35</v>
      </c>
      <c r="CF23" s="239">
        <v>42</v>
      </c>
      <c r="CG23" s="239">
        <v>53</v>
      </c>
      <c r="CH23" s="239">
        <v>41</v>
      </c>
      <c r="CI23" s="239">
        <v>42</v>
      </c>
      <c r="CJ23" s="239">
        <v>48</v>
      </c>
      <c r="CK23" s="239">
        <v>58</v>
      </c>
      <c r="CL23" s="239">
        <v>50</v>
      </c>
      <c r="CM23" s="239">
        <v>45</v>
      </c>
      <c r="CN23" s="239">
        <v>34</v>
      </c>
      <c r="CO23" s="239">
        <v>36</v>
      </c>
      <c r="CP23" s="239">
        <v>33</v>
      </c>
      <c r="CQ23" s="239">
        <v>29</v>
      </c>
      <c r="CR23" s="239">
        <v>39</v>
      </c>
      <c r="CS23" s="239">
        <v>44</v>
      </c>
      <c r="CT23" s="239">
        <v>51</v>
      </c>
      <c r="CU23" s="239">
        <v>57</v>
      </c>
      <c r="CV23" s="239">
        <v>52</v>
      </c>
      <c r="CW23" s="239">
        <v>47</v>
      </c>
      <c r="CX23" s="239">
        <v>50</v>
      </c>
      <c r="CY23" s="239">
        <v>65</v>
      </c>
      <c r="CZ23" s="239">
        <v>56</v>
      </c>
      <c r="DA23" s="239">
        <v>53</v>
      </c>
      <c r="DB23" s="239">
        <v>40</v>
      </c>
      <c r="DC23" s="239">
        <v>52</v>
      </c>
      <c r="DD23" s="239">
        <v>52</v>
      </c>
      <c r="DE23" s="239">
        <v>54</v>
      </c>
      <c r="DF23" s="239">
        <v>42</v>
      </c>
      <c r="DG23" s="239">
        <v>45</v>
      </c>
      <c r="DH23" s="239">
        <v>58</v>
      </c>
      <c r="DI23" s="239">
        <v>55</v>
      </c>
      <c r="DJ23" s="239">
        <v>66</v>
      </c>
      <c r="DK23" s="239">
        <v>38</v>
      </c>
      <c r="DL23" s="239">
        <v>61</v>
      </c>
      <c r="DM23" s="239">
        <v>36</v>
      </c>
      <c r="DN23" s="239">
        <v>42</v>
      </c>
      <c r="DO23" s="239">
        <v>51</v>
      </c>
      <c r="DP23" s="239">
        <v>66</v>
      </c>
      <c r="DQ23" s="239">
        <v>48</v>
      </c>
      <c r="DR23" s="239">
        <v>36</v>
      </c>
      <c r="DS23" s="239">
        <v>51</v>
      </c>
      <c r="DT23" s="239">
        <v>59</v>
      </c>
      <c r="DU23" s="239">
        <v>51</v>
      </c>
      <c r="DV23" s="239">
        <v>31</v>
      </c>
      <c r="DW23" s="239">
        <v>46</v>
      </c>
      <c r="DX23" s="239">
        <v>61</v>
      </c>
      <c r="DY23" s="239">
        <v>71</v>
      </c>
      <c r="DZ23" s="239">
        <v>50</v>
      </c>
      <c r="EA23" s="239">
        <v>53</v>
      </c>
      <c r="EB23" s="239">
        <v>52</v>
      </c>
      <c r="EC23" s="239">
        <v>51</v>
      </c>
      <c r="ED23" s="239">
        <v>52</v>
      </c>
      <c r="EE23" s="239">
        <v>48</v>
      </c>
      <c r="EF23" s="239">
        <v>48</v>
      </c>
      <c r="EG23" s="239">
        <v>59</v>
      </c>
      <c r="EH23" s="239">
        <v>30</v>
      </c>
      <c r="EI23" s="239">
        <v>54</v>
      </c>
      <c r="EJ23" s="239">
        <v>53</v>
      </c>
      <c r="EK23" s="239"/>
      <c r="EL23" s="239">
        <v>58</v>
      </c>
      <c r="EM23" s="239">
        <v>55</v>
      </c>
      <c r="EN23" s="239"/>
      <c r="EO23" s="239"/>
      <c r="EP23" s="239"/>
      <c r="EQ23" s="239">
        <v>29</v>
      </c>
      <c r="ER23" s="239">
        <v>58</v>
      </c>
      <c r="ES23" s="239">
        <v>66</v>
      </c>
      <c r="ET23" s="239">
        <v>55</v>
      </c>
      <c r="EU23" s="239">
        <v>63</v>
      </c>
      <c r="EV23" s="239">
        <v>66</v>
      </c>
      <c r="EW23" s="239">
        <v>58</v>
      </c>
      <c r="EX23" s="239">
        <v>46</v>
      </c>
      <c r="EY23" s="239">
        <v>40</v>
      </c>
      <c r="EZ23" s="239">
        <v>59</v>
      </c>
      <c r="FA23" s="239"/>
      <c r="FB23" s="239">
        <v>49</v>
      </c>
      <c r="FC23" s="239">
        <v>43</v>
      </c>
      <c r="FD23" s="239">
        <v>50</v>
      </c>
      <c r="FE23" s="240">
        <v>40</v>
      </c>
      <c r="FF23" s="240">
        <v>50</v>
      </c>
      <c r="FG23" s="240"/>
      <c r="FH23" s="240"/>
      <c r="FI23" s="240">
        <v>53</v>
      </c>
      <c r="FJ23" s="240">
        <v>39</v>
      </c>
      <c r="FK23" s="240">
        <v>29</v>
      </c>
      <c r="FL23" s="240"/>
      <c r="FM23" s="240">
        <v>45</v>
      </c>
      <c r="FN23" s="240">
        <v>45</v>
      </c>
      <c r="FO23" s="240">
        <v>51</v>
      </c>
      <c r="FP23" s="239">
        <v>41</v>
      </c>
      <c r="FQ23" s="239">
        <v>43</v>
      </c>
      <c r="FR23" s="239">
        <v>49</v>
      </c>
      <c r="FS23" s="239">
        <v>42</v>
      </c>
      <c r="FT23" s="239">
        <v>46</v>
      </c>
      <c r="FU23" s="239">
        <v>48</v>
      </c>
      <c r="FV23" s="239">
        <v>49</v>
      </c>
      <c r="FW23" s="239">
        <v>56</v>
      </c>
      <c r="FX23" s="239">
        <v>53</v>
      </c>
      <c r="FY23" s="239">
        <v>40</v>
      </c>
      <c r="FZ23" s="239"/>
      <c r="GA23" s="239">
        <v>48</v>
      </c>
      <c r="GB23" s="239">
        <v>47</v>
      </c>
      <c r="GC23" s="239">
        <v>48</v>
      </c>
      <c r="GD23" s="239">
        <v>58</v>
      </c>
      <c r="GE23" s="239">
        <v>57</v>
      </c>
      <c r="GF23" s="239">
        <v>53</v>
      </c>
      <c r="GG23" s="239">
        <v>44</v>
      </c>
      <c r="GH23" s="239">
        <v>40</v>
      </c>
      <c r="GI23" s="239"/>
      <c r="GJ23" s="239"/>
      <c r="GK23" s="239"/>
      <c r="GL23" s="239"/>
      <c r="GM23" s="239"/>
      <c r="GN23" s="239"/>
      <c r="GO23" s="239"/>
      <c r="GP23" s="239">
        <v>20</v>
      </c>
      <c r="GQ23" s="239">
        <v>38</v>
      </c>
      <c r="GR23" s="239">
        <v>50</v>
      </c>
      <c r="GS23" s="239">
        <v>37</v>
      </c>
      <c r="GT23" s="239">
        <v>27</v>
      </c>
      <c r="GU23" s="239">
        <v>35</v>
      </c>
      <c r="GV23" s="239">
        <v>42</v>
      </c>
      <c r="GW23" s="239">
        <v>44</v>
      </c>
      <c r="GX23" s="239">
        <v>38</v>
      </c>
      <c r="GY23" s="239">
        <v>38</v>
      </c>
      <c r="GZ23" s="239">
        <v>56</v>
      </c>
      <c r="HA23" s="239">
        <v>51</v>
      </c>
      <c r="HB23" s="239">
        <v>50</v>
      </c>
      <c r="HC23" s="239">
        <v>38</v>
      </c>
      <c r="HD23" s="239">
        <v>44</v>
      </c>
      <c r="HE23" s="239"/>
      <c r="HF23" s="239">
        <v>37</v>
      </c>
      <c r="HG23" s="239">
        <v>34</v>
      </c>
      <c r="HH23" s="239">
        <v>37</v>
      </c>
      <c r="HI23" s="239">
        <v>39</v>
      </c>
      <c r="HJ23" s="239">
        <v>33</v>
      </c>
      <c r="HK23" s="239">
        <v>23</v>
      </c>
      <c r="HL23" s="239">
        <v>29</v>
      </c>
      <c r="HM23" s="239">
        <v>20</v>
      </c>
      <c r="HN23" s="239">
        <v>19</v>
      </c>
      <c r="HO23" s="239">
        <v>23</v>
      </c>
      <c r="HP23" s="239">
        <v>23</v>
      </c>
      <c r="HQ23" s="239"/>
      <c r="HR23" s="239"/>
      <c r="HS23" s="239"/>
      <c r="HT23" s="239"/>
      <c r="HU23" s="239"/>
      <c r="HV23" s="239"/>
      <c r="HW23" s="239"/>
      <c r="HX23" s="239"/>
      <c r="HY23" s="239"/>
      <c r="HZ23" s="239"/>
      <c r="IA23" s="239"/>
      <c r="IB23" s="239"/>
      <c r="IC23" s="239"/>
      <c r="ID23" s="239"/>
      <c r="IE23" s="239"/>
      <c r="IF23" s="239"/>
      <c r="IG23" s="239"/>
      <c r="IH23" s="239"/>
      <c r="II23" s="239"/>
      <c r="IJ23" s="239"/>
      <c r="IK23" s="239"/>
      <c r="IL23" s="239"/>
      <c r="IM23" s="239"/>
      <c r="IN23" s="239"/>
      <c r="IO23" s="239"/>
      <c r="IP23" s="239"/>
      <c r="IQ23" s="239"/>
      <c r="IR23" s="438"/>
    </row>
    <row r="24" spans="1:252" ht="12.75" customHeight="1" x14ac:dyDescent="0.2">
      <c r="A24" s="237">
        <v>420910013</v>
      </c>
      <c r="B24" s="238">
        <f>INDEX(Sites!$A:$N,MATCH($A24,Sites!$A:$A,0),2)</f>
        <v>40.112222000000003</v>
      </c>
      <c r="C24" s="237" t="str">
        <f>INDEX(Sites!$A:$N,MATCH($A24,Sites!$A:$A,0),4)</f>
        <v>PA</v>
      </c>
      <c r="D24" s="237" t="str">
        <f>INDEX(Sites!$A:$N,MATCH($A24,Sites!$A:$A,0),6)</f>
        <v>Montgomery (NORR)</v>
      </c>
      <c r="E24" s="237" t="str">
        <f>INDEX(Sites!$A:$N,MATCH($A24,Sites!$A:$A,0),10)</f>
        <v>53.0</v>
      </c>
      <c r="F24" s="237" t="str">
        <f>INDEX(Sites!$A:$N,MATCH($A24,Sites!$A:$A,0),5) &amp; ", " &amp; C24</f>
        <v>Montgomery, PA</v>
      </c>
      <c r="G24" s="237">
        <f t="shared" si="0"/>
        <v>73</v>
      </c>
      <c r="H24" s="442">
        <v>41</v>
      </c>
      <c r="I24" s="239">
        <v>49</v>
      </c>
      <c r="J24" s="239"/>
      <c r="K24" s="239">
        <v>43</v>
      </c>
      <c r="L24" s="239">
        <v>44</v>
      </c>
      <c r="M24" s="239">
        <v>43</v>
      </c>
      <c r="N24" s="239">
        <v>39</v>
      </c>
      <c r="O24" s="239">
        <v>48</v>
      </c>
      <c r="P24" s="239">
        <v>25</v>
      </c>
      <c r="Q24" s="239">
        <v>40</v>
      </c>
      <c r="R24" s="239">
        <v>43</v>
      </c>
      <c r="S24" s="239">
        <v>45</v>
      </c>
      <c r="T24" s="239">
        <v>42</v>
      </c>
      <c r="U24" s="239">
        <v>49</v>
      </c>
      <c r="V24" s="239"/>
      <c r="W24" s="239">
        <v>55</v>
      </c>
      <c r="X24" s="239">
        <v>27</v>
      </c>
      <c r="Y24" s="239">
        <v>51</v>
      </c>
      <c r="Z24" s="239">
        <v>46</v>
      </c>
      <c r="AA24" s="239">
        <v>40</v>
      </c>
      <c r="AB24" s="239">
        <v>51</v>
      </c>
      <c r="AC24" s="239">
        <v>48</v>
      </c>
      <c r="AD24" s="239">
        <v>39</v>
      </c>
      <c r="AE24" s="239">
        <v>22</v>
      </c>
      <c r="AF24" s="239">
        <v>39</v>
      </c>
      <c r="AG24" s="239">
        <v>40</v>
      </c>
      <c r="AH24" s="239">
        <v>39</v>
      </c>
      <c r="AI24" s="239">
        <v>40</v>
      </c>
      <c r="AJ24" s="239">
        <v>43</v>
      </c>
      <c r="AK24" s="239">
        <v>37</v>
      </c>
      <c r="AL24" s="239">
        <v>40</v>
      </c>
      <c r="AM24" s="523">
        <v>43</v>
      </c>
      <c r="AN24" s="523">
        <v>48</v>
      </c>
      <c r="AO24" s="523">
        <v>42</v>
      </c>
      <c r="AP24" s="239">
        <v>44</v>
      </c>
      <c r="AQ24" s="239">
        <v>40</v>
      </c>
      <c r="AR24" s="239">
        <v>40</v>
      </c>
      <c r="AS24" s="239">
        <v>37</v>
      </c>
      <c r="AT24" s="523">
        <v>48</v>
      </c>
      <c r="AU24" s="547">
        <v>40</v>
      </c>
      <c r="AV24" s="239">
        <v>38</v>
      </c>
      <c r="AW24" s="239">
        <v>44</v>
      </c>
      <c r="AX24" s="239">
        <v>57</v>
      </c>
      <c r="AY24" s="239">
        <v>50</v>
      </c>
      <c r="AZ24" s="239">
        <v>52</v>
      </c>
      <c r="BA24" s="239">
        <v>54</v>
      </c>
      <c r="BB24" s="239">
        <v>60</v>
      </c>
      <c r="BC24" s="239">
        <v>36</v>
      </c>
      <c r="BD24" s="239">
        <v>32</v>
      </c>
      <c r="BE24" s="239">
        <v>36</v>
      </c>
      <c r="BF24" s="239">
        <v>42</v>
      </c>
      <c r="BG24" s="239">
        <v>46</v>
      </c>
      <c r="BH24" s="239">
        <v>51</v>
      </c>
      <c r="BI24" s="239">
        <v>43</v>
      </c>
      <c r="BJ24" s="239">
        <v>57</v>
      </c>
      <c r="BK24" s="239">
        <v>42</v>
      </c>
      <c r="BL24" s="239">
        <v>38</v>
      </c>
      <c r="BM24" s="239">
        <v>36</v>
      </c>
      <c r="BN24" s="239">
        <v>49</v>
      </c>
      <c r="BO24" s="239">
        <v>53</v>
      </c>
      <c r="BP24" s="239">
        <v>56</v>
      </c>
      <c r="BQ24" s="239">
        <v>57</v>
      </c>
      <c r="BR24" s="239">
        <v>48</v>
      </c>
      <c r="BS24" s="239">
        <v>48</v>
      </c>
      <c r="BT24" s="239">
        <v>25</v>
      </c>
      <c r="BU24" s="239">
        <v>51</v>
      </c>
      <c r="BV24" s="239">
        <v>51</v>
      </c>
      <c r="BW24" s="239">
        <v>43</v>
      </c>
      <c r="BX24" s="239">
        <v>46</v>
      </c>
      <c r="BY24" s="239">
        <v>60</v>
      </c>
      <c r="BZ24" s="239">
        <v>57</v>
      </c>
      <c r="CA24" s="239">
        <v>47</v>
      </c>
      <c r="CB24" s="239">
        <v>37</v>
      </c>
      <c r="CC24" s="239">
        <v>18</v>
      </c>
      <c r="CD24" s="239">
        <v>19</v>
      </c>
      <c r="CE24" s="239">
        <v>37</v>
      </c>
      <c r="CF24" s="239">
        <v>42</v>
      </c>
      <c r="CG24" s="239">
        <v>57</v>
      </c>
      <c r="CH24" s="239">
        <v>48</v>
      </c>
      <c r="CI24" s="239">
        <v>49</v>
      </c>
      <c r="CJ24" s="239">
        <v>47</v>
      </c>
      <c r="CK24" s="239">
        <v>60</v>
      </c>
      <c r="CL24" s="239">
        <v>50</v>
      </c>
      <c r="CM24" s="239">
        <v>46</v>
      </c>
      <c r="CN24" s="239">
        <v>35</v>
      </c>
      <c r="CO24" s="239">
        <v>39</v>
      </c>
      <c r="CP24" s="239">
        <v>35</v>
      </c>
      <c r="CQ24" s="239">
        <v>27</v>
      </c>
      <c r="CR24" s="239">
        <v>44</v>
      </c>
      <c r="CS24" s="239">
        <v>46</v>
      </c>
      <c r="CT24" s="239">
        <v>56</v>
      </c>
      <c r="CU24" s="239">
        <v>59</v>
      </c>
      <c r="CV24" s="239">
        <v>58</v>
      </c>
      <c r="CW24" s="239">
        <v>47</v>
      </c>
      <c r="CX24" s="239">
        <v>53</v>
      </c>
      <c r="CY24" s="239">
        <v>67</v>
      </c>
      <c r="CZ24" s="239">
        <v>56</v>
      </c>
      <c r="DA24" s="239">
        <v>61</v>
      </c>
      <c r="DB24" s="239">
        <v>43</v>
      </c>
      <c r="DC24" s="239">
        <v>60</v>
      </c>
      <c r="DD24" s="239">
        <v>51</v>
      </c>
      <c r="DE24" s="239">
        <v>51</v>
      </c>
      <c r="DF24" s="239">
        <v>33</v>
      </c>
      <c r="DG24" s="239">
        <v>45</v>
      </c>
      <c r="DH24" s="239">
        <v>58</v>
      </c>
      <c r="DI24" s="239">
        <v>58</v>
      </c>
      <c r="DJ24" s="239">
        <v>69</v>
      </c>
      <c r="DK24" s="239">
        <v>37</v>
      </c>
      <c r="DL24" s="239">
        <v>59</v>
      </c>
      <c r="DM24" s="239">
        <v>37</v>
      </c>
      <c r="DN24" s="239">
        <v>41</v>
      </c>
      <c r="DO24" s="239">
        <v>52</v>
      </c>
      <c r="DP24" s="239">
        <v>58</v>
      </c>
      <c r="DQ24" s="239">
        <v>49</v>
      </c>
      <c r="DR24" s="239">
        <v>36</v>
      </c>
      <c r="DS24" s="239">
        <v>54</v>
      </c>
      <c r="DT24" s="239">
        <v>59</v>
      </c>
      <c r="DU24" s="239">
        <v>54</v>
      </c>
      <c r="DV24" s="239">
        <v>29</v>
      </c>
      <c r="DW24" s="239">
        <v>44</v>
      </c>
      <c r="DX24" s="239">
        <v>63</v>
      </c>
      <c r="DY24" s="239">
        <v>73</v>
      </c>
      <c r="DZ24" s="239">
        <v>56</v>
      </c>
      <c r="EA24" s="239">
        <v>54</v>
      </c>
      <c r="EB24" s="239">
        <v>50</v>
      </c>
      <c r="EC24" s="239">
        <v>51</v>
      </c>
      <c r="ED24" s="239">
        <v>52</v>
      </c>
      <c r="EE24" s="239">
        <v>50</v>
      </c>
      <c r="EF24" s="239">
        <v>42</v>
      </c>
      <c r="EG24" s="239">
        <v>49</v>
      </c>
      <c r="EH24" s="239">
        <v>33</v>
      </c>
      <c r="EI24" s="239">
        <v>55</v>
      </c>
      <c r="EJ24" s="239">
        <v>55</v>
      </c>
      <c r="EK24" s="239">
        <v>49</v>
      </c>
      <c r="EL24" s="239">
        <v>60</v>
      </c>
      <c r="EM24" s="239">
        <v>56</v>
      </c>
      <c r="EN24" s="239">
        <v>60</v>
      </c>
      <c r="EO24" s="239">
        <v>66</v>
      </c>
      <c r="EP24" s="239">
        <v>56</v>
      </c>
      <c r="EQ24" s="239">
        <v>33</v>
      </c>
      <c r="ER24" s="239">
        <v>59</v>
      </c>
      <c r="ES24" s="239">
        <v>65</v>
      </c>
      <c r="ET24" s="239">
        <v>60</v>
      </c>
      <c r="EU24" s="239">
        <v>61</v>
      </c>
      <c r="EV24" s="239">
        <v>59</v>
      </c>
      <c r="EW24" s="239">
        <v>57</v>
      </c>
      <c r="EX24" s="239">
        <v>39</v>
      </c>
      <c r="EY24" s="239">
        <v>43</v>
      </c>
      <c r="EZ24" s="239"/>
      <c r="FA24" s="239"/>
      <c r="FB24" s="239"/>
      <c r="FC24" s="239"/>
      <c r="FD24" s="239"/>
      <c r="FE24" s="240"/>
      <c r="FF24" s="240">
        <v>54</v>
      </c>
      <c r="FG24" s="240"/>
      <c r="FH24" s="240"/>
      <c r="FI24" s="240">
        <v>45</v>
      </c>
      <c r="FJ24" s="240">
        <v>37</v>
      </c>
      <c r="FK24" s="240">
        <v>26</v>
      </c>
      <c r="FL24" s="240">
        <v>37</v>
      </c>
      <c r="FM24" s="240">
        <v>47</v>
      </c>
      <c r="FN24" s="240">
        <v>43</v>
      </c>
      <c r="FO24" s="240">
        <v>51</v>
      </c>
      <c r="FP24" s="239">
        <v>42</v>
      </c>
      <c r="FQ24" s="239">
        <v>43</v>
      </c>
      <c r="FR24" s="239">
        <v>53</v>
      </c>
      <c r="FS24" s="239">
        <v>49</v>
      </c>
      <c r="FT24" s="239">
        <v>50</v>
      </c>
      <c r="FU24" s="239">
        <v>41</v>
      </c>
      <c r="FV24" s="239">
        <v>51</v>
      </c>
      <c r="FW24" s="239">
        <v>55</v>
      </c>
      <c r="FX24" s="239">
        <v>56</v>
      </c>
      <c r="FY24" s="239">
        <v>43</v>
      </c>
      <c r="FZ24" s="239">
        <v>43</v>
      </c>
      <c r="GA24" s="239">
        <v>50</v>
      </c>
      <c r="GB24" s="239">
        <v>50</v>
      </c>
      <c r="GC24" s="239">
        <v>50</v>
      </c>
      <c r="GD24" s="239">
        <v>53</v>
      </c>
      <c r="GE24" s="239">
        <v>48</v>
      </c>
      <c r="GF24" s="239">
        <v>48</v>
      </c>
      <c r="GG24" s="239">
        <v>49</v>
      </c>
      <c r="GH24" s="239">
        <v>41</v>
      </c>
      <c r="GI24" s="239">
        <v>41</v>
      </c>
      <c r="GJ24" s="239">
        <v>48</v>
      </c>
      <c r="GK24" s="239">
        <v>53</v>
      </c>
      <c r="GL24" s="239">
        <v>55</v>
      </c>
      <c r="GM24" s="239">
        <v>47</v>
      </c>
      <c r="GN24" s="239">
        <v>42</v>
      </c>
      <c r="GO24" s="239">
        <v>25</v>
      </c>
      <c r="GP24" s="239">
        <v>20</v>
      </c>
      <c r="GQ24" s="239">
        <v>33</v>
      </c>
      <c r="GR24" s="239">
        <v>49</v>
      </c>
      <c r="GS24" s="239">
        <v>42</v>
      </c>
      <c r="GT24" s="239">
        <v>21</v>
      </c>
      <c r="GU24" s="239">
        <v>33</v>
      </c>
      <c r="GV24" s="239">
        <v>45</v>
      </c>
      <c r="GW24" s="239">
        <v>44</v>
      </c>
      <c r="GX24" s="239">
        <v>38</v>
      </c>
      <c r="GY24" s="239">
        <v>39</v>
      </c>
      <c r="GZ24" s="239">
        <v>55</v>
      </c>
      <c r="HA24" s="239">
        <v>49</v>
      </c>
      <c r="HB24" s="239">
        <v>45</v>
      </c>
      <c r="HC24" s="239">
        <v>35</v>
      </c>
      <c r="HD24" s="239">
        <v>46</v>
      </c>
      <c r="HE24" s="239">
        <v>26</v>
      </c>
      <c r="HF24" s="239">
        <v>34</v>
      </c>
      <c r="HG24" s="239">
        <v>30</v>
      </c>
      <c r="HH24" s="239">
        <v>32</v>
      </c>
      <c r="HI24" s="239">
        <v>37</v>
      </c>
      <c r="HJ24" s="239">
        <v>32</v>
      </c>
      <c r="HK24" s="239">
        <v>24</v>
      </c>
      <c r="HL24" s="239">
        <v>25</v>
      </c>
      <c r="HM24" s="239">
        <v>18</v>
      </c>
      <c r="HN24" s="239">
        <v>22</v>
      </c>
      <c r="HO24" s="239">
        <v>18</v>
      </c>
      <c r="HP24" s="239">
        <v>19</v>
      </c>
      <c r="HQ24" s="239"/>
      <c r="HR24" s="239"/>
      <c r="HS24" s="239"/>
      <c r="HT24" s="239"/>
      <c r="HU24" s="239"/>
      <c r="HV24" s="239"/>
      <c r="HW24" s="239"/>
      <c r="HX24" s="239"/>
      <c r="HY24" s="239"/>
      <c r="HZ24" s="239"/>
      <c r="IA24" s="239"/>
      <c r="IB24" s="239"/>
      <c r="IC24" s="239"/>
      <c r="ID24" s="239"/>
      <c r="IE24" s="239"/>
      <c r="IF24" s="239"/>
      <c r="IG24" s="239"/>
      <c r="IH24" s="239"/>
      <c r="II24" s="239"/>
      <c r="IJ24" s="239"/>
      <c r="IK24" s="239"/>
      <c r="IL24" s="239"/>
      <c r="IM24" s="239"/>
      <c r="IN24" s="239"/>
      <c r="IO24" s="239"/>
      <c r="IP24" s="239"/>
      <c r="IQ24" s="239"/>
      <c r="IR24" s="438"/>
    </row>
    <row r="25" spans="1:252" ht="12.75" customHeight="1" x14ac:dyDescent="0.2">
      <c r="A25" s="237">
        <v>421010004</v>
      </c>
      <c r="B25" s="238">
        <f>INDEX(Sites!$A:$N,MATCH($A25,Sites!$A:$A,0),2)</f>
        <v>40.008889000000003</v>
      </c>
      <c r="C25" s="237" t="str">
        <f>INDEX(Sites!$A:$N,MATCH($A25,Sites!$A:$A,0),4)</f>
        <v>PA</v>
      </c>
      <c r="D25" s="237" t="str">
        <f>INDEX(Sites!$A:$N,MATCH($A25,Sites!$A:$A,0),6)</f>
        <v>Philadelphia (LAB)</v>
      </c>
      <c r="E25" s="237" t="str">
        <f>INDEX(Sites!$A:$N,MATCH($A25,Sites!$A:$A,0),10)</f>
        <v>22.0</v>
      </c>
      <c r="F25" s="237" t="str">
        <f>INDEX(Sites!$A:$N,MATCH($A25,Sites!$A:$A,0),5) &amp; ", " &amp; C25</f>
        <v>Philadelphia, PA</v>
      </c>
      <c r="G25" s="237">
        <f t="shared" si="0"/>
        <v>67</v>
      </c>
      <c r="H25" s="442">
        <v>35</v>
      </c>
      <c r="I25" s="239">
        <v>40</v>
      </c>
      <c r="J25" s="239"/>
      <c r="K25" s="239">
        <v>29</v>
      </c>
      <c r="L25" s="239">
        <v>40</v>
      </c>
      <c r="M25" s="239">
        <v>29</v>
      </c>
      <c r="N25" s="239">
        <v>34</v>
      </c>
      <c r="O25" s="239">
        <v>41</v>
      </c>
      <c r="P25" s="239">
        <v>32</v>
      </c>
      <c r="Q25" s="239">
        <v>35</v>
      </c>
      <c r="R25" s="239">
        <v>38</v>
      </c>
      <c r="S25" s="239">
        <v>39</v>
      </c>
      <c r="T25" s="239">
        <v>34</v>
      </c>
      <c r="U25" s="239">
        <v>41</v>
      </c>
      <c r="V25" s="239">
        <v>44</v>
      </c>
      <c r="W25" s="239">
        <v>50</v>
      </c>
      <c r="X25" s="239">
        <v>17</v>
      </c>
      <c r="Y25" s="239">
        <v>46</v>
      </c>
      <c r="Z25" s="239">
        <v>41</v>
      </c>
      <c r="AA25" s="239">
        <v>36</v>
      </c>
      <c r="AB25" s="239">
        <v>45</v>
      </c>
      <c r="AC25" s="239">
        <v>44</v>
      </c>
      <c r="AD25" s="239">
        <v>36</v>
      </c>
      <c r="AE25" s="239">
        <v>14</v>
      </c>
      <c r="AF25" s="239">
        <v>36</v>
      </c>
      <c r="AG25" s="239">
        <v>35</v>
      </c>
      <c r="AH25" s="239">
        <v>34</v>
      </c>
      <c r="AI25" s="239">
        <v>34</v>
      </c>
      <c r="AJ25" s="239">
        <v>36</v>
      </c>
      <c r="AK25" s="239">
        <v>32</v>
      </c>
      <c r="AL25" s="239">
        <v>38</v>
      </c>
      <c r="AM25" s="523">
        <v>38</v>
      </c>
      <c r="AN25" s="547">
        <v>43</v>
      </c>
      <c r="AO25" s="547">
        <v>37</v>
      </c>
      <c r="AP25" s="239">
        <v>37</v>
      </c>
      <c r="AQ25" s="239">
        <v>37</v>
      </c>
      <c r="AR25" s="239">
        <v>38</v>
      </c>
      <c r="AS25" s="239">
        <v>32</v>
      </c>
      <c r="AT25" s="523">
        <v>44</v>
      </c>
      <c r="AU25"/>
      <c r="AV25" s="239"/>
      <c r="AW25" s="239">
        <v>40</v>
      </c>
      <c r="AX25" s="239">
        <v>52</v>
      </c>
      <c r="AY25" s="239">
        <v>45</v>
      </c>
      <c r="AZ25" s="239">
        <v>46</v>
      </c>
      <c r="BA25" s="239">
        <v>51</v>
      </c>
      <c r="BB25" s="239">
        <v>55</v>
      </c>
      <c r="BC25" s="239">
        <v>33</v>
      </c>
      <c r="BD25" s="239">
        <v>28</v>
      </c>
      <c r="BE25" s="239">
        <v>30</v>
      </c>
      <c r="BF25" s="239">
        <v>37</v>
      </c>
      <c r="BG25" s="239">
        <v>42</v>
      </c>
      <c r="BH25" s="239">
        <v>48</v>
      </c>
      <c r="BI25" s="239">
        <v>43</v>
      </c>
      <c r="BJ25" s="239">
        <v>53</v>
      </c>
      <c r="BK25" s="239">
        <v>39</v>
      </c>
      <c r="BL25" s="239">
        <v>35</v>
      </c>
      <c r="BM25" s="239">
        <v>36</v>
      </c>
      <c r="BN25" s="239">
        <v>47</v>
      </c>
      <c r="BO25" s="239">
        <v>48</v>
      </c>
      <c r="BP25" s="239">
        <v>52</v>
      </c>
      <c r="BQ25" s="239">
        <v>53</v>
      </c>
      <c r="BR25" s="239">
        <v>43</v>
      </c>
      <c r="BS25" s="239">
        <v>43</v>
      </c>
      <c r="BT25" s="239">
        <v>22</v>
      </c>
      <c r="BU25" s="239">
        <v>46</v>
      </c>
      <c r="BV25" s="239"/>
      <c r="BW25" s="239"/>
      <c r="BX25" s="239"/>
      <c r="BY25" s="239">
        <v>60</v>
      </c>
      <c r="BZ25" s="239">
        <v>59</v>
      </c>
      <c r="CA25" s="239"/>
      <c r="CB25" s="239">
        <v>31</v>
      </c>
      <c r="CC25" s="239">
        <v>17</v>
      </c>
      <c r="CD25" s="239">
        <v>16</v>
      </c>
      <c r="CE25" s="239">
        <v>34</v>
      </c>
      <c r="CF25" s="239">
        <v>40</v>
      </c>
      <c r="CG25" s="239">
        <v>52</v>
      </c>
      <c r="CH25" s="239">
        <v>43</v>
      </c>
      <c r="CI25" s="239">
        <v>40</v>
      </c>
      <c r="CJ25" s="239">
        <v>38</v>
      </c>
      <c r="CK25" s="239">
        <v>61</v>
      </c>
      <c r="CL25" s="239">
        <v>50</v>
      </c>
      <c r="CM25" s="239">
        <v>42</v>
      </c>
      <c r="CN25" s="239">
        <v>31</v>
      </c>
      <c r="CO25" s="239">
        <v>35</v>
      </c>
      <c r="CP25" s="239">
        <v>31</v>
      </c>
      <c r="CQ25" s="239">
        <v>22</v>
      </c>
      <c r="CR25" s="239">
        <v>39</v>
      </c>
      <c r="CS25" s="239">
        <v>44</v>
      </c>
      <c r="CT25" s="239">
        <v>57</v>
      </c>
      <c r="CU25" s="239">
        <v>55</v>
      </c>
      <c r="CV25" s="239">
        <v>40</v>
      </c>
      <c r="CW25" s="239">
        <v>46</v>
      </c>
      <c r="CX25" s="239">
        <v>48</v>
      </c>
      <c r="CY25" s="239">
        <v>63</v>
      </c>
      <c r="CZ25" s="239">
        <v>59</v>
      </c>
      <c r="DA25" s="239">
        <v>54</v>
      </c>
      <c r="DB25" s="239">
        <v>37</v>
      </c>
      <c r="DC25" s="239">
        <v>52</v>
      </c>
      <c r="DD25" s="239">
        <v>46</v>
      </c>
      <c r="DE25" s="239">
        <v>46</v>
      </c>
      <c r="DF25" s="239">
        <v>31</v>
      </c>
      <c r="DG25" s="239">
        <v>35</v>
      </c>
      <c r="DH25" s="239">
        <v>53</v>
      </c>
      <c r="DI25" s="239">
        <v>51</v>
      </c>
      <c r="DJ25" s="239">
        <v>51</v>
      </c>
      <c r="DK25" s="239">
        <v>32</v>
      </c>
      <c r="DL25" s="239">
        <v>53</v>
      </c>
      <c r="DM25" s="239">
        <v>34</v>
      </c>
      <c r="DN25" s="239">
        <v>37</v>
      </c>
      <c r="DO25" s="239">
        <v>49</v>
      </c>
      <c r="DP25" s="239">
        <v>56</v>
      </c>
      <c r="DQ25" s="239">
        <v>39</v>
      </c>
      <c r="DR25" s="239">
        <v>34</v>
      </c>
      <c r="DS25" s="239">
        <v>49</v>
      </c>
      <c r="DT25" s="239">
        <v>60</v>
      </c>
      <c r="DU25" s="239">
        <v>50</v>
      </c>
      <c r="DV25" s="239">
        <v>22</v>
      </c>
      <c r="DW25" s="239">
        <v>44</v>
      </c>
      <c r="DX25" s="239">
        <v>61</v>
      </c>
      <c r="DY25" s="239">
        <v>67</v>
      </c>
      <c r="DZ25" s="239">
        <v>44</v>
      </c>
      <c r="EA25" s="239">
        <v>40</v>
      </c>
      <c r="EB25" s="239">
        <v>46</v>
      </c>
      <c r="EC25" s="239">
        <v>48</v>
      </c>
      <c r="ED25" s="239">
        <v>44</v>
      </c>
      <c r="EE25" s="239">
        <v>44</v>
      </c>
      <c r="EF25" s="239">
        <v>37</v>
      </c>
      <c r="EG25" s="239">
        <v>51</v>
      </c>
      <c r="EH25" s="239">
        <v>30</v>
      </c>
      <c r="EI25" s="239">
        <v>43</v>
      </c>
      <c r="EJ25" s="239">
        <v>55</v>
      </c>
      <c r="EK25" s="239">
        <v>45</v>
      </c>
      <c r="EL25" s="239">
        <v>56</v>
      </c>
      <c r="EM25" s="239">
        <v>53</v>
      </c>
      <c r="EN25" s="239">
        <v>50</v>
      </c>
      <c r="EO25" s="239">
        <v>58</v>
      </c>
      <c r="EP25" s="239">
        <v>50</v>
      </c>
      <c r="EQ25" s="239">
        <v>25</v>
      </c>
      <c r="ER25" s="239">
        <v>53</v>
      </c>
      <c r="ES25" s="239">
        <v>63</v>
      </c>
      <c r="ET25" s="239">
        <v>52</v>
      </c>
      <c r="EU25" s="239">
        <v>59</v>
      </c>
      <c r="EV25" s="239">
        <v>59</v>
      </c>
      <c r="EW25" s="239">
        <v>59</v>
      </c>
      <c r="EX25" s="239">
        <v>39</v>
      </c>
      <c r="EY25" s="239">
        <v>41</v>
      </c>
      <c r="EZ25" s="239">
        <v>59</v>
      </c>
      <c r="FA25" s="239">
        <v>52</v>
      </c>
      <c r="FB25" s="239">
        <v>45</v>
      </c>
      <c r="FC25" s="239">
        <v>40</v>
      </c>
      <c r="FD25" s="239">
        <v>49</v>
      </c>
      <c r="FE25" s="240">
        <v>39</v>
      </c>
      <c r="FF25" s="240">
        <v>50</v>
      </c>
      <c r="FG25" s="240">
        <v>48</v>
      </c>
      <c r="FH25" s="240">
        <v>51</v>
      </c>
      <c r="FI25" s="240">
        <v>49</v>
      </c>
      <c r="FJ25" s="240">
        <v>37</v>
      </c>
      <c r="FK25" s="240">
        <v>26</v>
      </c>
      <c r="FL25" s="240">
        <v>38</v>
      </c>
      <c r="FM25" s="240">
        <v>42</v>
      </c>
      <c r="FN25" s="240">
        <v>43</v>
      </c>
      <c r="FO25" s="240">
        <v>50</v>
      </c>
      <c r="FP25" s="239">
        <v>38</v>
      </c>
      <c r="FQ25" s="239">
        <v>39</v>
      </c>
      <c r="FR25" s="239">
        <v>50</v>
      </c>
      <c r="FS25" s="239">
        <v>40</v>
      </c>
      <c r="FT25" s="239"/>
      <c r="FU25" s="239">
        <v>42</v>
      </c>
      <c r="FV25" s="239">
        <v>48</v>
      </c>
      <c r="FW25" s="239">
        <v>61</v>
      </c>
      <c r="FX25" s="239">
        <v>54</v>
      </c>
      <c r="FY25" s="239">
        <v>37</v>
      </c>
      <c r="FZ25" s="239">
        <v>35</v>
      </c>
      <c r="GA25" s="239">
        <v>46</v>
      </c>
      <c r="GB25" s="239">
        <v>50</v>
      </c>
      <c r="GC25" s="239">
        <v>53</v>
      </c>
      <c r="GD25" s="239">
        <v>53</v>
      </c>
      <c r="GE25" s="239">
        <v>49</v>
      </c>
      <c r="GF25" s="239">
        <v>41</v>
      </c>
      <c r="GG25" s="239">
        <v>42</v>
      </c>
      <c r="GH25" s="239">
        <v>36</v>
      </c>
      <c r="GI25" s="239">
        <v>38</v>
      </c>
      <c r="GJ25" s="239">
        <v>47</v>
      </c>
      <c r="GK25" s="239">
        <v>48</v>
      </c>
      <c r="GL25" s="239">
        <v>49</v>
      </c>
      <c r="GM25" s="239">
        <v>48</v>
      </c>
      <c r="GN25" s="239">
        <v>42</v>
      </c>
      <c r="GO25" s="239">
        <v>25</v>
      </c>
      <c r="GP25" s="239">
        <v>20</v>
      </c>
      <c r="GQ25" s="239">
        <v>36</v>
      </c>
      <c r="GR25" s="239">
        <v>42</v>
      </c>
      <c r="GS25" s="239">
        <v>38</v>
      </c>
      <c r="GT25" s="239">
        <v>21</v>
      </c>
      <c r="GU25" s="239">
        <v>30</v>
      </c>
      <c r="GV25" s="239">
        <v>39</v>
      </c>
      <c r="GW25" s="239">
        <v>41</v>
      </c>
      <c r="GX25" s="239">
        <v>35</v>
      </c>
      <c r="GY25" s="239">
        <v>37</v>
      </c>
      <c r="GZ25" s="239">
        <v>54</v>
      </c>
      <c r="HA25" s="239">
        <v>50</v>
      </c>
      <c r="HB25" s="239">
        <v>46</v>
      </c>
      <c r="HC25" s="239">
        <v>34</v>
      </c>
      <c r="HD25" s="239">
        <v>50</v>
      </c>
      <c r="HE25" s="239">
        <v>26</v>
      </c>
      <c r="HF25" s="239">
        <v>34</v>
      </c>
      <c r="HG25" s="239">
        <v>29</v>
      </c>
      <c r="HH25" s="239">
        <v>34</v>
      </c>
      <c r="HI25" s="239">
        <v>36</v>
      </c>
      <c r="HJ25" s="239">
        <v>31</v>
      </c>
      <c r="HK25" s="239">
        <v>24</v>
      </c>
      <c r="HL25" s="239">
        <v>27</v>
      </c>
      <c r="HM25" s="239">
        <v>20</v>
      </c>
      <c r="HN25" s="239">
        <v>21</v>
      </c>
      <c r="HO25" s="239">
        <v>22</v>
      </c>
      <c r="HP25" s="239">
        <v>22</v>
      </c>
      <c r="HQ25" s="239"/>
      <c r="HR25" s="239"/>
      <c r="HS25" s="239"/>
      <c r="HT25" s="239"/>
      <c r="HU25" s="239"/>
      <c r="HV25" s="239"/>
      <c r="HW25" s="239"/>
      <c r="HX25" s="239"/>
      <c r="HY25" s="239"/>
      <c r="HZ25" s="239"/>
      <c r="IA25" s="239"/>
      <c r="IB25" s="239"/>
      <c r="IC25" s="239"/>
      <c r="ID25" s="239"/>
      <c r="IE25" s="239"/>
      <c r="IF25" s="239"/>
      <c r="IG25" s="239"/>
      <c r="IH25" s="239"/>
      <c r="II25" s="239"/>
      <c r="IJ25" s="239"/>
      <c r="IK25" s="239"/>
      <c r="IL25" s="239"/>
      <c r="IM25" s="239"/>
      <c r="IN25" s="239"/>
      <c r="IO25" s="239"/>
      <c r="IP25" s="239"/>
      <c r="IQ25" s="239"/>
      <c r="IR25" s="438"/>
    </row>
    <row r="26" spans="1:252" ht="12.75" customHeight="1" x14ac:dyDescent="0.2">
      <c r="A26" s="242">
        <v>421010024</v>
      </c>
      <c r="B26" s="243">
        <f>INDEX(Sites!$A:$N,MATCH($A26,Sites!$A:$A,0),2)</f>
        <v>40.0764</v>
      </c>
      <c r="C26" s="242" t="str">
        <f>INDEX(Sites!$A:$N,MATCH($A26,Sites!$A:$A,0),4)</f>
        <v>PA</v>
      </c>
      <c r="D26" s="242" t="str">
        <f>INDEX(Sites!$A:$N,MATCH($A26,Sites!$A:$A,0),6)</f>
        <v>Philadelphia (NEA)</v>
      </c>
      <c r="E26" s="242" t="str">
        <f>INDEX(Sites!$A:$N,MATCH($A26,Sites!$A:$A,0),10)</f>
        <v>28.0</v>
      </c>
      <c r="F26" s="242" t="str">
        <f>INDEX(Sites!$A:$N,MATCH($A26,Sites!$A:$A,0),5) &amp; ", " &amp; C26</f>
        <v>Philadelphia, PA</v>
      </c>
      <c r="G26" s="242">
        <f t="shared" si="0"/>
        <v>73</v>
      </c>
      <c r="H26" s="443">
        <v>41</v>
      </c>
      <c r="I26" s="244">
        <v>43</v>
      </c>
      <c r="J26" s="244"/>
      <c r="K26" s="244">
        <v>34</v>
      </c>
      <c r="L26" s="244">
        <v>43</v>
      </c>
      <c r="M26" s="244">
        <v>31</v>
      </c>
      <c r="N26" s="244">
        <v>35</v>
      </c>
      <c r="O26" s="244">
        <v>44</v>
      </c>
      <c r="P26" s="244">
        <v>36</v>
      </c>
      <c r="Q26" s="244">
        <v>37</v>
      </c>
      <c r="R26" s="244">
        <v>44</v>
      </c>
      <c r="S26" s="244">
        <v>40</v>
      </c>
      <c r="T26" s="244">
        <v>38</v>
      </c>
      <c r="U26" s="244">
        <v>38</v>
      </c>
      <c r="V26" s="244">
        <v>5</v>
      </c>
      <c r="W26" s="244">
        <v>54</v>
      </c>
      <c r="X26" s="244">
        <v>17</v>
      </c>
      <c r="Y26" s="244">
        <v>51</v>
      </c>
      <c r="Z26" s="244">
        <v>42</v>
      </c>
      <c r="AA26" s="244">
        <v>35</v>
      </c>
      <c r="AB26" s="244">
        <v>48</v>
      </c>
      <c r="AC26" s="244">
        <v>45</v>
      </c>
      <c r="AD26" s="244">
        <v>38</v>
      </c>
      <c r="AE26" s="244">
        <v>20</v>
      </c>
      <c r="AF26" s="244">
        <v>38</v>
      </c>
      <c r="AG26" s="244">
        <v>38</v>
      </c>
      <c r="AH26" s="244">
        <v>38</v>
      </c>
      <c r="AI26" s="244">
        <v>38</v>
      </c>
      <c r="AJ26" s="244">
        <v>41</v>
      </c>
      <c r="AK26" s="244">
        <v>39</v>
      </c>
      <c r="AL26" s="244">
        <v>42</v>
      </c>
      <c r="AM26" s="523">
        <v>41</v>
      </c>
      <c r="AN26" s="547">
        <v>46</v>
      </c>
      <c r="AO26" s="547">
        <v>38</v>
      </c>
      <c r="AP26" s="244">
        <v>42</v>
      </c>
      <c r="AQ26" s="244">
        <v>43</v>
      </c>
      <c r="AR26" s="244">
        <v>39</v>
      </c>
      <c r="AS26" s="244">
        <v>38</v>
      </c>
      <c r="AT26" s="523">
        <v>48</v>
      </c>
      <c r="AU26" s="547">
        <v>39</v>
      </c>
      <c r="AV26" s="244">
        <v>36</v>
      </c>
      <c r="AW26" s="244">
        <v>41</v>
      </c>
      <c r="AX26" s="244">
        <v>52</v>
      </c>
      <c r="AY26" s="244">
        <v>49</v>
      </c>
      <c r="AZ26" s="244">
        <v>44</v>
      </c>
      <c r="BA26" s="244">
        <v>54</v>
      </c>
      <c r="BB26" s="244">
        <v>56</v>
      </c>
      <c r="BC26" s="244">
        <v>35</v>
      </c>
      <c r="BD26" s="244">
        <v>30</v>
      </c>
      <c r="BE26" s="244">
        <v>32</v>
      </c>
      <c r="BF26" s="244">
        <v>40</v>
      </c>
      <c r="BG26" s="244">
        <v>46</v>
      </c>
      <c r="BH26" s="244">
        <v>51</v>
      </c>
      <c r="BI26" s="244">
        <v>44</v>
      </c>
      <c r="BJ26" s="244">
        <v>52</v>
      </c>
      <c r="BK26" s="244">
        <v>41</v>
      </c>
      <c r="BL26" s="244">
        <v>36</v>
      </c>
      <c r="BM26" s="244">
        <v>37</v>
      </c>
      <c r="BN26" s="244">
        <v>49</v>
      </c>
      <c r="BO26" s="244">
        <v>51</v>
      </c>
      <c r="BP26" s="244">
        <v>55</v>
      </c>
      <c r="BQ26" s="244">
        <v>55</v>
      </c>
      <c r="BR26" s="244">
        <v>45</v>
      </c>
      <c r="BS26" s="244">
        <v>43</v>
      </c>
      <c r="BT26" s="244">
        <v>24</v>
      </c>
      <c r="BU26" s="244">
        <v>49</v>
      </c>
      <c r="BV26" s="244">
        <v>48</v>
      </c>
      <c r="BW26" s="244">
        <v>42</v>
      </c>
      <c r="BX26" s="244">
        <v>44</v>
      </c>
      <c r="BY26" s="244">
        <v>60</v>
      </c>
      <c r="BZ26" s="244">
        <v>58</v>
      </c>
      <c r="CA26" s="244">
        <v>44</v>
      </c>
      <c r="CB26" s="244">
        <v>35</v>
      </c>
      <c r="CC26" s="244">
        <v>20</v>
      </c>
      <c r="CD26" s="244">
        <v>21</v>
      </c>
      <c r="CE26" s="244">
        <v>40</v>
      </c>
      <c r="CF26" s="244">
        <v>47</v>
      </c>
      <c r="CG26" s="244">
        <v>57</v>
      </c>
      <c r="CH26" s="244">
        <v>48</v>
      </c>
      <c r="CI26" s="244">
        <v>46</v>
      </c>
      <c r="CJ26" s="244">
        <v>46</v>
      </c>
      <c r="CK26" s="244">
        <v>68</v>
      </c>
      <c r="CL26" s="244">
        <v>58</v>
      </c>
      <c r="CM26" s="244">
        <v>44</v>
      </c>
      <c r="CN26" s="244">
        <v>36</v>
      </c>
      <c r="CO26" s="244">
        <v>39</v>
      </c>
      <c r="CP26" s="244">
        <v>36</v>
      </c>
      <c r="CQ26" s="244">
        <v>27</v>
      </c>
      <c r="CR26" s="244">
        <v>45</v>
      </c>
      <c r="CS26" s="244">
        <v>48</v>
      </c>
      <c r="CT26" s="244">
        <v>63</v>
      </c>
      <c r="CU26" s="244">
        <v>57</v>
      </c>
      <c r="CV26" s="244">
        <v>45</v>
      </c>
      <c r="CW26" s="244">
        <v>45</v>
      </c>
      <c r="CX26" s="244">
        <v>52</v>
      </c>
      <c r="CY26" s="244">
        <v>66</v>
      </c>
      <c r="CZ26" s="244">
        <v>66</v>
      </c>
      <c r="DA26" s="244">
        <v>61</v>
      </c>
      <c r="DB26" s="244">
        <v>43</v>
      </c>
      <c r="DC26" s="244">
        <v>57</v>
      </c>
      <c r="DD26" s="244">
        <v>51</v>
      </c>
      <c r="DE26" s="244">
        <v>50</v>
      </c>
      <c r="DF26" s="244">
        <v>35</v>
      </c>
      <c r="DG26" s="244">
        <v>39</v>
      </c>
      <c r="DH26" s="244">
        <v>57</v>
      </c>
      <c r="DI26" s="244">
        <v>55</v>
      </c>
      <c r="DJ26" s="244"/>
      <c r="DK26" s="244">
        <v>40</v>
      </c>
      <c r="DL26" s="244">
        <v>58</v>
      </c>
      <c r="DM26" s="244">
        <v>37</v>
      </c>
      <c r="DN26" s="244">
        <v>39</v>
      </c>
      <c r="DO26" s="244">
        <v>54</v>
      </c>
      <c r="DP26" s="244">
        <v>67</v>
      </c>
      <c r="DQ26" s="244">
        <v>49</v>
      </c>
      <c r="DR26" s="244">
        <v>41</v>
      </c>
      <c r="DS26" s="244">
        <v>57</v>
      </c>
      <c r="DT26" s="244">
        <v>67</v>
      </c>
      <c r="DU26" s="244">
        <v>58</v>
      </c>
      <c r="DV26" s="244">
        <v>34</v>
      </c>
      <c r="DW26" s="244">
        <v>46</v>
      </c>
      <c r="DX26" s="244">
        <v>66</v>
      </c>
      <c r="DY26" s="244">
        <v>72</v>
      </c>
      <c r="DZ26" s="244">
        <v>57</v>
      </c>
      <c r="EA26" s="244">
        <v>52</v>
      </c>
      <c r="EB26" s="244">
        <v>52</v>
      </c>
      <c r="EC26" s="244">
        <v>51</v>
      </c>
      <c r="ED26" s="244">
        <v>54</v>
      </c>
      <c r="EE26" s="244">
        <v>54</v>
      </c>
      <c r="EF26" s="244">
        <v>44</v>
      </c>
      <c r="EG26" s="244">
        <v>61</v>
      </c>
      <c r="EH26" s="244">
        <v>38</v>
      </c>
      <c r="EI26" s="244">
        <v>50</v>
      </c>
      <c r="EJ26" s="244">
        <v>68</v>
      </c>
      <c r="EK26" s="244">
        <v>57</v>
      </c>
      <c r="EL26" s="244">
        <v>64</v>
      </c>
      <c r="EM26" s="244">
        <v>59</v>
      </c>
      <c r="EN26" s="244">
        <v>57</v>
      </c>
      <c r="EO26" s="244">
        <v>69</v>
      </c>
      <c r="EP26" s="244">
        <v>61</v>
      </c>
      <c r="EQ26" s="244">
        <v>36</v>
      </c>
      <c r="ER26" s="244">
        <v>60</v>
      </c>
      <c r="ES26" s="244">
        <v>73</v>
      </c>
      <c r="ET26" s="244">
        <v>66</v>
      </c>
      <c r="EU26" s="244">
        <v>65</v>
      </c>
      <c r="EV26" s="244">
        <v>65</v>
      </c>
      <c r="EW26" s="244">
        <v>67</v>
      </c>
      <c r="EX26" s="244">
        <v>48</v>
      </c>
      <c r="EY26" s="244">
        <v>47</v>
      </c>
      <c r="EZ26" s="244">
        <v>68</v>
      </c>
      <c r="FA26" s="244">
        <v>59</v>
      </c>
      <c r="FB26" s="244">
        <v>49</v>
      </c>
      <c r="FC26" s="244">
        <v>41</v>
      </c>
      <c r="FD26" s="244">
        <v>53</v>
      </c>
      <c r="FE26" s="245">
        <v>43</v>
      </c>
      <c r="FF26" s="245">
        <v>55</v>
      </c>
      <c r="FG26" s="245">
        <v>54</v>
      </c>
      <c r="FH26" s="245">
        <v>62</v>
      </c>
      <c r="FI26" s="245">
        <v>61</v>
      </c>
      <c r="FJ26" s="245">
        <v>45</v>
      </c>
      <c r="FK26" s="245">
        <v>33</v>
      </c>
      <c r="FL26" s="245">
        <v>49</v>
      </c>
      <c r="FM26" s="244">
        <v>54</v>
      </c>
      <c r="FN26" s="244"/>
      <c r="FO26" s="244"/>
      <c r="FP26" s="244"/>
      <c r="FQ26" s="244"/>
      <c r="FR26" s="244"/>
      <c r="FS26" s="244"/>
      <c r="FT26" s="244"/>
      <c r="FU26" s="244"/>
      <c r="FV26" s="244"/>
      <c r="FW26" s="244"/>
      <c r="FX26" s="244"/>
      <c r="FY26" s="244"/>
      <c r="FZ26" s="244"/>
      <c r="GA26" s="244"/>
      <c r="GB26" s="244"/>
      <c r="GC26" s="244"/>
      <c r="GD26" s="244"/>
      <c r="GE26" s="244"/>
      <c r="GF26" s="244"/>
      <c r="GG26" s="244"/>
      <c r="GH26" s="244"/>
      <c r="GI26" s="244"/>
      <c r="GJ26" s="244"/>
      <c r="GK26" s="244"/>
      <c r="GL26" s="244"/>
      <c r="GM26" s="244"/>
      <c r="GN26" s="244"/>
      <c r="GO26" s="244"/>
      <c r="GP26" s="244"/>
      <c r="GQ26" s="244"/>
      <c r="GR26" s="244"/>
      <c r="GS26" s="244"/>
      <c r="GT26" s="244"/>
      <c r="GU26" s="244"/>
      <c r="GV26" s="244"/>
      <c r="GW26" s="244"/>
      <c r="GX26" s="244"/>
      <c r="GY26" s="244"/>
      <c r="GZ26" s="244"/>
      <c r="HA26" s="244"/>
      <c r="HB26" s="244"/>
      <c r="HC26" s="244"/>
      <c r="HD26" s="244"/>
      <c r="HE26" s="244"/>
      <c r="HF26" s="244"/>
      <c r="HG26" s="244"/>
      <c r="HH26" s="244"/>
      <c r="HI26" s="244"/>
      <c r="HJ26" s="244"/>
      <c r="HK26" s="244"/>
      <c r="HL26" s="244"/>
      <c r="HM26" s="244"/>
      <c r="HN26" s="244"/>
      <c r="HO26" s="244"/>
      <c r="HP26" s="244"/>
      <c r="HQ26" s="244"/>
      <c r="HR26" s="244"/>
      <c r="HS26" s="244"/>
      <c r="HT26" s="244"/>
      <c r="HU26" s="244"/>
      <c r="HV26" s="244"/>
      <c r="HW26" s="244"/>
      <c r="HX26" s="244"/>
      <c r="HY26" s="244"/>
      <c r="HZ26" s="244"/>
      <c r="IA26" s="244"/>
      <c r="IB26" s="244"/>
      <c r="IC26" s="244"/>
      <c r="ID26" s="244"/>
      <c r="IE26" s="244"/>
      <c r="IF26" s="244"/>
      <c r="IG26" s="244"/>
      <c r="IH26" s="244"/>
      <c r="II26" s="244"/>
      <c r="IJ26" s="244"/>
      <c r="IK26" s="244"/>
      <c r="IL26" s="244"/>
      <c r="IM26" s="244"/>
      <c r="IN26" s="244"/>
      <c r="IO26" s="244"/>
      <c r="IP26" s="244"/>
      <c r="IQ26" s="244"/>
      <c r="IR26" s="439"/>
    </row>
    <row r="27" spans="1:252" ht="12.75" customHeight="1" x14ac:dyDescent="0.2">
      <c r="A27" s="246">
        <v>421010048</v>
      </c>
      <c r="B27" s="247">
        <f>INDEX(Sites!$A:$N,MATCH($A27,Sites!$A:$A,0),2)</f>
        <v>39.991388999999998</v>
      </c>
      <c r="C27" s="246" t="str">
        <f>INDEX(Sites!$A:$N,MATCH($A27,Sites!$A:$A,0),4)</f>
        <v>PA</v>
      </c>
      <c r="D27" s="246" t="str">
        <f>INDEX(Sites!$A:$N,MATCH($A27,Sites!$A:$A,0),6)</f>
        <v>Philadelphia (NEW)</v>
      </c>
      <c r="E27" s="246" t="str">
        <f>INDEX(Sites!$A:$N,MATCH($A27,Sites!$A:$A,0),10)</f>
        <v>22.0</v>
      </c>
      <c r="F27" s="246" t="str">
        <f>INDEX(Sites!$A:$N,MATCH($A27,Sites!$A:$A,0),5) &amp; ", " &amp; C27</f>
        <v>Philadelphia, PA</v>
      </c>
      <c r="G27" s="246">
        <f t="shared" si="0"/>
        <v>73</v>
      </c>
      <c r="H27" s="444">
        <v>43</v>
      </c>
      <c r="I27" s="248">
        <v>41</v>
      </c>
      <c r="J27" s="248"/>
      <c r="K27" s="248">
        <v>35</v>
      </c>
      <c r="L27" s="248">
        <v>45</v>
      </c>
      <c r="M27" s="248">
        <v>33</v>
      </c>
      <c r="N27" s="248">
        <v>33</v>
      </c>
      <c r="O27" s="248">
        <v>41</v>
      </c>
      <c r="P27" s="248">
        <v>31</v>
      </c>
      <c r="Q27" s="248">
        <v>34</v>
      </c>
      <c r="R27" s="248">
        <v>44</v>
      </c>
      <c r="S27" s="248">
        <v>40</v>
      </c>
      <c r="T27" s="248">
        <v>38</v>
      </c>
      <c r="U27" s="248">
        <v>46</v>
      </c>
      <c r="V27" s="248">
        <v>46</v>
      </c>
      <c r="W27" s="248">
        <v>53</v>
      </c>
      <c r="X27" s="248">
        <v>17</v>
      </c>
      <c r="Y27" s="248">
        <v>50</v>
      </c>
      <c r="Z27" s="248">
        <v>43</v>
      </c>
      <c r="AA27" s="248">
        <v>34</v>
      </c>
      <c r="AB27" s="248">
        <v>40</v>
      </c>
      <c r="AC27" s="248">
        <v>40</v>
      </c>
      <c r="AD27" s="248">
        <v>37</v>
      </c>
      <c r="AE27" s="248">
        <v>14</v>
      </c>
      <c r="AF27" s="248">
        <v>37</v>
      </c>
      <c r="AG27" s="248">
        <v>37</v>
      </c>
      <c r="AH27" s="248">
        <v>36</v>
      </c>
      <c r="AI27" s="248">
        <v>35</v>
      </c>
      <c r="AJ27" s="248">
        <v>38</v>
      </c>
      <c r="AK27" s="248">
        <v>38</v>
      </c>
      <c r="AL27" s="248">
        <v>43</v>
      </c>
      <c r="AM27" s="523">
        <v>39</v>
      </c>
      <c r="AN27" s="547">
        <v>45</v>
      </c>
      <c r="AO27" s="547">
        <v>38</v>
      </c>
      <c r="AP27" s="248">
        <v>39</v>
      </c>
      <c r="AQ27" s="248">
        <v>41</v>
      </c>
      <c r="AR27" s="248">
        <v>37</v>
      </c>
      <c r="AS27" s="248">
        <v>35</v>
      </c>
      <c r="AT27" s="248">
        <v>47</v>
      </c>
      <c r="AU27" s="248">
        <v>37</v>
      </c>
      <c r="AV27" s="248">
        <v>35</v>
      </c>
      <c r="AW27" s="248">
        <v>41</v>
      </c>
      <c r="AX27" s="248">
        <v>50</v>
      </c>
      <c r="AY27" s="248">
        <v>49</v>
      </c>
      <c r="AZ27" s="248">
        <v>47</v>
      </c>
      <c r="BA27" s="248">
        <v>53</v>
      </c>
      <c r="BB27" s="248">
        <v>57</v>
      </c>
      <c r="BC27" s="248">
        <v>34</v>
      </c>
      <c r="BD27" s="248">
        <v>29</v>
      </c>
      <c r="BE27" s="248">
        <v>33</v>
      </c>
      <c r="BF27" s="248">
        <v>39</v>
      </c>
      <c r="BG27" s="248">
        <v>45</v>
      </c>
      <c r="BH27" s="248">
        <v>48</v>
      </c>
      <c r="BI27" s="248">
        <v>44</v>
      </c>
      <c r="BJ27" s="248">
        <v>51</v>
      </c>
      <c r="BK27" s="248">
        <v>39</v>
      </c>
      <c r="BL27" s="248">
        <v>35</v>
      </c>
      <c r="BM27" s="248">
        <v>34</v>
      </c>
      <c r="BN27" s="248">
        <v>46</v>
      </c>
      <c r="BO27" s="248">
        <v>47</v>
      </c>
      <c r="BP27" s="248">
        <v>53</v>
      </c>
      <c r="BQ27" s="248">
        <v>54</v>
      </c>
      <c r="BR27" s="248">
        <v>42</v>
      </c>
      <c r="BS27" s="248">
        <v>43</v>
      </c>
      <c r="BT27" s="248">
        <v>20</v>
      </c>
      <c r="BU27" s="248">
        <v>50</v>
      </c>
      <c r="BV27" s="248">
        <v>48</v>
      </c>
      <c r="BW27" s="248">
        <v>42</v>
      </c>
      <c r="BX27" s="248">
        <v>43</v>
      </c>
      <c r="BY27" s="248">
        <v>55</v>
      </c>
      <c r="BZ27" s="248">
        <v>56</v>
      </c>
      <c r="CA27" s="248">
        <v>42</v>
      </c>
      <c r="CB27" s="248">
        <v>32</v>
      </c>
      <c r="CC27" s="248">
        <v>18</v>
      </c>
      <c r="CD27" s="248">
        <v>16</v>
      </c>
      <c r="CE27" s="248">
        <v>38</v>
      </c>
      <c r="CF27" s="248">
        <v>45</v>
      </c>
      <c r="CG27" s="248">
        <v>52</v>
      </c>
      <c r="CH27" s="248">
        <v>46</v>
      </c>
      <c r="CI27" s="248">
        <v>43</v>
      </c>
      <c r="CJ27" s="248">
        <v>41</v>
      </c>
      <c r="CK27" s="248">
        <v>66</v>
      </c>
      <c r="CL27" s="248">
        <v>53</v>
      </c>
      <c r="CM27" s="248">
        <v>43</v>
      </c>
      <c r="CN27" s="248">
        <v>30</v>
      </c>
      <c r="CO27" s="248">
        <v>34</v>
      </c>
      <c r="CP27" s="248">
        <v>35</v>
      </c>
      <c r="CQ27" s="248">
        <v>28</v>
      </c>
      <c r="CR27" s="248">
        <v>43</v>
      </c>
      <c r="CS27" s="248">
        <v>47</v>
      </c>
      <c r="CT27" s="248">
        <v>60</v>
      </c>
      <c r="CU27" s="248">
        <v>57</v>
      </c>
      <c r="CV27" s="248">
        <v>42</v>
      </c>
      <c r="CW27" s="248">
        <v>48</v>
      </c>
      <c r="CX27" s="248">
        <v>46</v>
      </c>
      <c r="CY27" s="248">
        <v>64</v>
      </c>
      <c r="CZ27" s="248">
        <v>58</v>
      </c>
      <c r="DA27" s="248">
        <v>57</v>
      </c>
      <c r="DB27" s="248">
        <v>40</v>
      </c>
      <c r="DC27" s="248">
        <v>54</v>
      </c>
      <c r="DD27" s="248">
        <v>48</v>
      </c>
      <c r="DE27" s="248">
        <v>47</v>
      </c>
      <c r="DF27" s="248">
        <v>36</v>
      </c>
      <c r="DG27" s="248">
        <v>41</v>
      </c>
      <c r="DH27" s="248">
        <v>62</v>
      </c>
      <c r="DI27" s="248">
        <v>50</v>
      </c>
      <c r="DJ27" s="248"/>
      <c r="DK27" s="248">
        <v>40</v>
      </c>
      <c r="DL27" s="248">
        <v>56</v>
      </c>
      <c r="DM27" s="248">
        <v>34</v>
      </c>
      <c r="DN27" s="248">
        <v>36</v>
      </c>
      <c r="DO27" s="248">
        <v>49</v>
      </c>
      <c r="DP27" s="248">
        <v>63</v>
      </c>
      <c r="DQ27" s="248">
        <v>43</v>
      </c>
      <c r="DR27" s="248">
        <v>37</v>
      </c>
      <c r="DS27" s="248">
        <v>55</v>
      </c>
      <c r="DT27" s="248">
        <v>66</v>
      </c>
      <c r="DU27" s="248">
        <v>54</v>
      </c>
      <c r="DV27" s="248">
        <v>29</v>
      </c>
      <c r="DW27" s="248">
        <v>45</v>
      </c>
      <c r="DX27" s="248">
        <v>66</v>
      </c>
      <c r="DY27" s="248">
        <v>69</v>
      </c>
      <c r="DZ27" s="248">
        <v>56</v>
      </c>
      <c r="EA27" s="248">
        <v>44</v>
      </c>
      <c r="EB27" s="248">
        <v>33</v>
      </c>
      <c r="EC27" s="248">
        <v>28</v>
      </c>
      <c r="ED27" s="248">
        <v>48</v>
      </c>
      <c r="EE27" s="248">
        <v>50</v>
      </c>
      <c r="EF27" s="248">
        <v>38</v>
      </c>
      <c r="EG27" s="248">
        <v>66</v>
      </c>
      <c r="EH27" s="248">
        <v>33</v>
      </c>
      <c r="EI27" s="248">
        <v>45</v>
      </c>
      <c r="EJ27" s="248">
        <v>59</v>
      </c>
      <c r="EK27" s="248">
        <v>51</v>
      </c>
      <c r="EL27" s="248">
        <v>62</v>
      </c>
      <c r="EM27" s="248">
        <v>57</v>
      </c>
      <c r="EN27" s="248">
        <v>51</v>
      </c>
      <c r="EO27" s="248">
        <v>64</v>
      </c>
      <c r="EP27" s="248">
        <v>58</v>
      </c>
      <c r="EQ27" s="248">
        <v>34</v>
      </c>
      <c r="ER27" s="248">
        <v>60</v>
      </c>
      <c r="ES27" s="248">
        <v>73</v>
      </c>
      <c r="ET27" s="248">
        <v>65</v>
      </c>
      <c r="EU27" s="248">
        <v>66</v>
      </c>
      <c r="EV27" s="248">
        <v>72</v>
      </c>
      <c r="EW27" s="248">
        <v>65</v>
      </c>
      <c r="EX27" s="248">
        <v>48</v>
      </c>
      <c r="EY27" s="248">
        <v>43</v>
      </c>
      <c r="EZ27" s="248">
        <v>66</v>
      </c>
      <c r="FA27" s="248">
        <v>64</v>
      </c>
      <c r="FB27" s="248">
        <v>52</v>
      </c>
      <c r="FC27" s="248">
        <v>42</v>
      </c>
      <c r="FD27" s="248">
        <v>53</v>
      </c>
      <c r="FE27" s="249">
        <v>42</v>
      </c>
      <c r="FF27" s="249">
        <v>55</v>
      </c>
      <c r="FG27" s="249">
        <v>50</v>
      </c>
      <c r="FH27" s="249">
        <v>59</v>
      </c>
      <c r="FI27" s="249">
        <v>56</v>
      </c>
      <c r="FJ27" s="249">
        <v>44</v>
      </c>
      <c r="FK27" s="249">
        <v>33</v>
      </c>
      <c r="FL27" s="249">
        <v>43</v>
      </c>
      <c r="FM27" s="249"/>
      <c r="FN27" s="249"/>
      <c r="FO27" s="249"/>
      <c r="FP27" s="248"/>
      <c r="FQ27" s="248"/>
      <c r="FR27" s="248"/>
      <c r="FS27" s="248"/>
      <c r="FT27" s="248"/>
      <c r="FU27" s="248"/>
      <c r="FV27" s="248"/>
      <c r="FW27" s="248"/>
      <c r="FX27" s="248"/>
      <c r="FY27" s="248"/>
      <c r="FZ27" s="248"/>
      <c r="GA27" s="248"/>
      <c r="GB27" s="248"/>
      <c r="GC27" s="248"/>
      <c r="GD27" s="248"/>
      <c r="GE27" s="248"/>
      <c r="GF27" s="248"/>
      <c r="GG27" s="248">
        <v>47</v>
      </c>
      <c r="GH27" s="248">
        <v>44</v>
      </c>
      <c r="GI27" s="248">
        <v>38</v>
      </c>
      <c r="GJ27" s="248">
        <v>48</v>
      </c>
      <c r="GK27" s="248">
        <v>49</v>
      </c>
      <c r="GL27" s="248">
        <v>50</v>
      </c>
      <c r="GM27" s="248">
        <v>55</v>
      </c>
      <c r="GN27" s="248">
        <v>46</v>
      </c>
      <c r="GO27" s="248">
        <v>25</v>
      </c>
      <c r="GP27" s="248">
        <v>19</v>
      </c>
      <c r="GQ27" s="248">
        <v>34</v>
      </c>
      <c r="GR27" s="248">
        <v>43</v>
      </c>
      <c r="GS27" s="248">
        <v>41</v>
      </c>
      <c r="GT27" s="248">
        <v>24</v>
      </c>
      <c r="GU27" s="248">
        <v>37</v>
      </c>
      <c r="GV27" s="248">
        <v>44</v>
      </c>
      <c r="GW27" s="248">
        <v>43</v>
      </c>
      <c r="GX27" s="248">
        <v>35</v>
      </c>
      <c r="GY27" s="248">
        <v>38</v>
      </c>
      <c r="GZ27" s="248">
        <v>56</v>
      </c>
      <c r="HA27" s="248">
        <v>55</v>
      </c>
      <c r="HB27" s="248">
        <v>49</v>
      </c>
      <c r="HC27" s="248">
        <v>35</v>
      </c>
      <c r="HD27" s="248">
        <v>54</v>
      </c>
      <c r="HE27" s="248">
        <v>27</v>
      </c>
      <c r="HF27" s="248">
        <v>34</v>
      </c>
      <c r="HG27" s="248">
        <v>32</v>
      </c>
      <c r="HH27" s="248">
        <v>38</v>
      </c>
      <c r="HI27" s="248">
        <v>38</v>
      </c>
      <c r="HJ27" s="248">
        <v>34</v>
      </c>
      <c r="HK27" s="248">
        <v>24</v>
      </c>
      <c r="HL27" s="248">
        <v>26</v>
      </c>
      <c r="HM27" s="248">
        <v>19</v>
      </c>
      <c r="HN27" s="248">
        <v>22</v>
      </c>
      <c r="HO27" s="248">
        <v>19</v>
      </c>
      <c r="HP27" s="248">
        <v>21</v>
      </c>
      <c r="HQ27" s="248"/>
      <c r="HR27" s="248"/>
      <c r="HS27" s="248"/>
      <c r="HT27" s="248"/>
      <c r="HU27" s="248"/>
      <c r="HV27" s="248"/>
      <c r="HW27" s="248"/>
      <c r="HX27" s="248"/>
      <c r="HY27" s="248"/>
      <c r="HZ27" s="248"/>
      <c r="IA27" s="248"/>
      <c r="IB27" s="248"/>
      <c r="IC27" s="248"/>
      <c r="ID27" s="248"/>
      <c r="IE27" s="248"/>
      <c r="IF27" s="248"/>
      <c r="IG27" s="248"/>
      <c r="IH27" s="248"/>
      <c r="II27" s="248"/>
      <c r="IJ27" s="248"/>
      <c r="IK27" s="248"/>
      <c r="IL27" s="248"/>
      <c r="IM27" s="248"/>
      <c r="IN27" s="248"/>
      <c r="IO27" s="248"/>
      <c r="IP27" s="248"/>
      <c r="IQ27" s="248"/>
      <c r="IR27" s="440"/>
    </row>
    <row r="28" spans="1:252" ht="12.75" customHeight="1" x14ac:dyDescent="0.2">
      <c r="C28" s="194" t="s">
        <v>50</v>
      </c>
      <c r="F28" s="474" t="s">
        <v>51</v>
      </c>
      <c r="G28" s="481">
        <f t="shared" si="0"/>
        <v>78</v>
      </c>
      <c r="H28" s="250">
        <f t="shared" ref="H28:BS28" si="1">IF(MAX(H5:H27)&gt;0,MAX(H5:H27),"")</f>
        <v>49</v>
      </c>
      <c r="I28" s="479">
        <f t="shared" si="1"/>
        <v>49</v>
      </c>
      <c r="J28" s="479">
        <f t="shared" si="1"/>
        <v>45</v>
      </c>
      <c r="K28" s="479">
        <f t="shared" si="1"/>
        <v>43</v>
      </c>
      <c r="L28" s="479">
        <f t="shared" si="1"/>
        <v>47</v>
      </c>
      <c r="M28" s="479">
        <f t="shared" si="1"/>
        <v>43</v>
      </c>
      <c r="N28" s="479">
        <f t="shared" si="1"/>
        <v>39</v>
      </c>
      <c r="O28" s="479">
        <f t="shared" si="1"/>
        <v>48</v>
      </c>
      <c r="P28" s="479">
        <f t="shared" si="1"/>
        <v>46</v>
      </c>
      <c r="Q28" s="479">
        <f t="shared" si="1"/>
        <v>40</v>
      </c>
      <c r="R28" s="479">
        <f t="shared" si="1"/>
        <v>49</v>
      </c>
      <c r="S28" s="479">
        <f t="shared" si="1"/>
        <v>45</v>
      </c>
      <c r="T28" s="479">
        <f t="shared" si="1"/>
        <v>42</v>
      </c>
      <c r="U28" s="479">
        <f t="shared" si="1"/>
        <v>51</v>
      </c>
      <c r="V28" s="479">
        <f t="shared" si="1"/>
        <v>55</v>
      </c>
      <c r="W28" s="479">
        <f t="shared" si="1"/>
        <v>58</v>
      </c>
      <c r="X28" s="479">
        <f t="shared" si="1"/>
        <v>41</v>
      </c>
      <c r="Y28" s="479">
        <f t="shared" si="1"/>
        <v>54</v>
      </c>
      <c r="Z28" s="479">
        <f t="shared" si="1"/>
        <v>47</v>
      </c>
      <c r="AA28" s="479">
        <f t="shared" si="1"/>
        <v>40</v>
      </c>
      <c r="AB28" s="479">
        <f t="shared" si="1"/>
        <v>52</v>
      </c>
      <c r="AC28" s="479">
        <f t="shared" si="1"/>
        <v>48</v>
      </c>
      <c r="AD28" s="479">
        <f t="shared" si="1"/>
        <v>43</v>
      </c>
      <c r="AE28" s="479">
        <f t="shared" si="1"/>
        <v>28</v>
      </c>
      <c r="AF28" s="479">
        <f t="shared" si="1"/>
        <v>46</v>
      </c>
      <c r="AG28" s="479">
        <f t="shared" si="1"/>
        <v>41</v>
      </c>
      <c r="AH28" s="479">
        <f t="shared" si="1"/>
        <v>39</v>
      </c>
      <c r="AI28" s="479">
        <f t="shared" si="1"/>
        <v>41</v>
      </c>
      <c r="AJ28" s="479">
        <f t="shared" si="1"/>
        <v>44</v>
      </c>
      <c r="AK28" s="479">
        <f t="shared" si="1"/>
        <v>49</v>
      </c>
      <c r="AL28" s="479">
        <f t="shared" si="1"/>
        <v>46</v>
      </c>
      <c r="AM28" s="479">
        <f t="shared" si="1"/>
        <v>43</v>
      </c>
      <c r="AN28">
        <v>45</v>
      </c>
      <c r="AO28">
        <v>37</v>
      </c>
      <c r="AP28" s="479">
        <f t="shared" si="1"/>
        <v>47</v>
      </c>
      <c r="AQ28" s="479">
        <f t="shared" si="1"/>
        <v>48</v>
      </c>
      <c r="AR28" s="479">
        <f t="shared" si="1"/>
        <v>48</v>
      </c>
      <c r="AS28" s="479">
        <f t="shared" si="1"/>
        <v>44</v>
      </c>
      <c r="AT28" s="479">
        <f t="shared" si="1"/>
        <v>51</v>
      </c>
      <c r="AU28" s="479">
        <f t="shared" si="1"/>
        <v>41</v>
      </c>
      <c r="AV28" s="479">
        <f t="shared" si="1"/>
        <v>38</v>
      </c>
      <c r="AW28" s="479">
        <f t="shared" si="1"/>
        <v>46</v>
      </c>
      <c r="AX28" s="479">
        <f t="shared" si="1"/>
        <v>59</v>
      </c>
      <c r="AY28" s="479">
        <f t="shared" si="1"/>
        <v>57</v>
      </c>
      <c r="AZ28" s="479">
        <f t="shared" si="1"/>
        <v>55</v>
      </c>
      <c r="BA28" s="479">
        <f t="shared" si="1"/>
        <v>57</v>
      </c>
      <c r="BB28" s="479">
        <f t="shared" si="1"/>
        <v>60</v>
      </c>
      <c r="BC28" s="479">
        <f t="shared" si="1"/>
        <v>42</v>
      </c>
      <c r="BD28" s="479">
        <f t="shared" si="1"/>
        <v>36</v>
      </c>
      <c r="BE28" s="479">
        <f t="shared" si="1"/>
        <v>38</v>
      </c>
      <c r="BF28" s="479">
        <f t="shared" si="1"/>
        <v>43</v>
      </c>
      <c r="BG28" s="479">
        <f t="shared" si="1"/>
        <v>50</v>
      </c>
      <c r="BH28" s="479">
        <f t="shared" si="1"/>
        <v>56</v>
      </c>
      <c r="BI28" s="479">
        <f t="shared" si="1"/>
        <v>57</v>
      </c>
      <c r="BJ28" s="479">
        <f t="shared" si="1"/>
        <v>57</v>
      </c>
      <c r="BK28" s="479">
        <f t="shared" si="1"/>
        <v>47</v>
      </c>
      <c r="BL28" s="479">
        <f t="shared" si="1"/>
        <v>43</v>
      </c>
      <c r="BM28" s="479">
        <f t="shared" si="1"/>
        <v>42</v>
      </c>
      <c r="BN28" s="479">
        <f t="shared" si="1"/>
        <v>49</v>
      </c>
      <c r="BO28" s="479">
        <f t="shared" si="1"/>
        <v>53</v>
      </c>
      <c r="BP28" s="479">
        <f t="shared" si="1"/>
        <v>58</v>
      </c>
      <c r="BQ28" s="479">
        <f t="shared" si="1"/>
        <v>59</v>
      </c>
      <c r="BR28" s="479">
        <f t="shared" si="1"/>
        <v>54</v>
      </c>
      <c r="BS28" s="479">
        <f t="shared" si="1"/>
        <v>49</v>
      </c>
      <c r="BT28" s="479">
        <f t="shared" ref="BT28:EE28" si="2">IF(MAX(BT5:BT27)&gt;0,MAX(BT5:BT27),"")</f>
        <v>35</v>
      </c>
      <c r="BU28" s="479">
        <f t="shared" si="2"/>
        <v>51</v>
      </c>
      <c r="BV28" s="479">
        <f>IF(MAX(BV6:BV27)&gt;0,MAX(BV6:BV27),"")</f>
        <v>52</v>
      </c>
      <c r="BW28" s="479">
        <f t="shared" si="2"/>
        <v>49</v>
      </c>
      <c r="BX28" s="479">
        <f t="shared" si="2"/>
        <v>48</v>
      </c>
      <c r="BY28" s="479">
        <f t="shared" si="2"/>
        <v>62</v>
      </c>
      <c r="BZ28" s="479">
        <f t="shared" si="2"/>
        <v>63</v>
      </c>
      <c r="CA28" s="479">
        <f t="shared" si="2"/>
        <v>51</v>
      </c>
      <c r="CB28" s="479">
        <f t="shared" si="2"/>
        <v>37</v>
      </c>
      <c r="CC28" s="479">
        <f t="shared" si="2"/>
        <v>27</v>
      </c>
      <c r="CD28" s="479">
        <f t="shared" si="2"/>
        <v>27</v>
      </c>
      <c r="CE28" s="479">
        <f t="shared" si="2"/>
        <v>41</v>
      </c>
      <c r="CF28" s="479">
        <f t="shared" si="2"/>
        <v>49</v>
      </c>
      <c r="CG28" s="479">
        <f t="shared" si="2"/>
        <v>60</v>
      </c>
      <c r="CH28" s="479">
        <f t="shared" si="2"/>
        <v>48</v>
      </c>
      <c r="CI28" s="479">
        <f t="shared" si="2"/>
        <v>58</v>
      </c>
      <c r="CJ28" s="479">
        <f t="shared" si="2"/>
        <v>58</v>
      </c>
      <c r="CK28" s="479">
        <f t="shared" si="2"/>
        <v>68</v>
      </c>
      <c r="CL28" s="479">
        <f t="shared" si="2"/>
        <v>58</v>
      </c>
      <c r="CM28" s="479">
        <f t="shared" si="2"/>
        <v>53</v>
      </c>
      <c r="CN28" s="479">
        <f t="shared" si="2"/>
        <v>36</v>
      </c>
      <c r="CO28" s="479">
        <f t="shared" si="2"/>
        <v>39</v>
      </c>
      <c r="CP28" s="479">
        <f t="shared" si="2"/>
        <v>36</v>
      </c>
      <c r="CQ28" s="479">
        <f t="shared" si="2"/>
        <v>32</v>
      </c>
      <c r="CR28" s="479">
        <f t="shared" si="2"/>
        <v>45</v>
      </c>
      <c r="CS28" s="479">
        <f t="shared" si="2"/>
        <v>49</v>
      </c>
      <c r="CT28" s="479">
        <f t="shared" si="2"/>
        <v>64</v>
      </c>
      <c r="CU28" s="479">
        <f t="shared" si="2"/>
        <v>66</v>
      </c>
      <c r="CV28" s="479">
        <f t="shared" si="2"/>
        <v>63</v>
      </c>
      <c r="CW28" s="479">
        <f t="shared" si="2"/>
        <v>55</v>
      </c>
      <c r="CX28" s="479">
        <f t="shared" si="2"/>
        <v>54</v>
      </c>
      <c r="CY28" s="479">
        <f t="shared" si="2"/>
        <v>71</v>
      </c>
      <c r="CZ28" s="479">
        <f t="shared" si="2"/>
        <v>66</v>
      </c>
      <c r="DA28" s="479">
        <f t="shared" si="2"/>
        <v>65</v>
      </c>
      <c r="DB28" s="479">
        <f t="shared" si="2"/>
        <v>47</v>
      </c>
      <c r="DC28" s="479">
        <f t="shared" si="2"/>
        <v>60</v>
      </c>
      <c r="DD28" s="479">
        <f t="shared" si="2"/>
        <v>58</v>
      </c>
      <c r="DE28" s="479">
        <f t="shared" si="2"/>
        <v>56</v>
      </c>
      <c r="DF28" s="479">
        <f t="shared" si="2"/>
        <v>42</v>
      </c>
      <c r="DG28" s="479">
        <f t="shared" si="2"/>
        <v>48</v>
      </c>
      <c r="DH28" s="479">
        <f t="shared" si="2"/>
        <v>62</v>
      </c>
      <c r="DI28" s="479">
        <f t="shared" si="2"/>
        <v>58</v>
      </c>
      <c r="DJ28" s="479">
        <f t="shared" si="2"/>
        <v>69</v>
      </c>
      <c r="DK28" s="479">
        <f t="shared" si="2"/>
        <v>43</v>
      </c>
      <c r="DL28" s="479">
        <f t="shared" si="2"/>
        <v>63</v>
      </c>
      <c r="DM28" s="479">
        <f t="shared" si="2"/>
        <v>37</v>
      </c>
      <c r="DN28" s="479">
        <f t="shared" si="2"/>
        <v>44</v>
      </c>
      <c r="DO28" s="479">
        <f t="shared" si="2"/>
        <v>65</v>
      </c>
      <c r="DP28" s="479">
        <f t="shared" si="2"/>
        <v>71</v>
      </c>
      <c r="DQ28" s="479">
        <f t="shared" si="2"/>
        <v>51</v>
      </c>
      <c r="DR28" s="479">
        <f t="shared" si="2"/>
        <v>43</v>
      </c>
      <c r="DS28" s="479">
        <f t="shared" si="2"/>
        <v>59</v>
      </c>
      <c r="DT28" s="479">
        <f t="shared" si="2"/>
        <v>67</v>
      </c>
      <c r="DU28" s="479">
        <f t="shared" si="2"/>
        <v>58</v>
      </c>
      <c r="DV28" s="479">
        <f t="shared" si="2"/>
        <v>41</v>
      </c>
      <c r="DW28" s="479">
        <f t="shared" si="2"/>
        <v>55</v>
      </c>
      <c r="DX28" s="479">
        <f t="shared" si="2"/>
        <v>68</v>
      </c>
      <c r="DY28" s="479">
        <f t="shared" si="2"/>
        <v>78</v>
      </c>
      <c r="DZ28" s="479">
        <f t="shared" si="2"/>
        <v>66</v>
      </c>
      <c r="EA28" s="479">
        <f t="shared" si="2"/>
        <v>56</v>
      </c>
      <c r="EB28" s="479">
        <f t="shared" si="2"/>
        <v>57</v>
      </c>
      <c r="EC28" s="479">
        <f>IF(MAX(EC5:EC27)&gt;0,MAX(EC5:EC27),"")</f>
        <v>56</v>
      </c>
      <c r="ED28" s="479">
        <f t="shared" si="2"/>
        <v>54</v>
      </c>
      <c r="EE28" s="479">
        <f t="shared" si="2"/>
        <v>60</v>
      </c>
      <c r="EF28" s="479">
        <f t="shared" ref="EF28:GQ28" si="3">IF(MAX(EF5:EF27)&gt;0,MAX(EF5:EF27),"")</f>
        <v>55</v>
      </c>
      <c r="EG28" s="479">
        <f t="shared" si="3"/>
        <v>70</v>
      </c>
      <c r="EH28" s="479">
        <f t="shared" si="3"/>
        <v>42</v>
      </c>
      <c r="EI28" s="479">
        <f t="shared" si="3"/>
        <v>58</v>
      </c>
      <c r="EJ28" s="479">
        <f t="shared" si="3"/>
        <v>71</v>
      </c>
      <c r="EK28" s="479">
        <f t="shared" si="3"/>
        <v>62</v>
      </c>
      <c r="EL28" s="479">
        <f t="shared" si="3"/>
        <v>68</v>
      </c>
      <c r="EM28" s="479">
        <f t="shared" si="3"/>
        <v>67</v>
      </c>
      <c r="EN28" s="479">
        <f t="shared" si="3"/>
        <v>62</v>
      </c>
      <c r="EO28" s="479">
        <f t="shared" si="3"/>
        <v>69</v>
      </c>
      <c r="EP28" s="479">
        <f t="shared" si="3"/>
        <v>61</v>
      </c>
      <c r="EQ28" s="479">
        <f t="shared" si="3"/>
        <v>38</v>
      </c>
      <c r="ER28" s="479">
        <f t="shared" si="3"/>
        <v>62</v>
      </c>
      <c r="ES28" s="479">
        <f t="shared" si="3"/>
        <v>76</v>
      </c>
      <c r="ET28" s="479">
        <f t="shared" si="3"/>
        <v>67</v>
      </c>
      <c r="EU28" s="479">
        <f t="shared" si="3"/>
        <v>71</v>
      </c>
      <c r="EV28" s="479">
        <f t="shared" si="3"/>
        <v>75</v>
      </c>
      <c r="EW28" s="479">
        <f t="shared" si="3"/>
        <v>67</v>
      </c>
      <c r="EX28" s="479">
        <f t="shared" si="3"/>
        <v>49</v>
      </c>
      <c r="EY28" s="479">
        <f t="shared" si="3"/>
        <v>47</v>
      </c>
      <c r="EZ28" s="479">
        <f t="shared" si="3"/>
        <v>77</v>
      </c>
      <c r="FA28" s="479">
        <f t="shared" si="3"/>
        <v>64</v>
      </c>
      <c r="FB28" s="479">
        <f t="shared" si="3"/>
        <v>52</v>
      </c>
      <c r="FC28" s="479">
        <f t="shared" si="3"/>
        <v>52</v>
      </c>
      <c r="FD28" s="479">
        <f t="shared" si="3"/>
        <v>53</v>
      </c>
      <c r="FE28" s="479">
        <f t="shared" si="3"/>
        <v>52</v>
      </c>
      <c r="FF28" s="479">
        <f t="shared" si="3"/>
        <v>61</v>
      </c>
      <c r="FG28" s="479">
        <f t="shared" si="3"/>
        <v>64</v>
      </c>
      <c r="FH28" s="479">
        <f t="shared" si="3"/>
        <v>68</v>
      </c>
      <c r="FI28" s="479">
        <f t="shared" si="3"/>
        <v>67</v>
      </c>
      <c r="FJ28" s="479">
        <f t="shared" si="3"/>
        <v>51</v>
      </c>
      <c r="FK28" s="479">
        <f t="shared" si="3"/>
        <v>36</v>
      </c>
      <c r="FL28" s="479">
        <f t="shared" si="3"/>
        <v>49</v>
      </c>
      <c r="FM28" s="479">
        <f t="shared" si="3"/>
        <v>65</v>
      </c>
      <c r="FN28" s="479">
        <f t="shared" si="3"/>
        <v>55</v>
      </c>
      <c r="FO28" s="479">
        <f t="shared" si="3"/>
        <v>62</v>
      </c>
      <c r="FP28" s="479">
        <f t="shared" si="3"/>
        <v>47</v>
      </c>
      <c r="FQ28" s="479">
        <f t="shared" si="3"/>
        <v>49</v>
      </c>
      <c r="FR28" s="479">
        <f t="shared" si="3"/>
        <v>54</v>
      </c>
      <c r="FS28" s="479">
        <f t="shared" si="3"/>
        <v>50</v>
      </c>
      <c r="FT28" s="479">
        <f t="shared" si="3"/>
        <v>55</v>
      </c>
      <c r="FU28" s="479">
        <f t="shared" si="3"/>
        <v>48</v>
      </c>
      <c r="FV28" s="479">
        <f t="shared" si="3"/>
        <v>57</v>
      </c>
      <c r="FW28" s="479">
        <f t="shared" si="3"/>
        <v>70</v>
      </c>
      <c r="FX28" s="479">
        <f t="shared" si="3"/>
        <v>58</v>
      </c>
      <c r="FY28" s="479">
        <f t="shared" si="3"/>
        <v>43</v>
      </c>
      <c r="FZ28" s="479">
        <f t="shared" si="3"/>
        <v>43</v>
      </c>
      <c r="GA28" s="479">
        <f t="shared" si="3"/>
        <v>55</v>
      </c>
      <c r="GB28" s="479">
        <f t="shared" si="3"/>
        <v>55</v>
      </c>
      <c r="GC28" s="479">
        <f t="shared" si="3"/>
        <v>59</v>
      </c>
      <c r="GD28" s="479">
        <f t="shared" si="3"/>
        <v>64</v>
      </c>
      <c r="GE28" s="479">
        <f t="shared" si="3"/>
        <v>64</v>
      </c>
      <c r="GF28" s="479">
        <f t="shared" si="3"/>
        <v>57</v>
      </c>
      <c r="GG28" s="479">
        <f t="shared" si="3"/>
        <v>52</v>
      </c>
      <c r="GH28" s="479">
        <f t="shared" si="3"/>
        <v>48</v>
      </c>
      <c r="GI28" s="479">
        <f t="shared" si="3"/>
        <v>50</v>
      </c>
      <c r="GJ28" s="479">
        <f>IF(MAX(GJ5:GJ27)&gt;0,MAX(GJ5:GJ27),"")</f>
        <v>55</v>
      </c>
      <c r="GK28" s="479">
        <f t="shared" si="3"/>
        <v>59</v>
      </c>
      <c r="GL28" s="479">
        <f t="shared" si="3"/>
        <v>55</v>
      </c>
      <c r="GM28" s="479">
        <f t="shared" si="3"/>
        <v>58</v>
      </c>
      <c r="GN28" s="479">
        <f t="shared" si="3"/>
        <v>47</v>
      </c>
      <c r="GO28" s="479">
        <f t="shared" si="3"/>
        <v>31</v>
      </c>
      <c r="GP28" s="479">
        <f t="shared" si="3"/>
        <v>24</v>
      </c>
      <c r="GQ28" s="479">
        <f t="shared" si="3"/>
        <v>43</v>
      </c>
      <c r="GR28" s="479">
        <f t="shared" ref="GR28:IR28" si="4">IF(MAX(GR5:GR27)&gt;0,MAX(GR5:GR27),"")</f>
        <v>60</v>
      </c>
      <c r="GS28" s="479">
        <f t="shared" si="4"/>
        <v>42</v>
      </c>
      <c r="GT28" s="479">
        <f t="shared" si="4"/>
        <v>28</v>
      </c>
      <c r="GU28" s="479">
        <f t="shared" si="4"/>
        <v>38</v>
      </c>
      <c r="GV28" s="479">
        <f t="shared" si="4"/>
        <v>47</v>
      </c>
      <c r="GW28" s="479">
        <f t="shared" si="4"/>
        <v>49</v>
      </c>
      <c r="GX28" s="479">
        <f t="shared" si="4"/>
        <v>45</v>
      </c>
      <c r="GY28" s="479">
        <f t="shared" si="4"/>
        <v>42</v>
      </c>
      <c r="GZ28" s="479">
        <f t="shared" si="4"/>
        <v>58</v>
      </c>
      <c r="HA28" s="479">
        <f t="shared" si="4"/>
        <v>58</v>
      </c>
      <c r="HB28" s="479">
        <f t="shared" si="4"/>
        <v>57</v>
      </c>
      <c r="HC28" s="479">
        <f t="shared" si="4"/>
        <v>52</v>
      </c>
      <c r="HD28" s="479">
        <f t="shared" si="4"/>
        <v>58</v>
      </c>
      <c r="HE28" s="479">
        <f t="shared" si="4"/>
        <v>39</v>
      </c>
      <c r="HF28" s="479">
        <f t="shared" si="4"/>
        <v>40</v>
      </c>
      <c r="HG28" s="479">
        <f t="shared" si="4"/>
        <v>38</v>
      </c>
      <c r="HH28" s="479">
        <f t="shared" si="4"/>
        <v>47</v>
      </c>
      <c r="HI28" s="479">
        <f t="shared" si="4"/>
        <v>44</v>
      </c>
      <c r="HJ28" s="479">
        <f t="shared" si="4"/>
        <v>41</v>
      </c>
      <c r="HK28" s="479">
        <f t="shared" si="4"/>
        <v>32</v>
      </c>
      <c r="HL28" s="479">
        <f t="shared" si="4"/>
        <v>32</v>
      </c>
      <c r="HM28" s="479">
        <f t="shared" si="4"/>
        <v>29</v>
      </c>
      <c r="HN28" s="479">
        <f t="shared" si="4"/>
        <v>25</v>
      </c>
      <c r="HO28" s="479">
        <f t="shared" si="4"/>
        <v>29</v>
      </c>
      <c r="HP28" s="479">
        <f t="shared" si="4"/>
        <v>26</v>
      </c>
      <c r="HQ28" s="479" t="str">
        <f t="shared" si="4"/>
        <v/>
      </c>
      <c r="HR28" s="479" t="str">
        <f t="shared" si="4"/>
        <v/>
      </c>
      <c r="HS28" s="479" t="str">
        <f t="shared" si="4"/>
        <v/>
      </c>
      <c r="HT28" s="479" t="str">
        <f t="shared" si="4"/>
        <v/>
      </c>
      <c r="HU28" s="479" t="str">
        <f t="shared" si="4"/>
        <v/>
      </c>
      <c r="HV28" s="479" t="str">
        <f t="shared" si="4"/>
        <v/>
      </c>
      <c r="HW28" s="479" t="str">
        <f t="shared" si="4"/>
        <v/>
      </c>
      <c r="HX28" s="479" t="str">
        <f t="shared" si="4"/>
        <v/>
      </c>
      <c r="HY28" s="479" t="str">
        <f t="shared" si="4"/>
        <v/>
      </c>
      <c r="HZ28" s="479" t="str">
        <f t="shared" si="4"/>
        <v/>
      </c>
      <c r="IA28" s="479" t="str">
        <f t="shared" si="4"/>
        <v/>
      </c>
      <c r="IB28" s="479" t="str">
        <f t="shared" si="4"/>
        <v/>
      </c>
      <c r="IC28" s="479" t="str">
        <f t="shared" si="4"/>
        <v/>
      </c>
      <c r="ID28" s="479" t="str">
        <f t="shared" si="4"/>
        <v/>
      </c>
      <c r="IE28" s="479" t="str">
        <f t="shared" si="4"/>
        <v/>
      </c>
      <c r="IF28" s="479" t="str">
        <f t="shared" si="4"/>
        <v/>
      </c>
      <c r="IG28" s="479" t="str">
        <f t="shared" si="4"/>
        <v/>
      </c>
      <c r="IH28" s="479" t="str">
        <f t="shared" si="4"/>
        <v/>
      </c>
      <c r="II28" s="479" t="str">
        <f t="shared" si="4"/>
        <v/>
      </c>
      <c r="IJ28" s="479" t="str">
        <f t="shared" si="4"/>
        <v/>
      </c>
      <c r="IK28" s="479" t="str">
        <f t="shared" si="4"/>
        <v/>
      </c>
      <c r="IL28" s="479" t="str">
        <f t="shared" si="4"/>
        <v/>
      </c>
      <c r="IM28" s="479" t="str">
        <f t="shared" si="4"/>
        <v/>
      </c>
      <c r="IN28" s="479" t="str">
        <f t="shared" si="4"/>
        <v/>
      </c>
      <c r="IO28" s="479" t="str">
        <f t="shared" si="4"/>
        <v/>
      </c>
      <c r="IP28" s="479" t="str">
        <f t="shared" si="4"/>
        <v/>
      </c>
      <c r="IQ28" s="479" t="str">
        <f t="shared" si="4"/>
        <v/>
      </c>
      <c r="IR28" s="480" t="str">
        <f t="shared" si="4"/>
        <v/>
      </c>
    </row>
    <row r="29" spans="1:252" ht="12.75" customHeight="1" x14ac:dyDescent="0.2">
      <c r="A29" s="234"/>
    </row>
    <row r="30" spans="1:252" ht="12.75" customHeight="1" x14ac:dyDescent="0.2">
      <c r="A30" s="234"/>
    </row>
    <row r="31" spans="1:252" ht="12.75" customHeight="1" x14ac:dyDescent="0.2">
      <c r="A31" s="234"/>
    </row>
    <row r="32" spans="1:252" ht="12.75" customHeight="1" x14ac:dyDescent="0.2">
      <c r="A32" s="234"/>
    </row>
    <row r="33" spans="1:252" ht="12.75" customHeight="1" x14ac:dyDescent="0.2">
      <c r="A33" s="234"/>
    </row>
    <row r="34" spans="1:252" ht="12.75" customHeight="1" x14ac:dyDescent="0.2">
      <c r="A34" s="234"/>
      <c r="B34" s="482" t="s">
        <v>52</v>
      </c>
      <c r="F34" s="481" t="s">
        <v>11</v>
      </c>
      <c r="H34" s="251" t="str">
        <f>SUBSTITUTE(ADDRESS(1,COLUMN(),4),"1","")</f>
        <v>H</v>
      </c>
      <c r="I34" s="483" t="str">
        <f t="shared" ref="I34:BT34" si="5">SUBSTITUTE(ADDRESS(1,COLUMN(),4),"1","")</f>
        <v>I</v>
      </c>
      <c r="J34" s="483" t="str">
        <f t="shared" si="5"/>
        <v>J</v>
      </c>
      <c r="K34" s="483" t="str">
        <f t="shared" si="5"/>
        <v>K</v>
      </c>
      <c r="L34" s="483" t="str">
        <f t="shared" si="5"/>
        <v>L</v>
      </c>
      <c r="M34" s="483" t="str">
        <f t="shared" si="5"/>
        <v>M</v>
      </c>
      <c r="N34" s="483" t="str">
        <f t="shared" si="5"/>
        <v>N</v>
      </c>
      <c r="O34" s="483" t="str">
        <f t="shared" si="5"/>
        <v>O</v>
      </c>
      <c r="P34" s="483" t="str">
        <f t="shared" si="5"/>
        <v>P</v>
      </c>
      <c r="Q34" s="483" t="str">
        <f t="shared" si="5"/>
        <v>Q</v>
      </c>
      <c r="R34" s="483" t="str">
        <f t="shared" si="5"/>
        <v>R</v>
      </c>
      <c r="S34" s="483" t="str">
        <f t="shared" si="5"/>
        <v>S</v>
      </c>
      <c r="T34" s="483" t="str">
        <f t="shared" si="5"/>
        <v>T</v>
      </c>
      <c r="U34" s="483" t="str">
        <f t="shared" si="5"/>
        <v>U</v>
      </c>
      <c r="V34" s="483" t="str">
        <f t="shared" si="5"/>
        <v>V</v>
      </c>
      <c r="W34" s="483" t="str">
        <f t="shared" si="5"/>
        <v>W</v>
      </c>
      <c r="X34" s="483" t="str">
        <f t="shared" si="5"/>
        <v>X</v>
      </c>
      <c r="Y34" s="483" t="str">
        <f t="shared" si="5"/>
        <v>Y</v>
      </c>
      <c r="Z34" s="483" t="str">
        <f t="shared" si="5"/>
        <v>Z</v>
      </c>
      <c r="AA34" s="483" t="str">
        <f t="shared" si="5"/>
        <v>AA</v>
      </c>
      <c r="AB34" s="483" t="str">
        <f t="shared" si="5"/>
        <v>AB</v>
      </c>
      <c r="AC34" s="483" t="str">
        <f t="shared" si="5"/>
        <v>AC</v>
      </c>
      <c r="AD34" s="483" t="str">
        <f t="shared" si="5"/>
        <v>AD</v>
      </c>
      <c r="AE34" s="483" t="str">
        <f t="shared" si="5"/>
        <v>AE</v>
      </c>
      <c r="AF34" s="483" t="str">
        <f t="shared" si="5"/>
        <v>AF</v>
      </c>
      <c r="AG34" s="483" t="str">
        <f t="shared" si="5"/>
        <v>AG</v>
      </c>
      <c r="AH34" s="483" t="str">
        <f t="shared" si="5"/>
        <v>AH</v>
      </c>
      <c r="AI34" s="483" t="str">
        <f t="shared" si="5"/>
        <v>AI</v>
      </c>
      <c r="AJ34" s="483" t="str">
        <f t="shared" si="5"/>
        <v>AJ</v>
      </c>
      <c r="AK34" s="483" t="str">
        <f t="shared" si="5"/>
        <v>AK</v>
      </c>
      <c r="AL34" s="483" t="str">
        <f t="shared" si="5"/>
        <v>AL</v>
      </c>
      <c r="AM34" s="483" t="str">
        <f t="shared" si="5"/>
        <v>AM</v>
      </c>
      <c r="AN34" s="483" t="str">
        <f t="shared" si="5"/>
        <v>AN</v>
      </c>
      <c r="AO34" s="483" t="str">
        <f t="shared" si="5"/>
        <v>AO</v>
      </c>
      <c r="AP34" s="483" t="str">
        <f t="shared" si="5"/>
        <v>AP</v>
      </c>
      <c r="AQ34" s="483" t="str">
        <f t="shared" si="5"/>
        <v>AQ</v>
      </c>
      <c r="AR34" s="483" t="str">
        <f t="shared" si="5"/>
        <v>AR</v>
      </c>
      <c r="AS34" s="483" t="str">
        <f t="shared" si="5"/>
        <v>AS</v>
      </c>
      <c r="AT34" s="483" t="str">
        <f t="shared" si="5"/>
        <v>AT</v>
      </c>
      <c r="AU34" s="483" t="str">
        <f t="shared" si="5"/>
        <v>AU</v>
      </c>
      <c r="AV34" s="483" t="str">
        <f t="shared" si="5"/>
        <v>AV</v>
      </c>
      <c r="AW34" s="483" t="str">
        <f t="shared" si="5"/>
        <v>AW</v>
      </c>
      <c r="AX34" s="483" t="str">
        <f t="shared" si="5"/>
        <v>AX</v>
      </c>
      <c r="AY34" s="483" t="str">
        <f t="shared" si="5"/>
        <v>AY</v>
      </c>
      <c r="AZ34" s="483" t="str">
        <f t="shared" si="5"/>
        <v>AZ</v>
      </c>
      <c r="BA34" s="483" t="str">
        <f t="shared" si="5"/>
        <v>BA</v>
      </c>
      <c r="BB34" s="483" t="str">
        <f t="shared" si="5"/>
        <v>BB</v>
      </c>
      <c r="BC34" s="483" t="str">
        <f t="shared" si="5"/>
        <v>BC</v>
      </c>
      <c r="BD34" s="483" t="str">
        <f t="shared" si="5"/>
        <v>BD</v>
      </c>
      <c r="BE34" s="483" t="str">
        <f t="shared" si="5"/>
        <v>BE</v>
      </c>
      <c r="BF34" s="483" t="str">
        <f t="shared" si="5"/>
        <v>BF</v>
      </c>
      <c r="BG34" s="483" t="str">
        <f t="shared" si="5"/>
        <v>BG</v>
      </c>
      <c r="BH34" s="483" t="str">
        <f t="shared" si="5"/>
        <v>BH</v>
      </c>
      <c r="BI34" s="483" t="str">
        <f t="shared" si="5"/>
        <v>BI</v>
      </c>
      <c r="BJ34" s="483" t="str">
        <f t="shared" si="5"/>
        <v>BJ</v>
      </c>
      <c r="BK34" s="483" t="str">
        <f t="shared" si="5"/>
        <v>BK</v>
      </c>
      <c r="BL34" s="483" t="str">
        <f t="shared" si="5"/>
        <v>BL</v>
      </c>
      <c r="BM34" s="483" t="str">
        <f t="shared" si="5"/>
        <v>BM</v>
      </c>
      <c r="BN34" s="483" t="str">
        <f t="shared" si="5"/>
        <v>BN</v>
      </c>
      <c r="BO34" s="483" t="str">
        <f t="shared" si="5"/>
        <v>BO</v>
      </c>
      <c r="BP34" s="483" t="str">
        <f t="shared" si="5"/>
        <v>BP</v>
      </c>
      <c r="BQ34" s="483" t="str">
        <f t="shared" si="5"/>
        <v>BQ</v>
      </c>
      <c r="BR34" s="483" t="str">
        <f t="shared" si="5"/>
        <v>BR</v>
      </c>
      <c r="BS34" s="483" t="str">
        <f t="shared" si="5"/>
        <v>BS</v>
      </c>
      <c r="BT34" s="483" t="str">
        <f t="shared" si="5"/>
        <v>BT</v>
      </c>
      <c r="BU34" s="483" t="str">
        <f t="shared" ref="BU34:EF34" si="6">SUBSTITUTE(ADDRESS(1,COLUMN(),4),"1","")</f>
        <v>BU</v>
      </c>
      <c r="BV34" s="483" t="str">
        <f t="shared" si="6"/>
        <v>BV</v>
      </c>
      <c r="BW34" s="483" t="str">
        <f t="shared" si="6"/>
        <v>BW</v>
      </c>
      <c r="BX34" s="483" t="str">
        <f t="shared" si="6"/>
        <v>BX</v>
      </c>
      <c r="BY34" s="483" t="str">
        <f t="shared" si="6"/>
        <v>BY</v>
      </c>
      <c r="BZ34" s="483" t="str">
        <f t="shared" si="6"/>
        <v>BZ</v>
      </c>
      <c r="CA34" s="483" t="str">
        <f t="shared" si="6"/>
        <v>CA</v>
      </c>
      <c r="CB34" s="483" t="str">
        <f t="shared" si="6"/>
        <v>CB</v>
      </c>
      <c r="CC34" s="483" t="str">
        <f t="shared" si="6"/>
        <v>CC</v>
      </c>
      <c r="CD34" s="483" t="str">
        <f t="shared" si="6"/>
        <v>CD</v>
      </c>
      <c r="CE34" s="483" t="str">
        <f t="shared" si="6"/>
        <v>CE</v>
      </c>
      <c r="CF34" s="483" t="str">
        <f t="shared" si="6"/>
        <v>CF</v>
      </c>
      <c r="CG34" s="483" t="str">
        <f t="shared" si="6"/>
        <v>CG</v>
      </c>
      <c r="CH34" s="483" t="str">
        <f t="shared" si="6"/>
        <v>CH</v>
      </c>
      <c r="CI34" s="483" t="str">
        <f t="shared" si="6"/>
        <v>CI</v>
      </c>
      <c r="CJ34" s="483" t="str">
        <f t="shared" si="6"/>
        <v>CJ</v>
      </c>
      <c r="CK34" s="483" t="str">
        <f t="shared" si="6"/>
        <v>CK</v>
      </c>
      <c r="CL34" s="483" t="str">
        <f t="shared" si="6"/>
        <v>CL</v>
      </c>
      <c r="CM34" s="483" t="str">
        <f t="shared" si="6"/>
        <v>CM</v>
      </c>
      <c r="CN34" s="483" t="str">
        <f t="shared" si="6"/>
        <v>CN</v>
      </c>
      <c r="CO34" s="483" t="str">
        <f t="shared" si="6"/>
        <v>CO</v>
      </c>
      <c r="CP34" s="483" t="str">
        <f t="shared" si="6"/>
        <v>CP</v>
      </c>
      <c r="CQ34" s="483" t="str">
        <f t="shared" si="6"/>
        <v>CQ</v>
      </c>
      <c r="CR34" s="483" t="str">
        <f t="shared" si="6"/>
        <v>CR</v>
      </c>
      <c r="CS34" s="483" t="str">
        <f t="shared" si="6"/>
        <v>CS</v>
      </c>
      <c r="CT34" s="483" t="str">
        <f t="shared" si="6"/>
        <v>CT</v>
      </c>
      <c r="CU34" s="483" t="str">
        <f t="shared" si="6"/>
        <v>CU</v>
      </c>
      <c r="CV34" s="483" t="str">
        <f t="shared" si="6"/>
        <v>CV</v>
      </c>
      <c r="CW34" s="483" t="str">
        <f t="shared" si="6"/>
        <v>CW</v>
      </c>
      <c r="CX34" s="483" t="str">
        <f t="shared" si="6"/>
        <v>CX</v>
      </c>
      <c r="CY34" s="483" t="str">
        <f t="shared" si="6"/>
        <v>CY</v>
      </c>
      <c r="CZ34" s="483" t="str">
        <f t="shared" si="6"/>
        <v>CZ</v>
      </c>
      <c r="DA34" s="483" t="str">
        <f t="shared" si="6"/>
        <v>DA</v>
      </c>
      <c r="DB34" s="483" t="str">
        <f t="shared" si="6"/>
        <v>DB</v>
      </c>
      <c r="DC34" s="483" t="str">
        <f t="shared" si="6"/>
        <v>DC</v>
      </c>
      <c r="DD34" s="483" t="str">
        <f t="shared" si="6"/>
        <v>DD</v>
      </c>
      <c r="DE34" s="483" t="str">
        <f t="shared" si="6"/>
        <v>DE</v>
      </c>
      <c r="DF34" s="483" t="str">
        <f t="shared" si="6"/>
        <v>DF</v>
      </c>
      <c r="DG34" s="483" t="str">
        <f t="shared" si="6"/>
        <v>DG</v>
      </c>
      <c r="DH34" s="483" t="str">
        <f t="shared" si="6"/>
        <v>DH</v>
      </c>
      <c r="DI34" s="483" t="str">
        <f t="shared" si="6"/>
        <v>DI</v>
      </c>
      <c r="DJ34" s="483" t="str">
        <f t="shared" si="6"/>
        <v>DJ</v>
      </c>
      <c r="DK34" s="483" t="str">
        <f t="shared" si="6"/>
        <v>DK</v>
      </c>
      <c r="DL34" s="483" t="str">
        <f t="shared" si="6"/>
        <v>DL</v>
      </c>
      <c r="DM34" s="483" t="str">
        <f t="shared" si="6"/>
        <v>DM</v>
      </c>
      <c r="DN34" s="483" t="str">
        <f t="shared" si="6"/>
        <v>DN</v>
      </c>
      <c r="DO34" s="483" t="str">
        <f t="shared" si="6"/>
        <v>DO</v>
      </c>
      <c r="DP34" s="483" t="str">
        <f t="shared" si="6"/>
        <v>DP</v>
      </c>
      <c r="DQ34" s="483" t="str">
        <f t="shared" si="6"/>
        <v>DQ</v>
      </c>
      <c r="DR34" s="483" t="str">
        <f t="shared" si="6"/>
        <v>DR</v>
      </c>
      <c r="DS34" s="483" t="str">
        <f t="shared" si="6"/>
        <v>DS</v>
      </c>
      <c r="DT34" s="483" t="str">
        <f t="shared" si="6"/>
        <v>DT</v>
      </c>
      <c r="DU34" s="483" t="str">
        <f t="shared" si="6"/>
        <v>DU</v>
      </c>
      <c r="DV34" s="483" t="str">
        <f t="shared" si="6"/>
        <v>DV</v>
      </c>
      <c r="DW34" s="483" t="str">
        <f t="shared" si="6"/>
        <v>DW</v>
      </c>
      <c r="DX34" s="483" t="str">
        <f t="shared" si="6"/>
        <v>DX</v>
      </c>
      <c r="DY34" s="483" t="str">
        <f t="shared" si="6"/>
        <v>DY</v>
      </c>
      <c r="DZ34" s="483" t="str">
        <f t="shared" si="6"/>
        <v>DZ</v>
      </c>
      <c r="EA34" s="483" t="str">
        <f t="shared" si="6"/>
        <v>EA</v>
      </c>
      <c r="EB34" s="483" t="str">
        <f t="shared" si="6"/>
        <v>EB</v>
      </c>
      <c r="EC34" s="483" t="str">
        <f t="shared" si="6"/>
        <v>EC</v>
      </c>
      <c r="ED34" s="483" t="str">
        <f t="shared" si="6"/>
        <v>ED</v>
      </c>
      <c r="EE34" s="483" t="str">
        <f t="shared" si="6"/>
        <v>EE</v>
      </c>
      <c r="EF34" s="483" t="str">
        <f t="shared" si="6"/>
        <v>EF</v>
      </c>
      <c r="EG34" s="483" t="str">
        <f t="shared" ref="EG34:GR34" si="7">SUBSTITUTE(ADDRESS(1,COLUMN(),4),"1","")</f>
        <v>EG</v>
      </c>
      <c r="EH34" s="483" t="str">
        <f t="shared" si="7"/>
        <v>EH</v>
      </c>
      <c r="EI34" s="483" t="str">
        <f t="shared" si="7"/>
        <v>EI</v>
      </c>
      <c r="EJ34" s="483" t="str">
        <f t="shared" si="7"/>
        <v>EJ</v>
      </c>
      <c r="EK34" s="483" t="str">
        <f t="shared" si="7"/>
        <v>EK</v>
      </c>
      <c r="EL34" s="483" t="str">
        <f t="shared" si="7"/>
        <v>EL</v>
      </c>
      <c r="EM34" s="483" t="str">
        <f t="shared" si="7"/>
        <v>EM</v>
      </c>
      <c r="EN34" s="483" t="str">
        <f t="shared" si="7"/>
        <v>EN</v>
      </c>
      <c r="EO34" s="483" t="str">
        <f t="shared" si="7"/>
        <v>EO</v>
      </c>
      <c r="EP34" s="483" t="str">
        <f t="shared" si="7"/>
        <v>EP</v>
      </c>
      <c r="EQ34" s="483" t="str">
        <f t="shared" si="7"/>
        <v>EQ</v>
      </c>
      <c r="ER34" s="483" t="str">
        <f t="shared" si="7"/>
        <v>ER</v>
      </c>
      <c r="ES34" s="483" t="str">
        <f t="shared" si="7"/>
        <v>ES</v>
      </c>
      <c r="ET34" s="483" t="str">
        <f t="shared" si="7"/>
        <v>ET</v>
      </c>
      <c r="EU34" s="483" t="str">
        <f t="shared" si="7"/>
        <v>EU</v>
      </c>
      <c r="EV34" s="483" t="str">
        <f t="shared" si="7"/>
        <v>EV</v>
      </c>
      <c r="EW34" s="483" t="str">
        <f t="shared" si="7"/>
        <v>EW</v>
      </c>
      <c r="EX34" s="483" t="str">
        <f t="shared" si="7"/>
        <v>EX</v>
      </c>
      <c r="EY34" s="483" t="str">
        <f t="shared" si="7"/>
        <v>EY</v>
      </c>
      <c r="EZ34" s="483" t="str">
        <f t="shared" si="7"/>
        <v>EZ</v>
      </c>
      <c r="FA34" s="483" t="str">
        <f t="shared" si="7"/>
        <v>FA</v>
      </c>
      <c r="FB34" s="483" t="str">
        <f t="shared" si="7"/>
        <v>FB</v>
      </c>
      <c r="FC34" s="483" t="str">
        <f t="shared" si="7"/>
        <v>FC</v>
      </c>
      <c r="FD34" s="483" t="str">
        <f t="shared" si="7"/>
        <v>FD</v>
      </c>
      <c r="FE34" s="483" t="str">
        <f t="shared" si="7"/>
        <v>FE</v>
      </c>
      <c r="FF34" s="483" t="str">
        <f t="shared" si="7"/>
        <v>FF</v>
      </c>
      <c r="FG34" s="483" t="str">
        <f t="shared" si="7"/>
        <v>FG</v>
      </c>
      <c r="FH34" s="483" t="str">
        <f t="shared" si="7"/>
        <v>FH</v>
      </c>
      <c r="FI34" s="483" t="str">
        <f t="shared" si="7"/>
        <v>FI</v>
      </c>
      <c r="FJ34" s="483" t="str">
        <f t="shared" si="7"/>
        <v>FJ</v>
      </c>
      <c r="FK34" s="483" t="str">
        <f t="shared" si="7"/>
        <v>FK</v>
      </c>
      <c r="FL34" s="483" t="str">
        <f t="shared" si="7"/>
        <v>FL</v>
      </c>
      <c r="FM34" s="483" t="str">
        <f t="shared" si="7"/>
        <v>FM</v>
      </c>
      <c r="FN34" s="483" t="str">
        <f t="shared" si="7"/>
        <v>FN</v>
      </c>
      <c r="FO34" s="483" t="str">
        <f t="shared" si="7"/>
        <v>FO</v>
      </c>
      <c r="FP34" s="483" t="str">
        <f t="shared" si="7"/>
        <v>FP</v>
      </c>
      <c r="FQ34" s="483" t="str">
        <f t="shared" si="7"/>
        <v>FQ</v>
      </c>
      <c r="FR34" s="483" t="str">
        <f t="shared" si="7"/>
        <v>FR</v>
      </c>
      <c r="FS34" s="483" t="str">
        <f t="shared" si="7"/>
        <v>FS</v>
      </c>
      <c r="FT34" s="483" t="str">
        <f t="shared" si="7"/>
        <v>FT</v>
      </c>
      <c r="FU34" s="483" t="str">
        <f t="shared" si="7"/>
        <v>FU</v>
      </c>
      <c r="FV34" s="483" t="str">
        <f t="shared" si="7"/>
        <v>FV</v>
      </c>
      <c r="FW34" s="483" t="str">
        <f t="shared" si="7"/>
        <v>FW</v>
      </c>
      <c r="FX34" s="483" t="str">
        <f t="shared" si="7"/>
        <v>FX</v>
      </c>
      <c r="FY34" s="483" t="str">
        <f t="shared" si="7"/>
        <v>FY</v>
      </c>
      <c r="FZ34" s="483" t="str">
        <f t="shared" si="7"/>
        <v>FZ</v>
      </c>
      <c r="GA34" s="483" t="str">
        <f t="shared" si="7"/>
        <v>GA</v>
      </c>
      <c r="GB34" s="483" t="str">
        <f t="shared" si="7"/>
        <v>GB</v>
      </c>
      <c r="GC34" s="483" t="str">
        <f t="shared" si="7"/>
        <v>GC</v>
      </c>
      <c r="GD34" s="483" t="str">
        <f t="shared" si="7"/>
        <v>GD</v>
      </c>
      <c r="GE34" s="483" t="str">
        <f t="shared" si="7"/>
        <v>GE</v>
      </c>
      <c r="GF34" s="483" t="str">
        <f t="shared" si="7"/>
        <v>GF</v>
      </c>
      <c r="GG34" s="483" t="str">
        <f t="shared" si="7"/>
        <v>GG</v>
      </c>
      <c r="GH34" s="483" t="str">
        <f t="shared" si="7"/>
        <v>GH</v>
      </c>
      <c r="GI34" s="483" t="str">
        <f t="shared" si="7"/>
        <v>GI</v>
      </c>
      <c r="GJ34" s="483" t="str">
        <f t="shared" si="7"/>
        <v>GJ</v>
      </c>
      <c r="GK34" s="483" t="str">
        <f t="shared" si="7"/>
        <v>GK</v>
      </c>
      <c r="GL34" s="483" t="str">
        <f t="shared" si="7"/>
        <v>GL</v>
      </c>
      <c r="GM34" s="483" t="str">
        <f t="shared" si="7"/>
        <v>GM</v>
      </c>
      <c r="GN34" s="483" t="str">
        <f t="shared" si="7"/>
        <v>GN</v>
      </c>
      <c r="GO34" s="483" t="str">
        <f t="shared" si="7"/>
        <v>GO</v>
      </c>
      <c r="GP34" s="483" t="str">
        <f t="shared" si="7"/>
        <v>GP</v>
      </c>
      <c r="GQ34" s="483" t="str">
        <f t="shared" si="7"/>
        <v>GQ</v>
      </c>
      <c r="GR34" s="483" t="str">
        <f t="shared" si="7"/>
        <v>GR</v>
      </c>
      <c r="GS34" s="483" t="str">
        <f t="shared" ref="GS34:IR34" si="8">SUBSTITUTE(ADDRESS(1,COLUMN(),4),"1","")</f>
        <v>GS</v>
      </c>
      <c r="GT34" s="483" t="str">
        <f t="shared" si="8"/>
        <v>GT</v>
      </c>
      <c r="GU34" s="483" t="str">
        <f t="shared" si="8"/>
        <v>GU</v>
      </c>
      <c r="GV34" s="483" t="str">
        <f t="shared" si="8"/>
        <v>GV</v>
      </c>
      <c r="GW34" s="483" t="str">
        <f t="shared" si="8"/>
        <v>GW</v>
      </c>
      <c r="GX34" s="483" t="str">
        <f t="shared" si="8"/>
        <v>GX</v>
      </c>
      <c r="GY34" s="483" t="str">
        <f t="shared" si="8"/>
        <v>GY</v>
      </c>
      <c r="GZ34" s="483" t="str">
        <f t="shared" si="8"/>
        <v>GZ</v>
      </c>
      <c r="HA34" s="483" t="str">
        <f t="shared" si="8"/>
        <v>HA</v>
      </c>
      <c r="HB34" s="483" t="str">
        <f t="shared" si="8"/>
        <v>HB</v>
      </c>
      <c r="HC34" s="483" t="str">
        <f t="shared" si="8"/>
        <v>HC</v>
      </c>
      <c r="HD34" s="483" t="str">
        <f t="shared" si="8"/>
        <v>HD</v>
      </c>
      <c r="HE34" s="483" t="str">
        <f t="shared" si="8"/>
        <v>HE</v>
      </c>
      <c r="HF34" s="483" t="str">
        <f t="shared" si="8"/>
        <v>HF</v>
      </c>
      <c r="HG34" s="483" t="str">
        <f t="shared" si="8"/>
        <v>HG</v>
      </c>
      <c r="HH34" s="483" t="str">
        <f t="shared" si="8"/>
        <v>HH</v>
      </c>
      <c r="HI34" s="483" t="str">
        <f t="shared" si="8"/>
        <v>HI</v>
      </c>
      <c r="HJ34" s="483" t="str">
        <f t="shared" si="8"/>
        <v>HJ</v>
      </c>
      <c r="HK34" s="483" t="str">
        <f t="shared" si="8"/>
        <v>HK</v>
      </c>
      <c r="HL34" s="483" t="str">
        <f t="shared" si="8"/>
        <v>HL</v>
      </c>
      <c r="HM34" s="483" t="str">
        <f t="shared" si="8"/>
        <v>HM</v>
      </c>
      <c r="HN34" s="483" t="str">
        <f t="shared" si="8"/>
        <v>HN</v>
      </c>
      <c r="HO34" s="483" t="str">
        <f t="shared" si="8"/>
        <v>HO</v>
      </c>
      <c r="HP34" s="483" t="str">
        <f t="shared" si="8"/>
        <v>HP</v>
      </c>
      <c r="HQ34" s="483" t="str">
        <f t="shared" si="8"/>
        <v>HQ</v>
      </c>
      <c r="HR34" s="483" t="str">
        <f t="shared" si="8"/>
        <v>HR</v>
      </c>
      <c r="HS34" s="483" t="str">
        <f t="shared" si="8"/>
        <v>HS</v>
      </c>
      <c r="HT34" s="483" t="str">
        <f t="shared" si="8"/>
        <v>HT</v>
      </c>
      <c r="HU34" s="483" t="str">
        <f t="shared" si="8"/>
        <v>HU</v>
      </c>
      <c r="HV34" s="483" t="str">
        <f t="shared" si="8"/>
        <v>HV</v>
      </c>
      <c r="HW34" s="483" t="str">
        <f t="shared" si="8"/>
        <v>HW</v>
      </c>
      <c r="HX34" s="483" t="str">
        <f t="shared" si="8"/>
        <v>HX</v>
      </c>
      <c r="HY34" s="483" t="str">
        <f t="shared" si="8"/>
        <v>HY</v>
      </c>
      <c r="HZ34" s="483" t="str">
        <f t="shared" si="8"/>
        <v>HZ</v>
      </c>
      <c r="IA34" s="483" t="str">
        <f t="shared" si="8"/>
        <v>IA</v>
      </c>
      <c r="IB34" s="483" t="str">
        <f t="shared" si="8"/>
        <v>IB</v>
      </c>
      <c r="IC34" s="483" t="str">
        <f t="shared" si="8"/>
        <v>IC</v>
      </c>
      <c r="ID34" s="483" t="str">
        <f t="shared" si="8"/>
        <v>ID</v>
      </c>
      <c r="IE34" s="483" t="str">
        <f t="shared" si="8"/>
        <v>IE</v>
      </c>
      <c r="IF34" s="483" t="str">
        <f t="shared" si="8"/>
        <v>IF</v>
      </c>
      <c r="IG34" s="483" t="str">
        <f t="shared" si="8"/>
        <v>IG</v>
      </c>
      <c r="IH34" s="483" t="str">
        <f t="shared" si="8"/>
        <v>IH</v>
      </c>
      <c r="II34" s="483" t="str">
        <f t="shared" si="8"/>
        <v>II</v>
      </c>
      <c r="IJ34" s="483" t="str">
        <f t="shared" si="8"/>
        <v>IJ</v>
      </c>
      <c r="IK34" s="483" t="str">
        <f t="shared" si="8"/>
        <v>IK</v>
      </c>
      <c r="IL34" s="483" t="str">
        <f t="shared" si="8"/>
        <v>IL</v>
      </c>
      <c r="IM34" s="483" t="str">
        <f t="shared" si="8"/>
        <v>IM</v>
      </c>
      <c r="IN34" s="483" t="str">
        <f t="shared" si="8"/>
        <v>IN</v>
      </c>
      <c r="IO34" s="483" t="str">
        <f t="shared" si="8"/>
        <v>IO</v>
      </c>
      <c r="IP34" s="483" t="str">
        <f t="shared" si="8"/>
        <v>IP</v>
      </c>
      <c r="IQ34" s="483" t="str">
        <f t="shared" si="8"/>
        <v>IQ</v>
      </c>
      <c r="IR34" s="484" t="str">
        <f t="shared" si="8"/>
        <v>IR</v>
      </c>
    </row>
    <row r="35" spans="1:252" ht="12.75" customHeight="1" x14ac:dyDescent="0.2">
      <c r="A35" s="234"/>
      <c r="B35" s="485" t="s">
        <v>53</v>
      </c>
      <c r="F35" s="481" t="s">
        <v>54</v>
      </c>
      <c r="H35" s="251">
        <f>H4</f>
        <v>44621</v>
      </c>
      <c r="I35" s="483">
        <f t="shared" ref="I35:BT35" si="9">I4</f>
        <v>44622</v>
      </c>
      <c r="J35" s="483">
        <f t="shared" si="9"/>
        <v>44623</v>
      </c>
      <c r="K35" s="483">
        <f t="shared" si="9"/>
        <v>44624</v>
      </c>
      <c r="L35" s="483">
        <f t="shared" si="9"/>
        <v>44625</v>
      </c>
      <c r="M35" s="483">
        <f t="shared" si="9"/>
        <v>44626</v>
      </c>
      <c r="N35" s="483">
        <f t="shared" si="9"/>
        <v>44627</v>
      </c>
      <c r="O35" s="483">
        <f t="shared" si="9"/>
        <v>44628</v>
      </c>
      <c r="P35" s="483">
        <f t="shared" si="9"/>
        <v>44629</v>
      </c>
      <c r="Q35" s="483">
        <f t="shared" si="9"/>
        <v>44630</v>
      </c>
      <c r="R35" s="483">
        <f t="shared" si="9"/>
        <v>44631</v>
      </c>
      <c r="S35" s="483">
        <f t="shared" si="9"/>
        <v>44632</v>
      </c>
      <c r="T35" s="483">
        <f t="shared" si="9"/>
        <v>44633</v>
      </c>
      <c r="U35" s="483">
        <f t="shared" si="9"/>
        <v>44634</v>
      </c>
      <c r="V35" s="483">
        <f t="shared" si="9"/>
        <v>44635</v>
      </c>
      <c r="W35" s="483">
        <f t="shared" si="9"/>
        <v>44636</v>
      </c>
      <c r="X35" s="483">
        <f t="shared" si="9"/>
        <v>44637</v>
      </c>
      <c r="Y35" s="483">
        <f t="shared" si="9"/>
        <v>44638</v>
      </c>
      <c r="Z35" s="483">
        <f t="shared" si="9"/>
        <v>44639</v>
      </c>
      <c r="AA35" s="483">
        <f t="shared" si="9"/>
        <v>44640</v>
      </c>
      <c r="AB35" s="483">
        <f t="shared" si="9"/>
        <v>44641</v>
      </c>
      <c r="AC35" s="483">
        <f t="shared" si="9"/>
        <v>44642</v>
      </c>
      <c r="AD35" s="483">
        <f t="shared" si="9"/>
        <v>44643</v>
      </c>
      <c r="AE35" s="483">
        <f t="shared" si="9"/>
        <v>44644</v>
      </c>
      <c r="AF35" s="483">
        <f t="shared" si="9"/>
        <v>44645</v>
      </c>
      <c r="AG35" s="483">
        <f t="shared" si="9"/>
        <v>44646</v>
      </c>
      <c r="AH35" s="483">
        <f t="shared" si="9"/>
        <v>44647</v>
      </c>
      <c r="AI35" s="483">
        <f t="shared" si="9"/>
        <v>44648</v>
      </c>
      <c r="AJ35" s="483">
        <f t="shared" si="9"/>
        <v>44649</v>
      </c>
      <c r="AK35" s="483">
        <f t="shared" si="9"/>
        <v>44650</v>
      </c>
      <c r="AL35" s="483">
        <f t="shared" si="9"/>
        <v>44651</v>
      </c>
      <c r="AM35" s="483">
        <f t="shared" si="9"/>
        <v>44652</v>
      </c>
      <c r="AN35" s="483">
        <f t="shared" si="9"/>
        <v>44653</v>
      </c>
      <c r="AO35" s="483">
        <f t="shared" si="9"/>
        <v>44654</v>
      </c>
      <c r="AP35" s="483">
        <f t="shared" si="9"/>
        <v>44655</v>
      </c>
      <c r="AQ35" s="483">
        <f t="shared" si="9"/>
        <v>44656</v>
      </c>
      <c r="AR35" s="483">
        <f t="shared" si="9"/>
        <v>44657</v>
      </c>
      <c r="AS35" s="483">
        <f t="shared" si="9"/>
        <v>44658</v>
      </c>
      <c r="AT35" s="483">
        <f t="shared" si="9"/>
        <v>44659</v>
      </c>
      <c r="AU35" s="483">
        <f t="shared" si="9"/>
        <v>44660</v>
      </c>
      <c r="AV35" s="483">
        <f t="shared" si="9"/>
        <v>44661</v>
      </c>
      <c r="AW35" s="483">
        <f t="shared" si="9"/>
        <v>44662</v>
      </c>
      <c r="AX35" s="483">
        <f t="shared" si="9"/>
        <v>44663</v>
      </c>
      <c r="AY35" s="483">
        <f t="shared" si="9"/>
        <v>44664</v>
      </c>
      <c r="AZ35" s="483">
        <f t="shared" si="9"/>
        <v>44665</v>
      </c>
      <c r="BA35" s="483">
        <f t="shared" si="9"/>
        <v>44666</v>
      </c>
      <c r="BB35" s="483">
        <f t="shared" si="9"/>
        <v>44667</v>
      </c>
      <c r="BC35" s="483">
        <f t="shared" si="9"/>
        <v>44668</v>
      </c>
      <c r="BD35" s="483">
        <f t="shared" si="9"/>
        <v>44669</v>
      </c>
      <c r="BE35" s="483">
        <f t="shared" si="9"/>
        <v>44670</v>
      </c>
      <c r="BF35" s="483">
        <f t="shared" si="9"/>
        <v>44671</v>
      </c>
      <c r="BG35" s="483">
        <f t="shared" si="9"/>
        <v>44672</v>
      </c>
      <c r="BH35" s="483">
        <f t="shared" si="9"/>
        <v>44673</v>
      </c>
      <c r="BI35" s="483">
        <f t="shared" si="9"/>
        <v>44674</v>
      </c>
      <c r="BJ35" s="483">
        <f t="shared" si="9"/>
        <v>44675</v>
      </c>
      <c r="BK35" s="483">
        <f t="shared" si="9"/>
        <v>44676</v>
      </c>
      <c r="BL35" s="483">
        <f t="shared" si="9"/>
        <v>44677</v>
      </c>
      <c r="BM35" s="483">
        <f t="shared" si="9"/>
        <v>44678</v>
      </c>
      <c r="BN35" s="483">
        <f t="shared" si="9"/>
        <v>44679</v>
      </c>
      <c r="BO35" s="483">
        <f t="shared" si="9"/>
        <v>44680</v>
      </c>
      <c r="BP35" s="483">
        <f t="shared" si="9"/>
        <v>44681</v>
      </c>
      <c r="BQ35" s="483">
        <f t="shared" si="9"/>
        <v>44682</v>
      </c>
      <c r="BR35" s="483">
        <f t="shared" si="9"/>
        <v>44683</v>
      </c>
      <c r="BS35" s="483">
        <f t="shared" si="9"/>
        <v>44684</v>
      </c>
      <c r="BT35" s="483">
        <f t="shared" si="9"/>
        <v>44685</v>
      </c>
      <c r="BU35" s="483">
        <f t="shared" ref="BU35:EF35" si="10">BU4</f>
        <v>44686</v>
      </c>
      <c r="BV35" s="483">
        <f t="shared" si="10"/>
        <v>44687</v>
      </c>
      <c r="BW35" s="483">
        <f t="shared" si="10"/>
        <v>44688</v>
      </c>
      <c r="BX35" s="483">
        <f t="shared" si="10"/>
        <v>44689</v>
      </c>
      <c r="BY35" s="483">
        <f t="shared" si="10"/>
        <v>44690</v>
      </c>
      <c r="BZ35" s="483">
        <f t="shared" si="10"/>
        <v>44691</v>
      </c>
      <c r="CA35" s="483">
        <f t="shared" si="10"/>
        <v>44692</v>
      </c>
      <c r="CB35" s="483">
        <f t="shared" si="10"/>
        <v>44693</v>
      </c>
      <c r="CC35" s="483">
        <f t="shared" si="10"/>
        <v>44694</v>
      </c>
      <c r="CD35" s="483">
        <f t="shared" si="10"/>
        <v>44695</v>
      </c>
      <c r="CE35" s="483">
        <f t="shared" si="10"/>
        <v>44696</v>
      </c>
      <c r="CF35" s="483">
        <f t="shared" si="10"/>
        <v>44697</v>
      </c>
      <c r="CG35" s="483">
        <f t="shared" si="10"/>
        <v>44698</v>
      </c>
      <c r="CH35" s="483">
        <f t="shared" si="10"/>
        <v>44699</v>
      </c>
      <c r="CI35" s="483">
        <f t="shared" si="10"/>
        <v>44700</v>
      </c>
      <c r="CJ35" s="483">
        <f t="shared" si="10"/>
        <v>44701</v>
      </c>
      <c r="CK35" s="483">
        <f t="shared" si="10"/>
        <v>44702</v>
      </c>
      <c r="CL35" s="483">
        <f t="shared" si="10"/>
        <v>44703</v>
      </c>
      <c r="CM35" s="483">
        <f t="shared" si="10"/>
        <v>44704</v>
      </c>
      <c r="CN35" s="483">
        <f t="shared" si="10"/>
        <v>44705</v>
      </c>
      <c r="CO35" s="483">
        <f t="shared" si="10"/>
        <v>44706</v>
      </c>
      <c r="CP35" s="483">
        <f t="shared" si="10"/>
        <v>44707</v>
      </c>
      <c r="CQ35" s="483">
        <f t="shared" si="10"/>
        <v>44708</v>
      </c>
      <c r="CR35" s="483">
        <f t="shared" si="10"/>
        <v>44709</v>
      </c>
      <c r="CS35" s="483">
        <f t="shared" si="10"/>
        <v>44710</v>
      </c>
      <c r="CT35" s="483">
        <f t="shared" si="10"/>
        <v>44711</v>
      </c>
      <c r="CU35" s="483">
        <f t="shared" si="10"/>
        <v>44712</v>
      </c>
      <c r="CV35" s="483">
        <f t="shared" si="10"/>
        <v>44713</v>
      </c>
      <c r="CW35" s="483">
        <f t="shared" si="10"/>
        <v>44714</v>
      </c>
      <c r="CX35" s="483">
        <f t="shared" si="10"/>
        <v>44715</v>
      </c>
      <c r="CY35" s="483">
        <f t="shared" si="10"/>
        <v>44716</v>
      </c>
      <c r="CZ35" s="483">
        <f t="shared" si="10"/>
        <v>44717</v>
      </c>
      <c r="DA35" s="483">
        <f t="shared" si="10"/>
        <v>44718</v>
      </c>
      <c r="DB35" s="483">
        <f t="shared" si="10"/>
        <v>44719</v>
      </c>
      <c r="DC35" s="483">
        <f t="shared" si="10"/>
        <v>44720</v>
      </c>
      <c r="DD35" s="483">
        <f t="shared" si="10"/>
        <v>44721</v>
      </c>
      <c r="DE35" s="483">
        <f t="shared" si="10"/>
        <v>44722</v>
      </c>
      <c r="DF35" s="483">
        <f t="shared" si="10"/>
        <v>44723</v>
      </c>
      <c r="DG35" s="483">
        <f t="shared" si="10"/>
        <v>44724</v>
      </c>
      <c r="DH35" s="483">
        <f t="shared" si="10"/>
        <v>44725</v>
      </c>
      <c r="DI35" s="483">
        <f t="shared" si="10"/>
        <v>44726</v>
      </c>
      <c r="DJ35" s="483">
        <f t="shared" si="10"/>
        <v>44727</v>
      </c>
      <c r="DK35" s="483">
        <f t="shared" si="10"/>
        <v>44728</v>
      </c>
      <c r="DL35" s="483">
        <f t="shared" si="10"/>
        <v>44729</v>
      </c>
      <c r="DM35" s="483">
        <f t="shared" si="10"/>
        <v>44730</v>
      </c>
      <c r="DN35" s="483">
        <f t="shared" si="10"/>
        <v>44731</v>
      </c>
      <c r="DO35" s="483">
        <f t="shared" si="10"/>
        <v>44732</v>
      </c>
      <c r="DP35" s="483">
        <f t="shared" si="10"/>
        <v>44733</v>
      </c>
      <c r="DQ35" s="483">
        <f t="shared" si="10"/>
        <v>44734</v>
      </c>
      <c r="DR35" s="483">
        <f t="shared" si="10"/>
        <v>44735</v>
      </c>
      <c r="DS35" s="483">
        <f t="shared" si="10"/>
        <v>44736</v>
      </c>
      <c r="DT35" s="483">
        <f t="shared" si="10"/>
        <v>44737</v>
      </c>
      <c r="DU35" s="483">
        <f t="shared" si="10"/>
        <v>44738</v>
      </c>
      <c r="DV35" s="483">
        <f t="shared" si="10"/>
        <v>44739</v>
      </c>
      <c r="DW35" s="483">
        <f t="shared" si="10"/>
        <v>44740</v>
      </c>
      <c r="DX35" s="483">
        <f t="shared" si="10"/>
        <v>44741</v>
      </c>
      <c r="DY35" s="483">
        <f t="shared" si="10"/>
        <v>44742</v>
      </c>
      <c r="DZ35" s="483">
        <f t="shared" si="10"/>
        <v>44743</v>
      </c>
      <c r="EA35" s="483">
        <f t="shared" si="10"/>
        <v>44744</v>
      </c>
      <c r="EB35" s="483">
        <f t="shared" si="10"/>
        <v>44745</v>
      </c>
      <c r="EC35" s="483">
        <f t="shared" si="10"/>
        <v>44746</v>
      </c>
      <c r="ED35" s="483">
        <f t="shared" si="10"/>
        <v>44747</v>
      </c>
      <c r="EE35" s="483">
        <f t="shared" si="10"/>
        <v>44748</v>
      </c>
      <c r="EF35" s="483">
        <f t="shared" si="10"/>
        <v>44749</v>
      </c>
      <c r="EG35" s="483">
        <f t="shared" ref="EG35:GR35" si="11">EG4</f>
        <v>44750</v>
      </c>
      <c r="EH35" s="483">
        <f t="shared" si="11"/>
        <v>44751</v>
      </c>
      <c r="EI35" s="483">
        <f t="shared" si="11"/>
        <v>44752</v>
      </c>
      <c r="EJ35" s="483">
        <f t="shared" si="11"/>
        <v>44753</v>
      </c>
      <c r="EK35" s="483">
        <f t="shared" si="11"/>
        <v>44754</v>
      </c>
      <c r="EL35" s="483">
        <f t="shared" si="11"/>
        <v>44755</v>
      </c>
      <c r="EM35" s="483">
        <f t="shared" si="11"/>
        <v>44756</v>
      </c>
      <c r="EN35" s="483">
        <f t="shared" si="11"/>
        <v>44757</v>
      </c>
      <c r="EO35" s="483">
        <f t="shared" si="11"/>
        <v>44758</v>
      </c>
      <c r="EP35" s="483">
        <f t="shared" si="11"/>
        <v>44759</v>
      </c>
      <c r="EQ35" s="483">
        <f t="shared" si="11"/>
        <v>44760</v>
      </c>
      <c r="ER35" s="483">
        <f t="shared" si="11"/>
        <v>44761</v>
      </c>
      <c r="ES35" s="483">
        <f t="shared" si="11"/>
        <v>44762</v>
      </c>
      <c r="ET35" s="483">
        <f t="shared" si="11"/>
        <v>44763</v>
      </c>
      <c r="EU35" s="483">
        <f t="shared" si="11"/>
        <v>44764</v>
      </c>
      <c r="EV35" s="483">
        <f t="shared" si="11"/>
        <v>44765</v>
      </c>
      <c r="EW35" s="483">
        <f t="shared" si="11"/>
        <v>44766</v>
      </c>
      <c r="EX35" s="483">
        <f t="shared" si="11"/>
        <v>44767</v>
      </c>
      <c r="EY35" s="483">
        <f t="shared" si="11"/>
        <v>44768</v>
      </c>
      <c r="EZ35" s="483">
        <f t="shared" si="11"/>
        <v>44769</v>
      </c>
      <c r="FA35" s="483">
        <f t="shared" si="11"/>
        <v>44770</v>
      </c>
      <c r="FB35" s="483">
        <f t="shared" si="11"/>
        <v>44771</v>
      </c>
      <c r="FC35" s="483">
        <f t="shared" si="11"/>
        <v>44772</v>
      </c>
      <c r="FD35" s="483">
        <f t="shared" si="11"/>
        <v>44773</v>
      </c>
      <c r="FE35" s="483">
        <f t="shared" si="11"/>
        <v>44774</v>
      </c>
      <c r="FF35" s="483">
        <f t="shared" si="11"/>
        <v>44775</v>
      </c>
      <c r="FG35" s="483">
        <f t="shared" si="11"/>
        <v>44776</v>
      </c>
      <c r="FH35" s="483">
        <f t="shared" si="11"/>
        <v>44777</v>
      </c>
      <c r="FI35" s="483">
        <f t="shared" si="11"/>
        <v>44778</v>
      </c>
      <c r="FJ35" s="483">
        <f t="shared" si="11"/>
        <v>44779</v>
      </c>
      <c r="FK35" s="483">
        <f t="shared" si="11"/>
        <v>44780</v>
      </c>
      <c r="FL35" s="483">
        <f t="shared" si="11"/>
        <v>44781</v>
      </c>
      <c r="FM35" s="483">
        <f t="shared" si="11"/>
        <v>44782</v>
      </c>
      <c r="FN35" s="483">
        <f t="shared" si="11"/>
        <v>44783</v>
      </c>
      <c r="FO35" s="483">
        <f t="shared" si="11"/>
        <v>44784</v>
      </c>
      <c r="FP35" s="483">
        <f t="shared" si="11"/>
        <v>44785</v>
      </c>
      <c r="FQ35" s="483">
        <f t="shared" si="11"/>
        <v>44786</v>
      </c>
      <c r="FR35" s="483">
        <f t="shared" si="11"/>
        <v>44787</v>
      </c>
      <c r="FS35" s="483">
        <f t="shared" si="11"/>
        <v>44788</v>
      </c>
      <c r="FT35" s="483">
        <f t="shared" si="11"/>
        <v>44789</v>
      </c>
      <c r="FU35" s="483">
        <f t="shared" si="11"/>
        <v>44790</v>
      </c>
      <c r="FV35" s="483">
        <f t="shared" si="11"/>
        <v>44791</v>
      </c>
      <c r="FW35" s="483">
        <f t="shared" si="11"/>
        <v>44792</v>
      </c>
      <c r="FX35" s="483">
        <f t="shared" si="11"/>
        <v>44793</v>
      </c>
      <c r="FY35" s="483">
        <f t="shared" si="11"/>
        <v>44794</v>
      </c>
      <c r="FZ35" s="483">
        <f t="shared" si="11"/>
        <v>44795</v>
      </c>
      <c r="GA35" s="483">
        <f t="shared" si="11"/>
        <v>44796</v>
      </c>
      <c r="GB35" s="483">
        <f t="shared" si="11"/>
        <v>44797</v>
      </c>
      <c r="GC35" s="483">
        <f t="shared" si="11"/>
        <v>44798</v>
      </c>
      <c r="GD35" s="483">
        <f t="shared" si="11"/>
        <v>44799</v>
      </c>
      <c r="GE35" s="483">
        <f t="shared" si="11"/>
        <v>44800</v>
      </c>
      <c r="GF35" s="483">
        <f t="shared" si="11"/>
        <v>44801</v>
      </c>
      <c r="GG35" s="483">
        <f t="shared" si="11"/>
        <v>44802</v>
      </c>
      <c r="GH35" s="483">
        <f t="shared" si="11"/>
        <v>44803</v>
      </c>
      <c r="GI35" s="483">
        <f t="shared" si="11"/>
        <v>44804</v>
      </c>
      <c r="GJ35" s="483">
        <f t="shared" si="11"/>
        <v>44805</v>
      </c>
      <c r="GK35" s="483">
        <f t="shared" si="11"/>
        <v>44806</v>
      </c>
      <c r="GL35" s="483">
        <f t="shared" si="11"/>
        <v>44807</v>
      </c>
      <c r="GM35" s="483">
        <f t="shared" si="11"/>
        <v>44808</v>
      </c>
      <c r="GN35" s="483">
        <f t="shared" si="11"/>
        <v>44809</v>
      </c>
      <c r="GO35" s="483">
        <f t="shared" si="11"/>
        <v>44810</v>
      </c>
      <c r="GP35" s="483">
        <f t="shared" si="11"/>
        <v>44811</v>
      </c>
      <c r="GQ35" s="483">
        <f t="shared" si="11"/>
        <v>44812</v>
      </c>
      <c r="GR35" s="483">
        <f t="shared" si="11"/>
        <v>44813</v>
      </c>
      <c r="GS35" s="483">
        <f t="shared" ref="GS35:IR35" si="12">GS4</f>
        <v>44814</v>
      </c>
      <c r="GT35" s="483">
        <f t="shared" si="12"/>
        <v>44815</v>
      </c>
      <c r="GU35" s="483">
        <f t="shared" si="12"/>
        <v>44816</v>
      </c>
      <c r="GV35" s="483">
        <f t="shared" si="12"/>
        <v>44817</v>
      </c>
      <c r="GW35" s="483">
        <f t="shared" si="12"/>
        <v>44818</v>
      </c>
      <c r="GX35" s="483">
        <f t="shared" si="12"/>
        <v>44819</v>
      </c>
      <c r="GY35" s="483">
        <f t="shared" si="12"/>
        <v>44820</v>
      </c>
      <c r="GZ35" s="483">
        <f t="shared" si="12"/>
        <v>44821</v>
      </c>
      <c r="HA35" s="483">
        <f t="shared" si="12"/>
        <v>44822</v>
      </c>
      <c r="HB35" s="483">
        <f t="shared" si="12"/>
        <v>44823</v>
      </c>
      <c r="HC35" s="483">
        <f t="shared" si="12"/>
        <v>44824</v>
      </c>
      <c r="HD35" s="483">
        <f t="shared" si="12"/>
        <v>44825</v>
      </c>
      <c r="HE35" s="483">
        <f t="shared" si="12"/>
        <v>44826</v>
      </c>
      <c r="HF35" s="483">
        <f t="shared" si="12"/>
        <v>44827</v>
      </c>
      <c r="HG35" s="483">
        <f t="shared" si="12"/>
        <v>44828</v>
      </c>
      <c r="HH35" s="483">
        <f t="shared" si="12"/>
        <v>44829</v>
      </c>
      <c r="HI35" s="483">
        <f t="shared" si="12"/>
        <v>44830</v>
      </c>
      <c r="HJ35" s="483">
        <f t="shared" si="12"/>
        <v>44831</v>
      </c>
      <c r="HK35" s="483">
        <f t="shared" si="12"/>
        <v>44832</v>
      </c>
      <c r="HL35" s="483">
        <f t="shared" si="12"/>
        <v>44833</v>
      </c>
      <c r="HM35" s="483">
        <f t="shared" si="12"/>
        <v>44834</v>
      </c>
      <c r="HN35" s="483">
        <f t="shared" si="12"/>
        <v>44835</v>
      </c>
      <c r="HO35" s="483">
        <f t="shared" si="12"/>
        <v>44836</v>
      </c>
      <c r="HP35" s="483">
        <f t="shared" si="12"/>
        <v>44837</v>
      </c>
      <c r="HQ35" s="483">
        <f t="shared" si="12"/>
        <v>44473</v>
      </c>
      <c r="HR35" s="483">
        <f t="shared" si="12"/>
        <v>44474</v>
      </c>
      <c r="HS35" s="483">
        <f t="shared" si="12"/>
        <v>44475</v>
      </c>
      <c r="HT35" s="483">
        <f t="shared" si="12"/>
        <v>44476</v>
      </c>
      <c r="HU35" s="483">
        <f t="shared" si="12"/>
        <v>44477</v>
      </c>
      <c r="HV35" s="483">
        <f t="shared" si="12"/>
        <v>44478</v>
      </c>
      <c r="HW35" s="483">
        <f t="shared" si="12"/>
        <v>44479</v>
      </c>
      <c r="HX35" s="483">
        <f t="shared" si="12"/>
        <v>44480</v>
      </c>
      <c r="HY35" s="483">
        <f t="shared" si="12"/>
        <v>44481</v>
      </c>
      <c r="HZ35" s="483">
        <f t="shared" si="12"/>
        <v>44482</v>
      </c>
      <c r="IA35" s="483">
        <f t="shared" si="12"/>
        <v>44483</v>
      </c>
      <c r="IB35" s="483">
        <f t="shared" si="12"/>
        <v>44484</v>
      </c>
      <c r="IC35" s="483">
        <f t="shared" si="12"/>
        <v>44485</v>
      </c>
      <c r="ID35" s="483">
        <f t="shared" si="12"/>
        <v>44486</v>
      </c>
      <c r="IE35" s="483">
        <f t="shared" si="12"/>
        <v>44487</v>
      </c>
      <c r="IF35" s="483">
        <f t="shared" si="12"/>
        <v>44488</v>
      </c>
      <c r="IG35" s="483">
        <f t="shared" si="12"/>
        <v>44489</v>
      </c>
      <c r="IH35" s="483">
        <f t="shared" si="12"/>
        <v>44490</v>
      </c>
      <c r="II35" s="483">
        <f t="shared" si="12"/>
        <v>44491</v>
      </c>
      <c r="IJ35" s="483">
        <f t="shared" si="12"/>
        <v>44492</v>
      </c>
      <c r="IK35" s="483">
        <f t="shared" si="12"/>
        <v>44493</v>
      </c>
      <c r="IL35" s="483">
        <f t="shared" si="12"/>
        <v>44494</v>
      </c>
      <c r="IM35" s="483">
        <f t="shared" si="12"/>
        <v>44495</v>
      </c>
      <c r="IN35" s="483">
        <f t="shared" si="12"/>
        <v>44496</v>
      </c>
      <c r="IO35" s="483">
        <f t="shared" si="12"/>
        <v>44497</v>
      </c>
      <c r="IP35" s="483">
        <f t="shared" si="12"/>
        <v>44498</v>
      </c>
      <c r="IQ35" s="483">
        <f t="shared" si="12"/>
        <v>44499</v>
      </c>
      <c r="IR35" s="484">
        <f t="shared" si="12"/>
        <v>44500</v>
      </c>
    </row>
    <row r="36" spans="1:252" ht="12.75" customHeight="1" x14ac:dyDescent="0.2">
      <c r="A36" s="234"/>
      <c r="B36" s="253" t="s">
        <v>55</v>
      </c>
      <c r="F36" s="481" t="s">
        <v>41</v>
      </c>
      <c r="H36" s="252" t="str">
        <f ca="1">IF(COUNTIF(INDIRECT(H$34 &amp; $I42 &amp; ":" &amp; H$34 &amp; $K42),$H$41)=0,"",COUNTIF(INDIRECT(H$34 &amp; $I42 &amp; ":" &amp; H$34 &amp; $K42),$H$41))</f>
        <v/>
      </c>
      <c r="I36" s="479" t="str">
        <f t="shared" ref="I36:BT36" ca="1" si="13">IF(COUNTIF(INDIRECT(I$34 &amp; $I42 &amp; ":" &amp; I$34 &amp; $K42),$H$41)=0,"",COUNTIF(INDIRECT(I$34 &amp; $I42 &amp; ":" &amp; I$34 &amp; $K42),$H$41))</f>
        <v/>
      </c>
      <c r="J36" s="479" t="str">
        <f t="shared" ca="1" si="13"/>
        <v/>
      </c>
      <c r="K36" s="479" t="str">
        <f t="shared" ca="1" si="13"/>
        <v/>
      </c>
      <c r="L36" s="479" t="str">
        <f t="shared" ca="1" si="13"/>
        <v/>
      </c>
      <c r="M36" s="479" t="str">
        <f t="shared" ca="1" si="13"/>
        <v/>
      </c>
      <c r="N36" s="479" t="str">
        <f t="shared" ca="1" si="13"/>
        <v/>
      </c>
      <c r="O36" s="479" t="str">
        <f t="shared" ca="1" si="13"/>
        <v/>
      </c>
      <c r="P36" s="479" t="str">
        <f t="shared" ca="1" si="13"/>
        <v/>
      </c>
      <c r="Q36" s="479" t="str">
        <f t="shared" ca="1" si="13"/>
        <v/>
      </c>
      <c r="R36" s="479" t="str">
        <f t="shared" ca="1" si="13"/>
        <v/>
      </c>
      <c r="S36" s="479" t="str">
        <f t="shared" ca="1" si="13"/>
        <v/>
      </c>
      <c r="T36" s="479" t="str">
        <f t="shared" ca="1" si="13"/>
        <v/>
      </c>
      <c r="U36" s="479" t="str">
        <f t="shared" ca="1" si="13"/>
        <v/>
      </c>
      <c r="V36" s="479" t="str">
        <f t="shared" ca="1" si="13"/>
        <v/>
      </c>
      <c r="W36" s="479" t="str">
        <f t="shared" ca="1" si="13"/>
        <v/>
      </c>
      <c r="X36" s="479" t="str">
        <f t="shared" ca="1" si="13"/>
        <v/>
      </c>
      <c r="Y36" s="479" t="str">
        <f t="shared" ca="1" si="13"/>
        <v/>
      </c>
      <c r="Z36" s="479" t="str">
        <f t="shared" ca="1" si="13"/>
        <v/>
      </c>
      <c r="AA36" s="479" t="str">
        <f t="shared" ca="1" si="13"/>
        <v/>
      </c>
      <c r="AB36" s="479" t="str">
        <f t="shared" ca="1" si="13"/>
        <v/>
      </c>
      <c r="AC36" s="479" t="str">
        <f t="shared" ca="1" si="13"/>
        <v/>
      </c>
      <c r="AD36" s="479" t="str">
        <f t="shared" ca="1" si="13"/>
        <v/>
      </c>
      <c r="AE36" s="479" t="str">
        <f t="shared" ca="1" si="13"/>
        <v/>
      </c>
      <c r="AF36" s="479" t="str">
        <f t="shared" ca="1" si="13"/>
        <v/>
      </c>
      <c r="AG36" s="479" t="str">
        <f t="shared" ca="1" si="13"/>
        <v/>
      </c>
      <c r="AH36" s="479" t="str">
        <f t="shared" ca="1" si="13"/>
        <v/>
      </c>
      <c r="AI36" s="479" t="str">
        <f t="shared" ca="1" si="13"/>
        <v/>
      </c>
      <c r="AJ36" s="479" t="str">
        <f t="shared" ca="1" si="13"/>
        <v/>
      </c>
      <c r="AK36" s="479" t="str">
        <f t="shared" ca="1" si="13"/>
        <v/>
      </c>
      <c r="AL36" s="479" t="str">
        <f t="shared" ca="1" si="13"/>
        <v/>
      </c>
      <c r="AM36" s="479" t="str">
        <f t="shared" ca="1" si="13"/>
        <v/>
      </c>
      <c r="AN36" s="479" t="str">
        <f t="shared" ca="1" si="13"/>
        <v/>
      </c>
      <c r="AO36" s="479" t="str">
        <f t="shared" ca="1" si="13"/>
        <v/>
      </c>
      <c r="AP36" s="479" t="str">
        <f t="shared" ca="1" si="13"/>
        <v/>
      </c>
      <c r="AQ36" s="479" t="str">
        <f t="shared" ca="1" si="13"/>
        <v/>
      </c>
      <c r="AR36" s="479" t="str">
        <f t="shared" ca="1" si="13"/>
        <v/>
      </c>
      <c r="AS36" s="479" t="str">
        <f t="shared" ca="1" si="13"/>
        <v/>
      </c>
      <c r="AT36" s="479" t="str">
        <f t="shared" ca="1" si="13"/>
        <v/>
      </c>
      <c r="AU36" s="479" t="str">
        <f t="shared" ca="1" si="13"/>
        <v/>
      </c>
      <c r="AV36" s="479" t="str">
        <f t="shared" ca="1" si="13"/>
        <v/>
      </c>
      <c r="AW36" s="479" t="str">
        <f t="shared" ca="1" si="13"/>
        <v/>
      </c>
      <c r="AX36" s="479" t="str">
        <f t="shared" ca="1" si="13"/>
        <v/>
      </c>
      <c r="AY36" s="479" t="str">
        <f t="shared" ca="1" si="13"/>
        <v/>
      </c>
      <c r="AZ36" s="479" t="str">
        <f t="shared" ca="1" si="13"/>
        <v/>
      </c>
      <c r="BA36" s="479" t="str">
        <f t="shared" ca="1" si="13"/>
        <v/>
      </c>
      <c r="BB36" s="479" t="str">
        <f t="shared" ca="1" si="13"/>
        <v/>
      </c>
      <c r="BC36" s="479" t="str">
        <f t="shared" ca="1" si="13"/>
        <v/>
      </c>
      <c r="BD36" s="479" t="str">
        <f t="shared" ca="1" si="13"/>
        <v/>
      </c>
      <c r="BE36" s="479" t="str">
        <f t="shared" ca="1" si="13"/>
        <v/>
      </c>
      <c r="BF36" s="479" t="str">
        <f t="shared" ca="1" si="13"/>
        <v/>
      </c>
      <c r="BG36" s="479" t="str">
        <f t="shared" ca="1" si="13"/>
        <v/>
      </c>
      <c r="BH36" s="479" t="str">
        <f t="shared" ca="1" si="13"/>
        <v/>
      </c>
      <c r="BI36" s="479" t="str">
        <f t="shared" ca="1" si="13"/>
        <v/>
      </c>
      <c r="BJ36" s="479" t="str">
        <f t="shared" ca="1" si="13"/>
        <v/>
      </c>
      <c r="BK36" s="479" t="str">
        <f t="shared" ca="1" si="13"/>
        <v/>
      </c>
      <c r="BL36" s="479" t="str">
        <f t="shared" ca="1" si="13"/>
        <v/>
      </c>
      <c r="BM36" s="479" t="str">
        <f t="shared" ca="1" si="13"/>
        <v/>
      </c>
      <c r="BN36" s="479" t="str">
        <f t="shared" ca="1" si="13"/>
        <v/>
      </c>
      <c r="BO36" s="479" t="str">
        <f t="shared" ca="1" si="13"/>
        <v/>
      </c>
      <c r="BP36" s="479" t="str">
        <f t="shared" ca="1" si="13"/>
        <v/>
      </c>
      <c r="BQ36" s="479" t="str">
        <f t="shared" ca="1" si="13"/>
        <v/>
      </c>
      <c r="BR36" s="479" t="str">
        <f t="shared" ca="1" si="13"/>
        <v/>
      </c>
      <c r="BS36" s="479" t="str">
        <f t="shared" ca="1" si="13"/>
        <v/>
      </c>
      <c r="BT36" s="479" t="str">
        <f t="shared" ca="1" si="13"/>
        <v/>
      </c>
      <c r="BU36" s="479" t="str">
        <f t="shared" ref="BU36:EF36" ca="1" si="14">IF(COUNTIF(INDIRECT(BU$34 &amp; $I42 &amp; ":" &amp; BU$34 &amp; $K42),$H$41)=0,"",COUNTIF(INDIRECT(BU$34 &amp; $I42 &amp; ":" &amp; BU$34 &amp; $K42),$H$41))</f>
        <v/>
      </c>
      <c r="BV36" s="479" t="str">
        <f t="shared" ca="1" si="14"/>
        <v/>
      </c>
      <c r="BW36" s="479" t="str">
        <f t="shared" ca="1" si="14"/>
        <v/>
      </c>
      <c r="BX36" s="479" t="str">
        <f t="shared" ca="1" si="14"/>
        <v/>
      </c>
      <c r="BY36" s="479" t="str">
        <f t="shared" ca="1" si="14"/>
        <v/>
      </c>
      <c r="BZ36" s="479" t="str">
        <f t="shared" ca="1" si="14"/>
        <v/>
      </c>
      <c r="CA36" s="479" t="str">
        <f t="shared" ca="1" si="14"/>
        <v/>
      </c>
      <c r="CB36" s="479" t="str">
        <f t="shared" ca="1" si="14"/>
        <v/>
      </c>
      <c r="CC36" s="479" t="str">
        <f t="shared" ca="1" si="14"/>
        <v/>
      </c>
      <c r="CD36" s="479" t="str">
        <f t="shared" ca="1" si="14"/>
        <v/>
      </c>
      <c r="CE36" s="479" t="str">
        <f t="shared" ca="1" si="14"/>
        <v/>
      </c>
      <c r="CF36" s="479" t="str">
        <f t="shared" ca="1" si="14"/>
        <v/>
      </c>
      <c r="CG36" s="479" t="str">
        <f t="shared" ca="1" si="14"/>
        <v/>
      </c>
      <c r="CH36" s="479" t="str">
        <f t="shared" ca="1" si="14"/>
        <v/>
      </c>
      <c r="CI36" s="479" t="str">
        <f t="shared" ca="1" si="14"/>
        <v/>
      </c>
      <c r="CJ36" s="479" t="str">
        <f t="shared" ca="1" si="14"/>
        <v/>
      </c>
      <c r="CK36" s="479" t="str">
        <f t="shared" ca="1" si="14"/>
        <v/>
      </c>
      <c r="CL36" s="479" t="str">
        <f t="shared" ca="1" si="14"/>
        <v/>
      </c>
      <c r="CM36" s="479" t="str">
        <f t="shared" ca="1" si="14"/>
        <v/>
      </c>
      <c r="CN36" s="479" t="str">
        <f t="shared" ca="1" si="14"/>
        <v/>
      </c>
      <c r="CO36" s="479" t="str">
        <f t="shared" ca="1" si="14"/>
        <v/>
      </c>
      <c r="CP36" s="479" t="str">
        <f t="shared" ca="1" si="14"/>
        <v/>
      </c>
      <c r="CQ36" s="479" t="str">
        <f t="shared" ca="1" si="14"/>
        <v/>
      </c>
      <c r="CR36" s="479" t="str">
        <f t="shared" ca="1" si="14"/>
        <v/>
      </c>
      <c r="CS36" s="479" t="str">
        <f t="shared" ca="1" si="14"/>
        <v/>
      </c>
      <c r="CT36" s="479" t="str">
        <f t="shared" ca="1" si="14"/>
        <v/>
      </c>
      <c r="CU36" s="479" t="str">
        <f t="shared" ca="1" si="14"/>
        <v/>
      </c>
      <c r="CV36" s="479" t="str">
        <f t="shared" ca="1" si="14"/>
        <v/>
      </c>
      <c r="CW36" s="479" t="str">
        <f t="shared" ca="1" si="14"/>
        <v/>
      </c>
      <c r="CX36" s="479" t="str">
        <f t="shared" ca="1" si="14"/>
        <v/>
      </c>
      <c r="CY36" s="479" t="str">
        <f t="shared" ca="1" si="14"/>
        <v/>
      </c>
      <c r="CZ36" s="479" t="str">
        <f t="shared" ca="1" si="14"/>
        <v/>
      </c>
      <c r="DA36" s="479" t="str">
        <f t="shared" ca="1" si="14"/>
        <v/>
      </c>
      <c r="DB36" s="479" t="str">
        <f t="shared" ca="1" si="14"/>
        <v/>
      </c>
      <c r="DC36" s="479" t="str">
        <f t="shared" ca="1" si="14"/>
        <v/>
      </c>
      <c r="DD36" s="479" t="str">
        <f t="shared" ca="1" si="14"/>
        <v/>
      </c>
      <c r="DE36" s="479" t="str">
        <f t="shared" ca="1" si="14"/>
        <v/>
      </c>
      <c r="DF36" s="479" t="str">
        <f t="shared" ca="1" si="14"/>
        <v/>
      </c>
      <c r="DG36" s="479" t="str">
        <f t="shared" ca="1" si="14"/>
        <v/>
      </c>
      <c r="DH36" s="479" t="str">
        <f t="shared" ca="1" si="14"/>
        <v/>
      </c>
      <c r="DI36" s="479" t="str">
        <f t="shared" ca="1" si="14"/>
        <v/>
      </c>
      <c r="DJ36" s="479" t="str">
        <f t="shared" ca="1" si="14"/>
        <v/>
      </c>
      <c r="DK36" s="479" t="str">
        <f t="shared" ca="1" si="14"/>
        <v/>
      </c>
      <c r="DL36" s="479" t="str">
        <f t="shared" ca="1" si="14"/>
        <v/>
      </c>
      <c r="DM36" s="479" t="str">
        <f t="shared" ca="1" si="14"/>
        <v/>
      </c>
      <c r="DN36" s="479" t="str">
        <f t="shared" ca="1" si="14"/>
        <v/>
      </c>
      <c r="DO36" s="479" t="str">
        <f t="shared" ca="1" si="14"/>
        <v/>
      </c>
      <c r="DP36" s="479" t="str">
        <f t="shared" ca="1" si="14"/>
        <v/>
      </c>
      <c r="DQ36" s="479" t="str">
        <f t="shared" ca="1" si="14"/>
        <v/>
      </c>
      <c r="DR36" s="479" t="str">
        <f t="shared" ca="1" si="14"/>
        <v/>
      </c>
      <c r="DS36" s="479" t="str">
        <f t="shared" ca="1" si="14"/>
        <v/>
      </c>
      <c r="DT36" s="479" t="str">
        <f t="shared" ca="1" si="14"/>
        <v/>
      </c>
      <c r="DU36" s="479" t="str">
        <f t="shared" ca="1" si="14"/>
        <v/>
      </c>
      <c r="DV36" s="479" t="str">
        <f t="shared" ca="1" si="14"/>
        <v/>
      </c>
      <c r="DW36" s="479" t="str">
        <f t="shared" ca="1" si="14"/>
        <v/>
      </c>
      <c r="DX36" s="479" t="str">
        <f t="shared" ca="1" si="14"/>
        <v/>
      </c>
      <c r="DY36" s="479" t="str">
        <f t="shared" ca="1" si="14"/>
        <v/>
      </c>
      <c r="DZ36" s="479" t="str">
        <f t="shared" ca="1" si="14"/>
        <v/>
      </c>
      <c r="EA36" s="479" t="str">
        <f t="shared" ca="1" si="14"/>
        <v/>
      </c>
      <c r="EB36" s="479" t="str">
        <f t="shared" ca="1" si="14"/>
        <v/>
      </c>
      <c r="EC36" s="479" t="str">
        <f t="shared" ca="1" si="14"/>
        <v/>
      </c>
      <c r="ED36" s="479" t="str">
        <f t="shared" ca="1" si="14"/>
        <v/>
      </c>
      <c r="EE36" s="479" t="str">
        <f t="shared" ca="1" si="14"/>
        <v/>
      </c>
      <c r="EF36" s="479" t="str">
        <f t="shared" ca="1" si="14"/>
        <v/>
      </c>
      <c r="EG36" s="479" t="str">
        <f t="shared" ref="EG36:GR36" ca="1" si="15">IF(COUNTIF(INDIRECT(EG$34 &amp; $I42 &amp; ":" &amp; EG$34 &amp; $K42),$H$41)=0,"",COUNTIF(INDIRECT(EG$34 &amp; $I42 &amp; ":" &amp; EG$34 &amp; $K42),$H$41))</f>
        <v/>
      </c>
      <c r="EH36" s="479" t="str">
        <f t="shared" ca="1" si="15"/>
        <v/>
      </c>
      <c r="EI36" s="479" t="str">
        <f t="shared" ca="1" si="15"/>
        <v/>
      </c>
      <c r="EJ36" s="479" t="str">
        <f t="shared" ca="1" si="15"/>
        <v/>
      </c>
      <c r="EK36" s="479" t="str">
        <f t="shared" ca="1" si="15"/>
        <v/>
      </c>
      <c r="EL36" s="479" t="str">
        <f t="shared" ca="1" si="15"/>
        <v/>
      </c>
      <c r="EM36" s="479" t="str">
        <f t="shared" ca="1" si="15"/>
        <v/>
      </c>
      <c r="EN36" s="479" t="str">
        <f t="shared" ca="1" si="15"/>
        <v/>
      </c>
      <c r="EO36" s="479" t="str">
        <f t="shared" ca="1" si="15"/>
        <v/>
      </c>
      <c r="EP36" s="479" t="str">
        <f t="shared" ca="1" si="15"/>
        <v/>
      </c>
      <c r="EQ36" s="479" t="str">
        <f t="shared" ca="1" si="15"/>
        <v/>
      </c>
      <c r="ER36" s="479" t="str">
        <f t="shared" ca="1" si="15"/>
        <v/>
      </c>
      <c r="ES36" s="479" t="str">
        <f t="shared" ca="1" si="15"/>
        <v/>
      </c>
      <c r="ET36" s="479" t="str">
        <f t="shared" ca="1" si="15"/>
        <v/>
      </c>
      <c r="EU36" s="479" t="str">
        <f t="shared" ca="1" si="15"/>
        <v/>
      </c>
      <c r="EV36" s="479" t="str">
        <f t="shared" ca="1" si="15"/>
        <v/>
      </c>
      <c r="EW36" s="479" t="str">
        <f t="shared" ca="1" si="15"/>
        <v/>
      </c>
      <c r="EX36" s="479" t="str">
        <f t="shared" ca="1" si="15"/>
        <v/>
      </c>
      <c r="EY36" s="479" t="str">
        <f t="shared" ca="1" si="15"/>
        <v/>
      </c>
      <c r="EZ36" s="479" t="str">
        <f t="shared" ca="1" si="15"/>
        <v/>
      </c>
      <c r="FA36" s="479" t="str">
        <f t="shared" ca="1" si="15"/>
        <v/>
      </c>
      <c r="FB36" s="479" t="str">
        <f t="shared" ca="1" si="15"/>
        <v/>
      </c>
      <c r="FC36" s="479" t="str">
        <f t="shared" ca="1" si="15"/>
        <v/>
      </c>
      <c r="FD36" s="479" t="str">
        <f t="shared" ca="1" si="15"/>
        <v/>
      </c>
      <c r="FE36" s="479" t="str">
        <f t="shared" ca="1" si="15"/>
        <v/>
      </c>
      <c r="FF36" s="479" t="str">
        <f t="shared" ca="1" si="15"/>
        <v/>
      </c>
      <c r="FG36" s="479" t="str">
        <f t="shared" ca="1" si="15"/>
        <v/>
      </c>
      <c r="FH36" s="479" t="str">
        <f t="shared" ca="1" si="15"/>
        <v/>
      </c>
      <c r="FI36" s="479" t="str">
        <f t="shared" ca="1" si="15"/>
        <v/>
      </c>
      <c r="FJ36" s="479" t="str">
        <f t="shared" ca="1" si="15"/>
        <v/>
      </c>
      <c r="FK36" s="479" t="str">
        <f t="shared" ca="1" si="15"/>
        <v/>
      </c>
      <c r="FL36" s="479" t="str">
        <f t="shared" ca="1" si="15"/>
        <v/>
      </c>
      <c r="FM36" s="479" t="str">
        <f t="shared" ca="1" si="15"/>
        <v/>
      </c>
      <c r="FN36" s="479" t="str">
        <f t="shared" ca="1" si="15"/>
        <v/>
      </c>
      <c r="FO36" s="479" t="str">
        <f t="shared" ca="1" si="15"/>
        <v/>
      </c>
      <c r="FP36" s="479" t="str">
        <f t="shared" ca="1" si="15"/>
        <v/>
      </c>
      <c r="FQ36" s="479" t="str">
        <f t="shared" ca="1" si="15"/>
        <v/>
      </c>
      <c r="FR36" s="479" t="str">
        <f t="shared" ca="1" si="15"/>
        <v/>
      </c>
      <c r="FS36" s="479" t="str">
        <f t="shared" ca="1" si="15"/>
        <v/>
      </c>
      <c r="FT36" s="479" t="str">
        <f t="shared" ca="1" si="15"/>
        <v/>
      </c>
      <c r="FU36" s="479" t="str">
        <f t="shared" ca="1" si="15"/>
        <v/>
      </c>
      <c r="FV36" s="479" t="str">
        <f t="shared" ca="1" si="15"/>
        <v/>
      </c>
      <c r="FW36" s="479" t="str">
        <f t="shared" ca="1" si="15"/>
        <v/>
      </c>
      <c r="FX36" s="479" t="str">
        <f t="shared" ca="1" si="15"/>
        <v/>
      </c>
      <c r="FY36" s="479" t="str">
        <f t="shared" ca="1" si="15"/>
        <v/>
      </c>
      <c r="FZ36" s="479" t="str">
        <f t="shared" ca="1" si="15"/>
        <v/>
      </c>
      <c r="GA36" s="479" t="str">
        <f t="shared" ca="1" si="15"/>
        <v/>
      </c>
      <c r="GB36" s="479" t="str">
        <f t="shared" ca="1" si="15"/>
        <v/>
      </c>
      <c r="GC36" s="479" t="str">
        <f t="shared" ca="1" si="15"/>
        <v/>
      </c>
      <c r="GD36" s="479" t="str">
        <f t="shared" ca="1" si="15"/>
        <v/>
      </c>
      <c r="GE36" s="479" t="str">
        <f t="shared" ca="1" si="15"/>
        <v/>
      </c>
      <c r="GF36" s="479" t="str">
        <f t="shared" ca="1" si="15"/>
        <v/>
      </c>
      <c r="GG36" s="479" t="str">
        <f t="shared" ca="1" si="15"/>
        <v/>
      </c>
      <c r="GH36" s="479" t="str">
        <f t="shared" ca="1" si="15"/>
        <v/>
      </c>
      <c r="GI36" s="479" t="str">
        <f t="shared" ca="1" si="15"/>
        <v/>
      </c>
      <c r="GJ36" s="479" t="str">
        <f t="shared" ca="1" si="15"/>
        <v/>
      </c>
      <c r="GK36" s="479" t="str">
        <f t="shared" ca="1" si="15"/>
        <v/>
      </c>
      <c r="GL36" s="479" t="str">
        <f t="shared" ca="1" si="15"/>
        <v/>
      </c>
      <c r="GM36" s="479" t="str">
        <f t="shared" ca="1" si="15"/>
        <v/>
      </c>
      <c r="GN36" s="479" t="str">
        <f t="shared" ca="1" si="15"/>
        <v/>
      </c>
      <c r="GO36" s="479" t="str">
        <f t="shared" ca="1" si="15"/>
        <v/>
      </c>
      <c r="GP36" s="479" t="str">
        <f t="shared" ca="1" si="15"/>
        <v/>
      </c>
      <c r="GQ36" s="479" t="str">
        <f t="shared" ca="1" si="15"/>
        <v/>
      </c>
      <c r="GR36" s="479" t="str">
        <f t="shared" ca="1" si="15"/>
        <v/>
      </c>
      <c r="GS36" s="479" t="str">
        <f t="shared" ref="GS36:IR36" ca="1" si="16">IF(COUNTIF(INDIRECT(GS$34 &amp; $I42 &amp; ":" &amp; GS$34 &amp; $K42),$H$41)=0,"",COUNTIF(INDIRECT(GS$34 &amp; $I42 &amp; ":" &amp; GS$34 &amp; $K42),$H$41))</f>
        <v/>
      </c>
      <c r="GT36" s="479" t="str">
        <f t="shared" ca="1" si="16"/>
        <v/>
      </c>
      <c r="GU36" s="479" t="str">
        <f t="shared" ca="1" si="16"/>
        <v/>
      </c>
      <c r="GV36" s="479" t="str">
        <f t="shared" ca="1" si="16"/>
        <v/>
      </c>
      <c r="GW36" s="479" t="str">
        <f t="shared" ca="1" si="16"/>
        <v/>
      </c>
      <c r="GX36" s="479" t="str">
        <f t="shared" ca="1" si="16"/>
        <v/>
      </c>
      <c r="GY36" s="479" t="str">
        <f t="shared" ca="1" si="16"/>
        <v/>
      </c>
      <c r="GZ36" s="479" t="str">
        <f t="shared" ca="1" si="16"/>
        <v/>
      </c>
      <c r="HA36" s="479" t="str">
        <f t="shared" ca="1" si="16"/>
        <v/>
      </c>
      <c r="HB36" s="479" t="str">
        <f t="shared" ca="1" si="16"/>
        <v/>
      </c>
      <c r="HC36" s="479" t="str">
        <f t="shared" ca="1" si="16"/>
        <v/>
      </c>
      <c r="HD36" s="479" t="str">
        <f t="shared" ca="1" si="16"/>
        <v/>
      </c>
      <c r="HE36" s="479" t="str">
        <f t="shared" ca="1" si="16"/>
        <v/>
      </c>
      <c r="HF36" s="479" t="str">
        <f t="shared" ca="1" si="16"/>
        <v/>
      </c>
      <c r="HG36" s="479" t="str">
        <f t="shared" ca="1" si="16"/>
        <v/>
      </c>
      <c r="HH36" s="479" t="str">
        <f t="shared" ca="1" si="16"/>
        <v/>
      </c>
      <c r="HI36" s="479" t="str">
        <f t="shared" ca="1" si="16"/>
        <v/>
      </c>
      <c r="HJ36" s="479" t="str">
        <f t="shared" ca="1" si="16"/>
        <v/>
      </c>
      <c r="HK36" s="479" t="str">
        <f t="shared" ca="1" si="16"/>
        <v/>
      </c>
      <c r="HL36" s="479" t="str">
        <f t="shared" ca="1" si="16"/>
        <v/>
      </c>
      <c r="HM36" s="479" t="str">
        <f t="shared" ca="1" si="16"/>
        <v/>
      </c>
      <c r="HN36" s="479" t="str">
        <f t="shared" ca="1" si="16"/>
        <v/>
      </c>
      <c r="HO36" s="479" t="str">
        <f t="shared" ca="1" si="16"/>
        <v/>
      </c>
      <c r="HP36" s="479" t="str">
        <f t="shared" ca="1" si="16"/>
        <v/>
      </c>
      <c r="HQ36" s="479" t="str">
        <f t="shared" ca="1" si="16"/>
        <v/>
      </c>
      <c r="HR36" s="479" t="str">
        <f t="shared" ca="1" si="16"/>
        <v/>
      </c>
      <c r="HS36" s="479" t="str">
        <f t="shared" ca="1" si="16"/>
        <v/>
      </c>
      <c r="HT36" s="479" t="str">
        <f t="shared" ca="1" si="16"/>
        <v/>
      </c>
      <c r="HU36" s="479" t="str">
        <f t="shared" ca="1" si="16"/>
        <v/>
      </c>
      <c r="HV36" s="479" t="str">
        <f t="shared" ca="1" si="16"/>
        <v/>
      </c>
      <c r="HW36" s="479" t="str">
        <f t="shared" ca="1" si="16"/>
        <v/>
      </c>
      <c r="HX36" s="479" t="str">
        <f t="shared" ca="1" si="16"/>
        <v/>
      </c>
      <c r="HY36" s="479" t="str">
        <f t="shared" ca="1" si="16"/>
        <v/>
      </c>
      <c r="HZ36" s="479" t="str">
        <f t="shared" ca="1" si="16"/>
        <v/>
      </c>
      <c r="IA36" s="479" t="str">
        <f t="shared" ca="1" si="16"/>
        <v/>
      </c>
      <c r="IB36" s="479" t="str">
        <f t="shared" ca="1" si="16"/>
        <v/>
      </c>
      <c r="IC36" s="479" t="str">
        <f t="shared" ca="1" si="16"/>
        <v/>
      </c>
      <c r="ID36" s="479" t="str">
        <f t="shared" ca="1" si="16"/>
        <v/>
      </c>
      <c r="IE36" s="479" t="str">
        <f t="shared" ca="1" si="16"/>
        <v/>
      </c>
      <c r="IF36" s="479" t="str">
        <f t="shared" ca="1" si="16"/>
        <v/>
      </c>
      <c r="IG36" s="479" t="str">
        <f t="shared" ca="1" si="16"/>
        <v/>
      </c>
      <c r="IH36" s="479" t="str">
        <f t="shared" ca="1" si="16"/>
        <v/>
      </c>
      <c r="II36" s="479" t="str">
        <f t="shared" ca="1" si="16"/>
        <v/>
      </c>
      <c r="IJ36" s="479" t="str">
        <f t="shared" ca="1" si="16"/>
        <v/>
      </c>
      <c r="IK36" s="479" t="str">
        <f t="shared" ca="1" si="16"/>
        <v/>
      </c>
      <c r="IL36" s="479" t="str">
        <f t="shared" ca="1" si="16"/>
        <v/>
      </c>
      <c r="IM36" s="479" t="str">
        <f t="shared" ca="1" si="16"/>
        <v/>
      </c>
      <c r="IN36" s="479" t="str">
        <f t="shared" ca="1" si="16"/>
        <v/>
      </c>
      <c r="IO36" s="479" t="str">
        <f t="shared" ca="1" si="16"/>
        <v/>
      </c>
      <c r="IP36" s="479" t="str">
        <f t="shared" ca="1" si="16"/>
        <v/>
      </c>
      <c r="IQ36" s="479" t="str">
        <f t="shared" ca="1" si="16"/>
        <v/>
      </c>
      <c r="IR36" s="480" t="str">
        <f t="shared" ca="1" si="16"/>
        <v/>
      </c>
    </row>
    <row r="37" spans="1:252" ht="12.75" customHeight="1" x14ac:dyDescent="0.2">
      <c r="A37" s="234"/>
      <c r="B37" s="382" t="s">
        <v>56</v>
      </c>
      <c r="F37" s="481" t="s">
        <v>42</v>
      </c>
      <c r="H37" s="252" t="str">
        <f t="shared" ref="H37:BS37" ca="1" si="17">IF(COUNTIF(INDIRECT(H$34 &amp; $I43 &amp; ":" &amp; H$34 &amp; $K43),$H$41)=0,"",COUNTIF(INDIRECT(H$34 &amp; $I43 &amp; ":" &amp; H$34 &amp; $K43),$H$41))</f>
        <v/>
      </c>
      <c r="I37" s="479" t="str">
        <f t="shared" ca="1" si="17"/>
        <v/>
      </c>
      <c r="J37" s="479" t="str">
        <f t="shared" ca="1" si="17"/>
        <v/>
      </c>
      <c r="K37" s="479" t="str">
        <f t="shared" ca="1" si="17"/>
        <v/>
      </c>
      <c r="L37" s="479" t="str">
        <f t="shared" ca="1" si="17"/>
        <v/>
      </c>
      <c r="M37" s="479" t="str">
        <f t="shared" ca="1" si="17"/>
        <v/>
      </c>
      <c r="N37" s="479" t="str">
        <f t="shared" ca="1" si="17"/>
        <v/>
      </c>
      <c r="O37" s="479" t="str">
        <f t="shared" ca="1" si="17"/>
        <v/>
      </c>
      <c r="P37" s="479" t="str">
        <f t="shared" ca="1" si="17"/>
        <v/>
      </c>
      <c r="Q37" s="479" t="str">
        <f t="shared" ca="1" si="17"/>
        <v/>
      </c>
      <c r="R37" s="479" t="str">
        <f t="shared" ca="1" si="17"/>
        <v/>
      </c>
      <c r="S37" s="479" t="str">
        <f t="shared" ca="1" si="17"/>
        <v/>
      </c>
      <c r="T37" s="479" t="str">
        <f t="shared" ca="1" si="17"/>
        <v/>
      </c>
      <c r="U37" s="479" t="str">
        <f t="shared" ca="1" si="17"/>
        <v/>
      </c>
      <c r="V37" s="479" t="str">
        <f t="shared" ca="1" si="17"/>
        <v/>
      </c>
      <c r="W37" s="479" t="str">
        <f t="shared" ca="1" si="17"/>
        <v/>
      </c>
      <c r="X37" s="479" t="str">
        <f t="shared" ca="1" si="17"/>
        <v/>
      </c>
      <c r="Y37" s="479" t="str">
        <f t="shared" ca="1" si="17"/>
        <v/>
      </c>
      <c r="Z37" s="479" t="str">
        <f t="shared" ca="1" si="17"/>
        <v/>
      </c>
      <c r="AA37" s="479" t="str">
        <f t="shared" ca="1" si="17"/>
        <v/>
      </c>
      <c r="AB37" s="479" t="str">
        <f t="shared" ca="1" si="17"/>
        <v/>
      </c>
      <c r="AC37" s="479" t="str">
        <f t="shared" ca="1" si="17"/>
        <v/>
      </c>
      <c r="AD37" s="479" t="str">
        <f t="shared" ca="1" si="17"/>
        <v/>
      </c>
      <c r="AE37" s="479" t="str">
        <f t="shared" ca="1" si="17"/>
        <v/>
      </c>
      <c r="AF37" s="479" t="str">
        <f t="shared" ca="1" si="17"/>
        <v/>
      </c>
      <c r="AG37" s="479" t="str">
        <f t="shared" ca="1" si="17"/>
        <v/>
      </c>
      <c r="AH37" s="479" t="str">
        <f t="shared" ca="1" si="17"/>
        <v/>
      </c>
      <c r="AI37" s="479" t="str">
        <f t="shared" ca="1" si="17"/>
        <v/>
      </c>
      <c r="AJ37" s="479" t="str">
        <f t="shared" ca="1" si="17"/>
        <v/>
      </c>
      <c r="AK37" s="479" t="str">
        <f t="shared" ca="1" si="17"/>
        <v/>
      </c>
      <c r="AL37" s="479" t="str">
        <f t="shared" ca="1" si="17"/>
        <v/>
      </c>
      <c r="AM37" s="479" t="str">
        <f t="shared" ca="1" si="17"/>
        <v/>
      </c>
      <c r="AN37" s="479" t="str">
        <f t="shared" ca="1" si="17"/>
        <v/>
      </c>
      <c r="AO37" s="479" t="str">
        <f t="shared" ca="1" si="17"/>
        <v/>
      </c>
      <c r="AP37" s="479" t="str">
        <f t="shared" ca="1" si="17"/>
        <v/>
      </c>
      <c r="AQ37" s="479" t="str">
        <f t="shared" ca="1" si="17"/>
        <v/>
      </c>
      <c r="AR37" s="479" t="str">
        <f t="shared" ca="1" si="17"/>
        <v/>
      </c>
      <c r="AS37" s="479" t="str">
        <f t="shared" ca="1" si="17"/>
        <v/>
      </c>
      <c r="AT37" s="479" t="str">
        <f t="shared" ca="1" si="17"/>
        <v/>
      </c>
      <c r="AU37" s="479" t="str">
        <f t="shared" ca="1" si="17"/>
        <v/>
      </c>
      <c r="AV37" s="479" t="str">
        <f t="shared" ca="1" si="17"/>
        <v/>
      </c>
      <c r="AW37" s="479" t="str">
        <f t="shared" ca="1" si="17"/>
        <v/>
      </c>
      <c r="AX37" s="479" t="str">
        <f t="shared" ca="1" si="17"/>
        <v/>
      </c>
      <c r="AY37" s="479" t="str">
        <f t="shared" ca="1" si="17"/>
        <v/>
      </c>
      <c r="AZ37" s="479" t="str">
        <f t="shared" ca="1" si="17"/>
        <v/>
      </c>
      <c r="BA37" s="479" t="str">
        <f t="shared" ca="1" si="17"/>
        <v/>
      </c>
      <c r="BB37" s="479" t="str">
        <f t="shared" ca="1" si="17"/>
        <v/>
      </c>
      <c r="BC37" s="479" t="str">
        <f t="shared" ca="1" si="17"/>
        <v/>
      </c>
      <c r="BD37" s="479" t="str">
        <f t="shared" ca="1" si="17"/>
        <v/>
      </c>
      <c r="BE37" s="479" t="str">
        <f t="shared" ca="1" si="17"/>
        <v/>
      </c>
      <c r="BF37" s="479" t="str">
        <f t="shared" ca="1" si="17"/>
        <v/>
      </c>
      <c r="BG37" s="479" t="str">
        <f t="shared" ca="1" si="17"/>
        <v/>
      </c>
      <c r="BH37" s="479" t="str">
        <f t="shared" ca="1" si="17"/>
        <v/>
      </c>
      <c r="BI37" s="479" t="str">
        <f t="shared" ca="1" si="17"/>
        <v/>
      </c>
      <c r="BJ37" s="479" t="str">
        <f t="shared" ca="1" si="17"/>
        <v/>
      </c>
      <c r="BK37" s="479" t="str">
        <f t="shared" ca="1" si="17"/>
        <v/>
      </c>
      <c r="BL37" s="479" t="str">
        <f t="shared" ca="1" si="17"/>
        <v/>
      </c>
      <c r="BM37" s="479" t="str">
        <f t="shared" ca="1" si="17"/>
        <v/>
      </c>
      <c r="BN37" s="479" t="str">
        <f t="shared" ca="1" si="17"/>
        <v/>
      </c>
      <c r="BO37" s="479" t="str">
        <f t="shared" ca="1" si="17"/>
        <v/>
      </c>
      <c r="BP37" s="479" t="str">
        <f t="shared" ca="1" si="17"/>
        <v/>
      </c>
      <c r="BQ37" s="479" t="str">
        <f t="shared" ca="1" si="17"/>
        <v/>
      </c>
      <c r="BR37" s="479" t="str">
        <f t="shared" ca="1" si="17"/>
        <v/>
      </c>
      <c r="BS37" s="479" t="str">
        <f t="shared" ca="1" si="17"/>
        <v/>
      </c>
      <c r="BT37" s="479" t="str">
        <f t="shared" ref="BT37:EE37" ca="1" si="18">IF(COUNTIF(INDIRECT(BT$34 &amp; $I43 &amp; ":" &amp; BT$34 &amp; $K43),$H$41)=0,"",COUNTIF(INDIRECT(BT$34 &amp; $I43 &amp; ":" &amp; BT$34 &amp; $K43),$H$41))</f>
        <v/>
      </c>
      <c r="BU37" s="479" t="str">
        <f t="shared" ca="1" si="18"/>
        <v/>
      </c>
      <c r="BV37" s="479" t="str">
        <f t="shared" ca="1" si="18"/>
        <v/>
      </c>
      <c r="BW37" s="479" t="str">
        <f t="shared" ca="1" si="18"/>
        <v/>
      </c>
      <c r="BX37" s="479" t="str">
        <f t="shared" ca="1" si="18"/>
        <v/>
      </c>
      <c r="BY37" s="479" t="str">
        <f t="shared" ca="1" si="18"/>
        <v/>
      </c>
      <c r="BZ37" s="479" t="str">
        <f t="shared" ca="1" si="18"/>
        <v/>
      </c>
      <c r="CA37" s="479" t="str">
        <f t="shared" ca="1" si="18"/>
        <v/>
      </c>
      <c r="CB37" s="479" t="str">
        <f t="shared" ca="1" si="18"/>
        <v/>
      </c>
      <c r="CC37" s="479" t="str">
        <f t="shared" ca="1" si="18"/>
        <v/>
      </c>
      <c r="CD37" s="479" t="str">
        <f t="shared" ca="1" si="18"/>
        <v/>
      </c>
      <c r="CE37" s="479" t="str">
        <f t="shared" ca="1" si="18"/>
        <v/>
      </c>
      <c r="CF37" s="479" t="str">
        <f t="shared" ca="1" si="18"/>
        <v/>
      </c>
      <c r="CG37" s="479" t="str">
        <f t="shared" ca="1" si="18"/>
        <v/>
      </c>
      <c r="CH37" s="479" t="str">
        <f t="shared" ca="1" si="18"/>
        <v/>
      </c>
      <c r="CI37" s="479" t="str">
        <f t="shared" ca="1" si="18"/>
        <v/>
      </c>
      <c r="CJ37" s="479" t="str">
        <f t="shared" ca="1" si="18"/>
        <v/>
      </c>
      <c r="CK37" s="479" t="str">
        <f t="shared" ca="1" si="18"/>
        <v/>
      </c>
      <c r="CL37" s="479" t="str">
        <f t="shared" ca="1" si="18"/>
        <v/>
      </c>
      <c r="CM37" s="479" t="str">
        <f t="shared" ca="1" si="18"/>
        <v/>
      </c>
      <c r="CN37" s="479" t="str">
        <f t="shared" ca="1" si="18"/>
        <v/>
      </c>
      <c r="CO37" s="479" t="str">
        <f t="shared" ca="1" si="18"/>
        <v/>
      </c>
      <c r="CP37" s="479" t="str">
        <f t="shared" ca="1" si="18"/>
        <v/>
      </c>
      <c r="CQ37" s="479" t="str">
        <f t="shared" ca="1" si="18"/>
        <v/>
      </c>
      <c r="CR37" s="479" t="str">
        <f t="shared" ca="1" si="18"/>
        <v/>
      </c>
      <c r="CS37" s="479" t="str">
        <f t="shared" ca="1" si="18"/>
        <v/>
      </c>
      <c r="CT37" s="479" t="str">
        <f t="shared" ca="1" si="18"/>
        <v/>
      </c>
      <c r="CU37" s="479" t="str">
        <f t="shared" ca="1" si="18"/>
        <v/>
      </c>
      <c r="CV37" s="479" t="str">
        <f t="shared" ca="1" si="18"/>
        <v/>
      </c>
      <c r="CW37" s="479" t="str">
        <f t="shared" ca="1" si="18"/>
        <v/>
      </c>
      <c r="CX37" s="479" t="str">
        <f t="shared" ca="1" si="18"/>
        <v/>
      </c>
      <c r="CY37" s="479" t="str">
        <f t="shared" ca="1" si="18"/>
        <v/>
      </c>
      <c r="CZ37" s="479" t="str">
        <f t="shared" ca="1" si="18"/>
        <v/>
      </c>
      <c r="DA37" s="479" t="str">
        <f t="shared" ca="1" si="18"/>
        <v/>
      </c>
      <c r="DB37" s="479" t="str">
        <f t="shared" ca="1" si="18"/>
        <v/>
      </c>
      <c r="DC37" s="479" t="str">
        <f t="shared" ca="1" si="18"/>
        <v/>
      </c>
      <c r="DD37" s="479" t="str">
        <f t="shared" ca="1" si="18"/>
        <v/>
      </c>
      <c r="DE37" s="479" t="str">
        <f t="shared" ca="1" si="18"/>
        <v/>
      </c>
      <c r="DF37" s="479" t="str">
        <f t="shared" ca="1" si="18"/>
        <v/>
      </c>
      <c r="DG37" s="479" t="str">
        <f t="shared" ca="1" si="18"/>
        <v/>
      </c>
      <c r="DH37" s="479" t="str">
        <f t="shared" ca="1" si="18"/>
        <v/>
      </c>
      <c r="DI37" s="479" t="str">
        <f t="shared" ca="1" si="18"/>
        <v/>
      </c>
      <c r="DJ37" s="479" t="str">
        <f t="shared" ca="1" si="18"/>
        <v/>
      </c>
      <c r="DK37" s="479" t="str">
        <f t="shared" ca="1" si="18"/>
        <v/>
      </c>
      <c r="DL37" s="479" t="str">
        <f t="shared" ca="1" si="18"/>
        <v/>
      </c>
      <c r="DM37" s="479" t="str">
        <f t="shared" ca="1" si="18"/>
        <v/>
      </c>
      <c r="DN37" s="479" t="str">
        <f t="shared" ca="1" si="18"/>
        <v/>
      </c>
      <c r="DO37" s="479" t="str">
        <f t="shared" ca="1" si="18"/>
        <v/>
      </c>
      <c r="DP37" s="479">
        <f t="shared" ca="1" si="18"/>
        <v>1</v>
      </c>
      <c r="DQ37" s="479" t="str">
        <f t="shared" ca="1" si="18"/>
        <v/>
      </c>
      <c r="DR37" s="479" t="str">
        <f t="shared" ca="1" si="18"/>
        <v/>
      </c>
      <c r="DS37" s="479" t="str">
        <f t="shared" ca="1" si="18"/>
        <v/>
      </c>
      <c r="DT37" s="479" t="str">
        <f t="shared" ca="1" si="18"/>
        <v/>
      </c>
      <c r="DU37" s="479" t="str">
        <f t="shared" ca="1" si="18"/>
        <v/>
      </c>
      <c r="DV37" s="479" t="str">
        <f t="shared" ca="1" si="18"/>
        <v/>
      </c>
      <c r="DW37" s="479" t="str">
        <f t="shared" ca="1" si="18"/>
        <v/>
      </c>
      <c r="DX37" s="479" t="str">
        <f t="shared" ca="1" si="18"/>
        <v/>
      </c>
      <c r="DY37" s="479" t="str">
        <f t="shared" ca="1" si="18"/>
        <v/>
      </c>
      <c r="DZ37" s="479" t="str">
        <f t="shared" ca="1" si="18"/>
        <v/>
      </c>
      <c r="EA37" s="479" t="str">
        <f t="shared" ca="1" si="18"/>
        <v/>
      </c>
      <c r="EB37" s="479" t="str">
        <f t="shared" ca="1" si="18"/>
        <v/>
      </c>
      <c r="EC37" s="479" t="str">
        <f t="shared" ca="1" si="18"/>
        <v/>
      </c>
      <c r="ED37" s="479" t="str">
        <f t="shared" ca="1" si="18"/>
        <v/>
      </c>
      <c r="EE37" s="479" t="str">
        <f t="shared" ca="1" si="18"/>
        <v/>
      </c>
      <c r="EF37" s="479" t="str">
        <f t="shared" ref="EF37:GQ37" ca="1" si="19">IF(COUNTIF(INDIRECT(EF$34 &amp; $I43 &amp; ":" &amp; EF$34 &amp; $K43),$H$41)=0,"",COUNTIF(INDIRECT(EF$34 &amp; $I43 &amp; ":" &amp; EF$34 &amp; $K43),$H$41))</f>
        <v/>
      </c>
      <c r="EG37" s="479" t="str">
        <f t="shared" ca="1" si="19"/>
        <v/>
      </c>
      <c r="EH37" s="479" t="str">
        <f t="shared" ca="1" si="19"/>
        <v/>
      </c>
      <c r="EI37" s="479" t="str">
        <f t="shared" ca="1" si="19"/>
        <v/>
      </c>
      <c r="EJ37" s="479" t="str">
        <f t="shared" ca="1" si="19"/>
        <v/>
      </c>
      <c r="EK37" s="479" t="str">
        <f t="shared" ca="1" si="19"/>
        <v/>
      </c>
      <c r="EL37" s="479" t="str">
        <f t="shared" ca="1" si="19"/>
        <v/>
      </c>
      <c r="EM37" s="479" t="str">
        <f t="shared" ca="1" si="19"/>
        <v/>
      </c>
      <c r="EN37" s="479" t="str">
        <f t="shared" ca="1" si="19"/>
        <v/>
      </c>
      <c r="EO37" s="479" t="str">
        <f t="shared" ca="1" si="19"/>
        <v/>
      </c>
      <c r="EP37" s="479" t="str">
        <f t="shared" ca="1" si="19"/>
        <v/>
      </c>
      <c r="EQ37" s="479" t="str">
        <f t="shared" ca="1" si="19"/>
        <v/>
      </c>
      <c r="ER37" s="479" t="str">
        <f t="shared" ca="1" si="19"/>
        <v/>
      </c>
      <c r="ES37" s="479" t="str">
        <f t="shared" ca="1" si="19"/>
        <v/>
      </c>
      <c r="ET37" s="479" t="str">
        <f t="shared" ca="1" si="19"/>
        <v/>
      </c>
      <c r="EU37" s="479" t="str">
        <f t="shared" ca="1" si="19"/>
        <v/>
      </c>
      <c r="EV37" s="479" t="str">
        <f t="shared" ca="1" si="19"/>
        <v/>
      </c>
      <c r="EW37" s="479" t="str">
        <f t="shared" ca="1" si="19"/>
        <v/>
      </c>
      <c r="EX37" s="479" t="str">
        <f t="shared" ca="1" si="19"/>
        <v/>
      </c>
      <c r="EY37" s="479" t="str">
        <f t="shared" ca="1" si="19"/>
        <v/>
      </c>
      <c r="EZ37" s="479" t="str">
        <f t="shared" ca="1" si="19"/>
        <v/>
      </c>
      <c r="FA37" s="479" t="str">
        <f t="shared" ca="1" si="19"/>
        <v/>
      </c>
      <c r="FB37" s="479" t="str">
        <f t="shared" ca="1" si="19"/>
        <v/>
      </c>
      <c r="FC37" s="479" t="str">
        <f t="shared" ca="1" si="19"/>
        <v/>
      </c>
      <c r="FD37" s="479" t="str">
        <f t="shared" ca="1" si="19"/>
        <v/>
      </c>
      <c r="FE37" s="479" t="str">
        <f t="shared" ca="1" si="19"/>
        <v/>
      </c>
      <c r="FF37" s="479" t="str">
        <f t="shared" ca="1" si="19"/>
        <v/>
      </c>
      <c r="FG37" s="479" t="str">
        <f t="shared" ca="1" si="19"/>
        <v/>
      </c>
      <c r="FH37" s="479" t="str">
        <f t="shared" ca="1" si="19"/>
        <v/>
      </c>
      <c r="FI37" s="479" t="str">
        <f t="shared" ca="1" si="19"/>
        <v/>
      </c>
      <c r="FJ37" s="479" t="str">
        <f t="shared" ca="1" si="19"/>
        <v/>
      </c>
      <c r="FK37" s="479" t="str">
        <f t="shared" ca="1" si="19"/>
        <v/>
      </c>
      <c r="FL37" s="479" t="str">
        <f t="shared" ca="1" si="19"/>
        <v/>
      </c>
      <c r="FM37" s="479" t="str">
        <f t="shared" ca="1" si="19"/>
        <v/>
      </c>
      <c r="FN37" s="479" t="str">
        <f t="shared" ca="1" si="19"/>
        <v/>
      </c>
      <c r="FO37" s="479" t="str">
        <f t="shared" ca="1" si="19"/>
        <v/>
      </c>
      <c r="FP37" s="479" t="str">
        <f t="shared" ca="1" si="19"/>
        <v/>
      </c>
      <c r="FQ37" s="479" t="str">
        <f t="shared" ca="1" si="19"/>
        <v/>
      </c>
      <c r="FR37" s="479" t="str">
        <f t="shared" ca="1" si="19"/>
        <v/>
      </c>
      <c r="FS37" s="479" t="str">
        <f t="shared" ca="1" si="19"/>
        <v/>
      </c>
      <c r="FT37" s="479" t="str">
        <f t="shared" ca="1" si="19"/>
        <v/>
      </c>
      <c r="FU37" s="479" t="str">
        <f t="shared" ca="1" si="19"/>
        <v/>
      </c>
      <c r="FV37" s="479" t="str">
        <f t="shared" ca="1" si="19"/>
        <v/>
      </c>
      <c r="FW37" s="479" t="str">
        <f t="shared" ca="1" si="19"/>
        <v/>
      </c>
      <c r="FX37" s="479" t="str">
        <f t="shared" ca="1" si="19"/>
        <v/>
      </c>
      <c r="FY37" s="479" t="str">
        <f t="shared" ca="1" si="19"/>
        <v/>
      </c>
      <c r="FZ37" s="479" t="str">
        <f t="shared" ca="1" si="19"/>
        <v/>
      </c>
      <c r="GA37" s="479" t="str">
        <f t="shared" ca="1" si="19"/>
        <v/>
      </c>
      <c r="GB37" s="479" t="str">
        <f t="shared" ca="1" si="19"/>
        <v/>
      </c>
      <c r="GC37" s="479" t="str">
        <f t="shared" ca="1" si="19"/>
        <v/>
      </c>
      <c r="GD37" s="479" t="str">
        <f t="shared" ca="1" si="19"/>
        <v/>
      </c>
      <c r="GE37" s="479" t="str">
        <f t="shared" ca="1" si="19"/>
        <v/>
      </c>
      <c r="GF37" s="479" t="str">
        <f t="shared" ca="1" si="19"/>
        <v/>
      </c>
      <c r="GG37" s="479" t="str">
        <f t="shared" ca="1" si="19"/>
        <v/>
      </c>
      <c r="GH37" s="479" t="str">
        <f t="shared" ca="1" si="19"/>
        <v/>
      </c>
      <c r="GI37" s="479" t="str">
        <f t="shared" ca="1" si="19"/>
        <v/>
      </c>
      <c r="GJ37" s="479" t="str">
        <f t="shared" ca="1" si="19"/>
        <v/>
      </c>
      <c r="GK37" s="479" t="str">
        <f t="shared" ca="1" si="19"/>
        <v/>
      </c>
      <c r="GL37" s="479" t="str">
        <f t="shared" ca="1" si="19"/>
        <v/>
      </c>
      <c r="GM37" s="479" t="str">
        <f t="shared" ca="1" si="19"/>
        <v/>
      </c>
      <c r="GN37" s="479" t="str">
        <f t="shared" ca="1" si="19"/>
        <v/>
      </c>
      <c r="GO37" s="479" t="str">
        <f t="shared" ca="1" si="19"/>
        <v/>
      </c>
      <c r="GP37" s="479" t="str">
        <f t="shared" ca="1" si="19"/>
        <v/>
      </c>
      <c r="GQ37" s="479" t="str">
        <f t="shared" ca="1" si="19"/>
        <v/>
      </c>
      <c r="GR37" s="479" t="str">
        <f t="shared" ref="GR37:IR37" ca="1" si="20">IF(COUNTIF(INDIRECT(GR$34 &amp; $I43 &amp; ":" &amp; GR$34 &amp; $K43),$H$41)=0,"",COUNTIF(INDIRECT(GR$34 &amp; $I43 &amp; ":" &amp; GR$34 &amp; $K43),$H$41))</f>
        <v/>
      </c>
      <c r="GS37" s="479" t="str">
        <f t="shared" ca="1" si="20"/>
        <v/>
      </c>
      <c r="GT37" s="479" t="str">
        <f t="shared" ca="1" si="20"/>
        <v/>
      </c>
      <c r="GU37" s="479" t="str">
        <f t="shared" ca="1" si="20"/>
        <v/>
      </c>
      <c r="GV37" s="479" t="str">
        <f t="shared" ca="1" si="20"/>
        <v/>
      </c>
      <c r="GW37" s="479" t="str">
        <f t="shared" ca="1" si="20"/>
        <v/>
      </c>
      <c r="GX37" s="479" t="str">
        <f t="shared" ca="1" si="20"/>
        <v/>
      </c>
      <c r="GY37" s="479" t="str">
        <f t="shared" ca="1" si="20"/>
        <v/>
      </c>
      <c r="GZ37" s="479" t="str">
        <f t="shared" ca="1" si="20"/>
        <v/>
      </c>
      <c r="HA37" s="479" t="str">
        <f t="shared" ca="1" si="20"/>
        <v/>
      </c>
      <c r="HB37" s="479" t="str">
        <f t="shared" ca="1" si="20"/>
        <v/>
      </c>
      <c r="HC37" s="479" t="str">
        <f t="shared" ca="1" si="20"/>
        <v/>
      </c>
      <c r="HD37" s="479" t="str">
        <f t="shared" ca="1" si="20"/>
        <v/>
      </c>
      <c r="HE37" s="479" t="str">
        <f t="shared" ca="1" si="20"/>
        <v/>
      </c>
      <c r="HF37" s="479" t="str">
        <f t="shared" ca="1" si="20"/>
        <v/>
      </c>
      <c r="HG37" s="479" t="str">
        <f t="shared" ca="1" si="20"/>
        <v/>
      </c>
      <c r="HH37" s="479" t="str">
        <f t="shared" ca="1" si="20"/>
        <v/>
      </c>
      <c r="HI37" s="479" t="str">
        <f t="shared" ca="1" si="20"/>
        <v/>
      </c>
      <c r="HJ37" s="479" t="str">
        <f t="shared" ca="1" si="20"/>
        <v/>
      </c>
      <c r="HK37" s="479" t="str">
        <f t="shared" ca="1" si="20"/>
        <v/>
      </c>
      <c r="HL37" s="479" t="str">
        <f t="shared" ca="1" si="20"/>
        <v/>
      </c>
      <c r="HM37" s="479" t="str">
        <f t="shared" ca="1" si="20"/>
        <v/>
      </c>
      <c r="HN37" s="479" t="str">
        <f t="shared" ca="1" si="20"/>
        <v/>
      </c>
      <c r="HO37" s="479" t="str">
        <f t="shared" ca="1" si="20"/>
        <v/>
      </c>
      <c r="HP37" s="479" t="str">
        <f t="shared" ca="1" si="20"/>
        <v/>
      </c>
      <c r="HQ37" s="479" t="str">
        <f t="shared" ca="1" si="20"/>
        <v/>
      </c>
      <c r="HR37" s="479" t="str">
        <f t="shared" ca="1" si="20"/>
        <v/>
      </c>
      <c r="HS37" s="479" t="str">
        <f t="shared" ca="1" si="20"/>
        <v/>
      </c>
      <c r="HT37" s="479" t="str">
        <f t="shared" ca="1" si="20"/>
        <v/>
      </c>
      <c r="HU37" s="479" t="str">
        <f t="shared" ca="1" si="20"/>
        <v/>
      </c>
      <c r="HV37" s="479" t="str">
        <f t="shared" ca="1" si="20"/>
        <v/>
      </c>
      <c r="HW37" s="479" t="str">
        <f t="shared" ca="1" si="20"/>
        <v/>
      </c>
      <c r="HX37" s="479" t="str">
        <f t="shared" ca="1" si="20"/>
        <v/>
      </c>
      <c r="HY37" s="479" t="str">
        <f t="shared" ca="1" si="20"/>
        <v/>
      </c>
      <c r="HZ37" s="479" t="str">
        <f t="shared" ca="1" si="20"/>
        <v/>
      </c>
      <c r="IA37" s="479" t="str">
        <f t="shared" ca="1" si="20"/>
        <v/>
      </c>
      <c r="IB37" s="479" t="str">
        <f t="shared" ca="1" si="20"/>
        <v/>
      </c>
      <c r="IC37" s="479" t="str">
        <f t="shared" ca="1" si="20"/>
        <v/>
      </c>
      <c r="ID37" s="479" t="str">
        <f t="shared" ca="1" si="20"/>
        <v/>
      </c>
      <c r="IE37" s="479" t="str">
        <f t="shared" ca="1" si="20"/>
        <v/>
      </c>
      <c r="IF37" s="479" t="str">
        <f t="shared" ca="1" si="20"/>
        <v/>
      </c>
      <c r="IG37" s="479" t="str">
        <f t="shared" ca="1" si="20"/>
        <v/>
      </c>
      <c r="IH37" s="479" t="str">
        <f t="shared" ca="1" si="20"/>
        <v/>
      </c>
      <c r="II37" s="479" t="str">
        <f t="shared" ca="1" si="20"/>
        <v/>
      </c>
      <c r="IJ37" s="479" t="str">
        <f t="shared" ca="1" si="20"/>
        <v/>
      </c>
      <c r="IK37" s="479" t="str">
        <f t="shared" ca="1" si="20"/>
        <v/>
      </c>
      <c r="IL37" s="479" t="str">
        <f t="shared" ca="1" si="20"/>
        <v/>
      </c>
      <c r="IM37" s="479" t="str">
        <f t="shared" ca="1" si="20"/>
        <v/>
      </c>
      <c r="IN37" s="479" t="str">
        <f t="shared" ca="1" si="20"/>
        <v/>
      </c>
      <c r="IO37" s="479" t="str">
        <f t="shared" ca="1" si="20"/>
        <v/>
      </c>
      <c r="IP37" s="479" t="str">
        <f t="shared" ca="1" si="20"/>
        <v/>
      </c>
      <c r="IQ37" s="479" t="str">
        <f t="shared" ca="1" si="20"/>
        <v/>
      </c>
      <c r="IR37" s="480" t="str">
        <f t="shared" ca="1" si="20"/>
        <v/>
      </c>
    </row>
    <row r="38" spans="1:252" ht="12.75" customHeight="1" x14ac:dyDescent="0.2">
      <c r="A38" s="234"/>
      <c r="F38" s="481" t="s">
        <v>43</v>
      </c>
      <c r="H38" s="252" t="str">
        <f t="shared" ref="H38:BS38" ca="1" si="21">IF(COUNTIF(INDIRECT(H$34 &amp; $I44 &amp; ":" &amp; H$34 &amp; $K44),$H$41)=0,"",COUNTIF(INDIRECT(H$34 &amp; $I44 &amp; ":" &amp; H$34 &amp; $K44),$H$41))</f>
        <v/>
      </c>
      <c r="I38" s="479" t="str">
        <f t="shared" ca="1" si="21"/>
        <v/>
      </c>
      <c r="J38" s="479" t="str">
        <f t="shared" ca="1" si="21"/>
        <v/>
      </c>
      <c r="K38" s="479" t="str">
        <f t="shared" ca="1" si="21"/>
        <v/>
      </c>
      <c r="L38" s="479" t="str">
        <f t="shared" ca="1" si="21"/>
        <v/>
      </c>
      <c r="M38" s="479" t="str">
        <f t="shared" ca="1" si="21"/>
        <v/>
      </c>
      <c r="N38" s="479" t="str">
        <f t="shared" ca="1" si="21"/>
        <v/>
      </c>
      <c r="O38" s="479" t="str">
        <f t="shared" ca="1" si="21"/>
        <v/>
      </c>
      <c r="P38" s="479" t="str">
        <f t="shared" ca="1" si="21"/>
        <v/>
      </c>
      <c r="Q38" s="479" t="str">
        <f t="shared" ca="1" si="21"/>
        <v/>
      </c>
      <c r="R38" s="479" t="str">
        <f t="shared" ca="1" si="21"/>
        <v/>
      </c>
      <c r="S38" s="479" t="str">
        <f t="shared" ca="1" si="21"/>
        <v/>
      </c>
      <c r="T38" s="479" t="str">
        <f t="shared" ca="1" si="21"/>
        <v/>
      </c>
      <c r="U38" s="479" t="str">
        <f t="shared" ca="1" si="21"/>
        <v/>
      </c>
      <c r="V38" s="479" t="str">
        <f t="shared" ca="1" si="21"/>
        <v/>
      </c>
      <c r="W38" s="479" t="str">
        <f t="shared" ca="1" si="21"/>
        <v/>
      </c>
      <c r="X38" s="479" t="str">
        <f t="shared" ca="1" si="21"/>
        <v/>
      </c>
      <c r="Y38" s="479" t="str">
        <f t="shared" ca="1" si="21"/>
        <v/>
      </c>
      <c r="Z38" s="479" t="str">
        <f t="shared" ca="1" si="21"/>
        <v/>
      </c>
      <c r="AA38" s="479" t="str">
        <f t="shared" ca="1" si="21"/>
        <v/>
      </c>
      <c r="AB38" s="479" t="str">
        <f t="shared" ca="1" si="21"/>
        <v/>
      </c>
      <c r="AC38" s="479" t="str">
        <f t="shared" ca="1" si="21"/>
        <v/>
      </c>
      <c r="AD38" s="479" t="str">
        <f t="shared" ca="1" si="21"/>
        <v/>
      </c>
      <c r="AE38" s="479" t="str">
        <f t="shared" ca="1" si="21"/>
        <v/>
      </c>
      <c r="AF38" s="479" t="str">
        <f t="shared" ca="1" si="21"/>
        <v/>
      </c>
      <c r="AG38" s="479" t="str">
        <f t="shared" ca="1" si="21"/>
        <v/>
      </c>
      <c r="AH38" s="479" t="str">
        <f t="shared" ca="1" si="21"/>
        <v/>
      </c>
      <c r="AI38" s="479" t="str">
        <f t="shared" ca="1" si="21"/>
        <v/>
      </c>
      <c r="AJ38" s="479" t="str">
        <f t="shared" ca="1" si="21"/>
        <v/>
      </c>
      <c r="AK38" s="479" t="str">
        <f t="shared" ca="1" si="21"/>
        <v/>
      </c>
      <c r="AL38" s="479" t="str">
        <f t="shared" ca="1" si="21"/>
        <v/>
      </c>
      <c r="AM38" s="479" t="str">
        <f t="shared" ca="1" si="21"/>
        <v/>
      </c>
      <c r="AN38" s="479" t="str">
        <f t="shared" ca="1" si="21"/>
        <v/>
      </c>
      <c r="AO38" s="479" t="str">
        <f t="shared" ca="1" si="21"/>
        <v/>
      </c>
      <c r="AP38" s="479" t="str">
        <f t="shared" ca="1" si="21"/>
        <v/>
      </c>
      <c r="AQ38" s="479" t="str">
        <f t="shared" ca="1" si="21"/>
        <v/>
      </c>
      <c r="AR38" s="479" t="str">
        <f t="shared" ca="1" si="21"/>
        <v/>
      </c>
      <c r="AS38" s="479" t="str">
        <f t="shared" ca="1" si="21"/>
        <v/>
      </c>
      <c r="AT38" s="479" t="str">
        <f t="shared" ca="1" si="21"/>
        <v/>
      </c>
      <c r="AU38" s="479" t="str">
        <f t="shared" ca="1" si="21"/>
        <v/>
      </c>
      <c r="AV38" s="479" t="str">
        <f t="shared" ca="1" si="21"/>
        <v/>
      </c>
      <c r="AW38" s="479" t="str">
        <f t="shared" ca="1" si="21"/>
        <v/>
      </c>
      <c r="AX38" s="479" t="str">
        <f t="shared" ca="1" si="21"/>
        <v/>
      </c>
      <c r="AY38" s="479" t="str">
        <f t="shared" ca="1" si="21"/>
        <v/>
      </c>
      <c r="AZ38" s="479" t="str">
        <f t="shared" ca="1" si="21"/>
        <v/>
      </c>
      <c r="BA38" s="479" t="str">
        <f t="shared" ca="1" si="21"/>
        <v/>
      </c>
      <c r="BB38" s="479" t="str">
        <f t="shared" ca="1" si="21"/>
        <v/>
      </c>
      <c r="BC38" s="479" t="str">
        <f t="shared" ca="1" si="21"/>
        <v/>
      </c>
      <c r="BD38" s="479" t="str">
        <f t="shared" ca="1" si="21"/>
        <v/>
      </c>
      <c r="BE38" s="479" t="str">
        <f t="shared" ca="1" si="21"/>
        <v/>
      </c>
      <c r="BF38" s="479" t="str">
        <f t="shared" ca="1" si="21"/>
        <v/>
      </c>
      <c r="BG38" s="479" t="str">
        <f t="shared" ca="1" si="21"/>
        <v/>
      </c>
      <c r="BH38" s="479" t="str">
        <f t="shared" ca="1" si="21"/>
        <v/>
      </c>
      <c r="BI38" s="479" t="str">
        <f t="shared" ca="1" si="21"/>
        <v/>
      </c>
      <c r="BJ38" s="479" t="str">
        <f t="shared" ca="1" si="21"/>
        <v/>
      </c>
      <c r="BK38" s="479" t="str">
        <f t="shared" ca="1" si="21"/>
        <v/>
      </c>
      <c r="BL38" s="479" t="str">
        <f t="shared" ca="1" si="21"/>
        <v/>
      </c>
      <c r="BM38" s="479" t="str">
        <f t="shared" ca="1" si="21"/>
        <v/>
      </c>
      <c r="BN38" s="479" t="str">
        <f t="shared" ca="1" si="21"/>
        <v/>
      </c>
      <c r="BO38" s="479" t="str">
        <f t="shared" ca="1" si="21"/>
        <v/>
      </c>
      <c r="BP38" s="479" t="str">
        <f t="shared" ca="1" si="21"/>
        <v/>
      </c>
      <c r="BQ38" s="479" t="str">
        <f t="shared" ca="1" si="21"/>
        <v/>
      </c>
      <c r="BR38" s="479" t="str">
        <f t="shared" ca="1" si="21"/>
        <v/>
      </c>
      <c r="BS38" s="479" t="str">
        <f t="shared" ca="1" si="21"/>
        <v/>
      </c>
      <c r="BT38" s="479" t="str">
        <f t="shared" ref="BT38:EE38" ca="1" si="22">IF(COUNTIF(INDIRECT(BT$34 &amp; $I44 &amp; ":" &amp; BT$34 &amp; $K44),$H$41)=0,"",COUNTIF(INDIRECT(BT$34 &amp; $I44 &amp; ":" &amp; BT$34 &amp; $K44),$H$41))</f>
        <v/>
      </c>
      <c r="BU38" s="479" t="str">
        <f t="shared" ca="1" si="22"/>
        <v/>
      </c>
      <c r="BV38" s="479" t="str">
        <f t="shared" ca="1" si="22"/>
        <v/>
      </c>
      <c r="BW38" s="479" t="str">
        <f t="shared" ca="1" si="22"/>
        <v/>
      </c>
      <c r="BX38" s="479" t="str">
        <f t="shared" ca="1" si="22"/>
        <v/>
      </c>
      <c r="BY38" s="479" t="str">
        <f t="shared" ca="1" si="22"/>
        <v/>
      </c>
      <c r="BZ38" s="479" t="str">
        <f t="shared" ca="1" si="22"/>
        <v/>
      </c>
      <c r="CA38" s="479" t="str">
        <f ca="1">IF(COUNTIF(INDIRECT(CA$34 &amp; $I44 &amp; ":" &amp; CA$34 &amp; $K44),$H$41)=0,"",COUNTIF(INDIRECT(CA$34 &amp; $I44 &amp; ":" &amp; CA$34 &amp; $K44),$H$41))</f>
        <v/>
      </c>
      <c r="CB38" s="479" t="str">
        <f t="shared" ca="1" si="22"/>
        <v/>
      </c>
      <c r="CC38" s="479" t="str">
        <f t="shared" ca="1" si="22"/>
        <v/>
      </c>
      <c r="CD38" s="479" t="str">
        <f t="shared" ca="1" si="22"/>
        <v/>
      </c>
      <c r="CE38" s="479" t="str">
        <f t="shared" ca="1" si="22"/>
        <v/>
      </c>
      <c r="CF38" s="479" t="str">
        <f t="shared" ca="1" si="22"/>
        <v/>
      </c>
      <c r="CG38" s="479" t="str">
        <f t="shared" ca="1" si="22"/>
        <v/>
      </c>
      <c r="CH38" s="479" t="str">
        <f t="shared" ca="1" si="22"/>
        <v/>
      </c>
      <c r="CI38" s="479" t="str">
        <f t="shared" ca="1" si="22"/>
        <v/>
      </c>
      <c r="CJ38" s="479" t="str">
        <f t="shared" ca="1" si="22"/>
        <v/>
      </c>
      <c r="CK38" s="479" t="str">
        <f t="shared" ca="1" si="22"/>
        <v/>
      </c>
      <c r="CL38" s="479" t="str">
        <f t="shared" ca="1" si="22"/>
        <v/>
      </c>
      <c r="CM38" s="479" t="str">
        <f t="shared" ca="1" si="22"/>
        <v/>
      </c>
      <c r="CN38" s="479" t="str">
        <f t="shared" ca="1" si="22"/>
        <v/>
      </c>
      <c r="CO38" s="479" t="str">
        <f t="shared" ca="1" si="22"/>
        <v/>
      </c>
      <c r="CP38" s="479" t="str">
        <f t="shared" ca="1" si="22"/>
        <v/>
      </c>
      <c r="CQ38" s="479" t="str">
        <f t="shared" ca="1" si="22"/>
        <v/>
      </c>
      <c r="CR38" s="479" t="str">
        <f t="shared" ca="1" si="22"/>
        <v/>
      </c>
      <c r="CS38" s="479" t="str">
        <f t="shared" ca="1" si="22"/>
        <v/>
      </c>
      <c r="CT38" s="479" t="str">
        <f t="shared" ca="1" si="22"/>
        <v/>
      </c>
      <c r="CU38" s="479" t="str">
        <f t="shared" ca="1" si="22"/>
        <v/>
      </c>
      <c r="CV38" s="479" t="str">
        <f t="shared" ca="1" si="22"/>
        <v/>
      </c>
      <c r="CW38" s="479" t="str">
        <f t="shared" ca="1" si="22"/>
        <v/>
      </c>
      <c r="CX38" s="479" t="str">
        <f t="shared" ca="1" si="22"/>
        <v/>
      </c>
      <c r="CY38" s="479">
        <f t="shared" ca="1" si="22"/>
        <v>1</v>
      </c>
      <c r="CZ38" s="479" t="str">
        <f t="shared" ca="1" si="22"/>
        <v/>
      </c>
      <c r="DA38" s="479" t="str">
        <f t="shared" ca="1" si="22"/>
        <v/>
      </c>
      <c r="DB38" s="479" t="str">
        <f t="shared" ca="1" si="22"/>
        <v/>
      </c>
      <c r="DC38" s="479" t="str">
        <f t="shared" ca="1" si="22"/>
        <v/>
      </c>
      <c r="DD38" s="479" t="str">
        <f t="shared" ca="1" si="22"/>
        <v/>
      </c>
      <c r="DE38" s="479" t="str">
        <f t="shared" ca="1" si="22"/>
        <v/>
      </c>
      <c r="DF38" s="479" t="str">
        <f t="shared" ca="1" si="22"/>
        <v/>
      </c>
      <c r="DG38" s="479" t="str">
        <f t="shared" ca="1" si="22"/>
        <v/>
      </c>
      <c r="DH38" s="479" t="str">
        <f t="shared" ca="1" si="22"/>
        <v/>
      </c>
      <c r="DI38" s="479" t="str">
        <f t="shared" ca="1" si="22"/>
        <v/>
      </c>
      <c r="DJ38" s="479" t="str">
        <f t="shared" ca="1" si="22"/>
        <v/>
      </c>
      <c r="DK38" s="479" t="str">
        <f t="shared" ca="1" si="22"/>
        <v/>
      </c>
      <c r="DL38" s="479" t="str">
        <f t="shared" ca="1" si="22"/>
        <v/>
      </c>
      <c r="DM38" s="479" t="str">
        <f t="shared" ca="1" si="22"/>
        <v/>
      </c>
      <c r="DN38" s="479" t="str">
        <f t="shared" ca="1" si="22"/>
        <v/>
      </c>
      <c r="DO38" s="479" t="str">
        <f t="shared" ca="1" si="22"/>
        <v/>
      </c>
      <c r="DP38" s="479" t="str">
        <f t="shared" ca="1" si="22"/>
        <v/>
      </c>
      <c r="DQ38" s="479" t="str">
        <f t="shared" ca="1" si="22"/>
        <v/>
      </c>
      <c r="DR38" s="479" t="str">
        <f t="shared" ca="1" si="22"/>
        <v/>
      </c>
      <c r="DS38" s="479" t="str">
        <f t="shared" ca="1" si="22"/>
        <v/>
      </c>
      <c r="DT38" s="479" t="str">
        <f t="shared" ca="1" si="22"/>
        <v/>
      </c>
      <c r="DU38" s="479" t="str">
        <f t="shared" ca="1" si="22"/>
        <v/>
      </c>
      <c r="DV38" s="479" t="str">
        <f t="shared" ca="1" si="22"/>
        <v/>
      </c>
      <c r="DW38" s="479" t="str">
        <f t="shared" ca="1" si="22"/>
        <v/>
      </c>
      <c r="DX38" s="479" t="str">
        <f t="shared" ca="1" si="22"/>
        <v/>
      </c>
      <c r="DY38" s="479">
        <f t="shared" ca="1" si="22"/>
        <v>3</v>
      </c>
      <c r="DZ38" s="479" t="str">
        <f t="shared" ca="1" si="22"/>
        <v/>
      </c>
      <c r="EA38" s="479" t="str">
        <f t="shared" ca="1" si="22"/>
        <v/>
      </c>
      <c r="EB38" s="479" t="str">
        <f t="shared" ca="1" si="22"/>
        <v/>
      </c>
      <c r="EC38" s="479" t="str">
        <f t="shared" ca="1" si="22"/>
        <v/>
      </c>
      <c r="ED38" s="479" t="str">
        <f t="shared" ca="1" si="22"/>
        <v/>
      </c>
      <c r="EE38" s="479" t="str">
        <f t="shared" ca="1" si="22"/>
        <v/>
      </c>
      <c r="EF38" s="479" t="str">
        <f t="shared" ref="EF38:GQ38" ca="1" si="23">IF(COUNTIF(INDIRECT(EF$34 &amp; $I44 &amp; ":" &amp; EF$34 &amp; $K44),$H$41)=0,"",COUNTIF(INDIRECT(EF$34 &amp; $I44 &amp; ":" &amp; EF$34 &amp; $K44),$H$41))</f>
        <v/>
      </c>
      <c r="EG38" s="479" t="str">
        <f t="shared" ca="1" si="23"/>
        <v/>
      </c>
      <c r="EH38" s="479" t="str">
        <f t="shared" ca="1" si="23"/>
        <v/>
      </c>
      <c r="EI38" s="479" t="str">
        <f t="shared" ca="1" si="23"/>
        <v/>
      </c>
      <c r="EJ38" s="479">
        <f t="shared" ca="1" si="23"/>
        <v>1</v>
      </c>
      <c r="EK38" s="479" t="str">
        <f t="shared" ca="1" si="23"/>
        <v/>
      </c>
      <c r="EL38" s="479" t="str">
        <f t="shared" ca="1" si="23"/>
        <v/>
      </c>
      <c r="EM38" s="479" t="str">
        <f t="shared" ca="1" si="23"/>
        <v/>
      </c>
      <c r="EN38" s="479" t="str">
        <f t="shared" ca="1" si="23"/>
        <v/>
      </c>
      <c r="EO38" s="479" t="str">
        <f t="shared" ca="1" si="23"/>
        <v/>
      </c>
      <c r="EP38" s="479" t="str">
        <f t="shared" ca="1" si="23"/>
        <v/>
      </c>
      <c r="EQ38" s="479" t="str">
        <f t="shared" ca="1" si="23"/>
        <v/>
      </c>
      <c r="ER38" s="479" t="str">
        <f t="shared" ca="1" si="23"/>
        <v/>
      </c>
      <c r="ES38" s="479">
        <f t="shared" ca="1" si="23"/>
        <v>2</v>
      </c>
      <c r="ET38" s="479" t="str">
        <f t="shared" ca="1" si="23"/>
        <v/>
      </c>
      <c r="EU38" s="479">
        <f t="shared" ca="1" si="23"/>
        <v>1</v>
      </c>
      <c r="EV38" s="479">
        <f t="shared" ca="1" si="23"/>
        <v>1</v>
      </c>
      <c r="EW38" s="479" t="str">
        <f t="shared" ca="1" si="23"/>
        <v/>
      </c>
      <c r="EX38" s="479" t="str">
        <f t="shared" ca="1" si="23"/>
        <v/>
      </c>
      <c r="EY38" s="479" t="str">
        <f t="shared" ca="1" si="23"/>
        <v/>
      </c>
      <c r="EZ38" s="479">
        <f t="shared" ca="1" si="23"/>
        <v>1</v>
      </c>
      <c r="FA38" s="479" t="str">
        <f t="shared" ca="1" si="23"/>
        <v/>
      </c>
      <c r="FB38" s="479" t="str">
        <f t="shared" ca="1" si="23"/>
        <v/>
      </c>
      <c r="FC38" s="479" t="str">
        <f t="shared" ca="1" si="23"/>
        <v/>
      </c>
      <c r="FD38" s="479" t="str">
        <f t="shared" ca="1" si="23"/>
        <v/>
      </c>
      <c r="FE38" s="479" t="str">
        <f t="shared" ca="1" si="23"/>
        <v/>
      </c>
      <c r="FF38" s="479" t="str">
        <f t="shared" ca="1" si="23"/>
        <v/>
      </c>
      <c r="FG38" s="479" t="str">
        <f t="shared" ca="1" si="23"/>
        <v/>
      </c>
      <c r="FH38" s="479" t="str">
        <f t="shared" ca="1" si="23"/>
        <v/>
      </c>
      <c r="FI38" s="479" t="str">
        <f t="shared" ca="1" si="23"/>
        <v/>
      </c>
      <c r="FJ38" s="479" t="str">
        <f t="shared" ca="1" si="23"/>
        <v/>
      </c>
      <c r="FK38" s="479" t="str">
        <f t="shared" ca="1" si="23"/>
        <v/>
      </c>
      <c r="FL38" s="479" t="str">
        <f t="shared" ca="1" si="23"/>
        <v/>
      </c>
      <c r="FM38" s="479" t="str">
        <f t="shared" ca="1" si="23"/>
        <v/>
      </c>
      <c r="FN38" s="479" t="str">
        <f t="shared" ca="1" si="23"/>
        <v/>
      </c>
      <c r="FO38" s="479" t="str">
        <f t="shared" ca="1" si="23"/>
        <v/>
      </c>
      <c r="FP38" s="479" t="str">
        <f t="shared" ca="1" si="23"/>
        <v/>
      </c>
      <c r="FQ38" s="479" t="str">
        <f t="shared" ca="1" si="23"/>
        <v/>
      </c>
      <c r="FR38" s="479" t="str">
        <f t="shared" ca="1" si="23"/>
        <v/>
      </c>
      <c r="FS38" s="479" t="str">
        <f t="shared" ca="1" si="23"/>
        <v/>
      </c>
      <c r="FT38" s="479" t="str">
        <f t="shared" ca="1" si="23"/>
        <v/>
      </c>
      <c r="FU38" s="479" t="str">
        <f t="shared" ca="1" si="23"/>
        <v/>
      </c>
      <c r="FV38" s="479" t="str">
        <f t="shared" ca="1" si="23"/>
        <v/>
      </c>
      <c r="FW38" s="479" t="str">
        <f t="shared" ca="1" si="23"/>
        <v/>
      </c>
      <c r="FX38" s="479" t="str">
        <f t="shared" ca="1" si="23"/>
        <v/>
      </c>
      <c r="FY38" s="479" t="str">
        <f t="shared" ca="1" si="23"/>
        <v/>
      </c>
      <c r="FZ38" s="479" t="str">
        <f t="shared" ca="1" si="23"/>
        <v/>
      </c>
      <c r="GA38" s="479" t="str">
        <f t="shared" ca="1" si="23"/>
        <v/>
      </c>
      <c r="GB38" s="479" t="str">
        <f t="shared" ca="1" si="23"/>
        <v/>
      </c>
      <c r="GC38" s="479" t="str">
        <f t="shared" ca="1" si="23"/>
        <v/>
      </c>
      <c r="GD38" s="479" t="str">
        <f t="shared" ca="1" si="23"/>
        <v/>
      </c>
      <c r="GE38" s="479" t="str">
        <f t="shared" ca="1" si="23"/>
        <v/>
      </c>
      <c r="GF38" s="479" t="str">
        <f t="shared" ca="1" si="23"/>
        <v/>
      </c>
      <c r="GG38" s="479" t="str">
        <f t="shared" ca="1" si="23"/>
        <v/>
      </c>
      <c r="GH38" s="479" t="str">
        <f t="shared" ca="1" si="23"/>
        <v/>
      </c>
      <c r="GI38" s="479" t="str">
        <f t="shared" ca="1" si="23"/>
        <v/>
      </c>
      <c r="GJ38" s="479" t="str">
        <f t="shared" ca="1" si="23"/>
        <v/>
      </c>
      <c r="GK38" s="479" t="str">
        <f t="shared" ca="1" si="23"/>
        <v/>
      </c>
      <c r="GL38" s="479" t="str">
        <f t="shared" ca="1" si="23"/>
        <v/>
      </c>
      <c r="GM38" s="479" t="str">
        <f t="shared" ca="1" si="23"/>
        <v/>
      </c>
      <c r="GN38" s="479" t="str">
        <f t="shared" ca="1" si="23"/>
        <v/>
      </c>
      <c r="GO38" s="479" t="str">
        <f t="shared" ca="1" si="23"/>
        <v/>
      </c>
      <c r="GP38" s="479" t="str">
        <f t="shared" ca="1" si="23"/>
        <v/>
      </c>
      <c r="GQ38" s="479" t="str">
        <f t="shared" ca="1" si="23"/>
        <v/>
      </c>
      <c r="GR38" s="479" t="str">
        <f t="shared" ref="GR38:IR38" ca="1" si="24">IF(COUNTIF(INDIRECT(GR$34 &amp; $I44 &amp; ":" &amp; GR$34 &amp; $K44),$H$41)=0,"",COUNTIF(INDIRECT(GR$34 &amp; $I44 &amp; ":" &amp; GR$34 &amp; $K44),$H$41))</f>
        <v/>
      </c>
      <c r="GS38" s="479" t="str">
        <f t="shared" ca="1" si="24"/>
        <v/>
      </c>
      <c r="GT38" s="479" t="str">
        <f t="shared" ca="1" si="24"/>
        <v/>
      </c>
      <c r="GU38" s="479" t="str">
        <f t="shared" ca="1" si="24"/>
        <v/>
      </c>
      <c r="GV38" s="479" t="str">
        <f t="shared" ca="1" si="24"/>
        <v/>
      </c>
      <c r="GW38" s="479" t="str">
        <f t="shared" ca="1" si="24"/>
        <v/>
      </c>
      <c r="GX38" s="479" t="str">
        <f t="shared" ca="1" si="24"/>
        <v/>
      </c>
      <c r="GY38" s="479" t="str">
        <f t="shared" ca="1" si="24"/>
        <v/>
      </c>
      <c r="GZ38" s="479" t="str">
        <f t="shared" ca="1" si="24"/>
        <v/>
      </c>
      <c r="HA38" s="479" t="str">
        <f t="shared" ca="1" si="24"/>
        <v/>
      </c>
      <c r="HB38" s="479" t="str">
        <f t="shared" ca="1" si="24"/>
        <v/>
      </c>
      <c r="HC38" s="479" t="str">
        <f t="shared" ca="1" si="24"/>
        <v/>
      </c>
      <c r="HD38" s="479" t="str">
        <f t="shared" ca="1" si="24"/>
        <v/>
      </c>
      <c r="HE38" s="479" t="str">
        <f t="shared" ca="1" si="24"/>
        <v/>
      </c>
      <c r="HF38" s="479" t="str">
        <f t="shared" ca="1" si="24"/>
        <v/>
      </c>
      <c r="HG38" s="479" t="str">
        <f t="shared" ca="1" si="24"/>
        <v/>
      </c>
      <c r="HH38" s="479" t="str">
        <f t="shared" ca="1" si="24"/>
        <v/>
      </c>
      <c r="HI38" s="479" t="str">
        <f t="shared" ca="1" si="24"/>
        <v/>
      </c>
      <c r="HJ38" s="479" t="str">
        <f t="shared" ca="1" si="24"/>
        <v/>
      </c>
      <c r="HK38" s="479" t="str">
        <f t="shared" ca="1" si="24"/>
        <v/>
      </c>
      <c r="HL38" s="479" t="str">
        <f t="shared" ca="1" si="24"/>
        <v/>
      </c>
      <c r="HM38" s="479" t="str">
        <f t="shared" ca="1" si="24"/>
        <v/>
      </c>
      <c r="HN38" s="479" t="str">
        <f t="shared" ca="1" si="24"/>
        <v/>
      </c>
      <c r="HO38" s="479" t="str">
        <f t="shared" ca="1" si="24"/>
        <v/>
      </c>
      <c r="HP38" s="479" t="str">
        <f t="shared" ca="1" si="24"/>
        <v/>
      </c>
      <c r="HQ38" s="479" t="str">
        <f t="shared" ca="1" si="24"/>
        <v/>
      </c>
      <c r="HR38" s="479" t="str">
        <f t="shared" ca="1" si="24"/>
        <v/>
      </c>
      <c r="HS38" s="479" t="str">
        <f t="shared" ca="1" si="24"/>
        <v/>
      </c>
      <c r="HT38" s="479" t="str">
        <f t="shared" ca="1" si="24"/>
        <v/>
      </c>
      <c r="HU38" s="479" t="str">
        <f t="shared" ca="1" si="24"/>
        <v/>
      </c>
      <c r="HV38" s="479" t="str">
        <f t="shared" ca="1" si="24"/>
        <v/>
      </c>
      <c r="HW38" s="479" t="str">
        <f t="shared" ca="1" si="24"/>
        <v/>
      </c>
      <c r="HX38" s="479" t="str">
        <f t="shared" ca="1" si="24"/>
        <v/>
      </c>
      <c r="HY38" s="479" t="str">
        <f t="shared" ca="1" si="24"/>
        <v/>
      </c>
      <c r="HZ38" s="479" t="str">
        <f t="shared" ca="1" si="24"/>
        <v/>
      </c>
      <c r="IA38" s="479" t="str">
        <f t="shared" ca="1" si="24"/>
        <v/>
      </c>
      <c r="IB38" s="479" t="str">
        <f t="shared" ca="1" si="24"/>
        <v/>
      </c>
      <c r="IC38" s="479" t="str">
        <f t="shared" ca="1" si="24"/>
        <v/>
      </c>
      <c r="ID38" s="479" t="str">
        <f t="shared" ca="1" si="24"/>
        <v/>
      </c>
      <c r="IE38" s="479" t="str">
        <f t="shared" ca="1" si="24"/>
        <v/>
      </c>
      <c r="IF38" s="479" t="str">
        <f t="shared" ca="1" si="24"/>
        <v/>
      </c>
      <c r="IG38" s="479" t="str">
        <f t="shared" ca="1" si="24"/>
        <v/>
      </c>
      <c r="IH38" s="479" t="str">
        <f t="shared" ca="1" si="24"/>
        <v/>
      </c>
      <c r="II38" s="479" t="str">
        <f t="shared" ca="1" si="24"/>
        <v/>
      </c>
      <c r="IJ38" s="479" t="str">
        <f t="shared" ca="1" si="24"/>
        <v/>
      </c>
      <c r="IK38" s="479" t="str">
        <f t="shared" ca="1" si="24"/>
        <v/>
      </c>
      <c r="IL38" s="479" t="str">
        <f t="shared" ca="1" si="24"/>
        <v/>
      </c>
      <c r="IM38" s="479" t="str">
        <f t="shared" ca="1" si="24"/>
        <v/>
      </c>
      <c r="IN38" s="479" t="str">
        <f t="shared" ca="1" si="24"/>
        <v/>
      </c>
      <c r="IO38" s="479" t="str">
        <f t="shared" ca="1" si="24"/>
        <v/>
      </c>
      <c r="IP38" s="479" t="str">
        <f t="shared" ca="1" si="24"/>
        <v/>
      </c>
      <c r="IQ38" s="479" t="str">
        <f t="shared" ca="1" si="24"/>
        <v/>
      </c>
      <c r="IR38" s="480" t="str">
        <f t="shared" ca="1" si="24"/>
        <v/>
      </c>
    </row>
    <row r="39" spans="1:252" ht="12.75" customHeight="1" x14ac:dyDescent="0.2">
      <c r="A39" s="234"/>
      <c r="F39" s="481" t="s">
        <v>44</v>
      </c>
      <c r="H39" s="252" t="str">
        <f t="shared" ref="H39:BS39" ca="1" si="25">IF(COUNTIF(INDIRECT(H$34 &amp; $I45 &amp; ":" &amp; H$34 &amp; $K45),$H$41)=0,"",COUNTIF(INDIRECT(H$34 &amp; $I45 &amp; ":" &amp; H$34 &amp; $K45),$H$41))</f>
        <v/>
      </c>
      <c r="I39" s="479" t="str">
        <f t="shared" ca="1" si="25"/>
        <v/>
      </c>
      <c r="J39" s="479" t="str">
        <f t="shared" ca="1" si="25"/>
        <v/>
      </c>
      <c r="K39" s="479" t="str">
        <f t="shared" ca="1" si="25"/>
        <v/>
      </c>
      <c r="L39" s="479" t="str">
        <f t="shared" ca="1" si="25"/>
        <v/>
      </c>
      <c r="M39" s="479" t="str">
        <f t="shared" ca="1" si="25"/>
        <v/>
      </c>
      <c r="N39" s="479" t="str">
        <f t="shared" ca="1" si="25"/>
        <v/>
      </c>
      <c r="O39" s="479" t="str">
        <f t="shared" ca="1" si="25"/>
        <v/>
      </c>
      <c r="P39" s="479" t="str">
        <f t="shared" ca="1" si="25"/>
        <v/>
      </c>
      <c r="Q39" s="479" t="str">
        <f t="shared" ca="1" si="25"/>
        <v/>
      </c>
      <c r="R39" s="479" t="str">
        <f t="shared" ca="1" si="25"/>
        <v/>
      </c>
      <c r="S39" s="479" t="str">
        <f t="shared" ca="1" si="25"/>
        <v/>
      </c>
      <c r="T39" s="479" t="str">
        <f t="shared" ca="1" si="25"/>
        <v/>
      </c>
      <c r="U39" s="479" t="str">
        <f t="shared" ca="1" si="25"/>
        <v/>
      </c>
      <c r="V39" s="479" t="str">
        <f t="shared" ca="1" si="25"/>
        <v/>
      </c>
      <c r="W39" s="479" t="str">
        <f t="shared" ca="1" si="25"/>
        <v/>
      </c>
      <c r="X39" s="479" t="str">
        <f t="shared" ca="1" si="25"/>
        <v/>
      </c>
      <c r="Y39" s="479" t="str">
        <f t="shared" ca="1" si="25"/>
        <v/>
      </c>
      <c r="Z39" s="479" t="str">
        <f t="shared" ca="1" si="25"/>
        <v/>
      </c>
      <c r="AA39" s="479" t="str">
        <f t="shared" ca="1" si="25"/>
        <v/>
      </c>
      <c r="AB39" s="479" t="str">
        <f t="shared" ca="1" si="25"/>
        <v/>
      </c>
      <c r="AC39" s="479" t="str">
        <f t="shared" ca="1" si="25"/>
        <v/>
      </c>
      <c r="AD39" s="479" t="str">
        <f t="shared" ca="1" si="25"/>
        <v/>
      </c>
      <c r="AE39" s="479" t="str">
        <f t="shared" ca="1" si="25"/>
        <v/>
      </c>
      <c r="AF39" s="479" t="str">
        <f t="shared" ca="1" si="25"/>
        <v/>
      </c>
      <c r="AG39" s="479" t="str">
        <f t="shared" ca="1" si="25"/>
        <v/>
      </c>
      <c r="AH39" s="479" t="str">
        <f t="shared" ca="1" si="25"/>
        <v/>
      </c>
      <c r="AI39" s="479" t="str">
        <f t="shared" ca="1" si="25"/>
        <v/>
      </c>
      <c r="AJ39" s="479" t="str">
        <f t="shared" ca="1" si="25"/>
        <v/>
      </c>
      <c r="AK39" s="479" t="str">
        <f t="shared" ca="1" si="25"/>
        <v/>
      </c>
      <c r="AL39" s="479" t="str">
        <f t="shared" ca="1" si="25"/>
        <v/>
      </c>
      <c r="AM39" s="479" t="str">
        <f t="shared" ca="1" si="25"/>
        <v/>
      </c>
      <c r="AN39" s="479" t="str">
        <f t="shared" ca="1" si="25"/>
        <v/>
      </c>
      <c r="AO39" s="479" t="str">
        <f t="shared" ca="1" si="25"/>
        <v/>
      </c>
      <c r="AP39" s="479" t="str">
        <f t="shared" ca="1" si="25"/>
        <v/>
      </c>
      <c r="AQ39" s="479" t="str">
        <f t="shared" ca="1" si="25"/>
        <v/>
      </c>
      <c r="AR39" s="479" t="str">
        <f t="shared" ca="1" si="25"/>
        <v/>
      </c>
      <c r="AS39" s="479" t="str">
        <f t="shared" ca="1" si="25"/>
        <v/>
      </c>
      <c r="AT39" s="479" t="str">
        <f t="shared" ca="1" si="25"/>
        <v/>
      </c>
      <c r="AU39" s="479" t="str">
        <f t="shared" ca="1" si="25"/>
        <v/>
      </c>
      <c r="AV39" s="479" t="str">
        <f t="shared" ca="1" si="25"/>
        <v/>
      </c>
      <c r="AW39" s="479" t="str">
        <f t="shared" ca="1" si="25"/>
        <v/>
      </c>
      <c r="AX39" s="479" t="str">
        <f t="shared" ca="1" si="25"/>
        <v/>
      </c>
      <c r="AY39" s="479" t="str">
        <f t="shared" ca="1" si="25"/>
        <v/>
      </c>
      <c r="AZ39" s="479" t="str">
        <f t="shared" ca="1" si="25"/>
        <v/>
      </c>
      <c r="BA39" s="479" t="str">
        <f t="shared" ca="1" si="25"/>
        <v/>
      </c>
      <c r="BB39" s="479" t="str">
        <f t="shared" ca="1" si="25"/>
        <v/>
      </c>
      <c r="BC39" s="479" t="str">
        <f t="shared" ca="1" si="25"/>
        <v/>
      </c>
      <c r="BD39" s="479" t="str">
        <f t="shared" ca="1" si="25"/>
        <v/>
      </c>
      <c r="BE39" s="479" t="str">
        <f t="shared" ca="1" si="25"/>
        <v/>
      </c>
      <c r="BF39" s="479" t="str">
        <f t="shared" ca="1" si="25"/>
        <v/>
      </c>
      <c r="BG39" s="479" t="str">
        <f t="shared" ca="1" si="25"/>
        <v/>
      </c>
      <c r="BH39" s="479" t="str">
        <f t="shared" ca="1" si="25"/>
        <v/>
      </c>
      <c r="BI39" s="479" t="str">
        <f t="shared" ca="1" si="25"/>
        <v/>
      </c>
      <c r="BJ39" s="479" t="str">
        <f t="shared" ca="1" si="25"/>
        <v/>
      </c>
      <c r="BK39" s="479" t="str">
        <f t="shared" ca="1" si="25"/>
        <v/>
      </c>
      <c r="BL39" s="479" t="str">
        <f t="shared" ca="1" si="25"/>
        <v/>
      </c>
      <c r="BM39" s="479" t="str">
        <f t="shared" ca="1" si="25"/>
        <v/>
      </c>
      <c r="BN39" s="479" t="str">
        <f t="shared" ca="1" si="25"/>
        <v/>
      </c>
      <c r="BO39" s="479" t="str">
        <f t="shared" ca="1" si="25"/>
        <v/>
      </c>
      <c r="BP39" s="479" t="str">
        <f t="shared" ca="1" si="25"/>
        <v/>
      </c>
      <c r="BQ39" s="479" t="str">
        <f t="shared" ca="1" si="25"/>
        <v/>
      </c>
      <c r="BR39" s="479" t="str">
        <f t="shared" ca="1" si="25"/>
        <v/>
      </c>
      <c r="BS39" s="479" t="str">
        <f t="shared" ca="1" si="25"/>
        <v/>
      </c>
      <c r="BT39" s="479" t="str">
        <f t="shared" ref="BT39:EE39" ca="1" si="26">IF(COUNTIF(INDIRECT(BT$34 &amp; $I45 &amp; ":" &amp; BT$34 &amp; $K45),$H$41)=0,"",COUNTIF(INDIRECT(BT$34 &amp; $I45 &amp; ":" &amp; BT$34 &amp; $K45),$H$41))</f>
        <v/>
      </c>
      <c r="BU39" s="479" t="str">
        <f t="shared" ca="1" si="26"/>
        <v/>
      </c>
      <c r="BV39" s="479" t="str">
        <f t="shared" ca="1" si="26"/>
        <v/>
      </c>
      <c r="BW39" s="479" t="str">
        <f t="shared" ca="1" si="26"/>
        <v/>
      </c>
      <c r="BX39" s="479" t="str">
        <f t="shared" ca="1" si="26"/>
        <v/>
      </c>
      <c r="BY39" s="479" t="str">
        <f t="shared" ca="1" si="26"/>
        <v/>
      </c>
      <c r="BZ39" s="479" t="str">
        <f t="shared" ca="1" si="26"/>
        <v/>
      </c>
      <c r="CA39" s="479" t="str">
        <f t="shared" ca="1" si="26"/>
        <v/>
      </c>
      <c r="CB39" s="479" t="str">
        <f t="shared" ca="1" si="26"/>
        <v/>
      </c>
      <c r="CC39" s="479" t="str">
        <f t="shared" ca="1" si="26"/>
        <v/>
      </c>
      <c r="CD39" s="479" t="str">
        <f t="shared" ca="1" si="26"/>
        <v/>
      </c>
      <c r="CE39" s="479" t="str">
        <f t="shared" ca="1" si="26"/>
        <v/>
      </c>
      <c r="CF39" s="479" t="str">
        <f t="shared" ca="1" si="26"/>
        <v/>
      </c>
      <c r="CG39" s="479" t="str">
        <f t="shared" ca="1" si="26"/>
        <v/>
      </c>
      <c r="CH39" s="479" t="str">
        <f t="shared" ca="1" si="26"/>
        <v/>
      </c>
      <c r="CI39" s="479" t="str">
        <f t="shared" ca="1" si="26"/>
        <v/>
      </c>
      <c r="CJ39" s="479" t="str">
        <f t="shared" ca="1" si="26"/>
        <v/>
      </c>
      <c r="CK39" s="479" t="str">
        <f t="shared" ca="1" si="26"/>
        <v/>
      </c>
      <c r="CL39" s="479" t="str">
        <f t="shared" ca="1" si="26"/>
        <v/>
      </c>
      <c r="CM39" s="479" t="str">
        <f t="shared" ca="1" si="26"/>
        <v/>
      </c>
      <c r="CN39" s="479" t="str">
        <f t="shared" ca="1" si="26"/>
        <v/>
      </c>
      <c r="CO39" s="479" t="str">
        <f t="shared" ca="1" si="26"/>
        <v/>
      </c>
      <c r="CP39" s="479" t="str">
        <f t="shared" ca="1" si="26"/>
        <v/>
      </c>
      <c r="CQ39" s="479" t="str">
        <f t="shared" ca="1" si="26"/>
        <v/>
      </c>
      <c r="CR39" s="479" t="str">
        <f t="shared" ca="1" si="26"/>
        <v/>
      </c>
      <c r="CS39" s="479" t="str">
        <f t="shared" ca="1" si="26"/>
        <v/>
      </c>
      <c r="CT39" s="479" t="str">
        <f t="shared" ca="1" si="26"/>
        <v/>
      </c>
      <c r="CU39" s="479" t="str">
        <f t="shared" ca="1" si="26"/>
        <v/>
      </c>
      <c r="CV39" s="479" t="str">
        <f t="shared" ca="1" si="26"/>
        <v/>
      </c>
      <c r="CW39" s="479" t="str">
        <f t="shared" ca="1" si="26"/>
        <v/>
      </c>
      <c r="CX39" s="479" t="str">
        <f t="shared" ca="1" si="26"/>
        <v/>
      </c>
      <c r="CY39" s="479" t="str">
        <f t="shared" ca="1" si="26"/>
        <v/>
      </c>
      <c r="CZ39" s="479" t="str">
        <f t="shared" ca="1" si="26"/>
        <v/>
      </c>
      <c r="DA39" s="479" t="str">
        <f t="shared" ca="1" si="26"/>
        <v/>
      </c>
      <c r="DB39" s="479" t="str">
        <f t="shared" ca="1" si="26"/>
        <v/>
      </c>
      <c r="DC39" s="479" t="str">
        <f t="shared" ca="1" si="26"/>
        <v/>
      </c>
      <c r="DD39" s="479" t="str">
        <f t="shared" ca="1" si="26"/>
        <v/>
      </c>
      <c r="DE39" s="479" t="str">
        <f t="shared" ca="1" si="26"/>
        <v/>
      </c>
      <c r="DF39" s="479" t="str">
        <f t="shared" ca="1" si="26"/>
        <v/>
      </c>
      <c r="DG39" s="479" t="str">
        <f t="shared" ca="1" si="26"/>
        <v/>
      </c>
      <c r="DH39" s="479" t="str">
        <f t="shared" ca="1" si="26"/>
        <v/>
      </c>
      <c r="DI39" s="479" t="str">
        <f t="shared" ca="1" si="26"/>
        <v/>
      </c>
      <c r="DJ39" s="479" t="str">
        <f t="shared" ca="1" si="26"/>
        <v/>
      </c>
      <c r="DK39" s="479" t="str">
        <f t="shared" ca="1" si="26"/>
        <v/>
      </c>
      <c r="DL39" s="479" t="str">
        <f t="shared" ca="1" si="26"/>
        <v/>
      </c>
      <c r="DM39" s="479" t="str">
        <f t="shared" ca="1" si="26"/>
        <v/>
      </c>
      <c r="DN39" s="479" t="str">
        <f t="shared" ca="1" si="26"/>
        <v/>
      </c>
      <c r="DO39" s="479" t="str">
        <f t="shared" ca="1" si="26"/>
        <v/>
      </c>
      <c r="DP39" s="479" t="str">
        <f t="shared" ca="1" si="26"/>
        <v/>
      </c>
      <c r="DQ39" s="479" t="str">
        <f t="shared" ca="1" si="26"/>
        <v/>
      </c>
      <c r="DR39" s="479" t="str">
        <f t="shared" ca="1" si="26"/>
        <v/>
      </c>
      <c r="DS39" s="479" t="str">
        <f t="shared" ca="1" si="26"/>
        <v/>
      </c>
      <c r="DT39" s="479" t="str">
        <f t="shared" ca="1" si="26"/>
        <v/>
      </c>
      <c r="DU39" s="479" t="str">
        <f t="shared" ca="1" si="26"/>
        <v/>
      </c>
      <c r="DV39" s="479" t="str">
        <f t="shared" ca="1" si="26"/>
        <v/>
      </c>
      <c r="DW39" s="479" t="str">
        <f t="shared" ca="1" si="26"/>
        <v/>
      </c>
      <c r="DX39" s="479" t="str">
        <f t="shared" ca="1" si="26"/>
        <v/>
      </c>
      <c r="DY39" s="479">
        <f t="shared" ca="1" si="26"/>
        <v>4</v>
      </c>
      <c r="DZ39" s="479" t="str">
        <f t="shared" ca="1" si="26"/>
        <v/>
      </c>
      <c r="EA39" s="479" t="str">
        <f t="shared" ca="1" si="26"/>
        <v/>
      </c>
      <c r="EB39" s="479" t="str">
        <f t="shared" ca="1" si="26"/>
        <v/>
      </c>
      <c r="EC39" s="479" t="str">
        <f t="shared" ca="1" si="26"/>
        <v/>
      </c>
      <c r="ED39" s="479" t="str">
        <f t="shared" ca="1" si="26"/>
        <v/>
      </c>
      <c r="EE39" s="479" t="str">
        <f t="shared" ca="1" si="26"/>
        <v/>
      </c>
      <c r="EF39" s="479" t="str">
        <f t="shared" ref="EF39:GQ39" ca="1" si="27">IF(COUNTIF(INDIRECT(EF$34 &amp; $I45 &amp; ":" &amp; EF$34 &amp; $K45),$H$41)=0,"",COUNTIF(INDIRECT(EF$34 &amp; $I45 &amp; ":" &amp; EF$34 &amp; $K45),$H$41))</f>
        <v/>
      </c>
      <c r="EG39" s="479" t="str">
        <f t="shared" ca="1" si="27"/>
        <v/>
      </c>
      <c r="EH39" s="479" t="str">
        <f t="shared" ca="1" si="27"/>
        <v/>
      </c>
      <c r="EI39" s="479" t="str">
        <f t="shared" ca="1" si="27"/>
        <v/>
      </c>
      <c r="EJ39" s="479" t="str">
        <f t="shared" ca="1" si="27"/>
        <v/>
      </c>
      <c r="EK39" s="479" t="str">
        <f t="shared" ca="1" si="27"/>
        <v/>
      </c>
      <c r="EL39" s="479" t="str">
        <f t="shared" ca="1" si="27"/>
        <v/>
      </c>
      <c r="EM39" s="479" t="str">
        <f t="shared" ca="1" si="27"/>
        <v/>
      </c>
      <c r="EN39" s="479" t="str">
        <f t="shared" ca="1" si="27"/>
        <v/>
      </c>
      <c r="EO39" s="479" t="str">
        <f t="shared" ca="1" si="27"/>
        <v/>
      </c>
      <c r="EP39" s="479" t="str">
        <f t="shared" ca="1" si="27"/>
        <v/>
      </c>
      <c r="EQ39" s="479" t="str">
        <f t="shared" ca="1" si="27"/>
        <v/>
      </c>
      <c r="ER39" s="479" t="str">
        <f t="shared" ca="1" si="27"/>
        <v/>
      </c>
      <c r="ES39" s="479">
        <f t="shared" ca="1" si="27"/>
        <v>3</v>
      </c>
      <c r="ET39" s="479" t="str">
        <f t="shared" ca="1" si="27"/>
        <v/>
      </c>
      <c r="EU39" s="479" t="str">
        <f t="shared" ca="1" si="27"/>
        <v/>
      </c>
      <c r="EV39" s="479">
        <f t="shared" ca="1" si="27"/>
        <v>1</v>
      </c>
      <c r="EW39" s="479" t="str">
        <f t="shared" ca="1" si="27"/>
        <v/>
      </c>
      <c r="EX39" s="479" t="str">
        <f t="shared" ca="1" si="27"/>
        <v/>
      </c>
      <c r="EY39" s="479" t="str">
        <f t="shared" ca="1" si="27"/>
        <v/>
      </c>
      <c r="EZ39" s="479" t="str">
        <f t="shared" ca="1" si="27"/>
        <v/>
      </c>
      <c r="FA39" s="479" t="str">
        <f t="shared" ca="1" si="27"/>
        <v/>
      </c>
      <c r="FB39" s="479" t="str">
        <f t="shared" ca="1" si="27"/>
        <v/>
      </c>
      <c r="FC39" s="479" t="str">
        <f t="shared" ca="1" si="27"/>
        <v/>
      </c>
      <c r="FD39" s="479" t="str">
        <f t="shared" ca="1" si="27"/>
        <v/>
      </c>
      <c r="FE39" s="479" t="str">
        <f t="shared" ca="1" si="27"/>
        <v/>
      </c>
      <c r="FF39" s="479" t="str">
        <f t="shared" ca="1" si="27"/>
        <v/>
      </c>
      <c r="FG39" s="479" t="str">
        <f t="shared" ca="1" si="27"/>
        <v/>
      </c>
      <c r="FH39" s="479" t="str">
        <f t="shared" ca="1" si="27"/>
        <v/>
      </c>
      <c r="FI39" s="479" t="str">
        <f t="shared" ca="1" si="27"/>
        <v/>
      </c>
      <c r="FJ39" s="479" t="str">
        <f t="shared" ca="1" si="27"/>
        <v/>
      </c>
      <c r="FK39" s="479" t="str">
        <f t="shared" ca="1" si="27"/>
        <v/>
      </c>
      <c r="FL39" s="479" t="str">
        <f t="shared" ca="1" si="27"/>
        <v/>
      </c>
      <c r="FM39" s="479" t="str">
        <f t="shared" ca="1" si="27"/>
        <v/>
      </c>
      <c r="FN39" s="479" t="str">
        <f t="shared" ca="1" si="27"/>
        <v/>
      </c>
      <c r="FO39" s="479" t="str">
        <f t="shared" ca="1" si="27"/>
        <v/>
      </c>
      <c r="FP39" s="479" t="str">
        <f t="shared" ca="1" si="27"/>
        <v/>
      </c>
      <c r="FQ39" s="479" t="str">
        <f t="shared" ca="1" si="27"/>
        <v/>
      </c>
      <c r="FR39" s="479" t="str">
        <f t="shared" ca="1" si="27"/>
        <v/>
      </c>
      <c r="FS39" s="479" t="str">
        <f t="shared" ca="1" si="27"/>
        <v/>
      </c>
      <c r="FT39" s="479" t="str">
        <f t="shared" ca="1" si="27"/>
        <v/>
      </c>
      <c r="FU39" s="479" t="str">
        <f t="shared" ca="1" si="27"/>
        <v/>
      </c>
      <c r="FV39" s="479" t="str">
        <f t="shared" ca="1" si="27"/>
        <v/>
      </c>
      <c r="FW39" s="479" t="str">
        <f t="shared" ca="1" si="27"/>
        <v/>
      </c>
      <c r="FX39" s="479" t="str">
        <f t="shared" ca="1" si="27"/>
        <v/>
      </c>
      <c r="FY39" s="479" t="str">
        <f t="shared" ca="1" si="27"/>
        <v/>
      </c>
      <c r="FZ39" s="479" t="str">
        <f t="shared" ca="1" si="27"/>
        <v/>
      </c>
      <c r="GA39" s="479" t="str">
        <f t="shared" ca="1" si="27"/>
        <v/>
      </c>
      <c r="GB39" s="479" t="str">
        <f t="shared" ca="1" si="27"/>
        <v/>
      </c>
      <c r="GC39" s="479" t="str">
        <f t="shared" ca="1" si="27"/>
        <v/>
      </c>
      <c r="GD39" s="479" t="str">
        <f t="shared" ca="1" si="27"/>
        <v/>
      </c>
      <c r="GE39" s="479" t="str">
        <f t="shared" ca="1" si="27"/>
        <v/>
      </c>
      <c r="GF39" s="479" t="str">
        <f t="shared" ca="1" si="27"/>
        <v/>
      </c>
      <c r="GG39" s="479" t="str">
        <f t="shared" ca="1" si="27"/>
        <v/>
      </c>
      <c r="GH39" s="479" t="str">
        <f t="shared" ca="1" si="27"/>
        <v/>
      </c>
      <c r="GI39" s="479" t="str">
        <f t="shared" ca="1" si="27"/>
        <v/>
      </c>
      <c r="GJ39" s="479" t="str">
        <f t="shared" ca="1" si="27"/>
        <v/>
      </c>
      <c r="GK39" s="479" t="str">
        <f t="shared" ca="1" si="27"/>
        <v/>
      </c>
      <c r="GL39" s="479" t="str">
        <f t="shared" ca="1" si="27"/>
        <v/>
      </c>
      <c r="GM39" s="479" t="str">
        <f t="shared" ca="1" si="27"/>
        <v/>
      </c>
      <c r="GN39" s="479" t="str">
        <f t="shared" ca="1" si="27"/>
        <v/>
      </c>
      <c r="GO39" s="479" t="str">
        <f t="shared" ca="1" si="27"/>
        <v/>
      </c>
      <c r="GP39" s="479" t="str">
        <f t="shared" ca="1" si="27"/>
        <v/>
      </c>
      <c r="GQ39" s="479" t="str">
        <f t="shared" ca="1" si="27"/>
        <v/>
      </c>
      <c r="GR39" s="479" t="str">
        <f t="shared" ref="GR39:IR39" ca="1" si="28">IF(COUNTIF(INDIRECT(GR$34 &amp; $I45 &amp; ":" &amp; GR$34 &amp; $K45),$H$41)=0,"",COUNTIF(INDIRECT(GR$34 &amp; $I45 &amp; ":" &amp; GR$34 &amp; $K45),$H$41))</f>
        <v/>
      </c>
      <c r="GS39" s="479" t="str">
        <f t="shared" ca="1" si="28"/>
        <v/>
      </c>
      <c r="GT39" s="479" t="str">
        <f t="shared" ca="1" si="28"/>
        <v/>
      </c>
      <c r="GU39" s="479" t="str">
        <f t="shared" ca="1" si="28"/>
        <v/>
      </c>
      <c r="GV39" s="479" t="str">
        <f t="shared" ca="1" si="28"/>
        <v/>
      </c>
      <c r="GW39" s="479" t="str">
        <f t="shared" ca="1" si="28"/>
        <v/>
      </c>
      <c r="GX39" s="479" t="str">
        <f t="shared" ca="1" si="28"/>
        <v/>
      </c>
      <c r="GY39" s="479" t="str">
        <f t="shared" ca="1" si="28"/>
        <v/>
      </c>
      <c r="GZ39" s="479" t="str">
        <f t="shared" ca="1" si="28"/>
        <v/>
      </c>
      <c r="HA39" s="479" t="str">
        <f t="shared" ca="1" si="28"/>
        <v/>
      </c>
      <c r="HB39" s="479" t="str">
        <f t="shared" ca="1" si="28"/>
        <v/>
      </c>
      <c r="HC39" s="479" t="str">
        <f t="shared" ca="1" si="28"/>
        <v/>
      </c>
      <c r="HD39" s="479" t="str">
        <f t="shared" ca="1" si="28"/>
        <v/>
      </c>
      <c r="HE39" s="479" t="str">
        <f t="shared" ca="1" si="28"/>
        <v/>
      </c>
      <c r="HF39" s="479" t="str">
        <f t="shared" ca="1" si="28"/>
        <v/>
      </c>
      <c r="HG39" s="479" t="str">
        <f t="shared" ca="1" si="28"/>
        <v/>
      </c>
      <c r="HH39" s="479" t="str">
        <f t="shared" ca="1" si="28"/>
        <v/>
      </c>
      <c r="HI39" s="479" t="str">
        <f t="shared" ca="1" si="28"/>
        <v/>
      </c>
      <c r="HJ39" s="479" t="str">
        <f t="shared" ca="1" si="28"/>
        <v/>
      </c>
      <c r="HK39" s="479" t="str">
        <f t="shared" ca="1" si="28"/>
        <v/>
      </c>
      <c r="HL39" s="479" t="str">
        <f t="shared" ca="1" si="28"/>
        <v/>
      </c>
      <c r="HM39" s="479" t="str">
        <f t="shared" ca="1" si="28"/>
        <v/>
      </c>
      <c r="HN39" s="479" t="str">
        <f t="shared" ca="1" si="28"/>
        <v/>
      </c>
      <c r="HO39" s="479" t="str">
        <f t="shared" ca="1" si="28"/>
        <v/>
      </c>
      <c r="HP39" s="479" t="str">
        <f t="shared" ca="1" si="28"/>
        <v/>
      </c>
      <c r="HQ39" s="479" t="str">
        <f t="shared" ca="1" si="28"/>
        <v/>
      </c>
      <c r="HR39" s="479" t="str">
        <f t="shared" ca="1" si="28"/>
        <v/>
      </c>
      <c r="HS39" s="479" t="str">
        <f t="shared" ca="1" si="28"/>
        <v/>
      </c>
      <c r="HT39" s="479" t="str">
        <f t="shared" ca="1" si="28"/>
        <v/>
      </c>
      <c r="HU39" s="479" t="str">
        <f t="shared" ca="1" si="28"/>
        <v/>
      </c>
      <c r="HV39" s="479" t="str">
        <f t="shared" ca="1" si="28"/>
        <v/>
      </c>
      <c r="HW39" s="479" t="str">
        <f t="shared" ca="1" si="28"/>
        <v/>
      </c>
      <c r="HX39" s="479" t="str">
        <f t="shared" ca="1" si="28"/>
        <v/>
      </c>
      <c r="HY39" s="479" t="str">
        <f t="shared" ca="1" si="28"/>
        <v/>
      </c>
      <c r="HZ39" s="479" t="str">
        <f t="shared" ca="1" si="28"/>
        <v/>
      </c>
      <c r="IA39" s="479" t="str">
        <f t="shared" ca="1" si="28"/>
        <v/>
      </c>
      <c r="IB39" s="479" t="str">
        <f t="shared" ca="1" si="28"/>
        <v/>
      </c>
      <c r="IC39" s="479" t="str">
        <f t="shared" ca="1" si="28"/>
        <v/>
      </c>
      <c r="ID39" s="479" t="str">
        <f t="shared" ca="1" si="28"/>
        <v/>
      </c>
      <c r="IE39" s="479" t="str">
        <f t="shared" ca="1" si="28"/>
        <v/>
      </c>
      <c r="IF39" s="479" t="str">
        <f t="shared" ca="1" si="28"/>
        <v/>
      </c>
      <c r="IG39" s="479" t="str">
        <f t="shared" ca="1" si="28"/>
        <v/>
      </c>
      <c r="IH39" s="479" t="str">
        <f t="shared" ca="1" si="28"/>
        <v/>
      </c>
      <c r="II39" s="479" t="str">
        <f t="shared" ca="1" si="28"/>
        <v/>
      </c>
      <c r="IJ39" s="479" t="str">
        <f t="shared" ca="1" si="28"/>
        <v/>
      </c>
      <c r="IK39" s="479" t="str">
        <f t="shared" ca="1" si="28"/>
        <v/>
      </c>
      <c r="IL39" s="479" t="str">
        <f t="shared" ca="1" si="28"/>
        <v/>
      </c>
      <c r="IM39" s="479" t="str">
        <f t="shared" ca="1" si="28"/>
        <v/>
      </c>
      <c r="IN39" s="479" t="str">
        <f t="shared" ca="1" si="28"/>
        <v/>
      </c>
      <c r="IO39" s="479" t="str">
        <f t="shared" ca="1" si="28"/>
        <v/>
      </c>
      <c r="IP39" s="479" t="str">
        <f t="shared" ca="1" si="28"/>
        <v/>
      </c>
      <c r="IQ39" s="479" t="str">
        <f t="shared" ca="1" si="28"/>
        <v/>
      </c>
      <c r="IR39" s="480" t="str">
        <f t="shared" ca="1" si="28"/>
        <v/>
      </c>
    </row>
    <row r="40" spans="1:252" ht="12.75" customHeight="1" x14ac:dyDescent="0.2">
      <c r="A40" s="234"/>
    </row>
    <row r="41" spans="1:252" ht="12.75" customHeight="1" x14ac:dyDescent="0.2">
      <c r="A41" s="234"/>
      <c r="F41" s="481" t="s">
        <v>57</v>
      </c>
      <c r="H41" s="486" t="s">
        <v>12</v>
      </c>
      <c r="I41" s="486" t="s">
        <v>10</v>
      </c>
      <c r="J41" s="486" t="s">
        <v>58</v>
      </c>
      <c r="K41" s="486" t="s">
        <v>59</v>
      </c>
    </row>
    <row r="42" spans="1:252" ht="12.75" customHeight="1" x14ac:dyDescent="0.2">
      <c r="A42" s="234"/>
      <c r="F42" s="481" t="str">
        <f>F36</f>
        <v>DE</v>
      </c>
      <c r="H42" s="486">
        <f ca="1">SUM($H36:$IR36)</f>
        <v>0</v>
      </c>
      <c r="I42" s="486">
        <f>MATCH(F42,$C$1:$C$48,0)</f>
        <v>5</v>
      </c>
      <c r="J42" s="486">
        <f>COUNTIF($C$1:$C$48,F42)</f>
        <v>7</v>
      </c>
      <c r="K42" s="486">
        <f>I42+J42-1</f>
        <v>11</v>
      </c>
    </row>
    <row r="43" spans="1:252" ht="12.75" customHeight="1" x14ac:dyDescent="0.2">
      <c r="A43" s="234"/>
      <c r="F43" s="481" t="str">
        <f t="shared" ref="F43:F45" si="29">F37</f>
        <v>MD</v>
      </c>
      <c r="H43" s="486">
        <f t="shared" ref="H43:H45" ca="1" si="30">SUM($H37:$IR37)</f>
        <v>1</v>
      </c>
      <c r="I43" s="486">
        <f>MATCH(F43,$C$1:$C$48,0)</f>
        <v>12</v>
      </c>
      <c r="J43" s="486">
        <f>COUNTIF($C$1:$C$48,F43)</f>
        <v>1</v>
      </c>
      <c r="K43" s="486">
        <f t="shared" ref="K43:K45" si="31">I43+J43-1</f>
        <v>12</v>
      </c>
    </row>
    <row r="44" spans="1:252" ht="12.75" customHeight="1" x14ac:dyDescent="0.2">
      <c r="A44" s="234"/>
      <c r="F44" s="481" t="str">
        <f t="shared" si="29"/>
        <v>NJ</v>
      </c>
      <c r="H44" s="486">
        <f t="shared" ca="1" si="30"/>
        <v>10</v>
      </c>
      <c r="I44" s="486">
        <f>MATCH(F44,$C$1:$C$48,0)</f>
        <v>13</v>
      </c>
      <c r="J44" s="486">
        <f>COUNTIF($C$1:$C$48,F44)</f>
        <v>8</v>
      </c>
      <c r="K44" s="486">
        <f t="shared" si="31"/>
        <v>20</v>
      </c>
    </row>
    <row r="45" spans="1:252" ht="12.75" customHeight="1" x14ac:dyDescent="0.2">
      <c r="A45" s="234"/>
      <c r="F45" s="481" t="str">
        <f t="shared" si="29"/>
        <v>PA</v>
      </c>
      <c r="H45" s="486">
        <f t="shared" ca="1" si="30"/>
        <v>8</v>
      </c>
      <c r="I45" s="486">
        <f>MATCH(F45,$C$1:$C$48,0)</f>
        <v>21</v>
      </c>
      <c r="J45" s="486">
        <f>COUNTIF($C$1:$C$48,F45)</f>
        <v>7</v>
      </c>
      <c r="K45" s="486">
        <f t="shared" si="31"/>
        <v>27</v>
      </c>
    </row>
    <row r="46" spans="1:252" ht="12.75" customHeight="1" x14ac:dyDescent="0.2">
      <c r="A46" s="234"/>
    </row>
    <row r="47" spans="1:252" ht="12.75" customHeight="1" x14ac:dyDescent="0.2">
      <c r="A47" s="234"/>
    </row>
    <row r="48" spans="1:252" ht="12.75" customHeight="1" x14ac:dyDescent="0.2">
      <c r="A48" s="234"/>
    </row>
    <row r="49" spans="1:1" ht="12.75" customHeight="1" x14ac:dyDescent="0.2">
      <c r="A49" s="234"/>
    </row>
    <row r="50" spans="1:1" ht="12.75" customHeight="1" x14ac:dyDescent="0.2">
      <c r="A50" s="234"/>
    </row>
    <row r="51" spans="1:1" ht="12.75" customHeight="1" x14ac:dyDescent="0.2">
      <c r="A51" s="234"/>
    </row>
    <row r="52" spans="1:1" ht="12.75" customHeight="1" x14ac:dyDescent="0.2">
      <c r="A52" s="234"/>
    </row>
    <row r="53" spans="1:1" ht="12.75" customHeight="1" x14ac:dyDescent="0.2">
      <c r="A53" s="234"/>
    </row>
    <row r="54" spans="1:1" ht="12.75" customHeight="1" x14ac:dyDescent="0.2">
      <c r="A54" s="234"/>
    </row>
    <row r="55" spans="1:1" ht="12.75" customHeight="1" x14ac:dyDescent="0.2">
      <c r="A55" s="234"/>
    </row>
  </sheetData>
  <conditionalFormatting sqref="BW5:IR5 G5:BU5 G6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H28:AL28 ED28:GI28 AP28:EB28 GK28:IR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0" customWidth="1"/>
    <col min="2" max="2" width="7.7109375" style="10"/>
    <col min="3" max="3" width="20.7109375" style="10" customWidth="1"/>
    <col min="4" max="14" width="8.7109375" style="10" customWidth="1"/>
    <col min="15" max="22" width="12.7109375" style="10" customWidth="1"/>
    <col min="23" max="28" width="8.7109375" style="10" customWidth="1"/>
    <col min="29" max="16384" width="7.7109375" style="10"/>
  </cols>
  <sheetData>
    <row r="1" spans="2:22" ht="12.75" customHeight="1" x14ac:dyDescent="0.2">
      <c r="R1" s="220" t="s">
        <v>60</v>
      </c>
      <c r="S1" s="221" t="s">
        <v>61</v>
      </c>
      <c r="T1" s="221" t="str">
        <f>INDEX('Past-Seasons'!$A$10:$IR$10,1,MATCH(V1,'Past-Seasons'!$A$23:$IR$23,0))</f>
        <v>G</v>
      </c>
      <c r="U1" s="221" t="s">
        <v>62</v>
      </c>
      <c r="V1" s="222">
        <v>36586</v>
      </c>
    </row>
    <row r="2" spans="2:22" ht="12.75" customHeight="1" thickBot="1" x14ac:dyDescent="0.25">
      <c r="R2" s="223" t="s">
        <v>63</v>
      </c>
      <c r="S2" s="224" t="s">
        <v>64</v>
      </c>
      <c r="T2" s="224" t="str">
        <f>INDEX('Past-Seasons'!$A$10:$IR$10,1,MATCH(V2,'Past-Seasons'!$A$23:$IR$23,0))</f>
        <v>IQ</v>
      </c>
      <c r="U2" s="224" t="s">
        <v>65</v>
      </c>
      <c r="V2" s="225">
        <v>36830</v>
      </c>
    </row>
    <row r="3" spans="2:22" ht="13.5" customHeight="1" thickTop="1" x14ac:dyDescent="0.2">
      <c r="F3" s="567" t="s">
        <v>66</v>
      </c>
      <c r="G3" s="568"/>
      <c r="H3" s="568"/>
      <c r="I3" s="568"/>
      <c r="J3" s="568"/>
      <c r="K3" s="568"/>
      <c r="L3" s="568"/>
      <c r="M3" s="568"/>
      <c r="N3" s="569"/>
      <c r="S3" s="54"/>
      <c r="T3" s="8"/>
    </row>
    <row r="4" spans="2:22" s="8" customFormat="1" ht="13.5" customHeight="1" x14ac:dyDescent="0.2">
      <c r="F4" s="98"/>
      <c r="G4" s="573" t="s">
        <v>40</v>
      </c>
      <c r="H4" s="574"/>
      <c r="I4" s="574"/>
      <c r="J4" s="575"/>
      <c r="K4" s="573" t="s">
        <v>39</v>
      </c>
      <c r="L4" s="574"/>
      <c r="M4" s="574"/>
      <c r="N4" s="576"/>
      <c r="S4" s="54"/>
    </row>
    <row r="5" spans="2:22" s="8" customFormat="1" ht="13.5" customHeight="1" x14ac:dyDescent="0.2">
      <c r="F5" s="99" t="s">
        <v>67</v>
      </c>
      <c r="G5" s="100" t="str">
        <f>K$5</f>
        <v>&gt; 84</v>
      </c>
      <c r="H5" s="101" t="str">
        <f t="shared" ref="H5:J5" si="0">L$5</f>
        <v>&gt; 75</v>
      </c>
      <c r="I5" s="101" t="str">
        <f t="shared" si="0"/>
        <v>&gt; 70</v>
      </c>
      <c r="J5" s="102" t="str">
        <f t="shared" si="0"/>
        <v>&gt; 65</v>
      </c>
      <c r="K5" s="215" t="s">
        <v>15</v>
      </c>
      <c r="L5" s="216" t="s">
        <v>35</v>
      </c>
      <c r="M5" s="216" t="s">
        <v>12</v>
      </c>
      <c r="N5" s="217" t="s">
        <v>36</v>
      </c>
      <c r="R5" s="8" t="s">
        <v>68</v>
      </c>
      <c r="S5" s="8" t="s">
        <v>69</v>
      </c>
      <c r="T5" s="8" t="s">
        <v>70</v>
      </c>
      <c r="U5" s="8" t="s">
        <v>71</v>
      </c>
      <c r="V5" s="8" t="s">
        <v>72</v>
      </c>
    </row>
    <row r="6" spans="2:22" ht="13.5" customHeight="1" x14ac:dyDescent="0.2">
      <c r="F6" s="103">
        <v>2018</v>
      </c>
      <c r="G6" s="104">
        <f t="shared" ref="G6:J13" ca="1" si="1">INDEX($A:$N,$U6,COLUMN()+4)</f>
        <v>1</v>
      </c>
      <c r="H6" s="105">
        <f t="shared" ca="1" si="1"/>
        <v>6</v>
      </c>
      <c r="I6" s="105">
        <f t="shared" ca="1" si="1"/>
        <v>14</v>
      </c>
      <c r="J6" s="106">
        <f t="shared" ca="1" si="1"/>
        <v>25</v>
      </c>
      <c r="K6" s="104">
        <f t="shared" ref="K6:N13" ca="1" si="2">INDEX($A:$N,$R6,COLUMN())</f>
        <v>7</v>
      </c>
      <c r="L6" s="105">
        <f t="shared" ca="1" si="2"/>
        <v>49</v>
      </c>
      <c r="M6" s="105">
        <f t="shared" ca="1" si="2"/>
        <v>106</v>
      </c>
      <c r="N6" s="107">
        <f t="shared" ca="1" si="2"/>
        <v>203</v>
      </c>
      <c r="R6" s="10">
        <f t="shared" ref="R6:R13" si="3">MATCH($F6 &amp; " Max",$C:$C,0)</f>
        <v>41</v>
      </c>
      <c r="S6" s="10">
        <f>INDEX('Past-Seasons'!$B$12:$C$19,MATCH($F6,'Past-Seasons'!$F$12:$F$19,0),1)</f>
        <v>24</v>
      </c>
      <c r="T6" s="10">
        <f>INDEX('Past-Seasons'!$B$12:$C$19,MATCH($F6,'Past-Seasons'!$F$12:$F$19,0),2)</f>
        <v>46</v>
      </c>
      <c r="U6" s="10">
        <f>R6+5</f>
        <v>46</v>
      </c>
      <c r="V6" s="108">
        <f ca="1">COUNTIF(INDIRECT($R$2&amp;$T$1&amp;$S6&amp;":"&amp;$T$2&amp;$T6),$N$5)</f>
        <v>203</v>
      </c>
    </row>
    <row r="7" spans="2:22" ht="13.5" customHeight="1" x14ac:dyDescent="0.2">
      <c r="F7" s="109">
        <v>2017</v>
      </c>
      <c r="G7" s="110">
        <f t="shared" ca="1" si="1"/>
        <v>3</v>
      </c>
      <c r="H7" s="111">
        <f t="shared" ca="1" si="1"/>
        <v>16</v>
      </c>
      <c r="I7" s="111">
        <f t="shared" ca="1" si="1"/>
        <v>29</v>
      </c>
      <c r="J7" s="112">
        <f t="shared" ca="1" si="1"/>
        <v>53</v>
      </c>
      <c r="K7" s="110">
        <f t="shared" ca="1" si="2"/>
        <v>3</v>
      </c>
      <c r="L7" s="111">
        <f t="shared" ca="1" si="2"/>
        <v>47</v>
      </c>
      <c r="M7" s="111">
        <f t="shared" ca="1" si="2"/>
        <v>101</v>
      </c>
      <c r="N7" s="113">
        <f t="shared" ca="1" si="2"/>
        <v>190</v>
      </c>
      <c r="R7" s="10">
        <f t="shared" si="3"/>
        <v>76</v>
      </c>
      <c r="S7" s="10">
        <f>INDEX('Past-Seasons'!$B$12:$C$19,MATCH($F7,'Past-Seasons'!$F$12:$F$19,0),1)</f>
        <v>50</v>
      </c>
      <c r="T7" s="10">
        <f>INDEX('Past-Seasons'!$B$12:$C$19,MATCH($F7,'Past-Seasons'!$F$12:$F$19,0),2)</f>
        <v>72</v>
      </c>
      <c r="U7" s="10">
        <f>R7+5</f>
        <v>81</v>
      </c>
      <c r="V7" s="108">
        <f ca="1">COUNTIF(INDIRECT($R$2&amp;$T$1&amp;$S7&amp;":"&amp;$T$2&amp;$T7),$N$5)</f>
        <v>190</v>
      </c>
    </row>
    <row r="8" spans="2:22" ht="13.5" customHeight="1" x14ac:dyDescent="0.2">
      <c r="F8" s="109">
        <v>2016</v>
      </c>
      <c r="G8" s="110">
        <f t="shared" ca="1" si="1"/>
        <v>2</v>
      </c>
      <c r="H8" s="111">
        <f t="shared" ca="1" si="1"/>
        <v>13</v>
      </c>
      <c r="I8" s="111">
        <f t="shared" ca="1" si="1"/>
        <v>23</v>
      </c>
      <c r="J8" s="112">
        <f t="shared" ca="1" si="1"/>
        <v>41</v>
      </c>
      <c r="K8" s="110">
        <f t="shared" ca="1" si="2"/>
        <v>2</v>
      </c>
      <c r="L8" s="111">
        <f t="shared" ca="1" si="2"/>
        <v>55</v>
      </c>
      <c r="M8" s="111">
        <f t="shared" ca="1" si="2"/>
        <v>121</v>
      </c>
      <c r="N8" s="113">
        <f t="shared" ca="1" si="2"/>
        <v>228</v>
      </c>
      <c r="R8" s="10">
        <f t="shared" si="3"/>
        <v>112</v>
      </c>
      <c r="S8" s="10">
        <f>INDEX('Past-Seasons'!$B$12:$C$19,MATCH($F8,'Past-Seasons'!$F$12:$F$19,0),1)</f>
        <v>76</v>
      </c>
      <c r="T8" s="10">
        <f>INDEX('Past-Seasons'!$B$12:$C$19,MATCH($F8,'Past-Seasons'!$F$12:$F$19,0),2)</f>
        <v>98</v>
      </c>
      <c r="U8" s="10">
        <f>R8+5</f>
        <v>117</v>
      </c>
      <c r="V8" s="108">
        <f ca="1">COUNTIF(INDIRECT($R$2&amp;$T$1&amp;$S8&amp;":"&amp;$T$2&amp;$T8),$N$5)</f>
        <v>228</v>
      </c>
    </row>
    <row r="9" spans="2:22" ht="13.5" customHeight="1" x14ac:dyDescent="0.2">
      <c r="F9" s="109">
        <v>2015</v>
      </c>
      <c r="G9" s="110">
        <f t="shared" ca="1" si="1"/>
        <v>3</v>
      </c>
      <c r="H9" s="111">
        <f t="shared" ca="1" si="1"/>
        <v>16</v>
      </c>
      <c r="I9" s="111">
        <f t="shared" ca="1" si="1"/>
        <v>29</v>
      </c>
      <c r="J9" s="112">
        <f t="shared" ca="1" si="1"/>
        <v>53</v>
      </c>
      <c r="K9" s="110">
        <f t="shared" ca="1" si="2"/>
        <v>12</v>
      </c>
      <c r="L9" s="111">
        <f t="shared" ca="1" si="2"/>
        <v>58</v>
      </c>
      <c r="M9" s="111">
        <f t="shared" ca="1" si="2"/>
        <v>122</v>
      </c>
      <c r="N9" s="113">
        <f t="shared" ca="1" si="2"/>
        <v>282</v>
      </c>
      <c r="R9" s="10">
        <f t="shared" si="3"/>
        <v>148</v>
      </c>
      <c r="S9" s="10">
        <f>INDEX('Past-Seasons'!$B$12:$C$19,MATCH($F9,'Past-Seasons'!$F$12:$F$19,0),1)</f>
        <v>102</v>
      </c>
      <c r="T9" s="10">
        <f>INDEX('Past-Seasons'!$B$12:$C$19,MATCH($F9,'Past-Seasons'!$F$12:$F$19,0),2)</f>
        <v>124</v>
      </c>
      <c r="U9" s="10">
        <f t="shared" ref="U9:U13" si="4">R9+5</f>
        <v>153</v>
      </c>
      <c r="V9" s="108">
        <f t="shared" ref="V9:V13" ca="1" si="5">COUNTIF(INDIRECT($R$2&amp;$T$1&amp;$S9&amp;":"&amp;$T$2&amp;$T9),$N$5)</f>
        <v>282</v>
      </c>
    </row>
    <row r="10" spans="2:22" ht="13.5" customHeight="1" x14ac:dyDescent="0.2">
      <c r="F10" s="109">
        <v>2014</v>
      </c>
      <c r="G10" s="110">
        <f t="shared" ca="1" si="1"/>
        <v>1</v>
      </c>
      <c r="H10" s="111">
        <f t="shared" ca="1" si="1"/>
        <v>6</v>
      </c>
      <c r="I10" s="111">
        <f t="shared" ca="1" si="1"/>
        <v>14</v>
      </c>
      <c r="J10" s="112">
        <f t="shared" ca="1" si="1"/>
        <v>25</v>
      </c>
      <c r="K10" s="110">
        <f t="shared" ca="1" si="2"/>
        <v>3</v>
      </c>
      <c r="L10" s="111">
        <f t="shared" ca="1" si="2"/>
        <v>25</v>
      </c>
      <c r="M10" s="111">
        <f t="shared" ca="1" si="2"/>
        <v>70</v>
      </c>
      <c r="N10" s="113">
        <f t="shared" ca="1" si="2"/>
        <v>142</v>
      </c>
      <c r="R10" s="10">
        <f t="shared" si="3"/>
        <v>184</v>
      </c>
      <c r="S10" s="10">
        <f>INDEX('Past-Seasons'!$B$12:$C$19,MATCH($F10,'Past-Seasons'!$F$12:$F$19,0),1)</f>
        <v>128</v>
      </c>
      <c r="T10" s="10">
        <f>INDEX('Past-Seasons'!$B$12:$C$19,MATCH($F10,'Past-Seasons'!$F$12:$F$19,0),2)</f>
        <v>150</v>
      </c>
      <c r="U10" s="10">
        <f t="shared" si="4"/>
        <v>189</v>
      </c>
      <c r="V10" s="108">
        <f t="shared" ca="1" si="5"/>
        <v>142</v>
      </c>
    </row>
    <row r="11" spans="2:22" ht="13.5" customHeight="1" x14ac:dyDescent="0.2">
      <c r="F11" s="114">
        <v>2013</v>
      </c>
      <c r="G11" s="30">
        <f t="shared" ca="1" si="1"/>
        <v>0</v>
      </c>
      <c r="H11" s="29">
        <f t="shared" ca="1" si="1"/>
        <v>0</v>
      </c>
      <c r="I11" s="29">
        <f t="shared" ca="1" si="1"/>
        <v>0</v>
      </c>
      <c r="J11" s="34">
        <f t="shared" ca="1" si="1"/>
        <v>0</v>
      </c>
      <c r="K11" s="30">
        <f t="shared" ca="1" si="2"/>
        <v>1</v>
      </c>
      <c r="L11" s="29">
        <f t="shared" ca="1" si="2"/>
        <v>16</v>
      </c>
      <c r="M11" s="29">
        <f t="shared" ca="1" si="2"/>
        <v>48</v>
      </c>
      <c r="N11" s="115">
        <f t="shared" ca="1" si="2"/>
        <v>126</v>
      </c>
      <c r="R11" s="10">
        <f t="shared" si="3"/>
        <v>220</v>
      </c>
      <c r="S11" s="10" t="e">
        <f>INDEX('Past-Seasons'!$B$12:$C$19,MATCH($F11,'Past-Seasons'!$F$12:$F$19,0),1)</f>
        <v>#N/A</v>
      </c>
      <c r="T11" s="10" t="e">
        <f>INDEX('Past-Seasons'!$B$12:$C$19,MATCH($F11,'Past-Seasons'!$F$12:$F$19,0),2)</f>
        <v>#N/A</v>
      </c>
      <c r="U11" s="10">
        <f t="shared" si="4"/>
        <v>225</v>
      </c>
      <c r="V11" s="108" t="e">
        <f t="shared" ca="1" si="5"/>
        <v>#N/A</v>
      </c>
    </row>
    <row r="12" spans="2:22" ht="13.5" customHeight="1" x14ac:dyDescent="0.2">
      <c r="F12" s="114">
        <v>2012</v>
      </c>
      <c r="G12" s="30" t="e">
        <f t="shared" ca="1" si="1"/>
        <v>#N/A</v>
      </c>
      <c r="H12" s="29" t="e">
        <f t="shared" ca="1" si="1"/>
        <v>#N/A</v>
      </c>
      <c r="I12" s="29" t="e">
        <f t="shared" ca="1" si="1"/>
        <v>#N/A</v>
      </c>
      <c r="J12" s="34" t="e">
        <f t="shared" ca="1" si="1"/>
        <v>#N/A</v>
      </c>
      <c r="K12" s="30">
        <f t="shared" ca="1" si="2"/>
        <v>58</v>
      </c>
      <c r="L12" s="29">
        <f t="shared" ca="1" si="2"/>
        <v>247</v>
      </c>
      <c r="M12" s="29">
        <f t="shared" ca="1" si="2"/>
        <v>388</v>
      </c>
      <c r="N12" s="115">
        <f t="shared" ca="1" si="2"/>
        <v>590</v>
      </c>
      <c r="R12" s="10">
        <f t="shared" si="3"/>
        <v>256</v>
      </c>
      <c r="S12" s="10" t="e">
        <f>INDEX('Past-Seasons'!$B$12:$C$19,MATCH($F12,'Past-Seasons'!$F$12:$F$19,0),1)</f>
        <v>#N/A</v>
      </c>
      <c r="T12" s="10" t="e">
        <f>INDEX('Past-Seasons'!$B$12:$C$19,MATCH($F12,'Past-Seasons'!$F$12:$F$19,0),2)</f>
        <v>#N/A</v>
      </c>
      <c r="U12" s="10">
        <f t="shared" si="4"/>
        <v>261</v>
      </c>
      <c r="V12" s="108" t="e">
        <f t="shared" ca="1" si="5"/>
        <v>#N/A</v>
      </c>
    </row>
    <row r="13" spans="2:22" ht="13.5" customHeight="1" thickBot="1" x14ac:dyDescent="0.25">
      <c r="F13" s="116">
        <v>2011</v>
      </c>
      <c r="G13" s="117" t="e">
        <f t="shared" ca="1" si="1"/>
        <v>#N/A</v>
      </c>
      <c r="H13" s="118" t="e">
        <f t="shared" ca="1" si="1"/>
        <v>#N/A</v>
      </c>
      <c r="I13" s="118" t="e">
        <f t="shared" ca="1" si="1"/>
        <v>#N/A</v>
      </c>
      <c r="J13" s="214" t="e">
        <f t="shared" ca="1" si="1"/>
        <v>#N/A</v>
      </c>
      <c r="K13" s="117">
        <f t="shared" ca="1" si="2"/>
        <v>51</v>
      </c>
      <c r="L13" s="118">
        <f t="shared" ca="1" si="2"/>
        <v>143</v>
      </c>
      <c r="M13" s="118">
        <f t="shared" ca="1" si="2"/>
        <v>242</v>
      </c>
      <c r="N13" s="119">
        <f t="shared" ca="1" si="2"/>
        <v>393</v>
      </c>
      <c r="R13" s="10">
        <f t="shared" si="3"/>
        <v>291</v>
      </c>
      <c r="S13" s="10" t="e">
        <f>INDEX('Past-Seasons'!$B$12:$C$19,MATCH($F13,'Past-Seasons'!$F$12:$F$19,0),1)</f>
        <v>#N/A</v>
      </c>
      <c r="T13" s="10" t="e">
        <f>INDEX('Past-Seasons'!$B$12:$C$19,MATCH($F13,'Past-Seasons'!$F$12:$F$19,0),2)</f>
        <v>#N/A</v>
      </c>
      <c r="U13" s="10">
        <f t="shared" si="4"/>
        <v>296</v>
      </c>
      <c r="V13" s="108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31" t="s">
        <v>67</v>
      </c>
      <c r="C16" s="332" t="s">
        <v>47</v>
      </c>
      <c r="D16" s="552" t="s">
        <v>73</v>
      </c>
      <c r="E16" s="553"/>
      <c r="F16" s="553"/>
      <c r="G16" s="553"/>
      <c r="H16" s="553"/>
      <c r="I16" s="553"/>
      <c r="J16" s="554"/>
      <c r="K16" s="570" t="s">
        <v>74</v>
      </c>
      <c r="L16" s="571"/>
      <c r="M16" s="571"/>
      <c r="N16" s="572"/>
    </row>
    <row r="17" spans="2:20" ht="12.75" customHeight="1" x14ac:dyDescent="0.2">
      <c r="B17" s="487">
        <v>2018</v>
      </c>
      <c r="C17" s="332"/>
      <c r="D17" s="522">
        <v>1</v>
      </c>
      <c r="E17" s="333">
        <v>2</v>
      </c>
      <c r="F17" s="333">
        <v>3</v>
      </c>
      <c r="G17" s="333">
        <v>4</v>
      </c>
      <c r="H17" s="333">
        <v>5</v>
      </c>
      <c r="I17" s="333">
        <v>6</v>
      </c>
      <c r="J17" s="488">
        <v>7</v>
      </c>
      <c r="K17" s="522" t="str">
        <f>K$5</f>
        <v>&gt; 84</v>
      </c>
      <c r="L17" s="333" t="str">
        <f t="shared" ref="L17:N17" si="6">L$5</f>
        <v>&gt; 75</v>
      </c>
      <c r="M17" s="333" t="str">
        <f t="shared" si="6"/>
        <v>&gt; 70</v>
      </c>
      <c r="N17" s="488" t="str">
        <f t="shared" si="6"/>
        <v>&gt; 65</v>
      </c>
      <c r="R17" s="8" t="s">
        <v>75</v>
      </c>
      <c r="S17" s="8" t="s">
        <v>10</v>
      </c>
      <c r="T17" s="8" t="s">
        <v>76</v>
      </c>
    </row>
    <row r="18" spans="2:20" ht="12.75" customHeight="1" x14ac:dyDescent="0.2">
      <c r="B18" s="489" t="str">
        <f>INDEX(Sites!$A:$K,MATCH($R18,Sites!$A:$A,0),4)</f>
        <v>DE</v>
      </c>
      <c r="C18" s="125" t="str">
        <f>INDEX(Sites!$A:$K,MATCH($R18,Sites!$A:$A,0),6)</f>
        <v>Kent (KILLENS)</v>
      </c>
      <c r="D18" s="20">
        <f t="shared" ref="D18:J27" ca="1" si="7">IF(ISERROR(LARGE(INDIRECT($R$2 &amp; $T18),D$88)),"No Data",LARGE(INDIRECT($R$2 &amp; $T18),D$88))</f>
        <v>80</v>
      </c>
      <c r="E18" s="19">
        <f t="shared" ca="1" si="7"/>
        <v>75</v>
      </c>
      <c r="F18" s="19">
        <f t="shared" ca="1" si="7"/>
        <v>70</v>
      </c>
      <c r="G18" s="19">
        <f t="shared" ca="1" si="7"/>
        <v>67</v>
      </c>
      <c r="H18" s="19">
        <f t="shared" ca="1" si="7"/>
        <v>65</v>
      </c>
      <c r="I18" s="19">
        <f t="shared" ca="1" si="7"/>
        <v>65</v>
      </c>
      <c r="J18" s="14">
        <f t="shared" ca="1" si="7"/>
        <v>63</v>
      </c>
      <c r="K18" s="20" t="str">
        <f t="shared" ref="K18:N40" ca="1" si="8">IF(COUNT(INDIRECT($R$2 &amp; $T18))&gt;0,IF(COUNTIF(INDIRECT($R$2 &amp; $T18),K$5)&gt;0,COUNTIF(INDIRECT($R$2 &amp; $T18),K$5),""),"No Data")</f>
        <v/>
      </c>
      <c r="L18" s="19">
        <f t="shared" ca="1" si="8"/>
        <v>1</v>
      </c>
      <c r="M18" s="19">
        <f t="shared" ca="1" si="8"/>
        <v>2</v>
      </c>
      <c r="N18" s="14">
        <f t="shared" ca="1" si="8"/>
        <v>4</v>
      </c>
      <c r="R18" s="10">
        <v>100010002</v>
      </c>
      <c r="S18" s="10">
        <f t="array" ref="S18">MATCH(1,($R18='Past-Seasons'!$B$1:$B$607)*($B$17='Past-Seasons'!$A$1:$A$607),0)</f>
        <v>24</v>
      </c>
      <c r="T18" s="10" t="str">
        <f t="shared" ref="T18:T40" si="9">$T$1 &amp; $S18 &amp; ":" &amp; $T$2 &amp; $S18</f>
        <v>G24:IQ24</v>
      </c>
    </row>
    <row r="19" spans="2:20" ht="12.75" customHeight="1" x14ac:dyDescent="0.2">
      <c r="B19" s="26" t="str">
        <f>INDEX(Sites!$A:$K,MATCH($R19,Sites!$A:$A,0),4)</f>
        <v>DE</v>
      </c>
      <c r="C19" s="126" t="str">
        <f>INDEX(Sites!$A:$K,MATCH($R19,Sites!$A:$A,0),6)</f>
        <v>New Castle (BCSP)</v>
      </c>
      <c r="D19" s="18">
        <f t="shared" ca="1" si="7"/>
        <v>79</v>
      </c>
      <c r="E19" s="12">
        <f t="shared" ca="1" si="7"/>
        <v>76</v>
      </c>
      <c r="F19" s="12">
        <f t="shared" ca="1" si="7"/>
        <v>69</v>
      </c>
      <c r="G19" s="12">
        <f t="shared" ca="1" si="7"/>
        <v>69</v>
      </c>
      <c r="H19" s="12">
        <f t="shared" ca="1" si="7"/>
        <v>67</v>
      </c>
      <c r="I19" s="12">
        <f t="shared" ca="1" si="7"/>
        <v>65</v>
      </c>
      <c r="J19" s="127">
        <f t="shared" ca="1" si="7"/>
        <v>65</v>
      </c>
      <c r="K19" s="18" t="str">
        <f t="shared" ca="1" si="8"/>
        <v/>
      </c>
      <c r="L19" s="12">
        <f t="shared" ca="1" si="8"/>
        <v>2</v>
      </c>
      <c r="M19" s="12">
        <f t="shared" ca="1" si="8"/>
        <v>2</v>
      </c>
      <c r="N19" s="17">
        <f t="shared" ca="1" si="8"/>
        <v>5</v>
      </c>
      <c r="R19" s="10">
        <v>100031010</v>
      </c>
      <c r="S19" s="10">
        <f t="array" ref="S19">MATCH(1,($R19='Past-Seasons'!$B$1:$B$607)*($B$17='Past-Seasons'!$A$1:$A$607),0)</f>
        <v>25</v>
      </c>
      <c r="T19" s="10" t="str">
        <f t="shared" si="9"/>
        <v>G25:IQ25</v>
      </c>
    </row>
    <row r="20" spans="2:20" ht="12.75" customHeight="1" x14ac:dyDescent="0.2">
      <c r="B20" s="26" t="str">
        <f>INDEX(Sites!$A:$K,MATCH($R20,Sites!$A:$A,0),4)</f>
        <v>DE</v>
      </c>
      <c r="C20" s="126" t="str">
        <f>INDEX(Sites!$A:$K,MATCH($R20,Sites!$A:$A,0),6)</f>
        <v>New Castle (BELLFNT2)</v>
      </c>
      <c r="D20" s="18">
        <f t="shared" ca="1" si="7"/>
        <v>85</v>
      </c>
      <c r="E20" s="12">
        <f t="shared" ca="1" si="7"/>
        <v>74</v>
      </c>
      <c r="F20" s="12">
        <f t="shared" ca="1" si="7"/>
        <v>73</v>
      </c>
      <c r="G20" s="12">
        <f t="shared" ca="1" si="7"/>
        <v>72</v>
      </c>
      <c r="H20" s="12">
        <f t="shared" ca="1" si="7"/>
        <v>72</v>
      </c>
      <c r="I20" s="12">
        <f t="shared" ca="1" si="7"/>
        <v>68</v>
      </c>
      <c r="J20" s="127">
        <f t="shared" ca="1" si="7"/>
        <v>66</v>
      </c>
      <c r="K20" s="18">
        <f t="shared" ca="1" si="8"/>
        <v>1</v>
      </c>
      <c r="L20" s="12">
        <f t="shared" ca="1" si="8"/>
        <v>1</v>
      </c>
      <c r="M20" s="12">
        <f t="shared" ca="1" si="8"/>
        <v>5</v>
      </c>
      <c r="N20" s="17">
        <f t="shared" ca="1" si="8"/>
        <v>8</v>
      </c>
      <c r="R20" s="10">
        <v>100031013</v>
      </c>
      <c r="S20" s="10">
        <f t="array" ref="S20">MATCH(1,($R20='Past-Seasons'!$B$1:$B$607)*($B$17='Past-Seasons'!$A$1:$A$607),0)</f>
        <v>26</v>
      </c>
      <c r="T20" s="10" t="str">
        <f t="shared" si="9"/>
        <v>G26:IQ26</v>
      </c>
    </row>
    <row r="21" spans="2:20" ht="12.75" customHeight="1" x14ac:dyDescent="0.2">
      <c r="B21" s="26" t="str">
        <f>INDEX(Sites!$A:$K,MATCH($R21,Sites!$A:$A,0),4)</f>
        <v>DE</v>
      </c>
      <c r="C21" s="126" t="str">
        <f>INDEX(Sites!$A:$K,MATCH($R21,Sites!$A:$A,0),6)</f>
        <v>New Castle (LUMS 2)</v>
      </c>
      <c r="D21" s="18">
        <f t="shared" ca="1" si="7"/>
        <v>77</v>
      </c>
      <c r="E21" s="12">
        <f t="shared" ca="1" si="7"/>
        <v>74</v>
      </c>
      <c r="F21" s="12">
        <f t="shared" ca="1" si="7"/>
        <v>74</v>
      </c>
      <c r="G21" s="12">
        <f t="shared" ca="1" si="7"/>
        <v>71</v>
      </c>
      <c r="H21" s="12">
        <f t="shared" ca="1" si="7"/>
        <v>68</v>
      </c>
      <c r="I21" s="12">
        <f t="shared" ca="1" si="7"/>
        <v>67</v>
      </c>
      <c r="J21" s="127">
        <f t="shared" ca="1" si="7"/>
        <v>66</v>
      </c>
      <c r="K21" s="18" t="str">
        <f t="shared" ca="1" si="8"/>
        <v/>
      </c>
      <c r="L21" s="12">
        <f t="shared" ca="1" si="8"/>
        <v>1</v>
      </c>
      <c r="M21" s="12">
        <f t="shared" ca="1" si="8"/>
        <v>4</v>
      </c>
      <c r="N21" s="17">
        <f t="shared" ca="1" si="8"/>
        <v>8</v>
      </c>
      <c r="R21" s="10">
        <v>100031007</v>
      </c>
      <c r="S21" s="10">
        <f t="array" ref="S21">MATCH(1,($R21='Past-Seasons'!$B$1:$B$607)*($B$17='Past-Seasons'!$A$1:$A$607),0)</f>
        <v>27</v>
      </c>
      <c r="T21" s="10" t="str">
        <f t="shared" si="9"/>
        <v>G27:IQ27</v>
      </c>
    </row>
    <row r="22" spans="2:20" ht="12.75" customHeight="1" x14ac:dyDescent="0.2">
      <c r="B22" s="26" t="str">
        <f>INDEX(Sites!$A:$K,MATCH($R22,Sites!$A:$A,0),4)</f>
        <v>DE</v>
      </c>
      <c r="C22" s="126" t="str">
        <f>INDEX(Sites!$A:$K,MATCH($R22,Sites!$A:$A,0),6)</f>
        <v>New Castle (MLK)</v>
      </c>
      <c r="D22" s="18">
        <f t="shared" ca="1" si="7"/>
        <v>78</v>
      </c>
      <c r="E22" s="12">
        <f t="shared" ca="1" si="7"/>
        <v>77</v>
      </c>
      <c r="F22" s="12">
        <f t="shared" ca="1" si="7"/>
        <v>72</v>
      </c>
      <c r="G22" s="12">
        <f t="shared" ca="1" si="7"/>
        <v>71</v>
      </c>
      <c r="H22" s="12">
        <f t="shared" ca="1" si="7"/>
        <v>70</v>
      </c>
      <c r="I22" s="12">
        <f t="shared" ca="1" si="7"/>
        <v>69</v>
      </c>
      <c r="J22" s="127">
        <f t="shared" ca="1" si="7"/>
        <v>68</v>
      </c>
      <c r="K22" s="18" t="str">
        <f t="shared" ca="1" si="8"/>
        <v/>
      </c>
      <c r="L22" s="12">
        <f t="shared" ca="1" si="8"/>
        <v>2</v>
      </c>
      <c r="M22" s="12">
        <f t="shared" ca="1" si="8"/>
        <v>4</v>
      </c>
      <c r="N22" s="17">
        <f t="shared" ca="1" si="8"/>
        <v>11</v>
      </c>
      <c r="R22" s="10">
        <v>100032004</v>
      </c>
      <c r="S22" s="10">
        <f t="array" ref="S22">MATCH(1,($R22='Past-Seasons'!$B$1:$B$607)*($B$17='Past-Seasons'!$A$1:$A$607),0)</f>
        <v>28</v>
      </c>
      <c r="T22" s="10" t="str">
        <f t="shared" si="9"/>
        <v>G28:IQ28</v>
      </c>
    </row>
    <row r="23" spans="2:20" ht="12.75" customHeight="1" x14ac:dyDescent="0.2">
      <c r="B23" s="26" t="str">
        <f>INDEX(Sites!$A:$K,MATCH($R23,Sites!$A:$A,0),4)</f>
        <v>DE</v>
      </c>
      <c r="C23" s="126" t="str">
        <f>INDEX(Sites!$A:$K,MATCH($R23,Sites!$A:$A,0),6)</f>
        <v>Sussex (LEWES)</v>
      </c>
      <c r="D23" s="18">
        <f t="shared" ca="1" si="7"/>
        <v>74</v>
      </c>
      <c r="E23" s="12">
        <f t="shared" ca="1" si="7"/>
        <v>72</v>
      </c>
      <c r="F23" s="12">
        <f t="shared" ca="1" si="7"/>
        <v>71</v>
      </c>
      <c r="G23" s="12">
        <f t="shared" ca="1" si="7"/>
        <v>68</v>
      </c>
      <c r="H23" s="12">
        <f t="shared" ca="1" si="7"/>
        <v>67</v>
      </c>
      <c r="I23" s="12">
        <f t="shared" ca="1" si="7"/>
        <v>66</v>
      </c>
      <c r="J23" s="127">
        <f t="shared" ca="1" si="7"/>
        <v>63</v>
      </c>
      <c r="K23" s="18" t="str">
        <f t="shared" ca="1" si="8"/>
        <v/>
      </c>
      <c r="L23" s="12" t="str">
        <f t="shared" ca="1" si="8"/>
        <v/>
      </c>
      <c r="M23" s="12">
        <f t="shared" ca="1" si="8"/>
        <v>3</v>
      </c>
      <c r="N23" s="17">
        <f t="shared" ca="1" si="8"/>
        <v>6</v>
      </c>
      <c r="R23" s="10">
        <v>100051003</v>
      </c>
      <c r="S23" s="10">
        <f t="array" ref="S23">MATCH(1,($R23='Past-Seasons'!$B$1:$B$607)*($B$17='Past-Seasons'!$A$1:$A$607),0)</f>
        <v>29</v>
      </c>
      <c r="T23" s="10" t="str">
        <f t="shared" si="9"/>
        <v>G29:IQ29</v>
      </c>
    </row>
    <row r="24" spans="2:20" ht="12.75" customHeight="1" x14ac:dyDescent="0.2">
      <c r="B24" s="26" t="str">
        <f>INDEX(Sites!$A:$K,MATCH($R24,Sites!$A:$A,0),4)</f>
        <v>DE</v>
      </c>
      <c r="C24" s="126" t="str">
        <f>INDEX(Sites!$A:$K,MATCH($R24,Sites!$A:$A,0),6)</f>
        <v>Sussex (SEAFORD)</v>
      </c>
      <c r="D24" s="18">
        <f t="shared" ca="1" si="7"/>
        <v>82</v>
      </c>
      <c r="E24" s="12">
        <f t="shared" ca="1" si="7"/>
        <v>74</v>
      </c>
      <c r="F24" s="12">
        <f t="shared" ca="1" si="7"/>
        <v>68</v>
      </c>
      <c r="G24" s="12">
        <f t="shared" ca="1" si="7"/>
        <v>67</v>
      </c>
      <c r="H24" s="12">
        <f t="shared" ca="1" si="7"/>
        <v>67</v>
      </c>
      <c r="I24" s="12">
        <f t="shared" ca="1" si="7"/>
        <v>66</v>
      </c>
      <c r="J24" s="127">
        <f t="shared" ca="1" si="7"/>
        <v>65</v>
      </c>
      <c r="K24" s="18" t="str">
        <f t="shared" ca="1" si="8"/>
        <v/>
      </c>
      <c r="L24" s="12">
        <f t="shared" ca="1" si="8"/>
        <v>1</v>
      </c>
      <c r="M24" s="12">
        <f t="shared" ca="1" si="8"/>
        <v>2</v>
      </c>
      <c r="N24" s="17">
        <f t="shared" ca="1" si="8"/>
        <v>6</v>
      </c>
      <c r="R24" s="10">
        <v>100051002</v>
      </c>
      <c r="S24" s="10">
        <f t="array" ref="S24">MATCH(1,($R24='Past-Seasons'!$B$1:$B$607)*($B$17='Past-Seasons'!$A$1:$A$607),0)</f>
        <v>30</v>
      </c>
      <c r="T24" s="10" t="str">
        <f t="shared" si="9"/>
        <v>G30:IQ30</v>
      </c>
    </row>
    <row r="25" spans="2:20" ht="12.75" customHeight="1" x14ac:dyDescent="0.2">
      <c r="B25" s="26" t="str">
        <f>INDEX(Sites!$A:$K,MATCH($R25,Sites!$A:$A,0),4)</f>
        <v>MD</v>
      </c>
      <c r="C25" s="126" t="str">
        <f>INDEX(Sites!$A:$K,MATCH($R25,Sites!$A:$A,0),6)</f>
        <v>Cecil (Fair Hill)</v>
      </c>
      <c r="D25" s="18">
        <f t="shared" ca="1" si="7"/>
        <v>79</v>
      </c>
      <c r="E25" s="12">
        <f t="shared" ca="1" si="7"/>
        <v>75</v>
      </c>
      <c r="F25" s="12">
        <f t="shared" ca="1" si="7"/>
        <v>74</v>
      </c>
      <c r="G25" s="12">
        <f t="shared" ca="1" si="7"/>
        <v>73</v>
      </c>
      <c r="H25" s="12">
        <f t="shared" ca="1" si="7"/>
        <v>72</v>
      </c>
      <c r="I25" s="12">
        <f t="shared" ca="1" si="7"/>
        <v>72</v>
      </c>
      <c r="J25" s="127">
        <f t="shared" ca="1" si="7"/>
        <v>71</v>
      </c>
      <c r="K25" s="18" t="str">
        <f t="shared" ca="1" si="8"/>
        <v/>
      </c>
      <c r="L25" s="12">
        <f t="shared" ca="1" si="8"/>
        <v>1</v>
      </c>
      <c r="M25" s="12">
        <f t="shared" ca="1" si="8"/>
        <v>7</v>
      </c>
      <c r="N25" s="17">
        <f t="shared" ca="1" si="8"/>
        <v>14</v>
      </c>
      <c r="R25" s="10">
        <v>240150003</v>
      </c>
      <c r="S25" s="10">
        <f t="array" ref="S25">MATCH(1,($R25='Past-Seasons'!$B$1:$B$607)*($B$17='Past-Seasons'!$A$1:$A$607),0)</f>
        <v>31</v>
      </c>
      <c r="T25" s="10" t="str">
        <f t="shared" si="9"/>
        <v>G31:IQ31</v>
      </c>
    </row>
    <row r="26" spans="2:20" ht="12.75" customHeight="1" x14ac:dyDescent="0.2">
      <c r="B26" s="26" t="str">
        <f>INDEX(Sites!$A:$K,MATCH($R26,Sites!$A:$A,0),4)</f>
        <v>NJ</v>
      </c>
      <c r="C26" s="126" t="str">
        <f>INDEX(Sites!$A:$K,MATCH($R26,Sites!$A:$A,0),6)</f>
        <v>Ancora State Hospital</v>
      </c>
      <c r="D26" s="18">
        <f t="shared" ca="1" si="7"/>
        <v>82</v>
      </c>
      <c r="E26" s="12">
        <f t="shared" ca="1" si="7"/>
        <v>70</v>
      </c>
      <c r="F26" s="12">
        <f t="shared" ca="1" si="7"/>
        <v>69</v>
      </c>
      <c r="G26" s="12">
        <f t="shared" ca="1" si="7"/>
        <v>68</v>
      </c>
      <c r="H26" s="12">
        <f t="shared" ca="1" si="7"/>
        <v>68</v>
      </c>
      <c r="I26" s="12">
        <f t="shared" ca="1" si="7"/>
        <v>66</v>
      </c>
      <c r="J26" s="127">
        <f t="shared" ca="1" si="7"/>
        <v>66</v>
      </c>
      <c r="K26" s="18" t="str">
        <f t="shared" ca="1" si="8"/>
        <v/>
      </c>
      <c r="L26" s="12">
        <f t="shared" ca="1" si="8"/>
        <v>1</v>
      </c>
      <c r="M26" s="12">
        <f t="shared" ca="1" si="8"/>
        <v>1</v>
      </c>
      <c r="N26" s="17">
        <f t="shared" ca="1" si="8"/>
        <v>7</v>
      </c>
      <c r="R26" s="10">
        <v>340071001</v>
      </c>
      <c r="S26" s="10">
        <f t="array" ref="S26">MATCH(1,($R26='Past-Seasons'!$B$1:$B$607)*($B$17='Past-Seasons'!$A$1:$A$607),0)</f>
        <v>32</v>
      </c>
      <c r="T26" s="10" t="str">
        <f t="shared" si="9"/>
        <v>G32:IQ32</v>
      </c>
    </row>
    <row r="27" spans="2:20" ht="12.75" customHeight="1" x14ac:dyDescent="0.2">
      <c r="B27" s="26" t="str">
        <f>INDEX(Sites!$A:$K,MATCH($R27,Sites!$A:$A,0),4)</f>
        <v>NJ</v>
      </c>
      <c r="C27" s="126" t="str">
        <f>INDEX(Sites!$A:$K,MATCH($R27,Sites!$A:$A,0),6)</f>
        <v>Brigantine</v>
      </c>
      <c r="D27" s="18">
        <f t="shared" ca="1" si="7"/>
        <v>74</v>
      </c>
      <c r="E27" s="12">
        <f t="shared" ca="1" si="7"/>
        <v>65</v>
      </c>
      <c r="F27" s="12">
        <f t="shared" ca="1" si="7"/>
        <v>64</v>
      </c>
      <c r="G27" s="12">
        <f t="shared" ca="1" si="7"/>
        <v>63</v>
      </c>
      <c r="H27" s="12">
        <f t="shared" ca="1" si="7"/>
        <v>61</v>
      </c>
      <c r="I27" s="12">
        <f t="shared" ca="1" si="7"/>
        <v>59</v>
      </c>
      <c r="J27" s="127">
        <f t="shared" ca="1" si="7"/>
        <v>58</v>
      </c>
      <c r="K27" s="18" t="str">
        <f t="shared" ca="1" si="8"/>
        <v/>
      </c>
      <c r="L27" s="12" t="str">
        <f t="shared" ca="1" si="8"/>
        <v/>
      </c>
      <c r="M27" s="12">
        <f t="shared" ca="1" si="8"/>
        <v>1</v>
      </c>
      <c r="N27" s="17">
        <f t="shared" ca="1" si="8"/>
        <v>1</v>
      </c>
      <c r="R27" s="10">
        <v>340010006</v>
      </c>
      <c r="S27" s="10">
        <f t="array" ref="S27">MATCH(1,($R27='Past-Seasons'!$B$1:$B$607)*($B$17='Past-Seasons'!$A$1:$A$607),0)</f>
        <v>33</v>
      </c>
      <c r="T27" s="10" t="str">
        <f t="shared" si="9"/>
        <v>G33:IQ33</v>
      </c>
    </row>
    <row r="28" spans="2:20" ht="12.75" customHeight="1" x14ac:dyDescent="0.2">
      <c r="B28" s="26" t="str">
        <f>INDEX(Sites!$A:$K,MATCH($R28,Sites!$A:$A,0),4)</f>
        <v>NJ</v>
      </c>
      <c r="C28" s="126" t="str">
        <f>INDEX(Sites!$A:$K,MATCH($R28,Sites!$A:$A,0),6)</f>
        <v>Camden Spruce St</v>
      </c>
      <c r="D28" s="18">
        <f t="shared" ref="D28:J40" ca="1" si="10">IF(ISERROR(LARGE(INDIRECT($R$2 &amp; $T28),D$88)),"No Data",LARGE(INDIRECT($R$2 &amp; $T28),D$88))</f>
        <v>80</v>
      </c>
      <c r="E28" s="12">
        <f t="shared" ca="1" si="10"/>
        <v>76</v>
      </c>
      <c r="F28" s="12">
        <f t="shared" ca="1" si="10"/>
        <v>75</v>
      </c>
      <c r="G28" s="12">
        <f t="shared" ca="1" si="10"/>
        <v>75</v>
      </c>
      <c r="H28" s="12">
        <f t="shared" ca="1" si="10"/>
        <v>73</v>
      </c>
      <c r="I28" s="12">
        <f t="shared" ca="1" si="10"/>
        <v>69</v>
      </c>
      <c r="J28" s="127">
        <f t="shared" ca="1" si="10"/>
        <v>69</v>
      </c>
      <c r="K28" s="18" t="str">
        <f t="shared" ca="1" si="8"/>
        <v/>
      </c>
      <c r="L28" s="12">
        <f t="shared" ca="1" si="8"/>
        <v>2</v>
      </c>
      <c r="M28" s="12">
        <f t="shared" ca="1" si="8"/>
        <v>5</v>
      </c>
      <c r="N28" s="17">
        <f t="shared" ca="1" si="8"/>
        <v>13</v>
      </c>
      <c r="R28" s="10">
        <v>340070002</v>
      </c>
      <c r="S28" s="10">
        <f t="array" ref="S28">MATCH(1,($R28='Past-Seasons'!$B$1:$B$607)*($B$17='Past-Seasons'!$A$1:$A$607),0)</f>
        <v>34</v>
      </c>
      <c r="T28" s="10" t="str">
        <f t="shared" si="9"/>
        <v>G34:IQ34</v>
      </c>
    </row>
    <row r="29" spans="2:20" ht="12.75" customHeight="1" x14ac:dyDescent="0.2">
      <c r="B29" s="26" t="str">
        <f>INDEX(Sites!$A:$K,MATCH($R29,Sites!$A:$A,0),4)</f>
        <v>NJ</v>
      </c>
      <c r="C29" s="126" t="str">
        <f>INDEX(Sites!$A:$K,MATCH($R29,Sites!$A:$A,0),6)</f>
        <v>Clarksboro</v>
      </c>
      <c r="D29" s="18">
        <f t="shared" ca="1" si="10"/>
        <v>84</v>
      </c>
      <c r="E29" s="12">
        <f t="shared" ca="1" si="10"/>
        <v>79</v>
      </c>
      <c r="F29" s="12">
        <f t="shared" ca="1" si="10"/>
        <v>78</v>
      </c>
      <c r="G29" s="12">
        <f t="shared" ca="1" si="10"/>
        <v>77</v>
      </c>
      <c r="H29" s="12">
        <f t="shared" ca="1" si="10"/>
        <v>74</v>
      </c>
      <c r="I29" s="12">
        <f t="shared" ca="1" si="10"/>
        <v>72</v>
      </c>
      <c r="J29" s="127">
        <f t="shared" ca="1" si="10"/>
        <v>71</v>
      </c>
      <c r="K29" s="18" t="str">
        <f t="shared" ca="1" si="8"/>
        <v/>
      </c>
      <c r="L29" s="12">
        <f t="shared" ca="1" si="8"/>
        <v>4</v>
      </c>
      <c r="M29" s="12">
        <f t="shared" ca="1" si="8"/>
        <v>7</v>
      </c>
      <c r="N29" s="17">
        <f t="shared" ca="1" si="8"/>
        <v>12</v>
      </c>
      <c r="R29" s="10">
        <v>340150002</v>
      </c>
      <c r="S29" s="10">
        <f t="array" ref="S29">MATCH(1,($R29='Past-Seasons'!$B$1:$B$607)*($B$17='Past-Seasons'!$A$1:$A$607),0)</f>
        <v>35</v>
      </c>
      <c r="T29" s="10" t="str">
        <f t="shared" si="9"/>
        <v>G35:IQ35</v>
      </c>
    </row>
    <row r="30" spans="2:20" ht="12.75" customHeight="1" x14ac:dyDescent="0.2">
      <c r="B30" s="26" t="str">
        <f>INDEX(Sites!$A:$K,MATCH($R30,Sites!$A:$A,0),4)</f>
        <v>NJ</v>
      </c>
      <c r="C30" s="126" t="str">
        <f>INDEX(Sites!$A:$K,MATCH($R30,Sites!$A:$A,0),6)</f>
        <v>Colliers Mills</v>
      </c>
      <c r="D30" s="18">
        <f t="shared" ca="1" si="10"/>
        <v>83</v>
      </c>
      <c r="E30" s="12">
        <f t="shared" ca="1" si="10"/>
        <v>78</v>
      </c>
      <c r="F30" s="12">
        <f t="shared" ca="1" si="10"/>
        <v>76</v>
      </c>
      <c r="G30" s="12">
        <f t="shared" ca="1" si="10"/>
        <v>74</v>
      </c>
      <c r="H30" s="12">
        <f t="shared" ca="1" si="10"/>
        <v>72</v>
      </c>
      <c r="I30" s="12">
        <f t="shared" ca="1" si="10"/>
        <v>71</v>
      </c>
      <c r="J30" s="127">
        <f t="shared" ca="1" si="10"/>
        <v>71</v>
      </c>
      <c r="K30" s="18" t="str">
        <f t="shared" ca="1" si="8"/>
        <v/>
      </c>
      <c r="L30" s="12">
        <f t="shared" ca="1" si="8"/>
        <v>3</v>
      </c>
      <c r="M30" s="12">
        <f t="shared" ca="1" si="8"/>
        <v>8</v>
      </c>
      <c r="N30" s="17">
        <f t="shared" ca="1" si="8"/>
        <v>10</v>
      </c>
      <c r="R30" s="10">
        <v>340290006</v>
      </c>
      <c r="S30" s="10">
        <f t="array" ref="S30">MATCH(1,($R30='Past-Seasons'!$B$1:$B$607)*($B$17='Past-Seasons'!$A$1:$A$607),0)</f>
        <v>36</v>
      </c>
      <c r="T30" s="10" t="str">
        <f t="shared" si="9"/>
        <v>G36:IQ36</v>
      </c>
    </row>
    <row r="31" spans="2:20" ht="12.75" customHeight="1" x14ac:dyDescent="0.2">
      <c r="B31" s="26" t="str">
        <f>INDEX(Sites!$A:$K,MATCH($R31,Sites!$A:$A,0),4)</f>
        <v>NJ</v>
      </c>
      <c r="C31" s="126" t="str">
        <f>INDEX(Sites!$A:$K,MATCH($R31,Sites!$A:$A,0),6)</f>
        <v>Millville</v>
      </c>
      <c r="D31" s="18">
        <f t="shared" ca="1" si="10"/>
        <v>68</v>
      </c>
      <c r="E31" s="12">
        <f t="shared" ca="1" si="10"/>
        <v>66</v>
      </c>
      <c r="F31" s="12">
        <f t="shared" ca="1" si="10"/>
        <v>66</v>
      </c>
      <c r="G31" s="12">
        <f t="shared" ca="1" si="10"/>
        <v>63</v>
      </c>
      <c r="H31" s="12">
        <f t="shared" ca="1" si="10"/>
        <v>63</v>
      </c>
      <c r="I31" s="12">
        <f t="shared" ca="1" si="10"/>
        <v>62</v>
      </c>
      <c r="J31" s="127">
        <f t="shared" ca="1" si="10"/>
        <v>62</v>
      </c>
      <c r="K31" s="18" t="str">
        <f t="shared" ca="1" si="8"/>
        <v/>
      </c>
      <c r="L31" s="12" t="str">
        <f t="shared" ca="1" si="8"/>
        <v/>
      </c>
      <c r="M31" s="12" t="str">
        <f t="shared" ca="1" si="8"/>
        <v/>
      </c>
      <c r="N31" s="17">
        <f t="shared" ca="1" si="8"/>
        <v>3</v>
      </c>
      <c r="R31" s="10">
        <v>340110007</v>
      </c>
      <c r="S31" s="10">
        <f t="array" ref="S31">MATCH(1,($R31='Past-Seasons'!$B$1:$B$607)*($B$17='Past-Seasons'!$A$1:$A$607),0)</f>
        <v>37</v>
      </c>
      <c r="T31" s="10" t="str">
        <f t="shared" si="9"/>
        <v>G37:IQ37</v>
      </c>
    </row>
    <row r="32" spans="2:20" ht="12.75" customHeight="1" x14ac:dyDescent="0.2">
      <c r="B32" s="26" t="str">
        <f>INDEX(Sites!$A:$K,MATCH($R32,Sites!$A:$A,0),4)</f>
        <v>NJ</v>
      </c>
      <c r="C32" s="126" t="str">
        <f>INDEX(Sites!$A:$K,MATCH($R32,Sites!$A:$A,0),6)</f>
        <v>Rider University</v>
      </c>
      <c r="D32" s="18">
        <f t="shared" ca="1" si="10"/>
        <v>91</v>
      </c>
      <c r="E32" s="12">
        <f t="shared" ca="1" si="10"/>
        <v>80</v>
      </c>
      <c r="F32" s="12">
        <f t="shared" ca="1" si="10"/>
        <v>77</v>
      </c>
      <c r="G32" s="12">
        <f t="shared" ca="1" si="10"/>
        <v>76</v>
      </c>
      <c r="H32" s="12">
        <f t="shared" ca="1" si="10"/>
        <v>72</v>
      </c>
      <c r="I32" s="12">
        <f t="shared" ca="1" si="10"/>
        <v>70</v>
      </c>
      <c r="J32" s="127">
        <f t="shared" ca="1" si="10"/>
        <v>70</v>
      </c>
      <c r="K32" s="18">
        <f t="shared" ca="1" si="8"/>
        <v>1</v>
      </c>
      <c r="L32" s="12">
        <f t="shared" ca="1" si="8"/>
        <v>4</v>
      </c>
      <c r="M32" s="12">
        <f t="shared" ca="1" si="8"/>
        <v>5</v>
      </c>
      <c r="N32" s="17">
        <f t="shared" ca="1" si="8"/>
        <v>11</v>
      </c>
      <c r="R32" s="10">
        <v>340210005</v>
      </c>
      <c r="S32" s="10">
        <f t="array" ref="S32">MATCH(1,($R32='Past-Seasons'!$B$1:$B$607)*($B$17='Past-Seasons'!$A$1:$A$607),0)</f>
        <v>38</v>
      </c>
      <c r="T32" s="10" t="str">
        <f t="shared" si="9"/>
        <v>G38:IQ38</v>
      </c>
    </row>
    <row r="33" spans="2:20" ht="12.75" customHeight="1" x14ac:dyDescent="0.2">
      <c r="B33" s="26" t="str">
        <f>INDEX(Sites!$A:$K,MATCH($R33,Sites!$A:$A,0),4)</f>
        <v>NJ</v>
      </c>
      <c r="C33" s="126" t="str">
        <f>INDEX(Sites!$A:$K,MATCH($R33,Sites!$A:$A,0),6)</f>
        <v>Washington Crossing</v>
      </c>
      <c r="D33" s="18">
        <f t="shared" ca="1" si="10"/>
        <v>100</v>
      </c>
      <c r="E33" s="12">
        <f t="shared" ca="1" si="10"/>
        <v>83</v>
      </c>
      <c r="F33" s="12">
        <f t="shared" ca="1" si="10"/>
        <v>81</v>
      </c>
      <c r="G33" s="12">
        <f t="shared" ca="1" si="10"/>
        <v>72</v>
      </c>
      <c r="H33" s="12">
        <f t="shared" ca="1" si="10"/>
        <v>70</v>
      </c>
      <c r="I33" s="12">
        <f t="shared" ca="1" si="10"/>
        <v>70</v>
      </c>
      <c r="J33" s="127">
        <f t="shared" ca="1" si="10"/>
        <v>69</v>
      </c>
      <c r="K33" s="18">
        <f t="shared" ca="1" si="8"/>
        <v>1</v>
      </c>
      <c r="L33" s="12">
        <f t="shared" ca="1" si="8"/>
        <v>3</v>
      </c>
      <c r="M33" s="12">
        <f t="shared" ca="1" si="8"/>
        <v>4</v>
      </c>
      <c r="N33" s="17">
        <f t="shared" ca="1" si="8"/>
        <v>11</v>
      </c>
      <c r="R33" s="10">
        <v>340219991</v>
      </c>
      <c r="S33" s="10">
        <f t="array" ref="S33">MATCH(1,($R33='Past-Seasons'!$B$1:$B$607)*($B$17='Past-Seasons'!$A$1:$A$607),0)</f>
        <v>39</v>
      </c>
      <c r="T33" s="10" t="str">
        <f t="shared" si="9"/>
        <v>G39:IQ39</v>
      </c>
    </row>
    <row r="34" spans="2:20" ht="12.75" customHeight="1" x14ac:dyDescent="0.2">
      <c r="B34" s="26" t="str">
        <f>INDEX(Sites!$A:$K,MATCH($R34,Sites!$A:$A,0),4)</f>
        <v>PA</v>
      </c>
      <c r="C34" s="126" t="str">
        <f>INDEX(Sites!$A:$K,MATCH($R34,Sites!$A:$A,0),6)</f>
        <v>Bucks (BRIS)</v>
      </c>
      <c r="D34" s="18">
        <f t="shared" ca="1" si="10"/>
        <v>91</v>
      </c>
      <c r="E34" s="12">
        <f t="shared" ca="1" si="10"/>
        <v>86</v>
      </c>
      <c r="F34" s="12">
        <f t="shared" ca="1" si="10"/>
        <v>86</v>
      </c>
      <c r="G34" s="12">
        <f t="shared" ca="1" si="10"/>
        <v>84</v>
      </c>
      <c r="H34" s="12">
        <f t="shared" ca="1" si="10"/>
        <v>81</v>
      </c>
      <c r="I34" s="12">
        <f t="shared" ca="1" si="10"/>
        <v>80</v>
      </c>
      <c r="J34" s="127">
        <f t="shared" ca="1" si="10"/>
        <v>78</v>
      </c>
      <c r="K34" s="18">
        <f t="shared" ca="1" si="8"/>
        <v>3</v>
      </c>
      <c r="L34" s="12">
        <f t="shared" ca="1" si="8"/>
        <v>8</v>
      </c>
      <c r="M34" s="12">
        <f t="shared" ca="1" si="8"/>
        <v>13</v>
      </c>
      <c r="N34" s="17">
        <f t="shared" ca="1" si="8"/>
        <v>18</v>
      </c>
      <c r="R34" s="10">
        <v>420170012</v>
      </c>
      <c r="S34" s="10">
        <f t="array" ref="S34">MATCH(1,($R34='Past-Seasons'!$B$1:$B$607)*($B$17='Past-Seasons'!$A$1:$A$607),0)</f>
        <v>40</v>
      </c>
      <c r="T34" s="10" t="str">
        <f t="shared" si="9"/>
        <v>G40:IQ40</v>
      </c>
    </row>
    <row r="35" spans="2:20" ht="12.75" customHeight="1" x14ac:dyDescent="0.2">
      <c r="B35" s="26" t="str">
        <f>INDEX(Sites!$A:$K,MATCH($R35,Sites!$A:$A,0),4)</f>
        <v>PA</v>
      </c>
      <c r="C35" s="126" t="str">
        <f>INDEX(Sites!$A:$K,MATCH($R35,Sites!$A:$A,0),6)</f>
        <v>Chester (NEWG)</v>
      </c>
      <c r="D35" s="18">
        <f t="shared" ca="1" si="10"/>
        <v>74</v>
      </c>
      <c r="E35" s="12">
        <f t="shared" ca="1" si="10"/>
        <v>70</v>
      </c>
      <c r="F35" s="12">
        <f t="shared" ca="1" si="10"/>
        <v>69</v>
      </c>
      <c r="G35" s="12">
        <f t="shared" ca="1" si="10"/>
        <v>67</v>
      </c>
      <c r="H35" s="12">
        <f t="shared" ca="1" si="10"/>
        <v>65</v>
      </c>
      <c r="I35" s="12">
        <f t="shared" ca="1" si="10"/>
        <v>63</v>
      </c>
      <c r="J35" s="127">
        <f t="shared" ca="1" si="10"/>
        <v>63</v>
      </c>
      <c r="K35" s="18" t="str">
        <f t="shared" ca="1" si="8"/>
        <v/>
      </c>
      <c r="L35" s="12" t="str">
        <f t="shared" ca="1" si="8"/>
        <v/>
      </c>
      <c r="M35" s="12">
        <f t="shared" ca="1" si="8"/>
        <v>1</v>
      </c>
      <c r="N35" s="17">
        <f t="shared" ca="1" si="8"/>
        <v>4</v>
      </c>
      <c r="R35" s="10">
        <v>420290100</v>
      </c>
      <c r="S35" s="10">
        <f t="array" ref="S35">MATCH(1,($R35='Past-Seasons'!$B$1:$B$607)*($B$17='Past-Seasons'!$A$1:$A$607),0)</f>
        <v>41</v>
      </c>
      <c r="T35" s="10" t="str">
        <f t="shared" si="9"/>
        <v>G41:IQ41</v>
      </c>
    </row>
    <row r="36" spans="2:20" ht="12.75" customHeight="1" x14ac:dyDescent="0.2">
      <c r="B36" s="26" t="str">
        <f>INDEX(Sites!$A:$K,MATCH($R36,Sites!$A:$A,0),4)</f>
        <v>PA</v>
      </c>
      <c r="C36" s="126" t="str">
        <f>INDEX(Sites!$A:$K,MATCH($R36,Sites!$A:$A,0),6)</f>
        <v>Delaware (CHES)</v>
      </c>
      <c r="D36" s="18">
        <f t="shared" ca="1" si="10"/>
        <v>83</v>
      </c>
      <c r="E36" s="12">
        <f t="shared" ca="1" si="10"/>
        <v>76</v>
      </c>
      <c r="F36" s="12">
        <f t="shared" ca="1" si="10"/>
        <v>73</v>
      </c>
      <c r="G36" s="12">
        <f t="shared" ca="1" si="10"/>
        <v>70</v>
      </c>
      <c r="H36" s="12">
        <f t="shared" ca="1" si="10"/>
        <v>68</v>
      </c>
      <c r="I36" s="12">
        <f t="shared" ca="1" si="10"/>
        <v>67</v>
      </c>
      <c r="J36" s="127">
        <f t="shared" ca="1" si="10"/>
        <v>66</v>
      </c>
      <c r="K36" s="18" t="str">
        <f t="shared" ca="1" si="8"/>
        <v/>
      </c>
      <c r="L36" s="12">
        <f t="shared" ca="1" si="8"/>
        <v>2</v>
      </c>
      <c r="M36" s="12">
        <f t="shared" ca="1" si="8"/>
        <v>3</v>
      </c>
      <c r="N36" s="17">
        <f t="shared" ca="1" si="8"/>
        <v>7</v>
      </c>
      <c r="R36" s="10">
        <v>420450002</v>
      </c>
      <c r="S36" s="10">
        <f t="array" ref="S36">MATCH(1,($R36='Past-Seasons'!$B$1:$B$607)*($B$17='Past-Seasons'!$A$1:$A$607),0)</f>
        <v>42</v>
      </c>
      <c r="T36" s="10" t="str">
        <f t="shared" si="9"/>
        <v>G42:IQ42</v>
      </c>
    </row>
    <row r="37" spans="2:20" ht="12.75" customHeight="1" x14ac:dyDescent="0.2">
      <c r="B37" s="26" t="str">
        <f>INDEX(Sites!$A:$K,MATCH($R37,Sites!$A:$A,0),4)</f>
        <v>PA</v>
      </c>
      <c r="C37" s="126" t="str">
        <f>INDEX(Sites!$A:$K,MATCH($R37,Sites!$A:$A,0),6)</f>
        <v>Montgomery (NORR)</v>
      </c>
      <c r="D37" s="18">
        <f t="shared" ca="1" si="10"/>
        <v>79</v>
      </c>
      <c r="E37" s="12">
        <f t="shared" ca="1" si="10"/>
        <v>78</v>
      </c>
      <c r="F37" s="12">
        <f t="shared" ca="1" si="10"/>
        <v>74</v>
      </c>
      <c r="G37" s="12">
        <f t="shared" ca="1" si="10"/>
        <v>73</v>
      </c>
      <c r="H37" s="12">
        <f t="shared" ca="1" si="10"/>
        <v>73</v>
      </c>
      <c r="I37" s="12">
        <f t="shared" ca="1" si="10"/>
        <v>72</v>
      </c>
      <c r="J37" s="127">
        <f t="shared" ca="1" si="10"/>
        <v>71</v>
      </c>
      <c r="K37" s="18" t="str">
        <f t="shared" ca="1" si="8"/>
        <v/>
      </c>
      <c r="L37" s="12">
        <f t="shared" ca="1" si="8"/>
        <v>2</v>
      </c>
      <c r="M37" s="12">
        <f t="shared" ca="1" si="8"/>
        <v>7</v>
      </c>
      <c r="N37" s="17">
        <f t="shared" ca="1" si="8"/>
        <v>10</v>
      </c>
      <c r="R37" s="10">
        <v>420910013</v>
      </c>
      <c r="S37" s="10">
        <f t="array" ref="S37">MATCH(1,($R37='Past-Seasons'!$B$1:$B$607)*($B$17='Past-Seasons'!$A$1:$A$607),0)</f>
        <v>43</v>
      </c>
      <c r="T37" s="10" t="str">
        <f t="shared" si="9"/>
        <v>G43:IQ43</v>
      </c>
    </row>
    <row r="38" spans="2:20" ht="12.75" customHeight="1" x14ac:dyDescent="0.2">
      <c r="B38" s="26" t="str">
        <f>INDEX(Sites!$A:$K,MATCH($R38,Sites!$A:$A,0),4)</f>
        <v>PA</v>
      </c>
      <c r="C38" s="126" t="str">
        <f>INDEX(Sites!$A:$K,MATCH($R38,Sites!$A:$A,0),6)</f>
        <v>Philadelphia (LAB)</v>
      </c>
      <c r="D38" s="18">
        <f t="shared" ca="1" si="10"/>
        <v>79</v>
      </c>
      <c r="E38" s="12">
        <f t="shared" ca="1" si="10"/>
        <v>73</v>
      </c>
      <c r="F38" s="12">
        <f t="shared" ca="1" si="10"/>
        <v>72</v>
      </c>
      <c r="G38" s="12">
        <f t="shared" ca="1" si="10"/>
        <v>71</v>
      </c>
      <c r="H38" s="12">
        <f t="shared" ca="1" si="10"/>
        <v>71</v>
      </c>
      <c r="I38" s="12">
        <f t="shared" ca="1" si="10"/>
        <v>68</v>
      </c>
      <c r="J38" s="127">
        <f t="shared" ca="1" si="10"/>
        <v>66</v>
      </c>
      <c r="K38" s="18" t="str">
        <f t="shared" ca="1" si="8"/>
        <v/>
      </c>
      <c r="L38" s="12">
        <f t="shared" ca="1" si="8"/>
        <v>1</v>
      </c>
      <c r="M38" s="12">
        <f t="shared" ca="1" si="8"/>
        <v>5</v>
      </c>
      <c r="N38" s="17">
        <f t="shared" ca="1" si="8"/>
        <v>7</v>
      </c>
      <c r="R38" s="10">
        <v>421010004</v>
      </c>
      <c r="S38" s="10">
        <f t="array" ref="S38">MATCH(1,($R38='Past-Seasons'!$B$1:$B$607)*($B$17='Past-Seasons'!$A$1:$A$607),0)</f>
        <v>44</v>
      </c>
      <c r="T38" s="10" t="str">
        <f t="shared" si="9"/>
        <v>G44:IQ44</v>
      </c>
    </row>
    <row r="39" spans="2:20" ht="12.75" customHeight="1" x14ac:dyDescent="0.2">
      <c r="B39" s="26" t="str">
        <f>INDEX(Sites!$A:$K,MATCH($R39,Sites!$A:$A,0),4)</f>
        <v>PA</v>
      </c>
      <c r="C39" s="126" t="str">
        <f>INDEX(Sites!$A:$K,MATCH($R39,Sites!$A:$A,0),6)</f>
        <v>Philadelphia (NEA)</v>
      </c>
      <c r="D39" s="18">
        <f t="shared" ca="1" si="10"/>
        <v>88</v>
      </c>
      <c r="E39" s="12">
        <f t="shared" ca="1" si="10"/>
        <v>81</v>
      </c>
      <c r="F39" s="12">
        <f t="shared" ca="1" si="10"/>
        <v>81</v>
      </c>
      <c r="G39" s="12">
        <f t="shared" ca="1" si="10"/>
        <v>79</v>
      </c>
      <c r="H39" s="12">
        <f t="shared" ca="1" si="10"/>
        <v>78</v>
      </c>
      <c r="I39" s="12">
        <f t="shared" ca="1" si="10"/>
        <v>76</v>
      </c>
      <c r="J39" s="127">
        <f t="shared" ca="1" si="10"/>
        <v>74</v>
      </c>
      <c r="K39" s="18">
        <f t="shared" ca="1" si="8"/>
        <v>1</v>
      </c>
      <c r="L39" s="12">
        <f t="shared" ca="1" si="8"/>
        <v>6</v>
      </c>
      <c r="M39" s="12">
        <f t="shared" ca="1" si="8"/>
        <v>8</v>
      </c>
      <c r="N39" s="17">
        <f t="shared" ca="1" si="8"/>
        <v>16</v>
      </c>
      <c r="R39" s="10">
        <v>421010024</v>
      </c>
      <c r="S39" s="10">
        <f t="array" ref="S39">MATCH(1,($R39='Past-Seasons'!$B$1:$B$607)*($B$17='Past-Seasons'!$A$1:$A$607),0)</f>
        <v>45</v>
      </c>
      <c r="T39" s="10" t="str">
        <f t="shared" si="9"/>
        <v>G45:IQ45</v>
      </c>
    </row>
    <row r="40" spans="2:20" ht="12.75" customHeight="1" thickBot="1" x14ac:dyDescent="0.25">
      <c r="B40" s="87" t="str">
        <f>INDEX(Sites!$A:$K,MATCH($R40,Sites!$A:$A,0),4)</f>
        <v>PA</v>
      </c>
      <c r="C40" s="128" t="str">
        <f>INDEX(Sites!$A:$K,MATCH($R40,Sites!$A:$A,0),6)</f>
        <v>Philadelphia (NEW)</v>
      </c>
      <c r="D40" s="16">
        <f t="shared" ca="1" si="10"/>
        <v>81</v>
      </c>
      <c r="E40" s="11">
        <f t="shared" ca="1" si="10"/>
        <v>79</v>
      </c>
      <c r="F40" s="11">
        <f t="shared" ca="1" si="10"/>
        <v>79</v>
      </c>
      <c r="G40" s="11">
        <f t="shared" ca="1" si="10"/>
        <v>76</v>
      </c>
      <c r="H40" s="11">
        <f t="shared" ca="1" si="10"/>
        <v>75</v>
      </c>
      <c r="I40" s="11">
        <f t="shared" ca="1" si="10"/>
        <v>74</v>
      </c>
      <c r="J40" s="129">
        <f t="shared" ca="1" si="10"/>
        <v>73</v>
      </c>
      <c r="K40" s="16" t="str">
        <f t="shared" ca="1" si="8"/>
        <v/>
      </c>
      <c r="L40" s="11">
        <f t="shared" ca="1" si="8"/>
        <v>4</v>
      </c>
      <c r="M40" s="11">
        <f t="shared" ca="1" si="8"/>
        <v>9</v>
      </c>
      <c r="N40" s="13">
        <f t="shared" ca="1" si="8"/>
        <v>11</v>
      </c>
      <c r="R40" s="10">
        <v>421010048</v>
      </c>
      <c r="S40" s="10">
        <f t="array" ref="S40">MATCH(1,($R40='Past-Seasons'!$B$1:$B$607)*($B$17='Past-Seasons'!$A$1:$A$607),0)</f>
        <v>46</v>
      </c>
      <c r="T40" s="10" t="str">
        <f t="shared" si="9"/>
        <v>G46:IQ46</v>
      </c>
    </row>
    <row r="41" spans="2:20" ht="12.75" customHeight="1" x14ac:dyDescent="0.2">
      <c r="B41" s="130"/>
      <c r="C41" s="131" t="s">
        <v>77</v>
      </c>
      <c r="D41" s="522">
        <f t="shared" ref="D41:J41" ca="1" si="11">MAX(D18:D40)</f>
        <v>100</v>
      </c>
      <c r="E41" s="333">
        <f t="shared" ca="1" si="11"/>
        <v>86</v>
      </c>
      <c r="F41" s="333">
        <f t="shared" ca="1" si="11"/>
        <v>86</v>
      </c>
      <c r="G41" s="333">
        <f t="shared" ca="1" si="11"/>
        <v>84</v>
      </c>
      <c r="H41" s="333">
        <f t="shared" ca="1" si="11"/>
        <v>81</v>
      </c>
      <c r="I41" s="333">
        <f t="shared" ca="1" si="11"/>
        <v>80</v>
      </c>
      <c r="J41" s="131">
        <f t="shared" ca="1" si="11"/>
        <v>78</v>
      </c>
      <c r="K41" s="132">
        <f ca="1">SUM(K18:K40)</f>
        <v>7</v>
      </c>
      <c r="L41" s="133">
        <f ca="1">SUM(L18:L40)</f>
        <v>49</v>
      </c>
      <c r="M41" s="133">
        <f ca="1">SUM(M18:M40)</f>
        <v>106</v>
      </c>
      <c r="N41" s="134">
        <f ca="1">SUM(N18:N40)</f>
        <v>203</v>
      </c>
      <c r="R41" s="10" t="s">
        <v>78</v>
      </c>
    </row>
    <row r="42" spans="2:20" ht="12.75" customHeight="1" thickBot="1" x14ac:dyDescent="0.25">
      <c r="B42" s="90"/>
      <c r="C42" s="15"/>
      <c r="D42" s="15"/>
      <c r="E42" s="15"/>
      <c r="F42" s="15"/>
      <c r="G42" s="15"/>
      <c r="H42" s="15"/>
      <c r="I42" s="15"/>
      <c r="J42" s="15"/>
      <c r="K42" s="549" t="s">
        <v>39</v>
      </c>
      <c r="L42" s="550"/>
      <c r="M42" s="550"/>
      <c r="N42" s="551"/>
      <c r="R42" s="10" t="s">
        <v>78</v>
      </c>
    </row>
    <row r="43" spans="2:20" ht="12.75" customHeight="1" thickBot="1" x14ac:dyDescent="0.25">
      <c r="B43" s="18"/>
      <c r="C43" s="135" t="s">
        <v>79</v>
      </c>
      <c r="D43" s="136" t="s">
        <v>53</v>
      </c>
      <c r="E43" s="18"/>
      <c r="F43" s="12"/>
      <c r="G43" s="12"/>
      <c r="H43" s="12"/>
      <c r="I43" s="12"/>
      <c r="J43" s="12"/>
      <c r="K43" s="558"/>
      <c r="L43" s="559"/>
      <c r="M43" s="559"/>
      <c r="N43" s="560"/>
      <c r="R43" s="10" t="s">
        <v>78</v>
      </c>
    </row>
    <row r="44" spans="2:20" ht="12.75" customHeight="1" x14ac:dyDescent="0.2">
      <c r="B44" s="18"/>
      <c r="C44" s="137"/>
      <c r="D44" s="218" t="s">
        <v>55</v>
      </c>
      <c r="E44" s="18"/>
      <c r="F44" s="12"/>
      <c r="G44" s="12"/>
      <c r="H44" s="12"/>
      <c r="I44" s="12"/>
      <c r="J44" s="12"/>
      <c r="K44" s="555" t="s">
        <v>40</v>
      </c>
      <c r="L44" s="556"/>
      <c r="M44" s="556"/>
      <c r="N44" s="557"/>
      <c r="R44" s="10" t="s">
        <v>78</v>
      </c>
    </row>
    <row r="45" spans="2:20" ht="12.75" customHeight="1" x14ac:dyDescent="0.2">
      <c r="B45" s="18"/>
      <c r="C45" s="123"/>
      <c r="D45" s="230" t="s">
        <v>56</v>
      </c>
      <c r="E45" s="12"/>
      <c r="F45" s="12"/>
      <c r="G45" s="12"/>
      <c r="H45" s="12"/>
      <c r="I45" s="12"/>
      <c r="J45" s="12"/>
      <c r="K45" s="138" t="str">
        <f t="shared" ref="K45:N45" si="12">K$5</f>
        <v>&gt; 84</v>
      </c>
      <c r="L45" s="139" t="str">
        <f t="shared" si="12"/>
        <v>&gt; 75</v>
      </c>
      <c r="M45" s="139" t="str">
        <f t="shared" si="12"/>
        <v>&gt; 70</v>
      </c>
      <c r="N45" s="140" t="str">
        <f t="shared" si="12"/>
        <v>&gt; 65</v>
      </c>
      <c r="R45" s="10" t="s">
        <v>78</v>
      </c>
      <c r="S45" s="8" t="s">
        <v>68</v>
      </c>
      <c r="T45" s="8" t="s">
        <v>80</v>
      </c>
    </row>
    <row r="46" spans="2:20" ht="12.75" customHeight="1" thickBot="1" x14ac:dyDescent="0.25">
      <c r="B46" s="16"/>
      <c r="C46" s="124"/>
      <c r="D46" s="11"/>
      <c r="E46" s="11"/>
      <c r="F46" s="11"/>
      <c r="G46" s="11"/>
      <c r="H46" s="11"/>
      <c r="I46" s="11"/>
      <c r="J46" s="11"/>
      <c r="K46" s="521">
        <f ca="1">COUNTIF(INDIRECT($R$2 &amp; $T46),K$5)</f>
        <v>1</v>
      </c>
      <c r="L46" s="141">
        <f ca="1">COUNTIF(INDIRECT($R$2 &amp; $T46),L$5)</f>
        <v>6</v>
      </c>
      <c r="M46" s="141">
        <f ca="1">COUNTIF(INDIRECT($R$2 &amp; $T46),M$5)</f>
        <v>14</v>
      </c>
      <c r="N46" s="142">
        <f ca="1">COUNTIF(INDIRECT($R$2 &amp; $T46),N$5)</f>
        <v>25</v>
      </c>
      <c r="R46" s="10" t="s">
        <v>78</v>
      </c>
      <c r="S46" s="10">
        <f>MATCH($B$88-COUNT($B46:$B$117),'Past-Seasons'!$F$1:$F$21,0)</f>
        <v>19</v>
      </c>
      <c r="T46" s="10" t="str">
        <f>$T$1 &amp; S46 &amp; ":" &amp; $T$2 &amp; S46</f>
        <v>G19:IQ19</v>
      </c>
    </row>
    <row r="47" spans="2:20" ht="12.75" customHeight="1" x14ac:dyDescent="0.2">
      <c r="R47" s="10" t="s">
        <v>78</v>
      </c>
    </row>
    <row r="48" spans="2:20" ht="12.75" customHeight="1" x14ac:dyDescent="0.2">
      <c r="R48" s="10" t="s">
        <v>78</v>
      </c>
    </row>
    <row r="49" spans="2:20" ht="12.75" customHeight="1" x14ac:dyDescent="0.2">
      <c r="R49" s="10" t="s">
        <v>78</v>
      </c>
    </row>
    <row r="50" spans="2:20" ht="12.75" customHeight="1" x14ac:dyDescent="0.2">
      <c r="R50" s="10" t="s">
        <v>78</v>
      </c>
    </row>
    <row r="51" spans="2:20" ht="12.75" customHeight="1" x14ac:dyDescent="0.2">
      <c r="R51" s="10" t="s">
        <v>78</v>
      </c>
    </row>
    <row r="52" spans="2:20" ht="12.75" customHeight="1" x14ac:dyDescent="0.2">
      <c r="B52" s="487">
        <v>2017</v>
      </c>
      <c r="C52" s="332"/>
      <c r="D52" s="522">
        <v>1</v>
      </c>
      <c r="E52" s="333">
        <v>2</v>
      </c>
      <c r="F52" s="333">
        <v>3</v>
      </c>
      <c r="G52" s="333">
        <v>4</v>
      </c>
      <c r="H52" s="333">
        <v>5</v>
      </c>
      <c r="I52" s="333">
        <v>6</v>
      </c>
      <c r="J52" s="488">
        <v>7</v>
      </c>
      <c r="K52" s="522" t="str">
        <f>K$5</f>
        <v>&gt; 84</v>
      </c>
      <c r="L52" s="333" t="str">
        <f t="shared" ref="L52:N52" si="13">L$5</f>
        <v>&gt; 75</v>
      </c>
      <c r="M52" s="333" t="str">
        <f t="shared" si="13"/>
        <v>&gt; 70</v>
      </c>
      <c r="N52" s="488" t="str">
        <f t="shared" si="13"/>
        <v>&gt; 65</v>
      </c>
      <c r="R52" s="8" t="s">
        <v>75</v>
      </c>
      <c r="S52" s="8" t="s">
        <v>10</v>
      </c>
      <c r="T52" s="8" t="s">
        <v>76</v>
      </c>
    </row>
    <row r="53" spans="2:20" ht="12.75" customHeight="1" x14ac:dyDescent="0.2">
      <c r="B53" s="489" t="str">
        <f>INDEX(Sites!$A:$K,MATCH($R53,Sites!$A:$A,0),4)</f>
        <v>DE</v>
      </c>
      <c r="C53" s="125" t="str">
        <f>INDEX(Sites!$A:$K,MATCH($R53,Sites!$A:$A,0),6)</f>
        <v>Kent (KILLENS)</v>
      </c>
      <c r="D53" s="20">
        <f t="shared" ref="D53:J62" ca="1" si="14">IF(ISERROR(LARGE(INDIRECT($R$2 &amp; $T53),D$88)),"No Data",LARGE(INDIRECT($R$2 &amp; $T53),D$88))</f>
        <v>71.000000000000014</v>
      </c>
      <c r="E53" s="19">
        <f t="shared" ca="1" si="14"/>
        <v>70</v>
      </c>
      <c r="F53" s="19">
        <f t="shared" ca="1" si="14"/>
        <v>69</v>
      </c>
      <c r="G53" s="19">
        <f t="shared" ca="1" si="14"/>
        <v>66</v>
      </c>
      <c r="H53" s="19">
        <f t="shared" ca="1" si="14"/>
        <v>65</v>
      </c>
      <c r="I53" s="19">
        <f t="shared" ca="1" si="14"/>
        <v>62</v>
      </c>
      <c r="J53" s="14">
        <f t="shared" ca="1" si="14"/>
        <v>62</v>
      </c>
      <c r="K53" s="20" t="str">
        <f t="shared" ref="K53:N75" ca="1" si="15">IF(COUNT(INDIRECT($R$2 &amp; $T53))&gt;0,IF(COUNTIF(INDIRECT($R$2 &amp; $T53),K$5)&gt;0,COUNTIF(INDIRECT($R$2 &amp; $T53),K$5),""),"No Data")</f>
        <v/>
      </c>
      <c r="L53" s="19" t="str">
        <f t="shared" ca="1" si="15"/>
        <v/>
      </c>
      <c r="M53" s="19">
        <f t="shared" ca="1" si="15"/>
        <v>1</v>
      </c>
      <c r="N53" s="14">
        <f t="shared" ca="1" si="15"/>
        <v>4</v>
      </c>
      <c r="R53" s="10">
        <v>100010002</v>
      </c>
      <c r="S53" s="10">
        <f t="array" ref="S53">MATCH(1,($R53='Past-Seasons'!$B$1:$B$607)*($B$52='Past-Seasons'!$A$1:$A$607),0)</f>
        <v>50</v>
      </c>
      <c r="T53" s="10" t="str">
        <f t="shared" ref="T53:T75" si="16">$T$1 &amp; $S53 &amp; ":" &amp; $T$2 &amp; $S53</f>
        <v>G50:IQ50</v>
      </c>
    </row>
    <row r="54" spans="2:20" ht="12.75" customHeight="1" x14ac:dyDescent="0.2">
      <c r="B54" s="26" t="str">
        <f>INDEX(Sites!$A:$K,MATCH($R54,Sites!$A:$A,0),4)</f>
        <v>DE</v>
      </c>
      <c r="C54" s="126" t="str">
        <f>INDEX(Sites!$A:$K,MATCH($R54,Sites!$A:$A,0),6)</f>
        <v>New Castle (BCSP)</v>
      </c>
      <c r="D54" s="18">
        <f t="shared" ca="1" si="14"/>
        <v>82</v>
      </c>
      <c r="E54" s="12">
        <f t="shared" ca="1" si="14"/>
        <v>80</v>
      </c>
      <c r="F54" s="12">
        <f t="shared" ca="1" si="14"/>
        <v>74.000000000000014</v>
      </c>
      <c r="G54" s="12">
        <f t="shared" ca="1" si="14"/>
        <v>74.000000000000014</v>
      </c>
      <c r="H54" s="12">
        <f t="shared" ca="1" si="14"/>
        <v>73.000000000000014</v>
      </c>
      <c r="I54" s="12">
        <f t="shared" ca="1" si="14"/>
        <v>72.000000000000014</v>
      </c>
      <c r="J54" s="127">
        <f t="shared" ca="1" si="14"/>
        <v>71.000000000000014</v>
      </c>
      <c r="K54" s="18" t="str">
        <f t="shared" ca="1" si="15"/>
        <v/>
      </c>
      <c r="L54" s="12">
        <f t="shared" ca="1" si="15"/>
        <v>2</v>
      </c>
      <c r="M54" s="12">
        <f t="shared" ca="1" si="15"/>
        <v>7</v>
      </c>
      <c r="N54" s="17">
        <f t="shared" ca="1" si="15"/>
        <v>12</v>
      </c>
      <c r="R54" s="10">
        <v>100031010</v>
      </c>
      <c r="S54" s="10">
        <f t="array" ref="S54">MATCH(1,($R54='Past-Seasons'!$B$1:$B$607)*($B$52='Past-Seasons'!$A$1:$A$607),0)</f>
        <v>51</v>
      </c>
      <c r="T54" s="10" t="str">
        <f t="shared" si="16"/>
        <v>G51:IQ51</v>
      </c>
    </row>
    <row r="55" spans="2:20" ht="12.75" customHeight="1" x14ac:dyDescent="0.2">
      <c r="B55" s="26" t="str">
        <f>INDEX(Sites!$A:$K,MATCH($R55,Sites!$A:$A,0),4)</f>
        <v>DE</v>
      </c>
      <c r="C55" s="126" t="str">
        <f>INDEX(Sites!$A:$K,MATCH($R55,Sites!$A:$A,0),6)</f>
        <v>New Castle (BELLFNT2)</v>
      </c>
      <c r="D55" s="18">
        <f t="shared" ca="1" si="14"/>
        <v>72.000000000000014</v>
      </c>
      <c r="E55" s="12">
        <f t="shared" ca="1" si="14"/>
        <v>71.000000000000014</v>
      </c>
      <c r="F55" s="12">
        <f t="shared" ca="1" si="14"/>
        <v>71.000000000000014</v>
      </c>
      <c r="G55" s="12">
        <f t="shared" ca="1" si="14"/>
        <v>70</v>
      </c>
      <c r="H55" s="12">
        <f t="shared" ca="1" si="14"/>
        <v>68</v>
      </c>
      <c r="I55" s="12">
        <f t="shared" ca="1" si="14"/>
        <v>68</v>
      </c>
      <c r="J55" s="127">
        <f t="shared" ca="1" si="14"/>
        <v>68</v>
      </c>
      <c r="K55" s="18" t="str">
        <f t="shared" ca="1" si="15"/>
        <v/>
      </c>
      <c r="L55" s="12" t="str">
        <f t="shared" ca="1" si="15"/>
        <v/>
      </c>
      <c r="M55" s="12">
        <f t="shared" ca="1" si="15"/>
        <v>3</v>
      </c>
      <c r="N55" s="17">
        <f t="shared" ca="1" si="15"/>
        <v>8</v>
      </c>
      <c r="R55" s="10">
        <v>100031013</v>
      </c>
      <c r="S55" s="10">
        <f t="array" ref="S55">MATCH(1,($R55='Past-Seasons'!$B$1:$B$607)*($B$52='Past-Seasons'!$A$1:$A$607),0)</f>
        <v>52</v>
      </c>
      <c r="T55" s="10" t="str">
        <f t="shared" si="16"/>
        <v>G52:IQ52</v>
      </c>
    </row>
    <row r="56" spans="2:20" ht="12.75" customHeight="1" x14ac:dyDescent="0.2">
      <c r="B56" s="26" t="str">
        <f>INDEX(Sites!$A:$K,MATCH($R56,Sites!$A:$A,0),4)</f>
        <v>DE</v>
      </c>
      <c r="C56" s="126" t="str">
        <f>INDEX(Sites!$A:$K,MATCH($R56,Sites!$A:$A,0),6)</f>
        <v>New Castle (LUMS 2)</v>
      </c>
      <c r="D56" s="18">
        <f t="shared" ca="1" si="14"/>
        <v>84</v>
      </c>
      <c r="E56" s="12">
        <f t="shared" ca="1" si="14"/>
        <v>79</v>
      </c>
      <c r="F56" s="12">
        <f t="shared" ca="1" si="14"/>
        <v>70</v>
      </c>
      <c r="G56" s="12">
        <f t="shared" ca="1" si="14"/>
        <v>69</v>
      </c>
      <c r="H56" s="12">
        <f t="shared" ca="1" si="14"/>
        <v>68</v>
      </c>
      <c r="I56" s="12">
        <f t="shared" ca="1" si="14"/>
        <v>68</v>
      </c>
      <c r="J56" s="127">
        <f t="shared" ca="1" si="14"/>
        <v>68</v>
      </c>
      <c r="K56" s="18" t="str">
        <f t="shared" ca="1" si="15"/>
        <v/>
      </c>
      <c r="L56" s="12">
        <f t="shared" ca="1" si="15"/>
        <v>2</v>
      </c>
      <c r="M56" s="12">
        <f t="shared" ca="1" si="15"/>
        <v>2</v>
      </c>
      <c r="N56" s="17">
        <f t="shared" ca="1" si="15"/>
        <v>9</v>
      </c>
      <c r="R56" s="10">
        <v>100031007</v>
      </c>
      <c r="S56" s="10">
        <f t="array" ref="S56">MATCH(1,($R56='Past-Seasons'!$B$1:$B$607)*($B$52='Past-Seasons'!$A$1:$A$607),0)</f>
        <v>53</v>
      </c>
      <c r="T56" s="10" t="str">
        <f t="shared" si="16"/>
        <v>G53:IQ53</v>
      </c>
    </row>
    <row r="57" spans="2:20" ht="12.75" customHeight="1" x14ac:dyDescent="0.2">
      <c r="B57" s="26" t="str">
        <f>INDEX(Sites!$A:$K,MATCH($R57,Sites!$A:$A,0),4)</f>
        <v>DE</v>
      </c>
      <c r="C57" s="126" t="str">
        <f>INDEX(Sites!$A:$K,MATCH($R57,Sites!$A:$A,0),6)</f>
        <v>New Castle (MLK)</v>
      </c>
      <c r="D57" s="18">
        <f t="shared" ca="1" si="14"/>
        <v>84</v>
      </c>
      <c r="E57" s="12">
        <f t="shared" ca="1" si="14"/>
        <v>71.000000000000014</v>
      </c>
      <c r="F57" s="12">
        <f t="shared" ca="1" si="14"/>
        <v>71.000000000000014</v>
      </c>
      <c r="G57" s="12">
        <f t="shared" ca="1" si="14"/>
        <v>71.000000000000014</v>
      </c>
      <c r="H57" s="12">
        <f t="shared" ca="1" si="14"/>
        <v>70</v>
      </c>
      <c r="I57" s="12">
        <f t="shared" ca="1" si="14"/>
        <v>70</v>
      </c>
      <c r="J57" s="127">
        <f t="shared" ca="1" si="14"/>
        <v>70</v>
      </c>
      <c r="K57" s="18" t="str">
        <f t="shared" ca="1" si="15"/>
        <v/>
      </c>
      <c r="L57" s="12">
        <f t="shared" ca="1" si="15"/>
        <v>1</v>
      </c>
      <c r="M57" s="12">
        <f t="shared" ca="1" si="15"/>
        <v>4</v>
      </c>
      <c r="N57" s="17">
        <f t="shared" ca="1" si="15"/>
        <v>11</v>
      </c>
      <c r="R57" s="10">
        <v>100032004</v>
      </c>
      <c r="S57" s="10">
        <f t="array" ref="S57">MATCH(1,($R57='Past-Seasons'!$B$1:$B$607)*($B$52='Past-Seasons'!$A$1:$A$607),0)</f>
        <v>54</v>
      </c>
      <c r="T57" s="10" t="str">
        <f t="shared" si="16"/>
        <v>G54:IQ54</v>
      </c>
    </row>
    <row r="58" spans="2:20" ht="12.75" customHeight="1" x14ac:dyDescent="0.2">
      <c r="B58" s="26" t="str">
        <f>INDEX(Sites!$A:$K,MATCH($R58,Sites!$A:$A,0),4)</f>
        <v>DE</v>
      </c>
      <c r="C58" s="126" t="str">
        <f>INDEX(Sites!$A:$K,MATCH($R58,Sites!$A:$A,0),6)</f>
        <v>Sussex (LEWES)</v>
      </c>
      <c r="D58" s="18">
        <f t="shared" ca="1" si="14"/>
        <v>76</v>
      </c>
      <c r="E58" s="12">
        <f t="shared" ca="1" si="14"/>
        <v>65</v>
      </c>
      <c r="F58" s="12">
        <f t="shared" ca="1" si="14"/>
        <v>64</v>
      </c>
      <c r="G58" s="12">
        <f t="shared" ca="1" si="14"/>
        <v>63</v>
      </c>
      <c r="H58" s="12">
        <f t="shared" ca="1" si="14"/>
        <v>60</v>
      </c>
      <c r="I58" s="12">
        <f t="shared" ca="1" si="14"/>
        <v>59.000000000000007</v>
      </c>
      <c r="J58" s="127">
        <f t="shared" ca="1" si="14"/>
        <v>59.000000000000007</v>
      </c>
      <c r="K58" s="18" t="str">
        <f t="shared" ca="1" si="15"/>
        <v/>
      </c>
      <c r="L58" s="12">
        <f t="shared" ca="1" si="15"/>
        <v>1</v>
      </c>
      <c r="M58" s="12">
        <f t="shared" ca="1" si="15"/>
        <v>1</v>
      </c>
      <c r="N58" s="17">
        <f t="shared" ca="1" si="15"/>
        <v>1</v>
      </c>
      <c r="R58" s="10">
        <v>100051003</v>
      </c>
      <c r="S58" s="10">
        <f t="array" ref="S58">MATCH(1,($R58='Past-Seasons'!$B$1:$B$607)*($B$52='Past-Seasons'!$A$1:$A$607),0)</f>
        <v>55</v>
      </c>
      <c r="T58" s="10" t="str">
        <f t="shared" si="16"/>
        <v>G55:IQ55</v>
      </c>
    </row>
    <row r="59" spans="2:20" ht="12.75" customHeight="1" x14ac:dyDescent="0.2">
      <c r="B59" s="26" t="str">
        <f>INDEX(Sites!$A:$K,MATCH($R59,Sites!$A:$A,0),4)</f>
        <v>DE</v>
      </c>
      <c r="C59" s="126" t="str">
        <f>INDEX(Sites!$A:$K,MATCH($R59,Sites!$A:$A,0),6)</f>
        <v>Sussex (SEAFORD)</v>
      </c>
      <c r="D59" s="18">
        <f t="shared" ca="1" si="14"/>
        <v>66</v>
      </c>
      <c r="E59" s="12">
        <f t="shared" ca="1" si="14"/>
        <v>65</v>
      </c>
      <c r="F59" s="12">
        <f t="shared" ca="1" si="14"/>
        <v>65</v>
      </c>
      <c r="G59" s="12">
        <f t="shared" ca="1" si="14"/>
        <v>63</v>
      </c>
      <c r="H59" s="12">
        <f t="shared" ca="1" si="14"/>
        <v>62</v>
      </c>
      <c r="I59" s="12">
        <f t="shared" ca="1" si="14"/>
        <v>62</v>
      </c>
      <c r="J59" s="127">
        <f t="shared" ca="1" si="14"/>
        <v>61.000000000000007</v>
      </c>
      <c r="K59" s="18" t="str">
        <f t="shared" ca="1" si="15"/>
        <v/>
      </c>
      <c r="L59" s="12" t="str">
        <f t="shared" ca="1" si="15"/>
        <v/>
      </c>
      <c r="M59" s="12" t="str">
        <f t="shared" ca="1" si="15"/>
        <v/>
      </c>
      <c r="N59" s="17">
        <f t="shared" ca="1" si="15"/>
        <v>1</v>
      </c>
      <c r="R59" s="10">
        <v>100051002</v>
      </c>
      <c r="S59" s="10">
        <f t="array" ref="S59">MATCH(1,($R59='Past-Seasons'!$B$1:$B$607)*($B$52='Past-Seasons'!$A$1:$A$607),0)</f>
        <v>56</v>
      </c>
      <c r="T59" s="10" t="str">
        <f t="shared" si="16"/>
        <v>G56:IQ56</v>
      </c>
    </row>
    <row r="60" spans="2:20" ht="12.75" customHeight="1" x14ac:dyDescent="0.2">
      <c r="B60" s="26" t="str">
        <f>INDEX(Sites!$A:$K,MATCH($R60,Sites!$A:$A,0),4)</f>
        <v>MD</v>
      </c>
      <c r="C60" s="126" t="str">
        <f>INDEX(Sites!$A:$K,MATCH($R60,Sites!$A:$A,0),6)</f>
        <v>Cecil (Fair Hill)</v>
      </c>
      <c r="D60" s="18">
        <f t="shared" ca="1" si="14"/>
        <v>90</v>
      </c>
      <c r="E60" s="12">
        <f t="shared" ca="1" si="14"/>
        <v>83</v>
      </c>
      <c r="F60" s="12">
        <f t="shared" ca="1" si="14"/>
        <v>76</v>
      </c>
      <c r="G60" s="12">
        <f t="shared" ca="1" si="14"/>
        <v>75</v>
      </c>
      <c r="H60" s="12">
        <f t="shared" ca="1" si="14"/>
        <v>74.000000000000014</v>
      </c>
      <c r="I60" s="12">
        <f t="shared" ca="1" si="14"/>
        <v>73.000000000000014</v>
      </c>
      <c r="J60" s="127">
        <f t="shared" ca="1" si="14"/>
        <v>72.000000000000014</v>
      </c>
      <c r="K60" s="18">
        <f t="shared" ca="1" si="15"/>
        <v>1</v>
      </c>
      <c r="L60" s="12">
        <f t="shared" ca="1" si="15"/>
        <v>3</v>
      </c>
      <c r="M60" s="12">
        <f t="shared" ca="1" si="15"/>
        <v>8</v>
      </c>
      <c r="N60" s="17">
        <f t="shared" ca="1" si="15"/>
        <v>13</v>
      </c>
      <c r="R60" s="10">
        <v>240150003</v>
      </c>
      <c r="S60" s="10">
        <f t="array" ref="S60">MATCH(1,($R60='Past-Seasons'!$B$1:$B$607)*($B$52='Past-Seasons'!$A$1:$A$607),0)</f>
        <v>57</v>
      </c>
      <c r="T60" s="10" t="str">
        <f t="shared" si="16"/>
        <v>G57:IQ57</v>
      </c>
    </row>
    <row r="61" spans="2:20" ht="12.75" customHeight="1" x14ac:dyDescent="0.2">
      <c r="B61" s="26" t="str">
        <f>INDEX(Sites!$A:$K,MATCH($R61,Sites!$A:$A,0),4)</f>
        <v>NJ</v>
      </c>
      <c r="C61" s="126" t="str">
        <f>INDEX(Sites!$A:$K,MATCH($R61,Sites!$A:$A,0),6)</f>
        <v>Ancora State Hospital</v>
      </c>
      <c r="D61" s="18">
        <f t="shared" ca="1" si="14"/>
        <v>73.000000000000014</v>
      </c>
      <c r="E61" s="12">
        <f t="shared" ca="1" si="14"/>
        <v>71.000000000000014</v>
      </c>
      <c r="F61" s="12">
        <f t="shared" ca="1" si="14"/>
        <v>70</v>
      </c>
      <c r="G61" s="12">
        <f t="shared" ca="1" si="14"/>
        <v>68</v>
      </c>
      <c r="H61" s="12">
        <f t="shared" ca="1" si="14"/>
        <v>67</v>
      </c>
      <c r="I61" s="12">
        <f t="shared" ca="1" si="14"/>
        <v>65</v>
      </c>
      <c r="J61" s="127">
        <f t="shared" ca="1" si="14"/>
        <v>64</v>
      </c>
      <c r="K61" s="18" t="str">
        <f t="shared" ca="1" si="15"/>
        <v/>
      </c>
      <c r="L61" s="12" t="str">
        <f t="shared" ca="1" si="15"/>
        <v/>
      </c>
      <c r="M61" s="12">
        <f t="shared" ca="1" si="15"/>
        <v>2</v>
      </c>
      <c r="N61" s="17">
        <f t="shared" ca="1" si="15"/>
        <v>5</v>
      </c>
      <c r="R61" s="10">
        <v>340071001</v>
      </c>
      <c r="S61" s="10">
        <f t="array" ref="S61">MATCH(1,($R61='Past-Seasons'!$B$1:$B$607)*($B$52='Past-Seasons'!$A$1:$A$607),0)</f>
        <v>58</v>
      </c>
      <c r="T61" s="10" t="str">
        <f t="shared" si="16"/>
        <v>G58:IQ58</v>
      </c>
    </row>
    <row r="62" spans="2:20" ht="12.75" customHeight="1" x14ac:dyDescent="0.2">
      <c r="B62" s="26" t="str">
        <f>INDEX(Sites!$A:$K,MATCH($R62,Sites!$A:$A,0),4)</f>
        <v>NJ</v>
      </c>
      <c r="C62" s="126" t="str">
        <f>INDEX(Sites!$A:$K,MATCH($R62,Sites!$A:$A,0),6)</f>
        <v>Brigantine</v>
      </c>
      <c r="D62" s="18">
        <f t="shared" ca="1" si="14"/>
        <v>67</v>
      </c>
      <c r="E62" s="12">
        <f t="shared" ca="1" si="14"/>
        <v>66</v>
      </c>
      <c r="F62" s="12">
        <f t="shared" ca="1" si="14"/>
        <v>66</v>
      </c>
      <c r="G62" s="12">
        <f t="shared" ca="1" si="14"/>
        <v>63</v>
      </c>
      <c r="H62" s="12">
        <f t="shared" ca="1" si="14"/>
        <v>63</v>
      </c>
      <c r="I62" s="12">
        <f t="shared" ca="1" si="14"/>
        <v>62</v>
      </c>
      <c r="J62" s="127">
        <f t="shared" ca="1" si="14"/>
        <v>62</v>
      </c>
      <c r="K62" s="18" t="str">
        <f t="shared" ca="1" si="15"/>
        <v/>
      </c>
      <c r="L62" s="12" t="str">
        <f t="shared" ca="1" si="15"/>
        <v/>
      </c>
      <c r="M62" s="12" t="str">
        <f t="shared" ca="1" si="15"/>
        <v/>
      </c>
      <c r="N62" s="17">
        <f t="shared" ca="1" si="15"/>
        <v>3</v>
      </c>
      <c r="R62" s="10">
        <v>340010006</v>
      </c>
      <c r="S62" s="10">
        <f t="array" ref="S62">MATCH(1,($R62='Past-Seasons'!$B$1:$B$607)*($B$52='Past-Seasons'!$A$1:$A$607),0)</f>
        <v>59</v>
      </c>
      <c r="T62" s="10" t="str">
        <f t="shared" si="16"/>
        <v>G59:IQ59</v>
      </c>
    </row>
    <row r="63" spans="2:20" ht="12.75" customHeight="1" x14ac:dyDescent="0.2">
      <c r="B63" s="26" t="str">
        <f>INDEX(Sites!$A:$K,MATCH($R63,Sites!$A:$A,0),4)</f>
        <v>NJ</v>
      </c>
      <c r="C63" s="126" t="str">
        <f>INDEX(Sites!$A:$K,MATCH($R63,Sites!$A:$A,0),6)</f>
        <v>Camden Spruce St</v>
      </c>
      <c r="D63" s="18">
        <f t="shared" ref="D63:J75" ca="1" si="17">IF(ISERROR(LARGE(INDIRECT($R$2 &amp; $T63),D$88)),"No Data",LARGE(INDIRECT($R$2 &amp; $T63),D$88))</f>
        <v>83</v>
      </c>
      <c r="E63" s="12">
        <f t="shared" ca="1" si="17"/>
        <v>79</v>
      </c>
      <c r="F63" s="12">
        <f t="shared" ca="1" si="17"/>
        <v>77</v>
      </c>
      <c r="G63" s="12">
        <f t="shared" ca="1" si="17"/>
        <v>76</v>
      </c>
      <c r="H63" s="12">
        <f t="shared" ca="1" si="17"/>
        <v>76</v>
      </c>
      <c r="I63" s="12">
        <f t="shared" ca="1" si="17"/>
        <v>76</v>
      </c>
      <c r="J63" s="127">
        <f t="shared" ca="1" si="17"/>
        <v>74.000000000000014</v>
      </c>
      <c r="K63" s="18" t="str">
        <f t="shared" ca="1" si="15"/>
        <v/>
      </c>
      <c r="L63" s="12">
        <f t="shared" ca="1" si="15"/>
        <v>6</v>
      </c>
      <c r="M63" s="12">
        <f t="shared" ca="1" si="15"/>
        <v>9</v>
      </c>
      <c r="N63" s="17">
        <f t="shared" ca="1" si="15"/>
        <v>11</v>
      </c>
      <c r="R63" s="10">
        <v>340070002</v>
      </c>
      <c r="S63" s="10">
        <f t="array" ref="S63">MATCH(1,($R63='Past-Seasons'!$B$1:$B$607)*($B$52='Past-Seasons'!$A$1:$A$607),0)</f>
        <v>60</v>
      </c>
      <c r="T63" s="10" t="str">
        <f t="shared" si="16"/>
        <v>G60:IQ60</v>
      </c>
    </row>
    <row r="64" spans="2:20" ht="12.75" customHeight="1" x14ac:dyDescent="0.2">
      <c r="B64" s="26" t="str">
        <f>INDEX(Sites!$A:$K,MATCH($R64,Sites!$A:$A,0),4)</f>
        <v>NJ</v>
      </c>
      <c r="C64" s="126" t="str">
        <f>INDEX(Sites!$A:$K,MATCH($R64,Sites!$A:$A,0),6)</f>
        <v>Clarksboro</v>
      </c>
      <c r="D64" s="18">
        <f t="shared" ca="1" si="17"/>
        <v>78</v>
      </c>
      <c r="E64" s="12">
        <f t="shared" ca="1" si="17"/>
        <v>76</v>
      </c>
      <c r="F64" s="12">
        <f t="shared" ca="1" si="17"/>
        <v>76</v>
      </c>
      <c r="G64" s="12">
        <f t="shared" ca="1" si="17"/>
        <v>73.000000000000014</v>
      </c>
      <c r="H64" s="12">
        <f t="shared" ca="1" si="17"/>
        <v>71.000000000000014</v>
      </c>
      <c r="I64" s="12">
        <f t="shared" ca="1" si="17"/>
        <v>71.000000000000014</v>
      </c>
      <c r="J64" s="127">
        <f t="shared" ca="1" si="17"/>
        <v>67</v>
      </c>
      <c r="K64" s="18" t="str">
        <f t="shared" ca="1" si="15"/>
        <v/>
      </c>
      <c r="L64" s="12">
        <f t="shared" ca="1" si="15"/>
        <v>3</v>
      </c>
      <c r="M64" s="12">
        <f t="shared" ca="1" si="15"/>
        <v>6</v>
      </c>
      <c r="N64" s="17">
        <f t="shared" ca="1" si="15"/>
        <v>10</v>
      </c>
      <c r="R64" s="10">
        <v>340150002</v>
      </c>
      <c r="S64" s="10">
        <f t="array" ref="S64">MATCH(1,($R64='Past-Seasons'!$B$1:$B$607)*($B$52='Past-Seasons'!$A$1:$A$607),0)</f>
        <v>61</v>
      </c>
      <c r="T64" s="10" t="str">
        <f t="shared" si="16"/>
        <v>G61:IQ61</v>
      </c>
    </row>
    <row r="65" spans="2:20" ht="12.75" customHeight="1" x14ac:dyDescent="0.2">
      <c r="B65" s="26" t="str">
        <f>INDEX(Sites!$A:$K,MATCH($R65,Sites!$A:$A,0),4)</f>
        <v>NJ</v>
      </c>
      <c r="C65" s="126" t="str">
        <f>INDEX(Sites!$A:$K,MATCH($R65,Sites!$A:$A,0),6)</f>
        <v>Colliers Mills</v>
      </c>
      <c r="D65" s="18">
        <f t="shared" ca="1" si="17"/>
        <v>80</v>
      </c>
      <c r="E65" s="12">
        <f t="shared" ca="1" si="17"/>
        <v>79</v>
      </c>
      <c r="F65" s="12">
        <f t="shared" ca="1" si="17"/>
        <v>77</v>
      </c>
      <c r="G65" s="12">
        <f t="shared" ca="1" si="17"/>
        <v>74.000000000000014</v>
      </c>
      <c r="H65" s="12">
        <f t="shared" ca="1" si="17"/>
        <v>70</v>
      </c>
      <c r="I65" s="12">
        <f t="shared" ca="1" si="17"/>
        <v>68</v>
      </c>
      <c r="J65" s="127">
        <f t="shared" ca="1" si="17"/>
        <v>68</v>
      </c>
      <c r="K65" s="18" t="str">
        <f t="shared" ca="1" si="15"/>
        <v/>
      </c>
      <c r="L65" s="12">
        <f t="shared" ca="1" si="15"/>
        <v>3</v>
      </c>
      <c r="M65" s="12">
        <f t="shared" ca="1" si="15"/>
        <v>4</v>
      </c>
      <c r="N65" s="17">
        <f t="shared" ca="1" si="15"/>
        <v>10</v>
      </c>
      <c r="R65" s="10">
        <v>340290006</v>
      </c>
      <c r="S65" s="10">
        <f t="array" ref="S65">MATCH(1,($R65='Past-Seasons'!$B$1:$B$607)*($B$52='Past-Seasons'!$A$1:$A$607),0)</f>
        <v>62</v>
      </c>
      <c r="T65" s="10" t="str">
        <f t="shared" si="16"/>
        <v>G62:IQ62</v>
      </c>
    </row>
    <row r="66" spans="2:20" ht="12.75" customHeight="1" x14ac:dyDescent="0.2">
      <c r="B66" s="26" t="str">
        <f>INDEX(Sites!$A:$K,MATCH($R66,Sites!$A:$A,0),4)</f>
        <v>NJ</v>
      </c>
      <c r="C66" s="126" t="str">
        <f>INDEX(Sites!$A:$K,MATCH($R66,Sites!$A:$A,0),6)</f>
        <v>Millville</v>
      </c>
      <c r="D66" s="18">
        <f t="shared" ca="1" si="17"/>
        <v>65</v>
      </c>
      <c r="E66" s="12">
        <f t="shared" ca="1" si="17"/>
        <v>65</v>
      </c>
      <c r="F66" s="12">
        <f t="shared" ca="1" si="17"/>
        <v>64</v>
      </c>
      <c r="G66" s="12">
        <f t="shared" ca="1" si="17"/>
        <v>63</v>
      </c>
      <c r="H66" s="12">
        <f t="shared" ca="1" si="17"/>
        <v>63</v>
      </c>
      <c r="I66" s="12">
        <f t="shared" ca="1" si="17"/>
        <v>62</v>
      </c>
      <c r="J66" s="127">
        <f t="shared" ca="1" si="17"/>
        <v>61.000000000000007</v>
      </c>
      <c r="K66" s="18" t="str">
        <f t="shared" ca="1" si="15"/>
        <v/>
      </c>
      <c r="L66" s="12" t="str">
        <f t="shared" ca="1" si="15"/>
        <v/>
      </c>
      <c r="M66" s="12" t="str">
        <f t="shared" ca="1" si="15"/>
        <v/>
      </c>
      <c r="N66" s="17" t="str">
        <f t="shared" ca="1" si="15"/>
        <v/>
      </c>
      <c r="R66" s="10">
        <v>340110007</v>
      </c>
      <c r="S66" s="10">
        <f t="array" ref="S66">MATCH(1,($R66='Past-Seasons'!$B$1:$B$607)*($B$52='Past-Seasons'!$A$1:$A$607),0)</f>
        <v>63</v>
      </c>
      <c r="T66" s="10" t="str">
        <f t="shared" si="16"/>
        <v>G63:IQ63</v>
      </c>
    </row>
    <row r="67" spans="2:20" ht="12.75" customHeight="1" x14ac:dyDescent="0.2">
      <c r="B67" s="26" t="str">
        <f>INDEX(Sites!$A:$K,MATCH($R67,Sites!$A:$A,0),4)</f>
        <v>NJ</v>
      </c>
      <c r="C67" s="126" t="str">
        <f>INDEX(Sites!$A:$K,MATCH($R67,Sites!$A:$A,0),6)</f>
        <v>Rider University</v>
      </c>
      <c r="D67" s="18">
        <f t="shared" ca="1" si="17"/>
        <v>80</v>
      </c>
      <c r="E67" s="12">
        <f t="shared" ca="1" si="17"/>
        <v>77</v>
      </c>
      <c r="F67" s="12">
        <f t="shared" ca="1" si="17"/>
        <v>76</v>
      </c>
      <c r="G67" s="12">
        <f t="shared" ca="1" si="17"/>
        <v>69</v>
      </c>
      <c r="H67" s="12">
        <f t="shared" ca="1" si="17"/>
        <v>68</v>
      </c>
      <c r="I67" s="12">
        <f t="shared" ca="1" si="17"/>
        <v>68</v>
      </c>
      <c r="J67" s="127">
        <f t="shared" ca="1" si="17"/>
        <v>67</v>
      </c>
      <c r="K67" s="18" t="str">
        <f t="shared" ca="1" si="15"/>
        <v/>
      </c>
      <c r="L67" s="12">
        <f t="shared" ca="1" si="15"/>
        <v>3</v>
      </c>
      <c r="M67" s="12">
        <f t="shared" ca="1" si="15"/>
        <v>3</v>
      </c>
      <c r="N67" s="17">
        <f t="shared" ca="1" si="15"/>
        <v>11</v>
      </c>
      <c r="R67" s="10">
        <v>340210005</v>
      </c>
      <c r="S67" s="10">
        <f t="array" ref="S67">MATCH(1,($R67='Past-Seasons'!$B$1:$B$607)*($B$52='Past-Seasons'!$A$1:$A$607),0)</f>
        <v>64</v>
      </c>
      <c r="T67" s="10" t="str">
        <f t="shared" si="16"/>
        <v>G64:IQ64</v>
      </c>
    </row>
    <row r="68" spans="2:20" ht="12.75" customHeight="1" x14ac:dyDescent="0.2">
      <c r="B68" s="26" t="str">
        <f>INDEX(Sites!$A:$K,MATCH($R68,Sites!$A:$A,0),4)</f>
        <v>NJ</v>
      </c>
      <c r="C68" s="126" t="str">
        <f>INDEX(Sites!$A:$K,MATCH($R68,Sites!$A:$A,0),6)</f>
        <v>Washington Crossing</v>
      </c>
      <c r="D68" s="18">
        <f t="shared" ca="1" si="17"/>
        <v>73.000000000000014</v>
      </c>
      <c r="E68" s="12">
        <f t="shared" ca="1" si="17"/>
        <v>71.000000000000014</v>
      </c>
      <c r="F68" s="12">
        <f t="shared" ca="1" si="17"/>
        <v>71.000000000000014</v>
      </c>
      <c r="G68" s="12">
        <f t="shared" ca="1" si="17"/>
        <v>71.000000000000014</v>
      </c>
      <c r="H68" s="12">
        <f t="shared" ca="1" si="17"/>
        <v>70</v>
      </c>
      <c r="I68" s="12">
        <f t="shared" ca="1" si="17"/>
        <v>70</v>
      </c>
      <c r="J68" s="127">
        <f t="shared" ca="1" si="17"/>
        <v>69</v>
      </c>
      <c r="K68" s="18" t="str">
        <f t="shared" ca="1" si="15"/>
        <v/>
      </c>
      <c r="L68" s="12" t="str">
        <f t="shared" ca="1" si="15"/>
        <v/>
      </c>
      <c r="M68" s="12">
        <f t="shared" ca="1" si="15"/>
        <v>4</v>
      </c>
      <c r="N68" s="17">
        <f t="shared" ca="1" si="15"/>
        <v>12</v>
      </c>
      <c r="R68" s="10">
        <v>340219991</v>
      </c>
      <c r="S68" s="10">
        <f t="array" ref="S68">MATCH(1,($R68='Past-Seasons'!$B$1:$B$607)*($B$52='Past-Seasons'!$A$1:$A$607),0)</f>
        <v>65</v>
      </c>
      <c r="T68" s="10" t="str">
        <f t="shared" si="16"/>
        <v>G65:IQ65</v>
      </c>
    </row>
    <row r="69" spans="2:20" ht="12.75" customHeight="1" x14ac:dyDescent="0.2">
      <c r="B69" s="26" t="str">
        <f>INDEX(Sites!$A:$K,MATCH($R69,Sites!$A:$A,0),4)</f>
        <v>PA</v>
      </c>
      <c r="C69" s="126" t="str">
        <f>INDEX(Sites!$A:$K,MATCH($R69,Sites!$A:$A,0),6)</f>
        <v>Bucks (BRIS)</v>
      </c>
      <c r="D69" s="18">
        <f t="shared" ca="1" si="17"/>
        <v>83</v>
      </c>
      <c r="E69" s="12">
        <f t="shared" ca="1" si="17"/>
        <v>81</v>
      </c>
      <c r="F69" s="12">
        <f t="shared" ca="1" si="17"/>
        <v>79</v>
      </c>
      <c r="G69" s="12">
        <f t="shared" ca="1" si="17"/>
        <v>79</v>
      </c>
      <c r="H69" s="12">
        <f t="shared" ca="1" si="17"/>
        <v>78</v>
      </c>
      <c r="I69" s="12">
        <f t="shared" ca="1" si="17"/>
        <v>77</v>
      </c>
      <c r="J69" s="127">
        <f t="shared" ca="1" si="17"/>
        <v>76</v>
      </c>
      <c r="K69" s="18" t="str">
        <f t="shared" ca="1" si="15"/>
        <v/>
      </c>
      <c r="L69" s="12">
        <f t="shared" ca="1" si="15"/>
        <v>7</v>
      </c>
      <c r="M69" s="12">
        <f t="shared" ca="1" si="15"/>
        <v>12</v>
      </c>
      <c r="N69" s="17">
        <f t="shared" ca="1" si="15"/>
        <v>17</v>
      </c>
      <c r="R69" s="10">
        <v>420170012</v>
      </c>
      <c r="S69" s="10">
        <f t="array" ref="S69">MATCH(1,($R69='Past-Seasons'!$B$1:$B$607)*($B$52='Past-Seasons'!$A$1:$A$607),0)</f>
        <v>66</v>
      </c>
      <c r="T69" s="10" t="str">
        <f t="shared" si="16"/>
        <v>G66:IQ66</v>
      </c>
    </row>
    <row r="70" spans="2:20" ht="12.75" customHeight="1" x14ac:dyDescent="0.2">
      <c r="B70" s="26" t="str">
        <f>INDEX(Sites!$A:$K,MATCH($R70,Sites!$A:$A,0),4)</f>
        <v>PA</v>
      </c>
      <c r="C70" s="126" t="str">
        <f>INDEX(Sites!$A:$K,MATCH($R70,Sites!$A:$A,0),6)</f>
        <v>Chester (NEWG)</v>
      </c>
      <c r="D70" s="18">
        <f t="shared" ca="1" si="17"/>
        <v>81</v>
      </c>
      <c r="E70" s="12">
        <f t="shared" ca="1" si="17"/>
        <v>79</v>
      </c>
      <c r="F70" s="12">
        <f t="shared" ca="1" si="17"/>
        <v>78</v>
      </c>
      <c r="G70" s="12">
        <f t="shared" ca="1" si="17"/>
        <v>71.000000000000014</v>
      </c>
      <c r="H70" s="12">
        <f t="shared" ca="1" si="17"/>
        <v>71.000000000000014</v>
      </c>
      <c r="I70" s="12">
        <f t="shared" ca="1" si="17"/>
        <v>70</v>
      </c>
      <c r="J70" s="127">
        <f t="shared" ca="1" si="17"/>
        <v>68</v>
      </c>
      <c r="K70" s="18" t="str">
        <f t="shared" ca="1" si="15"/>
        <v/>
      </c>
      <c r="L70" s="12">
        <f t="shared" ca="1" si="15"/>
        <v>3</v>
      </c>
      <c r="M70" s="12">
        <f t="shared" ca="1" si="15"/>
        <v>5</v>
      </c>
      <c r="N70" s="17">
        <f t="shared" ca="1" si="15"/>
        <v>7</v>
      </c>
      <c r="R70" s="10">
        <v>420290100</v>
      </c>
      <c r="S70" s="10">
        <f t="array" ref="S70">MATCH(1,($R70='Past-Seasons'!$B$1:$B$607)*($B$52='Past-Seasons'!$A$1:$A$607),0)</f>
        <v>67</v>
      </c>
      <c r="T70" s="10" t="str">
        <f t="shared" si="16"/>
        <v>G67:IQ67</v>
      </c>
    </row>
    <row r="71" spans="2:20" ht="12.75" customHeight="1" x14ac:dyDescent="0.2">
      <c r="B71" s="26" t="str">
        <f>INDEX(Sites!$A:$K,MATCH($R71,Sites!$A:$A,0),4)</f>
        <v>PA</v>
      </c>
      <c r="C71" s="126" t="str">
        <f>INDEX(Sites!$A:$K,MATCH($R71,Sites!$A:$A,0),6)</f>
        <v>Delaware (CHES)</v>
      </c>
      <c r="D71" s="18">
        <f t="shared" ca="1" si="17"/>
        <v>76</v>
      </c>
      <c r="E71" s="12">
        <f t="shared" ca="1" si="17"/>
        <v>75</v>
      </c>
      <c r="F71" s="12">
        <f t="shared" ca="1" si="17"/>
        <v>70</v>
      </c>
      <c r="G71" s="12">
        <f t="shared" ca="1" si="17"/>
        <v>70</v>
      </c>
      <c r="H71" s="12">
        <f t="shared" ca="1" si="17"/>
        <v>67</v>
      </c>
      <c r="I71" s="12">
        <f t="shared" ca="1" si="17"/>
        <v>67</v>
      </c>
      <c r="J71" s="127">
        <f t="shared" ca="1" si="17"/>
        <v>66</v>
      </c>
      <c r="K71" s="18" t="str">
        <f t="shared" ca="1" si="15"/>
        <v/>
      </c>
      <c r="L71" s="12">
        <f t="shared" ca="1" si="15"/>
        <v>1</v>
      </c>
      <c r="M71" s="12">
        <f t="shared" ca="1" si="15"/>
        <v>2</v>
      </c>
      <c r="N71" s="17">
        <f t="shared" ca="1" si="15"/>
        <v>8</v>
      </c>
      <c r="R71" s="10">
        <v>420450002</v>
      </c>
      <c r="S71" s="10">
        <f t="array" ref="S71">MATCH(1,($R71='Past-Seasons'!$B$1:$B$607)*($B$52='Past-Seasons'!$A$1:$A$607),0)</f>
        <v>68</v>
      </c>
      <c r="T71" s="10" t="str">
        <f t="shared" si="16"/>
        <v>G68:IQ68</v>
      </c>
    </row>
    <row r="72" spans="2:20" ht="12.75" customHeight="1" x14ac:dyDescent="0.2">
      <c r="B72" s="26" t="str">
        <f>INDEX(Sites!$A:$K,MATCH($R72,Sites!$A:$A,0),4)</f>
        <v>PA</v>
      </c>
      <c r="C72" s="126" t="str">
        <f>INDEX(Sites!$A:$K,MATCH($R72,Sites!$A:$A,0),6)</f>
        <v>Montgomery (NORR)</v>
      </c>
      <c r="D72" s="18">
        <f t="shared" ca="1" si="17"/>
        <v>79</v>
      </c>
      <c r="E72" s="12">
        <f t="shared" ca="1" si="17"/>
        <v>77</v>
      </c>
      <c r="F72" s="12">
        <f t="shared" ca="1" si="17"/>
        <v>76</v>
      </c>
      <c r="G72" s="12">
        <f t="shared" ca="1" si="17"/>
        <v>76</v>
      </c>
      <c r="H72" s="12">
        <f t="shared" ca="1" si="17"/>
        <v>75</v>
      </c>
      <c r="I72" s="12">
        <f t="shared" ca="1" si="17"/>
        <v>74.000000000000014</v>
      </c>
      <c r="J72" s="127">
        <f t="shared" ca="1" si="17"/>
        <v>73.000000000000014</v>
      </c>
      <c r="K72" s="18" t="str">
        <f t="shared" ca="1" si="15"/>
        <v/>
      </c>
      <c r="L72" s="12">
        <f t="shared" ca="1" si="15"/>
        <v>4</v>
      </c>
      <c r="M72" s="12">
        <f t="shared" ca="1" si="15"/>
        <v>7</v>
      </c>
      <c r="N72" s="17">
        <f t="shared" ca="1" si="15"/>
        <v>12</v>
      </c>
      <c r="R72" s="10">
        <v>420910013</v>
      </c>
      <c r="S72" s="10">
        <f t="array" ref="S72">MATCH(1,($R72='Past-Seasons'!$B$1:$B$607)*($B$52='Past-Seasons'!$A$1:$A$607),0)</f>
        <v>69</v>
      </c>
      <c r="T72" s="10" t="str">
        <f t="shared" si="16"/>
        <v>G69:IQ69</v>
      </c>
    </row>
    <row r="73" spans="2:20" ht="12.75" customHeight="1" x14ac:dyDescent="0.2">
      <c r="B73" s="26" t="str">
        <f>INDEX(Sites!$A:$K,MATCH($R73,Sites!$A:$A,0),4)</f>
        <v>PA</v>
      </c>
      <c r="C73" s="126" t="str">
        <f>INDEX(Sites!$A:$K,MATCH($R73,Sites!$A:$A,0),6)</f>
        <v>Philadelphia (LAB)</v>
      </c>
      <c r="D73" s="18">
        <f t="shared" ca="1" si="17"/>
        <v>50</v>
      </c>
      <c r="E73" s="12">
        <f t="shared" ca="1" si="17"/>
        <v>47</v>
      </c>
      <c r="F73" s="12">
        <f t="shared" ca="1" si="17"/>
        <v>45.000000000000007</v>
      </c>
      <c r="G73" s="12">
        <f t="shared" ca="1" si="17"/>
        <v>42</v>
      </c>
      <c r="H73" s="12">
        <f t="shared" ca="1" si="17"/>
        <v>41</v>
      </c>
      <c r="I73" s="12">
        <f t="shared" ca="1" si="17"/>
        <v>41</v>
      </c>
      <c r="J73" s="127">
        <f t="shared" ca="1" si="17"/>
        <v>40</v>
      </c>
      <c r="K73" s="18" t="str">
        <f t="shared" ca="1" si="15"/>
        <v/>
      </c>
      <c r="L73" s="12" t="str">
        <f t="shared" ca="1" si="15"/>
        <v/>
      </c>
      <c r="M73" s="12" t="str">
        <f t="shared" ca="1" si="15"/>
        <v/>
      </c>
      <c r="N73" s="17" t="str">
        <f t="shared" ca="1" si="15"/>
        <v/>
      </c>
      <c r="R73" s="10">
        <v>421010004</v>
      </c>
      <c r="S73" s="10">
        <f t="array" ref="S73">MATCH(1,($R73='Past-Seasons'!$B$1:$B$607)*($B$52='Past-Seasons'!$A$1:$A$607),0)</f>
        <v>70</v>
      </c>
      <c r="T73" s="10" t="str">
        <f t="shared" si="16"/>
        <v>G70:IQ70</v>
      </c>
    </row>
    <row r="74" spans="2:20" ht="12.75" customHeight="1" x14ac:dyDescent="0.2">
      <c r="B74" s="26" t="str">
        <f>INDEX(Sites!$A:$K,MATCH($R74,Sites!$A:$A,0),4)</f>
        <v>PA</v>
      </c>
      <c r="C74" s="126" t="str">
        <f>INDEX(Sites!$A:$K,MATCH($R74,Sites!$A:$A,0),6)</f>
        <v>Philadelphia (NEA)</v>
      </c>
      <c r="D74" s="18">
        <f t="shared" ca="1" si="17"/>
        <v>92</v>
      </c>
      <c r="E74" s="12">
        <f t="shared" ca="1" si="17"/>
        <v>86</v>
      </c>
      <c r="F74" s="12">
        <f t="shared" ca="1" si="17"/>
        <v>80</v>
      </c>
      <c r="G74" s="12">
        <f t="shared" ca="1" si="17"/>
        <v>76</v>
      </c>
      <c r="H74" s="12">
        <f t="shared" ca="1" si="17"/>
        <v>75</v>
      </c>
      <c r="I74" s="12">
        <f t="shared" ca="1" si="17"/>
        <v>74.000000000000014</v>
      </c>
      <c r="J74" s="127">
        <f t="shared" ca="1" si="17"/>
        <v>74.000000000000014</v>
      </c>
      <c r="K74" s="18">
        <f t="shared" ca="1" si="15"/>
        <v>2</v>
      </c>
      <c r="L74" s="12">
        <f t="shared" ca="1" si="15"/>
        <v>4</v>
      </c>
      <c r="M74" s="12">
        <f t="shared" ca="1" si="15"/>
        <v>12</v>
      </c>
      <c r="N74" s="17">
        <f t="shared" ca="1" si="15"/>
        <v>15</v>
      </c>
      <c r="R74" s="10">
        <v>421010024</v>
      </c>
      <c r="S74" s="10">
        <f t="array" ref="S74">MATCH(1,($R74='Past-Seasons'!$B$1:$B$607)*($B$52='Past-Seasons'!$A$1:$A$607),0)</f>
        <v>71</v>
      </c>
      <c r="T74" s="10" t="str">
        <f t="shared" si="16"/>
        <v>G71:IQ71</v>
      </c>
    </row>
    <row r="75" spans="2:20" ht="12.75" customHeight="1" thickBot="1" x14ac:dyDescent="0.25">
      <c r="B75" s="87" t="str">
        <f>INDEX(Sites!$A:$K,MATCH($R75,Sites!$A:$A,0),4)</f>
        <v>PA</v>
      </c>
      <c r="C75" s="128" t="str">
        <f>INDEX(Sites!$A:$K,MATCH($R75,Sites!$A:$A,0),6)</f>
        <v>Philadelphia (NEW)</v>
      </c>
      <c r="D75" s="16">
        <f t="shared" ca="1" si="17"/>
        <v>79</v>
      </c>
      <c r="E75" s="11">
        <f t="shared" ca="1" si="17"/>
        <v>77</v>
      </c>
      <c r="F75" s="11">
        <f t="shared" ca="1" si="17"/>
        <v>76</v>
      </c>
      <c r="G75" s="11">
        <f t="shared" ca="1" si="17"/>
        <v>76</v>
      </c>
      <c r="H75" s="11">
        <f t="shared" ca="1" si="17"/>
        <v>74.000000000000014</v>
      </c>
      <c r="I75" s="11">
        <f t="shared" ca="1" si="17"/>
        <v>73.000000000000014</v>
      </c>
      <c r="J75" s="129">
        <f t="shared" ca="1" si="17"/>
        <v>71.000000000000014</v>
      </c>
      <c r="K75" s="16" t="str">
        <f t="shared" ca="1" si="15"/>
        <v/>
      </c>
      <c r="L75" s="11">
        <f t="shared" ca="1" si="15"/>
        <v>4</v>
      </c>
      <c r="M75" s="11">
        <f t="shared" ca="1" si="15"/>
        <v>9</v>
      </c>
      <c r="N75" s="13">
        <f t="shared" ca="1" si="15"/>
        <v>10</v>
      </c>
      <c r="R75" s="10">
        <v>421010048</v>
      </c>
      <c r="S75" s="10">
        <f t="array" ref="S75">MATCH(1,($R75='Past-Seasons'!$B$1:$B$607)*($B$52='Past-Seasons'!$A$1:$A$607),0)</f>
        <v>72</v>
      </c>
      <c r="T75" s="10" t="str">
        <f t="shared" si="16"/>
        <v>G72:IQ72</v>
      </c>
    </row>
    <row r="76" spans="2:20" ht="12.75" customHeight="1" x14ac:dyDescent="0.2">
      <c r="B76" s="130"/>
      <c r="C76" s="131" t="s">
        <v>81</v>
      </c>
      <c r="D76" s="522">
        <f t="shared" ref="D76:J76" ca="1" si="18">MAX(D53:D75)</f>
        <v>92</v>
      </c>
      <c r="E76" s="333">
        <f t="shared" ca="1" si="18"/>
        <v>86</v>
      </c>
      <c r="F76" s="333">
        <f t="shared" ca="1" si="18"/>
        <v>80</v>
      </c>
      <c r="G76" s="333">
        <f t="shared" ca="1" si="18"/>
        <v>79</v>
      </c>
      <c r="H76" s="333">
        <f t="shared" ca="1" si="18"/>
        <v>78</v>
      </c>
      <c r="I76" s="333">
        <f t="shared" ca="1" si="18"/>
        <v>77</v>
      </c>
      <c r="J76" s="131">
        <f t="shared" ca="1" si="18"/>
        <v>76</v>
      </c>
      <c r="K76" s="132">
        <f ca="1">SUM(K53:K75)</f>
        <v>3</v>
      </c>
      <c r="L76" s="133">
        <f ca="1">SUM(L53:L75)</f>
        <v>47</v>
      </c>
      <c r="M76" s="133">
        <f ca="1">SUM(M53:M75)</f>
        <v>101</v>
      </c>
      <c r="N76" s="134">
        <f ca="1">SUM(N53:N75)</f>
        <v>190</v>
      </c>
      <c r="R76" s="10" t="s">
        <v>78</v>
      </c>
    </row>
    <row r="77" spans="2:20" ht="12.75" customHeight="1" thickBot="1" x14ac:dyDescent="0.25">
      <c r="B77" s="90"/>
      <c r="C77" s="15"/>
      <c r="D77" s="15"/>
      <c r="E77" s="15"/>
      <c r="F77" s="15"/>
      <c r="G77" s="15"/>
      <c r="H77" s="15"/>
      <c r="I77" s="15"/>
      <c r="J77" s="15"/>
      <c r="K77" s="549" t="s">
        <v>39</v>
      </c>
      <c r="L77" s="550"/>
      <c r="M77" s="550"/>
      <c r="N77" s="551"/>
      <c r="R77" s="10" t="s">
        <v>78</v>
      </c>
    </row>
    <row r="78" spans="2:20" ht="12.75" customHeight="1" thickBot="1" x14ac:dyDescent="0.25">
      <c r="B78" s="18"/>
      <c r="C78" s="135" t="s">
        <v>79</v>
      </c>
      <c r="D78" s="136" t="s">
        <v>53</v>
      </c>
      <c r="E78" s="18"/>
      <c r="F78" s="12"/>
      <c r="G78" s="12"/>
      <c r="H78" s="12"/>
      <c r="I78" s="12"/>
      <c r="J78" s="12"/>
      <c r="K78" s="558"/>
      <c r="L78" s="559"/>
      <c r="M78" s="559"/>
      <c r="N78" s="560"/>
      <c r="R78" s="10" t="s">
        <v>78</v>
      </c>
    </row>
    <row r="79" spans="2:20" ht="12.75" customHeight="1" x14ac:dyDescent="0.2">
      <c r="B79" s="18"/>
      <c r="C79" s="137"/>
      <c r="D79" s="218" t="s">
        <v>55</v>
      </c>
      <c r="E79" s="18"/>
      <c r="F79" s="12"/>
      <c r="G79" s="12"/>
      <c r="H79" s="12"/>
      <c r="I79" s="12"/>
      <c r="J79" s="12"/>
      <c r="K79" s="555" t="s">
        <v>40</v>
      </c>
      <c r="L79" s="556"/>
      <c r="M79" s="556"/>
      <c r="N79" s="557"/>
      <c r="R79" s="10" t="s">
        <v>78</v>
      </c>
    </row>
    <row r="80" spans="2:20" ht="12.75" customHeight="1" x14ac:dyDescent="0.2">
      <c r="B80" s="18"/>
      <c r="C80" s="123"/>
      <c r="D80" s="230" t="s">
        <v>56</v>
      </c>
      <c r="E80" s="12"/>
      <c r="F80" s="12"/>
      <c r="G80" s="12"/>
      <c r="H80" s="12"/>
      <c r="I80" s="12"/>
      <c r="J80" s="12"/>
      <c r="K80" s="138" t="str">
        <f t="shared" ref="K80:N80" si="19">K$5</f>
        <v>&gt; 84</v>
      </c>
      <c r="L80" s="139" t="str">
        <f t="shared" si="19"/>
        <v>&gt; 75</v>
      </c>
      <c r="M80" s="139" t="str">
        <f t="shared" si="19"/>
        <v>&gt; 70</v>
      </c>
      <c r="N80" s="140" t="str">
        <f t="shared" si="19"/>
        <v>&gt; 65</v>
      </c>
      <c r="R80" s="10" t="s">
        <v>78</v>
      </c>
      <c r="S80" s="8" t="s">
        <v>68</v>
      </c>
      <c r="T80" s="8" t="s">
        <v>80</v>
      </c>
    </row>
    <row r="81" spans="2:20" ht="12.75" customHeight="1" thickBot="1" x14ac:dyDescent="0.25">
      <c r="B81" s="16"/>
      <c r="C81" s="124"/>
      <c r="D81" s="11"/>
      <c r="E81" s="11"/>
      <c r="F81" s="11"/>
      <c r="G81" s="11"/>
      <c r="H81" s="11"/>
      <c r="I81" s="11"/>
      <c r="J81" s="11"/>
      <c r="K81" s="521">
        <f ca="1">COUNTIF(INDIRECT($R$2 &amp; $T81),K$5)</f>
        <v>3</v>
      </c>
      <c r="L81" s="141">
        <f ca="1">COUNTIF(INDIRECT($R$2 &amp; $T81),L$5)</f>
        <v>16</v>
      </c>
      <c r="M81" s="141">
        <f ca="1">COUNTIF(INDIRECT($R$2 &amp; $T81),M$5)</f>
        <v>29</v>
      </c>
      <c r="N81" s="142">
        <f ca="1">COUNTIF(INDIRECT($R$2 &amp; $T81),N$5)</f>
        <v>53</v>
      </c>
      <c r="R81" s="10" t="s">
        <v>78</v>
      </c>
      <c r="S81" s="10">
        <f>MATCH($B$88-COUNT($B81:$B$117),'Past-Seasons'!$F$1:$F$21,0)</f>
        <v>18</v>
      </c>
      <c r="T81" s="10" t="str">
        <f>$T$1 &amp; S81 &amp; ":" &amp; $T$2 &amp; S81</f>
        <v>G18:IQ18</v>
      </c>
    </row>
    <row r="82" spans="2:20" ht="12.75" customHeight="1" x14ac:dyDescent="0.2">
      <c r="R82" s="10" t="s">
        <v>78</v>
      </c>
    </row>
    <row r="83" spans="2:20" ht="12.75" customHeight="1" x14ac:dyDescent="0.2">
      <c r="R83" s="10" t="s">
        <v>78</v>
      </c>
    </row>
    <row r="84" spans="2:20" ht="12.75" customHeight="1" x14ac:dyDescent="0.2">
      <c r="R84" s="10" t="s">
        <v>78</v>
      </c>
    </row>
    <row r="85" spans="2:20" ht="12.75" customHeight="1" x14ac:dyDescent="0.2">
      <c r="R85" s="10" t="s">
        <v>78</v>
      </c>
    </row>
    <row r="86" spans="2:20" ht="12.75" customHeight="1" x14ac:dyDescent="0.2">
      <c r="R86" s="10" t="s">
        <v>78</v>
      </c>
    </row>
    <row r="87" spans="2:20" ht="12.75" customHeight="1" x14ac:dyDescent="0.2">
      <c r="D87" s="552" t="s">
        <v>73</v>
      </c>
      <c r="E87" s="553"/>
      <c r="F87" s="553"/>
      <c r="G87" s="553"/>
      <c r="H87" s="553"/>
      <c r="I87" s="553"/>
      <c r="J87" s="554"/>
      <c r="K87" s="570" t="s">
        <v>74</v>
      </c>
      <c r="L87" s="571"/>
      <c r="M87" s="571"/>
      <c r="N87" s="572"/>
      <c r="R87" s="10" t="s">
        <v>78</v>
      </c>
    </row>
    <row r="88" spans="2:20" ht="12.75" customHeight="1" x14ac:dyDescent="0.2">
      <c r="B88" s="487">
        <v>2016</v>
      </c>
      <c r="C88" s="332" t="s">
        <v>47</v>
      </c>
      <c r="D88" s="522">
        <v>1</v>
      </c>
      <c r="E88" s="333">
        <v>2</v>
      </c>
      <c r="F88" s="333">
        <v>3</v>
      </c>
      <c r="G88" s="333">
        <v>4</v>
      </c>
      <c r="H88" s="333">
        <v>5</v>
      </c>
      <c r="I88" s="333">
        <v>6</v>
      </c>
      <c r="J88" s="488">
        <v>7</v>
      </c>
      <c r="K88" s="522" t="str">
        <f>K$5</f>
        <v>&gt; 84</v>
      </c>
      <c r="L88" s="333" t="str">
        <f t="shared" ref="L88:N88" si="20">L$5</f>
        <v>&gt; 75</v>
      </c>
      <c r="M88" s="333" t="str">
        <f t="shared" si="20"/>
        <v>&gt; 70</v>
      </c>
      <c r="N88" s="488" t="str">
        <f t="shared" si="20"/>
        <v>&gt; 65</v>
      </c>
      <c r="R88" s="8" t="s">
        <v>75</v>
      </c>
      <c r="S88" s="8" t="s">
        <v>10</v>
      </c>
      <c r="T88" s="8" t="s">
        <v>76</v>
      </c>
    </row>
    <row r="89" spans="2:20" ht="12.75" customHeight="1" x14ac:dyDescent="0.2">
      <c r="B89" s="489" t="str">
        <f>INDEX(Sites!$A:$K,MATCH($R89,Sites!$A:$A,0),4)</f>
        <v>DE</v>
      </c>
      <c r="C89" s="125" t="str">
        <f>INDEX(Sites!$A:$K,MATCH($R89,Sites!$A:$A,0),6)</f>
        <v>Kent (KILLENS)</v>
      </c>
      <c r="D89" s="20">
        <f t="shared" ref="D89:J98" ca="1" si="21">IF(ISERROR(LARGE(INDIRECT($R$2 &amp; $T89),D$88)),"No Data",LARGE(INDIRECT($R$2 &amp; $T89),D$88))</f>
        <v>81</v>
      </c>
      <c r="E89" s="19">
        <f t="shared" ca="1" si="21"/>
        <v>73.000000000000014</v>
      </c>
      <c r="F89" s="19">
        <f t="shared" ca="1" si="21"/>
        <v>68</v>
      </c>
      <c r="G89" s="19">
        <f t="shared" ca="1" si="21"/>
        <v>68</v>
      </c>
      <c r="H89" s="19">
        <f t="shared" ca="1" si="21"/>
        <v>67</v>
      </c>
      <c r="I89" s="19">
        <f t="shared" ca="1" si="21"/>
        <v>67</v>
      </c>
      <c r="J89" s="14">
        <f t="shared" ca="1" si="21"/>
        <v>65</v>
      </c>
      <c r="K89" s="20" t="str">
        <f t="shared" ref="K89:N111" ca="1" si="22">IF(COUNT(INDIRECT($R$2 &amp; $T89))&gt;0,IF(COUNTIF(INDIRECT($R$2 &amp; $T89),K$5)&gt;0,COUNTIF(INDIRECT($R$2 &amp; $T89),K$5),""),"No Data")</f>
        <v/>
      </c>
      <c r="L89" s="19">
        <f t="shared" ca="1" si="22"/>
        <v>1</v>
      </c>
      <c r="M89" s="19">
        <f t="shared" ca="1" si="22"/>
        <v>2</v>
      </c>
      <c r="N89" s="14">
        <f t="shared" ca="1" si="22"/>
        <v>6</v>
      </c>
      <c r="R89" s="10">
        <v>100010002</v>
      </c>
      <c r="S89" s="10">
        <f t="array" ref="S89">MATCH(1,($R89='Past-Seasons'!$B$1:$B$607)*($B$88='Past-Seasons'!$A$1:$A$607),0)</f>
        <v>76</v>
      </c>
      <c r="T89" s="10" t="str">
        <f t="shared" ref="T89:T111" si="23">$T$1 &amp; $S89 &amp; ":" &amp; $T$2 &amp; $S89</f>
        <v>G76:IQ76</v>
      </c>
    </row>
    <row r="90" spans="2:20" ht="12.75" customHeight="1" x14ac:dyDescent="0.2">
      <c r="B90" s="26" t="str">
        <f>INDEX(Sites!$A:$K,MATCH($R90,Sites!$A:$A,0),4)</f>
        <v>DE</v>
      </c>
      <c r="C90" s="126" t="str">
        <f>INDEX(Sites!$A:$K,MATCH($R90,Sites!$A:$A,0),6)</f>
        <v>New Castle (BCSP)</v>
      </c>
      <c r="D90" s="18">
        <f t="shared" ca="1" si="21"/>
        <v>87.000000000000014</v>
      </c>
      <c r="E90" s="12">
        <f t="shared" ca="1" si="21"/>
        <v>84</v>
      </c>
      <c r="F90" s="12">
        <f t="shared" ca="1" si="21"/>
        <v>82</v>
      </c>
      <c r="G90" s="12">
        <f t="shared" ca="1" si="21"/>
        <v>78</v>
      </c>
      <c r="H90" s="12">
        <f t="shared" ca="1" si="21"/>
        <v>75</v>
      </c>
      <c r="I90" s="12">
        <f t="shared" ca="1" si="21"/>
        <v>73.000000000000014</v>
      </c>
      <c r="J90" s="127">
        <f t="shared" ca="1" si="21"/>
        <v>73.000000000000014</v>
      </c>
      <c r="K90" s="18">
        <f t="shared" ca="1" si="22"/>
        <v>1</v>
      </c>
      <c r="L90" s="12">
        <f t="shared" ca="1" si="22"/>
        <v>4</v>
      </c>
      <c r="M90" s="12">
        <f t="shared" ca="1" si="22"/>
        <v>8</v>
      </c>
      <c r="N90" s="17">
        <f t="shared" ca="1" si="22"/>
        <v>12</v>
      </c>
      <c r="R90" s="10">
        <v>100031010</v>
      </c>
      <c r="S90" s="10">
        <f t="array" ref="S90">MATCH(1,($R90='Past-Seasons'!$B$1:$B$607)*($B$88='Past-Seasons'!$A$1:$A$607),0)</f>
        <v>77</v>
      </c>
      <c r="T90" s="10" t="str">
        <f t="shared" si="23"/>
        <v>G77:IQ77</v>
      </c>
    </row>
    <row r="91" spans="2:20" ht="12.75" customHeight="1" x14ac:dyDescent="0.2">
      <c r="B91" s="26" t="str">
        <f>INDEX(Sites!$A:$K,MATCH($R91,Sites!$A:$A,0),4)</f>
        <v>DE</v>
      </c>
      <c r="C91" s="126" t="str">
        <f>INDEX(Sites!$A:$K,MATCH($R91,Sites!$A:$A,0),6)</f>
        <v>New Castle (BELLFNT2)</v>
      </c>
      <c r="D91" s="18">
        <f t="shared" ca="1" si="21"/>
        <v>84</v>
      </c>
      <c r="E91" s="12">
        <f t="shared" ca="1" si="21"/>
        <v>83</v>
      </c>
      <c r="F91" s="12">
        <f t="shared" ca="1" si="21"/>
        <v>77</v>
      </c>
      <c r="G91" s="12">
        <f t="shared" ca="1" si="21"/>
        <v>74.000000000000014</v>
      </c>
      <c r="H91" s="12">
        <f t="shared" ca="1" si="21"/>
        <v>72.000000000000014</v>
      </c>
      <c r="I91" s="12">
        <f t="shared" ca="1" si="21"/>
        <v>71.000000000000014</v>
      </c>
      <c r="J91" s="127">
        <f t="shared" ca="1" si="21"/>
        <v>71.000000000000014</v>
      </c>
      <c r="K91" s="18" t="str">
        <f t="shared" ca="1" si="22"/>
        <v/>
      </c>
      <c r="L91" s="12">
        <f t="shared" ca="1" si="22"/>
        <v>3</v>
      </c>
      <c r="M91" s="12">
        <f t="shared" ca="1" si="22"/>
        <v>9</v>
      </c>
      <c r="N91" s="17">
        <f t="shared" ca="1" si="22"/>
        <v>10</v>
      </c>
      <c r="R91" s="10">
        <v>100031013</v>
      </c>
      <c r="S91" s="10">
        <f t="array" ref="S91">MATCH(1,($R91='Past-Seasons'!$B$1:$B$607)*($B$88='Past-Seasons'!$A$1:$A$607),0)</f>
        <v>78</v>
      </c>
      <c r="T91" s="10" t="str">
        <f t="shared" si="23"/>
        <v>G78:IQ78</v>
      </c>
    </row>
    <row r="92" spans="2:20" ht="12.75" customHeight="1" x14ac:dyDescent="0.2">
      <c r="B92" s="26" t="str">
        <f>INDEX(Sites!$A:$K,MATCH($R92,Sites!$A:$A,0),4)</f>
        <v>DE</v>
      </c>
      <c r="C92" s="126" t="str">
        <f>INDEX(Sites!$A:$K,MATCH($R92,Sites!$A:$A,0),6)</f>
        <v>New Castle (LUMS 2)</v>
      </c>
      <c r="D92" s="18">
        <f t="shared" ca="1" si="21"/>
        <v>78</v>
      </c>
      <c r="E92" s="12">
        <f t="shared" ca="1" si="21"/>
        <v>76</v>
      </c>
      <c r="F92" s="12">
        <f t="shared" ca="1" si="21"/>
        <v>72.000000000000014</v>
      </c>
      <c r="G92" s="12">
        <f t="shared" ca="1" si="21"/>
        <v>69</v>
      </c>
      <c r="H92" s="12">
        <f t="shared" ca="1" si="21"/>
        <v>68</v>
      </c>
      <c r="I92" s="12">
        <f t="shared" ca="1" si="21"/>
        <v>68</v>
      </c>
      <c r="J92" s="127">
        <f t="shared" ca="1" si="21"/>
        <v>66</v>
      </c>
      <c r="K92" s="18" t="str">
        <f t="shared" ca="1" si="22"/>
        <v/>
      </c>
      <c r="L92" s="12">
        <f t="shared" ca="1" si="22"/>
        <v>2</v>
      </c>
      <c r="M92" s="12">
        <f t="shared" ca="1" si="22"/>
        <v>3</v>
      </c>
      <c r="N92" s="17">
        <f t="shared" ca="1" si="22"/>
        <v>8</v>
      </c>
      <c r="R92" s="10">
        <v>100031007</v>
      </c>
      <c r="S92" s="10">
        <f t="array" ref="S92">MATCH(1,($R92='Past-Seasons'!$B$1:$B$607)*($B$88='Past-Seasons'!$A$1:$A$607),0)</f>
        <v>79</v>
      </c>
      <c r="T92" s="10" t="str">
        <f t="shared" si="23"/>
        <v>G79:IQ79</v>
      </c>
    </row>
    <row r="93" spans="2:20" ht="12.75" customHeight="1" x14ac:dyDescent="0.2">
      <c r="B93" s="26" t="str">
        <f>INDEX(Sites!$A:$K,MATCH($R93,Sites!$A:$A,0),4)</f>
        <v>DE</v>
      </c>
      <c r="C93" s="126" t="str">
        <f>INDEX(Sites!$A:$K,MATCH($R93,Sites!$A:$A,0),6)</f>
        <v>New Castle (MLK)</v>
      </c>
      <c r="D93" s="18">
        <f t="shared" ca="1" si="21"/>
        <v>84</v>
      </c>
      <c r="E93" s="12">
        <f t="shared" ca="1" si="21"/>
        <v>79</v>
      </c>
      <c r="F93" s="12">
        <f t="shared" ca="1" si="21"/>
        <v>76</v>
      </c>
      <c r="G93" s="12">
        <f t="shared" ca="1" si="21"/>
        <v>73.000000000000014</v>
      </c>
      <c r="H93" s="12">
        <f t="shared" ca="1" si="21"/>
        <v>72.000000000000014</v>
      </c>
      <c r="I93" s="12">
        <f t="shared" ca="1" si="21"/>
        <v>71.000000000000014</v>
      </c>
      <c r="J93" s="127">
        <f t="shared" ca="1" si="21"/>
        <v>71.000000000000014</v>
      </c>
      <c r="K93" s="18" t="str">
        <f t="shared" ca="1" si="22"/>
        <v/>
      </c>
      <c r="L93" s="12">
        <f t="shared" ca="1" si="22"/>
        <v>3</v>
      </c>
      <c r="M93" s="12">
        <f t="shared" ca="1" si="22"/>
        <v>7</v>
      </c>
      <c r="N93" s="17">
        <f t="shared" ca="1" si="22"/>
        <v>11</v>
      </c>
      <c r="R93" s="10">
        <v>100032004</v>
      </c>
      <c r="S93" s="10">
        <f t="array" ref="S93">MATCH(1,($R93='Past-Seasons'!$B$1:$B$607)*($B$88='Past-Seasons'!$A$1:$A$607),0)</f>
        <v>80</v>
      </c>
      <c r="T93" s="10" t="str">
        <f t="shared" si="23"/>
        <v>G80:IQ80</v>
      </c>
    </row>
    <row r="94" spans="2:20" ht="12.75" customHeight="1" x14ac:dyDescent="0.2">
      <c r="B94" s="26" t="str">
        <f>INDEX(Sites!$A:$K,MATCH($R94,Sites!$A:$A,0),4)</f>
        <v>DE</v>
      </c>
      <c r="C94" s="126" t="str">
        <f>INDEX(Sites!$A:$K,MATCH($R94,Sites!$A:$A,0),6)</f>
        <v>Sussex (LEWES)</v>
      </c>
      <c r="D94" s="18">
        <f t="shared" ca="1" si="21"/>
        <v>79</v>
      </c>
      <c r="E94" s="12">
        <f t="shared" ca="1" si="21"/>
        <v>77</v>
      </c>
      <c r="F94" s="12">
        <f t="shared" ca="1" si="21"/>
        <v>71.000000000000014</v>
      </c>
      <c r="G94" s="12">
        <f t="shared" ca="1" si="21"/>
        <v>70</v>
      </c>
      <c r="H94" s="12">
        <f t="shared" ca="1" si="21"/>
        <v>69</v>
      </c>
      <c r="I94" s="12">
        <f t="shared" ca="1" si="21"/>
        <v>68</v>
      </c>
      <c r="J94" s="127">
        <f t="shared" ca="1" si="21"/>
        <v>67</v>
      </c>
      <c r="K94" s="18" t="str">
        <f t="shared" ca="1" si="22"/>
        <v/>
      </c>
      <c r="L94" s="12">
        <f t="shared" ca="1" si="22"/>
        <v>2</v>
      </c>
      <c r="M94" s="12">
        <f t="shared" ca="1" si="22"/>
        <v>3</v>
      </c>
      <c r="N94" s="17">
        <f t="shared" ca="1" si="22"/>
        <v>8</v>
      </c>
      <c r="R94" s="10">
        <v>100051003</v>
      </c>
      <c r="S94" s="10">
        <f t="array" ref="S94">MATCH(1,($R94='Past-Seasons'!$B$1:$B$607)*($B$88='Past-Seasons'!$A$1:$A$607),0)</f>
        <v>81</v>
      </c>
      <c r="T94" s="10" t="str">
        <f t="shared" si="23"/>
        <v>G81:IQ81</v>
      </c>
    </row>
    <row r="95" spans="2:20" ht="12.75" customHeight="1" x14ac:dyDescent="0.2">
      <c r="B95" s="26" t="str">
        <f>INDEX(Sites!$A:$K,MATCH($R95,Sites!$A:$A,0),4)</f>
        <v>DE</v>
      </c>
      <c r="C95" s="126" t="str">
        <f>INDEX(Sites!$A:$K,MATCH($R95,Sites!$A:$A,0),6)</f>
        <v>Sussex (SEAFORD)</v>
      </c>
      <c r="D95" s="18">
        <f t="shared" ca="1" si="21"/>
        <v>76</v>
      </c>
      <c r="E95" s="12">
        <f t="shared" ca="1" si="21"/>
        <v>71.000000000000014</v>
      </c>
      <c r="F95" s="12">
        <f t="shared" ca="1" si="21"/>
        <v>70</v>
      </c>
      <c r="G95" s="12">
        <f t="shared" ca="1" si="21"/>
        <v>68</v>
      </c>
      <c r="H95" s="12">
        <f t="shared" ca="1" si="21"/>
        <v>64</v>
      </c>
      <c r="I95" s="12">
        <f t="shared" ca="1" si="21"/>
        <v>63</v>
      </c>
      <c r="J95" s="127">
        <f t="shared" ca="1" si="21"/>
        <v>63</v>
      </c>
      <c r="K95" s="18" t="str">
        <f t="shared" ca="1" si="22"/>
        <v/>
      </c>
      <c r="L95" s="12">
        <f t="shared" ca="1" si="22"/>
        <v>1</v>
      </c>
      <c r="M95" s="12">
        <f t="shared" ca="1" si="22"/>
        <v>2</v>
      </c>
      <c r="N95" s="17">
        <f t="shared" ca="1" si="22"/>
        <v>4</v>
      </c>
      <c r="R95" s="10">
        <v>100051002</v>
      </c>
      <c r="S95" s="10">
        <f t="array" ref="S95">MATCH(1,($R95='Past-Seasons'!$B$1:$B$607)*($B$88='Past-Seasons'!$A$1:$A$607),0)</f>
        <v>82</v>
      </c>
      <c r="T95" s="10" t="str">
        <f t="shared" si="23"/>
        <v>G82:IQ82</v>
      </c>
    </row>
    <row r="96" spans="2:20" ht="12.75" customHeight="1" x14ac:dyDescent="0.2">
      <c r="B96" s="26" t="str">
        <f>INDEX(Sites!$A:$K,MATCH($R96,Sites!$A:$A,0),4)</f>
        <v>MD</v>
      </c>
      <c r="C96" s="126" t="str">
        <f>INDEX(Sites!$A:$K,MATCH($R96,Sites!$A:$A,0),6)</f>
        <v>Cecil (Fair Hill)</v>
      </c>
      <c r="D96" s="18">
        <f t="shared" ca="1" si="21"/>
        <v>81</v>
      </c>
      <c r="E96" s="12">
        <f t="shared" ca="1" si="21"/>
        <v>80</v>
      </c>
      <c r="F96" s="12">
        <f t="shared" ca="1" si="21"/>
        <v>76</v>
      </c>
      <c r="G96" s="12">
        <f t="shared" ca="1" si="21"/>
        <v>75</v>
      </c>
      <c r="H96" s="12">
        <f t="shared" ca="1" si="21"/>
        <v>74.000000000000014</v>
      </c>
      <c r="I96" s="12">
        <f t="shared" ca="1" si="21"/>
        <v>72.000000000000014</v>
      </c>
      <c r="J96" s="127">
        <f t="shared" ca="1" si="21"/>
        <v>71.000000000000014</v>
      </c>
      <c r="K96" s="18" t="str">
        <f t="shared" ca="1" si="22"/>
        <v/>
      </c>
      <c r="L96" s="12">
        <f t="shared" ca="1" si="22"/>
        <v>3</v>
      </c>
      <c r="M96" s="12">
        <f t="shared" ca="1" si="22"/>
        <v>7</v>
      </c>
      <c r="N96" s="17">
        <f t="shared" ca="1" si="22"/>
        <v>11</v>
      </c>
      <c r="R96" s="10">
        <v>240150003</v>
      </c>
      <c r="S96" s="10">
        <f t="array" ref="S96">MATCH(1,($R96='Past-Seasons'!$B$1:$B$607)*($B$88='Past-Seasons'!$A$1:$A$607),0)</f>
        <v>83</v>
      </c>
      <c r="T96" s="10" t="str">
        <f t="shared" si="23"/>
        <v>G83:IQ83</v>
      </c>
    </row>
    <row r="97" spans="2:20" ht="12.75" customHeight="1" x14ac:dyDescent="0.2">
      <c r="B97" s="26" t="str">
        <f>INDEX(Sites!$A:$K,MATCH($R97,Sites!$A:$A,0),4)</f>
        <v>NJ</v>
      </c>
      <c r="C97" s="126" t="str">
        <f>INDEX(Sites!$A:$K,MATCH($R97,Sites!$A:$A,0),6)</f>
        <v>Ancora State Hospital</v>
      </c>
      <c r="D97" s="18">
        <f t="shared" ca="1" si="21"/>
        <v>76</v>
      </c>
      <c r="E97" s="12">
        <f t="shared" ca="1" si="21"/>
        <v>69</v>
      </c>
      <c r="F97" s="12">
        <f t="shared" ca="1" si="21"/>
        <v>69</v>
      </c>
      <c r="G97" s="12">
        <f t="shared" ca="1" si="21"/>
        <v>64</v>
      </c>
      <c r="H97" s="12">
        <f t="shared" ca="1" si="21"/>
        <v>64</v>
      </c>
      <c r="I97" s="12">
        <f t="shared" ca="1" si="21"/>
        <v>63</v>
      </c>
      <c r="J97" s="127">
        <f t="shared" ca="1" si="21"/>
        <v>62</v>
      </c>
      <c r="K97" s="18" t="str">
        <f t="shared" ca="1" si="22"/>
        <v/>
      </c>
      <c r="L97" s="12">
        <f t="shared" ca="1" si="22"/>
        <v>1</v>
      </c>
      <c r="M97" s="12">
        <f t="shared" ca="1" si="22"/>
        <v>1</v>
      </c>
      <c r="N97" s="17">
        <f t="shared" ca="1" si="22"/>
        <v>3</v>
      </c>
      <c r="R97" s="10">
        <v>340071001</v>
      </c>
      <c r="S97" s="10">
        <f t="array" ref="S97">MATCH(1,($R97='Past-Seasons'!$B$1:$B$607)*($B$88='Past-Seasons'!$A$1:$A$607),0)</f>
        <v>84</v>
      </c>
      <c r="T97" s="10" t="str">
        <f t="shared" si="23"/>
        <v>G84:IQ84</v>
      </c>
    </row>
    <row r="98" spans="2:20" ht="12.75" customHeight="1" x14ac:dyDescent="0.2">
      <c r="B98" s="26" t="str">
        <f>INDEX(Sites!$A:$K,MATCH($R98,Sites!$A:$A,0),4)</f>
        <v>NJ</v>
      </c>
      <c r="C98" s="126" t="str">
        <f>INDEX(Sites!$A:$K,MATCH($R98,Sites!$A:$A,0),6)</f>
        <v>Brigantine</v>
      </c>
      <c r="D98" s="18">
        <f t="shared" ca="1" si="21"/>
        <v>68</v>
      </c>
      <c r="E98" s="12">
        <f t="shared" ca="1" si="21"/>
        <v>67</v>
      </c>
      <c r="F98" s="12">
        <f t="shared" ca="1" si="21"/>
        <v>63</v>
      </c>
      <c r="G98" s="12">
        <f t="shared" ca="1" si="21"/>
        <v>63</v>
      </c>
      <c r="H98" s="12">
        <f t="shared" ca="1" si="21"/>
        <v>62</v>
      </c>
      <c r="I98" s="12">
        <f t="shared" ca="1" si="21"/>
        <v>62</v>
      </c>
      <c r="J98" s="127">
        <f t="shared" ca="1" si="21"/>
        <v>62</v>
      </c>
      <c r="K98" s="18" t="str">
        <f t="shared" ca="1" si="22"/>
        <v/>
      </c>
      <c r="L98" s="12" t="str">
        <f t="shared" ca="1" si="22"/>
        <v/>
      </c>
      <c r="M98" s="12" t="str">
        <f t="shared" ca="1" si="22"/>
        <v/>
      </c>
      <c r="N98" s="17">
        <f t="shared" ca="1" si="22"/>
        <v>2</v>
      </c>
      <c r="R98" s="10">
        <v>340010006</v>
      </c>
      <c r="S98" s="10">
        <f t="array" ref="S98">MATCH(1,($R98='Past-Seasons'!$B$1:$B$607)*($B$88='Past-Seasons'!$A$1:$A$607),0)</f>
        <v>85</v>
      </c>
      <c r="T98" s="10" t="str">
        <f t="shared" si="23"/>
        <v>G85:IQ85</v>
      </c>
    </row>
    <row r="99" spans="2:20" ht="12.75" customHeight="1" x14ac:dyDescent="0.2">
      <c r="B99" s="26" t="str">
        <f>INDEX(Sites!$A:$K,MATCH($R99,Sites!$A:$A,0),4)</f>
        <v>NJ</v>
      </c>
      <c r="C99" s="126" t="str">
        <f>INDEX(Sites!$A:$K,MATCH($R99,Sites!$A:$A,0),6)</f>
        <v>Camden Spruce St</v>
      </c>
      <c r="D99" s="18">
        <f t="shared" ref="D99:J111" ca="1" si="24">IF(ISERROR(LARGE(INDIRECT($R$2 &amp; $T99),D$88)),"No Data",LARGE(INDIRECT($R$2 &amp; $T99),D$88))</f>
        <v>81</v>
      </c>
      <c r="E99" s="12">
        <f t="shared" ca="1" si="24"/>
        <v>78</v>
      </c>
      <c r="F99" s="12">
        <f t="shared" ca="1" si="24"/>
        <v>78</v>
      </c>
      <c r="G99" s="12">
        <f t="shared" ca="1" si="24"/>
        <v>76</v>
      </c>
      <c r="H99" s="12">
        <f t="shared" ca="1" si="24"/>
        <v>75</v>
      </c>
      <c r="I99" s="12">
        <f t="shared" ca="1" si="24"/>
        <v>74.000000000000014</v>
      </c>
      <c r="J99" s="127">
        <f t="shared" ca="1" si="24"/>
        <v>72.000000000000014</v>
      </c>
      <c r="K99" s="18" t="str">
        <f t="shared" ca="1" si="22"/>
        <v/>
      </c>
      <c r="L99" s="12">
        <f t="shared" ca="1" si="22"/>
        <v>4</v>
      </c>
      <c r="M99" s="12">
        <f t="shared" ca="1" si="22"/>
        <v>8</v>
      </c>
      <c r="N99" s="17">
        <f t="shared" ca="1" si="22"/>
        <v>13</v>
      </c>
      <c r="R99" s="10">
        <v>340070002</v>
      </c>
      <c r="S99" s="10">
        <f t="array" ref="S99">MATCH(1,($R99='Past-Seasons'!$B$1:$B$607)*($B$88='Past-Seasons'!$A$1:$A$607),0)</f>
        <v>86</v>
      </c>
      <c r="T99" s="10" t="str">
        <f t="shared" si="23"/>
        <v>G86:IQ86</v>
      </c>
    </row>
    <row r="100" spans="2:20" ht="12.75" customHeight="1" x14ac:dyDescent="0.2">
      <c r="B100" s="26" t="str">
        <f>INDEX(Sites!$A:$K,MATCH($R100,Sites!$A:$A,0),4)</f>
        <v>NJ</v>
      </c>
      <c r="C100" s="126" t="str">
        <f>INDEX(Sites!$A:$K,MATCH($R100,Sites!$A:$A,0),6)</f>
        <v>Clarksboro</v>
      </c>
      <c r="D100" s="18">
        <f t="shared" ca="1" si="24"/>
        <v>79</v>
      </c>
      <c r="E100" s="12">
        <f t="shared" ca="1" si="24"/>
        <v>77</v>
      </c>
      <c r="F100" s="12">
        <f t="shared" ca="1" si="24"/>
        <v>76</v>
      </c>
      <c r="G100" s="12">
        <f t="shared" ca="1" si="24"/>
        <v>74.000000000000014</v>
      </c>
      <c r="H100" s="12">
        <f t="shared" ca="1" si="24"/>
        <v>74.000000000000014</v>
      </c>
      <c r="I100" s="12">
        <f t="shared" ca="1" si="24"/>
        <v>71.000000000000014</v>
      </c>
      <c r="J100" s="127">
        <f t="shared" ca="1" si="24"/>
        <v>70</v>
      </c>
      <c r="K100" s="18" t="str">
        <f t="shared" ca="1" si="22"/>
        <v/>
      </c>
      <c r="L100" s="12">
        <f t="shared" ca="1" si="22"/>
        <v>3</v>
      </c>
      <c r="M100" s="12">
        <f t="shared" ca="1" si="22"/>
        <v>6</v>
      </c>
      <c r="N100" s="17">
        <f t="shared" ca="1" si="22"/>
        <v>8</v>
      </c>
      <c r="R100" s="10">
        <v>340150002</v>
      </c>
      <c r="S100" s="10">
        <f t="array" ref="S100">MATCH(1,($R100='Past-Seasons'!$B$1:$B$607)*($B$88='Past-Seasons'!$A$1:$A$607),0)</f>
        <v>87</v>
      </c>
      <c r="T100" s="10" t="str">
        <f t="shared" si="23"/>
        <v>G87:IQ87</v>
      </c>
    </row>
    <row r="101" spans="2:20" ht="12.75" customHeight="1" x14ac:dyDescent="0.2">
      <c r="B101" s="26" t="str">
        <f>INDEX(Sites!$A:$K,MATCH($R101,Sites!$A:$A,0),4)</f>
        <v>NJ</v>
      </c>
      <c r="C101" s="126" t="str">
        <f>INDEX(Sites!$A:$K,MATCH($R101,Sites!$A:$A,0),6)</f>
        <v>Colliers Mills</v>
      </c>
      <c r="D101" s="18">
        <f t="shared" ca="1" si="24"/>
        <v>77</v>
      </c>
      <c r="E101" s="12">
        <f t="shared" ca="1" si="24"/>
        <v>73.000000000000014</v>
      </c>
      <c r="F101" s="12">
        <f t="shared" ca="1" si="24"/>
        <v>72.000000000000014</v>
      </c>
      <c r="G101" s="12">
        <f t="shared" ca="1" si="24"/>
        <v>71.000000000000014</v>
      </c>
      <c r="H101" s="12">
        <f t="shared" ca="1" si="24"/>
        <v>71.000000000000014</v>
      </c>
      <c r="I101" s="12">
        <f t="shared" ca="1" si="24"/>
        <v>70</v>
      </c>
      <c r="J101" s="127">
        <f t="shared" ca="1" si="24"/>
        <v>70</v>
      </c>
      <c r="K101" s="18" t="str">
        <f t="shared" ca="1" si="22"/>
        <v/>
      </c>
      <c r="L101" s="12">
        <f t="shared" ca="1" si="22"/>
        <v>1</v>
      </c>
      <c r="M101" s="12">
        <f t="shared" ca="1" si="22"/>
        <v>5</v>
      </c>
      <c r="N101" s="17">
        <f t="shared" ca="1" si="22"/>
        <v>17</v>
      </c>
      <c r="R101" s="10">
        <v>340290006</v>
      </c>
      <c r="S101" s="10">
        <f t="array" ref="S101">MATCH(1,($R101='Past-Seasons'!$B$1:$B$607)*($B$88='Past-Seasons'!$A$1:$A$607),0)</f>
        <v>88</v>
      </c>
      <c r="T101" s="10" t="str">
        <f t="shared" si="23"/>
        <v>G88:IQ88</v>
      </c>
    </row>
    <row r="102" spans="2:20" ht="12.75" customHeight="1" x14ac:dyDescent="0.2">
      <c r="B102" s="26" t="str">
        <f>INDEX(Sites!$A:$K,MATCH($R102,Sites!$A:$A,0),4)</f>
        <v>NJ</v>
      </c>
      <c r="C102" s="126" t="str">
        <f>INDEX(Sites!$A:$K,MATCH($R102,Sites!$A:$A,0),6)</f>
        <v>Millville</v>
      </c>
      <c r="D102" s="18">
        <f t="shared" ca="1" si="24"/>
        <v>70</v>
      </c>
      <c r="E102" s="12">
        <f t="shared" ca="1" si="24"/>
        <v>69</v>
      </c>
      <c r="F102" s="12">
        <f t="shared" ca="1" si="24"/>
        <v>69</v>
      </c>
      <c r="G102" s="12">
        <f t="shared" ca="1" si="24"/>
        <v>68</v>
      </c>
      <c r="H102" s="12">
        <f t="shared" ca="1" si="24"/>
        <v>68</v>
      </c>
      <c r="I102" s="12">
        <f t="shared" ca="1" si="24"/>
        <v>65</v>
      </c>
      <c r="J102" s="127">
        <f t="shared" ca="1" si="24"/>
        <v>64</v>
      </c>
      <c r="K102" s="18" t="str">
        <f t="shared" ca="1" si="22"/>
        <v/>
      </c>
      <c r="L102" s="12" t="str">
        <f t="shared" ca="1" si="22"/>
        <v/>
      </c>
      <c r="M102" s="12" t="str">
        <f t="shared" ca="1" si="22"/>
        <v/>
      </c>
      <c r="N102" s="17">
        <f t="shared" ca="1" si="22"/>
        <v>5</v>
      </c>
      <c r="R102" s="10">
        <v>340110007</v>
      </c>
      <c r="S102" s="10">
        <f t="array" ref="S102">MATCH(1,($R102='Past-Seasons'!$B$1:$B$607)*($B$88='Past-Seasons'!$A$1:$A$607),0)</f>
        <v>89</v>
      </c>
      <c r="T102" s="10" t="str">
        <f t="shared" si="23"/>
        <v>G89:IQ89</v>
      </c>
    </row>
    <row r="103" spans="2:20" ht="12.75" customHeight="1" x14ac:dyDescent="0.2">
      <c r="B103" s="26" t="str">
        <f>INDEX(Sites!$A:$K,MATCH($R103,Sites!$A:$A,0),4)</f>
        <v>NJ</v>
      </c>
      <c r="C103" s="126" t="str">
        <f>INDEX(Sites!$A:$K,MATCH($R103,Sites!$A:$A,0),6)</f>
        <v>Rider University</v>
      </c>
      <c r="D103" s="18">
        <f t="shared" ca="1" si="24"/>
        <v>76</v>
      </c>
      <c r="E103" s="12">
        <f t="shared" ca="1" si="24"/>
        <v>74.000000000000014</v>
      </c>
      <c r="F103" s="12">
        <f t="shared" ca="1" si="24"/>
        <v>72.000000000000014</v>
      </c>
      <c r="G103" s="12">
        <f t="shared" ca="1" si="24"/>
        <v>71.000000000000014</v>
      </c>
      <c r="H103" s="12">
        <f t="shared" ca="1" si="24"/>
        <v>70</v>
      </c>
      <c r="I103" s="12">
        <f t="shared" ca="1" si="24"/>
        <v>70</v>
      </c>
      <c r="J103" s="127">
        <f t="shared" ca="1" si="24"/>
        <v>70</v>
      </c>
      <c r="K103" s="18" t="str">
        <f t="shared" ca="1" si="22"/>
        <v/>
      </c>
      <c r="L103" s="12">
        <f t="shared" ca="1" si="22"/>
        <v>1</v>
      </c>
      <c r="M103" s="12">
        <f t="shared" ca="1" si="22"/>
        <v>4</v>
      </c>
      <c r="N103" s="17">
        <f t="shared" ca="1" si="22"/>
        <v>15</v>
      </c>
      <c r="R103" s="10">
        <v>340210005</v>
      </c>
      <c r="S103" s="10">
        <f t="array" ref="S103">MATCH(1,($R103='Past-Seasons'!$B$1:$B$607)*($B$88='Past-Seasons'!$A$1:$A$607),0)</f>
        <v>90</v>
      </c>
      <c r="T103" s="10" t="str">
        <f t="shared" si="23"/>
        <v>G90:IQ90</v>
      </c>
    </row>
    <row r="104" spans="2:20" ht="12.75" customHeight="1" x14ac:dyDescent="0.2">
      <c r="B104" s="26" t="str">
        <f>INDEX(Sites!$A:$K,MATCH($R104,Sites!$A:$A,0),4)</f>
        <v>NJ</v>
      </c>
      <c r="C104" s="126" t="str">
        <f>INDEX(Sites!$A:$K,MATCH($R104,Sites!$A:$A,0),6)</f>
        <v>Washington Crossing</v>
      </c>
      <c r="D104" s="18">
        <f t="shared" ca="1" si="24"/>
        <v>86</v>
      </c>
      <c r="E104" s="12">
        <f t="shared" ca="1" si="24"/>
        <v>83</v>
      </c>
      <c r="F104" s="12">
        <f t="shared" ca="1" si="24"/>
        <v>75</v>
      </c>
      <c r="G104" s="12">
        <f t="shared" ca="1" si="24"/>
        <v>74.000000000000014</v>
      </c>
      <c r="H104" s="12">
        <f t="shared" ca="1" si="24"/>
        <v>74.000000000000014</v>
      </c>
      <c r="I104" s="12">
        <f t="shared" ca="1" si="24"/>
        <v>74.000000000000014</v>
      </c>
      <c r="J104" s="127">
        <f t="shared" ca="1" si="24"/>
        <v>74.000000000000014</v>
      </c>
      <c r="K104" s="18">
        <f t="shared" ca="1" si="22"/>
        <v>1</v>
      </c>
      <c r="L104" s="12">
        <f t="shared" ca="1" si="22"/>
        <v>2</v>
      </c>
      <c r="M104" s="12">
        <f t="shared" ca="1" si="22"/>
        <v>10</v>
      </c>
      <c r="N104" s="17">
        <f t="shared" ca="1" si="22"/>
        <v>15</v>
      </c>
      <c r="R104" s="10">
        <v>340219991</v>
      </c>
      <c r="S104" s="10">
        <f t="array" ref="S104">MATCH(1,($R104='Past-Seasons'!$B$1:$B$607)*($B$88='Past-Seasons'!$A$1:$A$607),0)</f>
        <v>91</v>
      </c>
      <c r="T104" s="10" t="str">
        <f t="shared" si="23"/>
        <v>G91:IQ91</v>
      </c>
    </row>
    <row r="105" spans="2:20" ht="12.75" customHeight="1" x14ac:dyDescent="0.2">
      <c r="B105" s="26" t="str">
        <f>INDEX(Sites!$A:$K,MATCH($R105,Sites!$A:$A,0),4)</f>
        <v>PA</v>
      </c>
      <c r="C105" s="126" t="str">
        <f>INDEX(Sites!$A:$K,MATCH($R105,Sites!$A:$A,0),6)</f>
        <v>Bucks (BRIS)</v>
      </c>
      <c r="D105" s="18">
        <f t="shared" ca="1" si="24"/>
        <v>84</v>
      </c>
      <c r="E105" s="12">
        <f t="shared" ca="1" si="24"/>
        <v>82</v>
      </c>
      <c r="F105" s="12">
        <f t="shared" ca="1" si="24"/>
        <v>81</v>
      </c>
      <c r="G105" s="12">
        <f t="shared" ca="1" si="24"/>
        <v>80</v>
      </c>
      <c r="H105" s="12">
        <f t="shared" ca="1" si="24"/>
        <v>78</v>
      </c>
      <c r="I105" s="12">
        <f t="shared" ca="1" si="24"/>
        <v>75</v>
      </c>
      <c r="J105" s="127">
        <f t="shared" ca="1" si="24"/>
        <v>75</v>
      </c>
      <c r="K105" s="18" t="str">
        <f t="shared" ca="1" si="22"/>
        <v/>
      </c>
      <c r="L105" s="12">
        <f t="shared" ca="1" si="22"/>
        <v>5</v>
      </c>
      <c r="M105" s="12">
        <f t="shared" ca="1" si="22"/>
        <v>9</v>
      </c>
      <c r="N105" s="17">
        <f t="shared" ca="1" si="22"/>
        <v>12</v>
      </c>
      <c r="R105" s="10">
        <v>420170012</v>
      </c>
      <c r="S105" s="10">
        <f t="array" ref="S105">MATCH(1,($R105='Past-Seasons'!$B$1:$B$607)*($B$88='Past-Seasons'!$A$1:$A$607),0)</f>
        <v>92</v>
      </c>
      <c r="T105" s="10" t="str">
        <f t="shared" si="23"/>
        <v>G92:IQ92</v>
      </c>
    </row>
    <row r="106" spans="2:20" ht="12.75" customHeight="1" x14ac:dyDescent="0.2">
      <c r="B106" s="26" t="str">
        <f>INDEX(Sites!$A:$K,MATCH($R106,Sites!$A:$A,0),4)</f>
        <v>PA</v>
      </c>
      <c r="C106" s="126" t="str">
        <f>INDEX(Sites!$A:$K,MATCH($R106,Sites!$A:$A,0),6)</f>
        <v>Chester (NEWG)</v>
      </c>
      <c r="D106" s="18">
        <f t="shared" ca="1" si="24"/>
        <v>83</v>
      </c>
      <c r="E106" s="12">
        <f t="shared" ca="1" si="24"/>
        <v>81</v>
      </c>
      <c r="F106" s="12">
        <f t="shared" ca="1" si="24"/>
        <v>81</v>
      </c>
      <c r="G106" s="12">
        <f t="shared" ca="1" si="24"/>
        <v>80</v>
      </c>
      <c r="H106" s="12">
        <f t="shared" ca="1" si="24"/>
        <v>75</v>
      </c>
      <c r="I106" s="12">
        <f t="shared" ca="1" si="24"/>
        <v>73.000000000000014</v>
      </c>
      <c r="J106" s="127">
        <f t="shared" ca="1" si="24"/>
        <v>72.000000000000014</v>
      </c>
      <c r="K106" s="18" t="str">
        <f t="shared" ca="1" si="22"/>
        <v/>
      </c>
      <c r="L106" s="12">
        <f t="shared" ca="1" si="22"/>
        <v>4</v>
      </c>
      <c r="M106" s="12">
        <f t="shared" ca="1" si="22"/>
        <v>9</v>
      </c>
      <c r="N106" s="17">
        <f t="shared" ca="1" si="22"/>
        <v>11</v>
      </c>
      <c r="R106" s="10">
        <v>420290100</v>
      </c>
      <c r="S106" s="10">
        <f t="array" ref="S106">MATCH(1,($R106='Past-Seasons'!$B$1:$B$607)*($B$88='Past-Seasons'!$A$1:$A$607),0)</f>
        <v>93</v>
      </c>
      <c r="T106" s="10" t="str">
        <f t="shared" si="23"/>
        <v>G93:IQ93</v>
      </c>
    </row>
    <row r="107" spans="2:20" ht="12.75" customHeight="1" x14ac:dyDescent="0.2">
      <c r="B107" s="26" t="str">
        <f>INDEX(Sites!$A:$K,MATCH($R107,Sites!$A:$A,0),4)</f>
        <v>PA</v>
      </c>
      <c r="C107" s="126" t="str">
        <f>INDEX(Sites!$A:$K,MATCH($R107,Sites!$A:$A,0),6)</f>
        <v>Delaware (CHES)</v>
      </c>
      <c r="D107" s="18">
        <f t="shared" ca="1" si="24"/>
        <v>81</v>
      </c>
      <c r="E107" s="12">
        <f t="shared" ca="1" si="24"/>
        <v>80</v>
      </c>
      <c r="F107" s="12">
        <f t="shared" ca="1" si="24"/>
        <v>78</v>
      </c>
      <c r="G107" s="12">
        <f t="shared" ca="1" si="24"/>
        <v>71.000000000000014</v>
      </c>
      <c r="H107" s="12">
        <f t="shared" ca="1" si="24"/>
        <v>71.000000000000014</v>
      </c>
      <c r="I107" s="12">
        <f t="shared" ca="1" si="24"/>
        <v>70</v>
      </c>
      <c r="J107" s="127">
        <f t="shared" ca="1" si="24"/>
        <v>70</v>
      </c>
      <c r="K107" s="18" t="str">
        <f t="shared" ca="1" si="22"/>
        <v/>
      </c>
      <c r="L107" s="12">
        <f t="shared" ca="1" si="22"/>
        <v>3</v>
      </c>
      <c r="M107" s="12">
        <f t="shared" ca="1" si="22"/>
        <v>5</v>
      </c>
      <c r="N107" s="17">
        <f t="shared" ca="1" si="22"/>
        <v>14</v>
      </c>
      <c r="R107" s="10">
        <v>420450002</v>
      </c>
      <c r="S107" s="10">
        <f t="array" ref="S107">MATCH(1,($R107='Past-Seasons'!$B$1:$B$607)*($B$88='Past-Seasons'!$A$1:$A$607),0)</f>
        <v>94</v>
      </c>
      <c r="T107" s="10" t="str">
        <f t="shared" si="23"/>
        <v>G94:IQ94</v>
      </c>
    </row>
    <row r="108" spans="2:20" ht="12.75" customHeight="1" x14ac:dyDescent="0.2">
      <c r="B108" s="26" t="str">
        <f>INDEX(Sites!$A:$K,MATCH($R108,Sites!$A:$A,0),4)</f>
        <v>PA</v>
      </c>
      <c r="C108" s="126" t="str">
        <f>INDEX(Sites!$A:$K,MATCH($R108,Sites!$A:$A,0),6)</f>
        <v>Montgomery (NORR)</v>
      </c>
      <c r="D108" s="18">
        <f t="shared" ca="1" si="24"/>
        <v>78</v>
      </c>
      <c r="E108" s="12">
        <f t="shared" ca="1" si="24"/>
        <v>73.000000000000014</v>
      </c>
      <c r="F108" s="12">
        <f t="shared" ca="1" si="24"/>
        <v>71.000000000000014</v>
      </c>
      <c r="G108" s="12">
        <f t="shared" ca="1" si="24"/>
        <v>67</v>
      </c>
      <c r="H108" s="12">
        <f t="shared" ca="1" si="24"/>
        <v>66</v>
      </c>
      <c r="I108" s="12">
        <f t="shared" ca="1" si="24"/>
        <v>65</v>
      </c>
      <c r="J108" s="127">
        <f t="shared" ca="1" si="24"/>
        <v>65</v>
      </c>
      <c r="K108" s="18" t="str">
        <f t="shared" ca="1" si="22"/>
        <v/>
      </c>
      <c r="L108" s="12">
        <f t="shared" ca="1" si="22"/>
        <v>1</v>
      </c>
      <c r="M108" s="12">
        <f t="shared" ca="1" si="22"/>
        <v>3</v>
      </c>
      <c r="N108" s="17">
        <f t="shared" ca="1" si="22"/>
        <v>5</v>
      </c>
      <c r="R108" s="10">
        <v>420910013</v>
      </c>
      <c r="S108" s="10">
        <f t="array" ref="S108">MATCH(1,($R108='Past-Seasons'!$B$1:$B$607)*($B$88='Past-Seasons'!$A$1:$A$607),0)</f>
        <v>95</v>
      </c>
      <c r="T108" s="10" t="str">
        <f t="shared" si="23"/>
        <v>G95:IQ95</v>
      </c>
    </row>
    <row r="109" spans="2:20" ht="12.75" customHeight="1" x14ac:dyDescent="0.2">
      <c r="B109" s="26" t="str">
        <f>INDEX(Sites!$A:$K,MATCH($R109,Sites!$A:$A,0),4)</f>
        <v>PA</v>
      </c>
      <c r="C109" s="126" t="str">
        <f>INDEX(Sites!$A:$K,MATCH($R109,Sites!$A:$A,0),6)</f>
        <v>Philadelphia (LAB)</v>
      </c>
      <c r="D109" s="18">
        <f t="shared" ca="1" si="24"/>
        <v>74.000000000000014</v>
      </c>
      <c r="E109" s="12">
        <f t="shared" ca="1" si="24"/>
        <v>73.000000000000014</v>
      </c>
      <c r="F109" s="12">
        <f t="shared" ca="1" si="24"/>
        <v>71.000000000000014</v>
      </c>
      <c r="G109" s="12">
        <f t="shared" ca="1" si="24"/>
        <v>69</v>
      </c>
      <c r="H109" s="12">
        <f t="shared" ca="1" si="24"/>
        <v>67</v>
      </c>
      <c r="I109" s="12">
        <f t="shared" ca="1" si="24"/>
        <v>66</v>
      </c>
      <c r="J109" s="127">
        <f t="shared" ca="1" si="24"/>
        <v>64</v>
      </c>
      <c r="K109" s="18" t="str">
        <f t="shared" ca="1" si="22"/>
        <v/>
      </c>
      <c r="L109" s="12" t="str">
        <f t="shared" ca="1" si="22"/>
        <v/>
      </c>
      <c r="M109" s="12">
        <f t="shared" ca="1" si="22"/>
        <v>3</v>
      </c>
      <c r="N109" s="17">
        <f t="shared" ca="1" si="22"/>
        <v>6</v>
      </c>
      <c r="R109" s="10">
        <v>421010004</v>
      </c>
      <c r="S109" s="10">
        <f t="array" ref="S109">MATCH(1,($R109='Past-Seasons'!$B$1:$B$607)*($B$88='Past-Seasons'!$A$1:$A$607),0)</f>
        <v>96</v>
      </c>
      <c r="T109" s="10" t="str">
        <f t="shared" si="23"/>
        <v>G96:IQ96</v>
      </c>
    </row>
    <row r="110" spans="2:20" ht="12.75" customHeight="1" x14ac:dyDescent="0.2">
      <c r="B110" s="26" t="str">
        <f>INDEX(Sites!$A:$K,MATCH($R110,Sites!$A:$A,0),4)</f>
        <v>PA</v>
      </c>
      <c r="C110" s="126" t="str">
        <f>INDEX(Sites!$A:$K,MATCH($R110,Sites!$A:$A,0),6)</f>
        <v>Philadelphia (NEA)</v>
      </c>
      <c r="D110" s="18">
        <f t="shared" ca="1" si="24"/>
        <v>84</v>
      </c>
      <c r="E110" s="12">
        <f t="shared" ca="1" si="24"/>
        <v>84</v>
      </c>
      <c r="F110" s="12">
        <f t="shared" ca="1" si="24"/>
        <v>81</v>
      </c>
      <c r="G110" s="12">
        <f t="shared" ca="1" si="24"/>
        <v>80</v>
      </c>
      <c r="H110" s="12">
        <f t="shared" ca="1" si="24"/>
        <v>79</v>
      </c>
      <c r="I110" s="12">
        <f t="shared" ca="1" si="24"/>
        <v>78</v>
      </c>
      <c r="J110" s="127">
        <f t="shared" ca="1" si="24"/>
        <v>76</v>
      </c>
      <c r="K110" s="18" t="str">
        <f t="shared" ca="1" si="22"/>
        <v/>
      </c>
      <c r="L110" s="12">
        <f t="shared" ca="1" si="22"/>
        <v>7</v>
      </c>
      <c r="M110" s="12">
        <f t="shared" ca="1" si="22"/>
        <v>9</v>
      </c>
      <c r="N110" s="17">
        <f t="shared" ca="1" si="22"/>
        <v>21</v>
      </c>
      <c r="R110" s="10">
        <v>421010024</v>
      </c>
      <c r="S110" s="10">
        <f t="array" ref="S110">MATCH(1,($R110='Past-Seasons'!$B$1:$B$607)*($B$88='Past-Seasons'!$A$1:$A$607),0)</f>
        <v>97</v>
      </c>
      <c r="T110" s="10" t="str">
        <f t="shared" si="23"/>
        <v>G97:IQ97</v>
      </c>
    </row>
    <row r="111" spans="2:20" ht="12.75" customHeight="1" thickBot="1" x14ac:dyDescent="0.25">
      <c r="B111" s="87" t="str">
        <f>INDEX(Sites!$A:$K,MATCH($R111,Sites!$A:$A,0),4)</f>
        <v>PA</v>
      </c>
      <c r="C111" s="128" t="str">
        <f>INDEX(Sites!$A:$K,MATCH($R111,Sites!$A:$A,0),6)</f>
        <v>Philadelphia (NEW)</v>
      </c>
      <c r="D111" s="16">
        <f t="shared" ca="1" si="24"/>
        <v>82</v>
      </c>
      <c r="E111" s="11">
        <f t="shared" ca="1" si="24"/>
        <v>78</v>
      </c>
      <c r="F111" s="11">
        <f t="shared" ca="1" si="24"/>
        <v>77</v>
      </c>
      <c r="G111" s="11">
        <f t="shared" ca="1" si="24"/>
        <v>76</v>
      </c>
      <c r="H111" s="11">
        <f t="shared" ca="1" si="24"/>
        <v>75</v>
      </c>
      <c r="I111" s="11">
        <f t="shared" ca="1" si="24"/>
        <v>71.000000000000014</v>
      </c>
      <c r="J111" s="129">
        <f t="shared" ca="1" si="24"/>
        <v>71.000000000000014</v>
      </c>
      <c r="K111" s="16" t="str">
        <f t="shared" ca="1" si="22"/>
        <v/>
      </c>
      <c r="L111" s="11">
        <f t="shared" ca="1" si="22"/>
        <v>4</v>
      </c>
      <c r="M111" s="11">
        <f t="shared" ca="1" si="22"/>
        <v>8</v>
      </c>
      <c r="N111" s="13">
        <f t="shared" ca="1" si="22"/>
        <v>11</v>
      </c>
      <c r="R111" s="10">
        <v>421010048</v>
      </c>
      <c r="S111" s="10">
        <f t="array" ref="S111">MATCH(1,($R111='Past-Seasons'!$B$1:$B$607)*($B$88='Past-Seasons'!$A$1:$A$607),0)</f>
        <v>98</v>
      </c>
      <c r="T111" s="10" t="str">
        <f t="shared" si="23"/>
        <v>G98:IQ98</v>
      </c>
    </row>
    <row r="112" spans="2:20" ht="12.75" customHeight="1" x14ac:dyDescent="0.2">
      <c r="B112" s="130"/>
      <c r="C112" s="131" t="s">
        <v>82</v>
      </c>
      <c r="D112" s="522">
        <f t="shared" ref="D112:J112" ca="1" si="25">MAX(D89:D111)</f>
        <v>87.000000000000014</v>
      </c>
      <c r="E112" s="333">
        <f t="shared" ca="1" si="25"/>
        <v>84</v>
      </c>
      <c r="F112" s="333">
        <f t="shared" ca="1" si="25"/>
        <v>82</v>
      </c>
      <c r="G112" s="333">
        <f t="shared" ca="1" si="25"/>
        <v>80</v>
      </c>
      <c r="H112" s="333">
        <f t="shared" ca="1" si="25"/>
        <v>79</v>
      </c>
      <c r="I112" s="333">
        <f t="shared" ca="1" si="25"/>
        <v>78</v>
      </c>
      <c r="J112" s="131">
        <f t="shared" ca="1" si="25"/>
        <v>76</v>
      </c>
      <c r="K112" s="132">
        <f ca="1">SUM(K89:K111)</f>
        <v>2</v>
      </c>
      <c r="L112" s="133">
        <f ca="1">SUM(L89:L111)</f>
        <v>55</v>
      </c>
      <c r="M112" s="133">
        <f ca="1">SUM(M89:M111)</f>
        <v>121</v>
      </c>
      <c r="N112" s="134">
        <f ca="1">SUM(N89:N111)</f>
        <v>228</v>
      </c>
      <c r="R112" s="10" t="s">
        <v>78</v>
      </c>
    </row>
    <row r="113" spans="2:20" ht="12.75" customHeight="1" thickBot="1" x14ac:dyDescent="0.25">
      <c r="B113" s="90"/>
      <c r="C113" s="15"/>
      <c r="D113" s="15"/>
      <c r="E113" s="15"/>
      <c r="F113" s="15"/>
      <c r="G113" s="15"/>
      <c r="H113" s="15"/>
      <c r="I113" s="15"/>
      <c r="J113" s="15"/>
      <c r="K113" s="549" t="s">
        <v>39</v>
      </c>
      <c r="L113" s="550"/>
      <c r="M113" s="550"/>
      <c r="N113" s="551"/>
      <c r="R113" s="10" t="s">
        <v>78</v>
      </c>
    </row>
    <row r="114" spans="2:20" ht="12.75" customHeight="1" thickBot="1" x14ac:dyDescent="0.25">
      <c r="B114" s="18"/>
      <c r="C114" s="135" t="s">
        <v>79</v>
      </c>
      <c r="D114" s="136" t="s">
        <v>53</v>
      </c>
      <c r="E114" s="18"/>
      <c r="F114" s="12"/>
      <c r="G114" s="12"/>
      <c r="H114" s="12"/>
      <c r="I114" s="12"/>
      <c r="J114" s="12"/>
      <c r="K114" s="558"/>
      <c r="L114" s="559"/>
      <c r="M114" s="559"/>
      <c r="N114" s="560"/>
      <c r="R114" s="10" t="s">
        <v>78</v>
      </c>
    </row>
    <row r="115" spans="2:20" ht="12.75" customHeight="1" x14ac:dyDescent="0.2">
      <c r="B115" s="18"/>
      <c r="C115" s="137"/>
      <c r="D115" s="218" t="s">
        <v>55</v>
      </c>
      <c r="E115" s="18"/>
      <c r="F115" s="12"/>
      <c r="G115" s="12"/>
      <c r="H115" s="12"/>
      <c r="I115" s="12"/>
      <c r="J115" s="12"/>
      <c r="K115" s="555" t="s">
        <v>40</v>
      </c>
      <c r="L115" s="556"/>
      <c r="M115" s="556"/>
      <c r="N115" s="557"/>
      <c r="R115" s="10" t="s">
        <v>78</v>
      </c>
    </row>
    <row r="116" spans="2:20" ht="12.75" customHeight="1" x14ac:dyDescent="0.2">
      <c r="B116" s="18"/>
      <c r="C116" s="123"/>
      <c r="D116" s="230" t="s">
        <v>56</v>
      </c>
      <c r="E116" s="12"/>
      <c r="F116" s="12"/>
      <c r="G116" s="12"/>
      <c r="H116" s="12"/>
      <c r="I116" s="12"/>
      <c r="J116" s="12"/>
      <c r="K116" s="138" t="str">
        <f t="shared" ref="K116:N116" si="26">K$5</f>
        <v>&gt; 84</v>
      </c>
      <c r="L116" s="139" t="str">
        <f t="shared" si="26"/>
        <v>&gt; 75</v>
      </c>
      <c r="M116" s="139" t="str">
        <f t="shared" si="26"/>
        <v>&gt; 70</v>
      </c>
      <c r="N116" s="140" t="str">
        <f t="shared" si="26"/>
        <v>&gt; 65</v>
      </c>
      <c r="R116" s="10" t="s">
        <v>78</v>
      </c>
      <c r="S116" s="8" t="s">
        <v>68</v>
      </c>
      <c r="T116" s="8" t="s">
        <v>80</v>
      </c>
    </row>
    <row r="117" spans="2:20" ht="12.75" customHeight="1" thickBot="1" x14ac:dyDescent="0.25">
      <c r="B117" s="16"/>
      <c r="C117" s="124"/>
      <c r="D117" s="11"/>
      <c r="E117" s="11"/>
      <c r="F117" s="11"/>
      <c r="G117" s="11"/>
      <c r="H117" s="11"/>
      <c r="I117" s="11"/>
      <c r="J117" s="11"/>
      <c r="K117" s="521">
        <f ca="1">COUNTIF(INDIRECT($R$2 &amp; $T117),K$5)</f>
        <v>2</v>
      </c>
      <c r="L117" s="141">
        <f ca="1">COUNTIF(INDIRECT($R$2 &amp; $T117),L$5)</f>
        <v>13</v>
      </c>
      <c r="M117" s="141">
        <f ca="1">COUNTIF(INDIRECT($R$2 &amp; $T117),M$5)</f>
        <v>23</v>
      </c>
      <c r="N117" s="142">
        <f ca="1">COUNTIF(INDIRECT($R$2 &amp; $T117),N$5)</f>
        <v>41</v>
      </c>
      <c r="R117" s="10" t="s">
        <v>78</v>
      </c>
      <c r="S117" s="10">
        <f>MATCH($B$88-COUNT($B$117:$B117),'Past-Seasons'!$F$1:$F$21,0)</f>
        <v>17</v>
      </c>
      <c r="T117" s="10" t="str">
        <f>$T$1 &amp; S117 &amp; ":" &amp; $T$2 &amp; S117</f>
        <v>G17:IQ17</v>
      </c>
    </row>
    <row r="118" spans="2:20" ht="12.75" customHeight="1" x14ac:dyDescent="0.2">
      <c r="R118" s="10" t="s">
        <v>78</v>
      </c>
    </row>
    <row r="119" spans="2:20" ht="12.75" customHeight="1" x14ac:dyDescent="0.2">
      <c r="R119" s="10" t="s">
        <v>78</v>
      </c>
    </row>
    <row r="120" spans="2:20" ht="12.75" customHeight="1" x14ac:dyDescent="0.2">
      <c r="R120" s="10" t="s">
        <v>78</v>
      </c>
    </row>
    <row r="121" spans="2:20" ht="12.75" customHeight="1" x14ac:dyDescent="0.2">
      <c r="R121" s="10" t="s">
        <v>78</v>
      </c>
    </row>
    <row r="122" spans="2:20" ht="12.75" customHeight="1" x14ac:dyDescent="0.2">
      <c r="R122" s="10" t="s">
        <v>78</v>
      </c>
    </row>
    <row r="123" spans="2:20" ht="12.75" customHeight="1" x14ac:dyDescent="0.2">
      <c r="D123" s="561" t="s">
        <v>73</v>
      </c>
      <c r="E123" s="562"/>
      <c r="F123" s="562"/>
      <c r="G123" s="562"/>
      <c r="H123" s="562"/>
      <c r="I123" s="562"/>
      <c r="J123" s="563"/>
      <c r="K123" s="564" t="s">
        <v>74</v>
      </c>
      <c r="L123" s="565"/>
      <c r="M123" s="565"/>
      <c r="N123" s="566"/>
      <c r="R123" s="10" t="s">
        <v>78</v>
      </c>
    </row>
    <row r="124" spans="2:20" ht="12.75" customHeight="1" x14ac:dyDescent="0.2">
      <c r="B124" s="487">
        <v>2015</v>
      </c>
      <c r="C124" s="490" t="s">
        <v>47</v>
      </c>
      <c r="D124" s="120">
        <v>1</v>
      </c>
      <c r="E124" s="121">
        <v>2</v>
      </c>
      <c r="F124" s="121">
        <v>3</v>
      </c>
      <c r="G124" s="121">
        <v>4</v>
      </c>
      <c r="H124" s="121">
        <v>5</v>
      </c>
      <c r="I124" s="121">
        <v>6</v>
      </c>
      <c r="J124" s="122">
        <v>7</v>
      </c>
      <c r="K124" s="522" t="str">
        <f t="shared" ref="K124:N124" si="27">K$5</f>
        <v>&gt; 84</v>
      </c>
      <c r="L124" s="333" t="str">
        <f t="shared" si="27"/>
        <v>&gt; 75</v>
      </c>
      <c r="M124" s="333" t="str">
        <f t="shared" si="27"/>
        <v>&gt; 70</v>
      </c>
      <c r="N124" s="488" t="str">
        <f t="shared" si="27"/>
        <v>&gt; 65</v>
      </c>
      <c r="R124" s="8" t="s">
        <v>75</v>
      </c>
      <c r="S124" s="8" t="s">
        <v>10</v>
      </c>
      <c r="T124" s="8" t="s">
        <v>76</v>
      </c>
    </row>
    <row r="125" spans="2:20" ht="12.75" customHeight="1" x14ac:dyDescent="0.2">
      <c r="B125" s="489" t="str">
        <f>INDEX(Sites!$A:$K,MATCH($R125,Sites!$A:$A,0),4)</f>
        <v>DE</v>
      </c>
      <c r="C125" s="125" t="str">
        <f>INDEX(Sites!$A:$K,MATCH($R125,Sites!$A:$A,0),6)</f>
        <v>Kent (KILLENS)</v>
      </c>
      <c r="D125" s="20">
        <f t="shared" ref="D125:J134" ca="1" si="28">IF(ISERROR(LARGE(INDIRECT($R$2 &amp; $T125),D$88)),"No Data",LARGE(INDIRECT($R$2 &amp; $T125),D$88))</f>
        <v>70</v>
      </c>
      <c r="E125" s="19">
        <f t="shared" ca="1" si="28"/>
        <v>69</v>
      </c>
      <c r="F125" s="19">
        <f t="shared" ca="1" si="28"/>
        <v>68</v>
      </c>
      <c r="G125" s="19">
        <f t="shared" ca="1" si="28"/>
        <v>66</v>
      </c>
      <c r="H125" s="19">
        <f t="shared" ca="1" si="28"/>
        <v>66</v>
      </c>
      <c r="I125" s="19">
        <f t="shared" ca="1" si="28"/>
        <v>65</v>
      </c>
      <c r="J125" s="14">
        <f t="shared" ca="1" si="28"/>
        <v>65</v>
      </c>
      <c r="K125" s="20" t="str">
        <f t="shared" ref="K125:N147" ca="1" si="29">IF(COUNT(INDIRECT($R$2 &amp; $T125))&gt;0,IF(COUNTIF(INDIRECT($R$2 &amp; $T125),K$5)&gt;0,COUNTIF(INDIRECT($R$2 &amp; $T125),K$5),""),"No Data")</f>
        <v/>
      </c>
      <c r="L125" s="19" t="str">
        <f t="shared" ca="1" si="29"/>
        <v/>
      </c>
      <c r="M125" s="19" t="str">
        <f t="shared" ca="1" si="29"/>
        <v/>
      </c>
      <c r="N125" s="14">
        <f t="shared" ca="1" si="29"/>
        <v>5</v>
      </c>
      <c r="R125" s="10">
        <v>100010002</v>
      </c>
      <c r="S125" s="10">
        <f t="array" ref="S125">MATCH(1,($R125='Past-Seasons'!$B$1:$B$607)*($B$124='Past-Seasons'!$A$1:$A$607),0)</f>
        <v>102</v>
      </c>
      <c r="T125" s="10" t="str">
        <f t="shared" ref="T125:T147" si="30">$T$1 &amp; $S125 &amp; ":" &amp; $T$2 &amp; $S125</f>
        <v>G102:IQ102</v>
      </c>
    </row>
    <row r="126" spans="2:20" ht="12.75" customHeight="1" x14ac:dyDescent="0.2">
      <c r="B126" s="26" t="str">
        <f>INDEX(Sites!$A:$K,MATCH($R126,Sites!$A:$A,0),4)</f>
        <v>DE</v>
      </c>
      <c r="C126" s="126" t="str">
        <f>INDEX(Sites!$A:$K,MATCH($R126,Sites!$A:$A,0),6)</f>
        <v>New Castle (BCSP)</v>
      </c>
      <c r="D126" s="18">
        <f t="shared" ca="1" si="28"/>
        <v>94</v>
      </c>
      <c r="E126" s="12">
        <f t="shared" ca="1" si="28"/>
        <v>82</v>
      </c>
      <c r="F126" s="12">
        <f t="shared" ca="1" si="28"/>
        <v>71.000000000000014</v>
      </c>
      <c r="G126" s="12">
        <f t="shared" ca="1" si="28"/>
        <v>71.000000000000014</v>
      </c>
      <c r="H126" s="12">
        <f t="shared" ca="1" si="28"/>
        <v>71.000000000000014</v>
      </c>
      <c r="I126" s="12">
        <f t="shared" ca="1" si="28"/>
        <v>70</v>
      </c>
      <c r="J126" s="127">
        <f t="shared" ca="1" si="28"/>
        <v>70</v>
      </c>
      <c r="K126" s="18">
        <f t="shared" ca="1" si="29"/>
        <v>1</v>
      </c>
      <c r="L126" s="12">
        <f t="shared" ca="1" si="29"/>
        <v>2</v>
      </c>
      <c r="M126" s="12">
        <f t="shared" ca="1" si="29"/>
        <v>5</v>
      </c>
      <c r="N126" s="17">
        <f t="shared" ca="1" si="29"/>
        <v>19</v>
      </c>
      <c r="R126" s="10">
        <v>100031010</v>
      </c>
      <c r="S126" s="10">
        <f t="array" ref="S126">MATCH(1,($R126='Past-Seasons'!$B$1:$B$607)*($B$124='Past-Seasons'!$A$1:$A$607),0)</f>
        <v>103</v>
      </c>
      <c r="T126" s="10" t="str">
        <f t="shared" si="30"/>
        <v>G103:IQ103</v>
      </c>
    </row>
    <row r="127" spans="2:20" ht="12.75" customHeight="1" x14ac:dyDescent="0.2">
      <c r="B127" s="26" t="str">
        <f>INDEX(Sites!$A:$K,MATCH($R127,Sites!$A:$A,0),4)</f>
        <v>DE</v>
      </c>
      <c r="C127" s="126" t="str">
        <f>INDEX(Sites!$A:$K,MATCH($R127,Sites!$A:$A,0),6)</f>
        <v>New Castle (BELLFNT2)</v>
      </c>
      <c r="D127" s="18">
        <f t="shared" ca="1" si="28"/>
        <v>81</v>
      </c>
      <c r="E127" s="12">
        <f t="shared" ca="1" si="28"/>
        <v>70</v>
      </c>
      <c r="F127" s="12">
        <f t="shared" ca="1" si="28"/>
        <v>70</v>
      </c>
      <c r="G127" s="12">
        <f t="shared" ca="1" si="28"/>
        <v>69</v>
      </c>
      <c r="H127" s="12">
        <f t="shared" ca="1" si="28"/>
        <v>69</v>
      </c>
      <c r="I127" s="12">
        <f t="shared" ca="1" si="28"/>
        <v>69</v>
      </c>
      <c r="J127" s="127">
        <f t="shared" ca="1" si="28"/>
        <v>67</v>
      </c>
      <c r="K127" s="18" t="str">
        <f t="shared" ca="1" si="29"/>
        <v/>
      </c>
      <c r="L127" s="12">
        <f t="shared" ca="1" si="29"/>
        <v>1</v>
      </c>
      <c r="M127" s="12">
        <f t="shared" ca="1" si="29"/>
        <v>1</v>
      </c>
      <c r="N127" s="17">
        <f t="shared" ca="1" si="29"/>
        <v>8</v>
      </c>
      <c r="R127" s="10">
        <v>100031013</v>
      </c>
      <c r="S127" s="10">
        <f t="array" ref="S127">MATCH(1,($R127='Past-Seasons'!$B$1:$B$607)*($B$124='Past-Seasons'!$A$1:$A$607),0)</f>
        <v>104</v>
      </c>
      <c r="T127" s="10" t="str">
        <f t="shared" si="30"/>
        <v>G104:IQ104</v>
      </c>
    </row>
    <row r="128" spans="2:20" ht="12.75" customHeight="1" x14ac:dyDescent="0.2">
      <c r="B128" s="26" t="str">
        <f>INDEX(Sites!$A:$K,MATCH($R128,Sites!$A:$A,0),4)</f>
        <v>DE</v>
      </c>
      <c r="C128" s="126" t="str">
        <f>INDEX(Sites!$A:$K,MATCH($R128,Sites!$A:$A,0),6)</f>
        <v>New Castle (LUMS 2)</v>
      </c>
      <c r="D128" s="18">
        <f t="shared" ca="1" si="28"/>
        <v>76</v>
      </c>
      <c r="E128" s="12">
        <f t="shared" ca="1" si="28"/>
        <v>67</v>
      </c>
      <c r="F128" s="12">
        <f t="shared" ca="1" si="28"/>
        <v>67</v>
      </c>
      <c r="G128" s="12">
        <f t="shared" ca="1" si="28"/>
        <v>65</v>
      </c>
      <c r="H128" s="12">
        <f t="shared" ca="1" si="28"/>
        <v>65</v>
      </c>
      <c r="I128" s="12">
        <f t="shared" ca="1" si="28"/>
        <v>64</v>
      </c>
      <c r="J128" s="127">
        <f t="shared" ca="1" si="28"/>
        <v>64</v>
      </c>
      <c r="K128" s="18" t="str">
        <f t="shared" ca="1" si="29"/>
        <v/>
      </c>
      <c r="L128" s="12">
        <f t="shared" ca="1" si="29"/>
        <v>1</v>
      </c>
      <c r="M128" s="12">
        <f t="shared" ca="1" si="29"/>
        <v>1</v>
      </c>
      <c r="N128" s="17">
        <f t="shared" ca="1" si="29"/>
        <v>3</v>
      </c>
      <c r="R128" s="10">
        <v>100031007</v>
      </c>
      <c r="S128" s="10">
        <f t="array" ref="S128">MATCH(1,($R128='Past-Seasons'!$B$1:$B$607)*($B$124='Past-Seasons'!$A$1:$A$607),0)</f>
        <v>105</v>
      </c>
      <c r="T128" s="10" t="str">
        <f t="shared" si="30"/>
        <v>G105:IQ105</v>
      </c>
    </row>
    <row r="129" spans="2:20" ht="12.75" customHeight="1" x14ac:dyDescent="0.2">
      <c r="B129" s="26" t="str">
        <f>INDEX(Sites!$A:$K,MATCH($R129,Sites!$A:$A,0),4)</f>
        <v>DE</v>
      </c>
      <c r="C129" s="126" t="str">
        <f>INDEX(Sites!$A:$K,MATCH($R129,Sites!$A:$A,0),6)</f>
        <v>New Castle (MLK)</v>
      </c>
      <c r="D129" s="18">
        <f t="shared" ca="1" si="28"/>
        <v>89.000000000000014</v>
      </c>
      <c r="E129" s="12">
        <f t="shared" ca="1" si="28"/>
        <v>83</v>
      </c>
      <c r="F129" s="12">
        <f t="shared" ca="1" si="28"/>
        <v>72.000000000000014</v>
      </c>
      <c r="G129" s="12">
        <f t="shared" ca="1" si="28"/>
        <v>72.000000000000014</v>
      </c>
      <c r="H129" s="12">
        <f t="shared" ca="1" si="28"/>
        <v>71.000000000000014</v>
      </c>
      <c r="I129" s="12">
        <f t="shared" ca="1" si="28"/>
        <v>71.000000000000014</v>
      </c>
      <c r="J129" s="127">
        <f t="shared" ca="1" si="28"/>
        <v>67</v>
      </c>
      <c r="K129" s="18">
        <f t="shared" ca="1" si="29"/>
        <v>1</v>
      </c>
      <c r="L129" s="12">
        <f t="shared" ca="1" si="29"/>
        <v>2</v>
      </c>
      <c r="M129" s="12">
        <f t="shared" ca="1" si="29"/>
        <v>6</v>
      </c>
      <c r="N129" s="17">
        <f t="shared" ca="1" si="29"/>
        <v>8</v>
      </c>
      <c r="R129" s="10">
        <v>100032004</v>
      </c>
      <c r="S129" s="10">
        <f t="array" ref="S129">MATCH(1,($R129='Past-Seasons'!$B$1:$B$607)*($B$124='Past-Seasons'!$A$1:$A$607),0)</f>
        <v>106</v>
      </c>
      <c r="T129" s="10" t="str">
        <f t="shared" si="30"/>
        <v>G106:IQ106</v>
      </c>
    </row>
    <row r="130" spans="2:20" ht="12.75" customHeight="1" x14ac:dyDescent="0.2">
      <c r="B130" s="26" t="str">
        <f>INDEX(Sites!$A:$K,MATCH($R130,Sites!$A:$A,0),4)</f>
        <v>DE</v>
      </c>
      <c r="C130" s="126" t="str">
        <f>INDEX(Sites!$A:$K,MATCH($R130,Sites!$A:$A,0),6)</f>
        <v>Sussex (LEWES)</v>
      </c>
      <c r="D130" s="18">
        <f t="shared" ca="1" si="28"/>
        <v>75</v>
      </c>
      <c r="E130" s="12">
        <f t="shared" ca="1" si="28"/>
        <v>73.000000000000014</v>
      </c>
      <c r="F130" s="12">
        <f t="shared" ca="1" si="28"/>
        <v>72.000000000000014</v>
      </c>
      <c r="G130" s="12">
        <f t="shared" ca="1" si="28"/>
        <v>70</v>
      </c>
      <c r="H130" s="12">
        <f t="shared" ca="1" si="28"/>
        <v>69</v>
      </c>
      <c r="I130" s="12">
        <f t="shared" ca="1" si="28"/>
        <v>69</v>
      </c>
      <c r="J130" s="127">
        <f t="shared" ca="1" si="28"/>
        <v>68</v>
      </c>
      <c r="K130" s="18" t="str">
        <f t="shared" ca="1" si="29"/>
        <v/>
      </c>
      <c r="L130" s="12" t="str">
        <f t="shared" ca="1" si="29"/>
        <v/>
      </c>
      <c r="M130" s="12">
        <f t="shared" ca="1" si="29"/>
        <v>3</v>
      </c>
      <c r="N130" s="17">
        <f t="shared" ca="1" si="29"/>
        <v>8</v>
      </c>
      <c r="R130" s="10">
        <v>100051003</v>
      </c>
      <c r="S130" s="10">
        <f t="array" ref="S130">MATCH(1,($R130='Past-Seasons'!$B$1:$B$607)*($B$124='Past-Seasons'!$A$1:$A$607),0)</f>
        <v>107</v>
      </c>
      <c r="T130" s="10" t="str">
        <f t="shared" si="30"/>
        <v>G107:IQ107</v>
      </c>
    </row>
    <row r="131" spans="2:20" ht="12.75" customHeight="1" x14ac:dyDescent="0.2">
      <c r="B131" s="26" t="str">
        <f>INDEX(Sites!$A:$K,MATCH($R131,Sites!$A:$A,0),4)</f>
        <v>DE</v>
      </c>
      <c r="C131" s="126" t="str">
        <f>INDEX(Sites!$A:$K,MATCH($R131,Sites!$A:$A,0),6)</f>
        <v>Sussex (SEAFORD)</v>
      </c>
      <c r="D131" s="18">
        <f t="shared" ca="1" si="28"/>
        <v>70</v>
      </c>
      <c r="E131" s="12">
        <f t="shared" ca="1" si="28"/>
        <v>68</v>
      </c>
      <c r="F131" s="12">
        <f t="shared" ca="1" si="28"/>
        <v>66</v>
      </c>
      <c r="G131" s="12">
        <f t="shared" ca="1" si="28"/>
        <v>64</v>
      </c>
      <c r="H131" s="12">
        <f t="shared" ca="1" si="28"/>
        <v>63</v>
      </c>
      <c r="I131" s="12">
        <f t="shared" ca="1" si="28"/>
        <v>62</v>
      </c>
      <c r="J131" s="127">
        <f t="shared" ca="1" si="28"/>
        <v>62</v>
      </c>
      <c r="K131" s="18" t="str">
        <f t="shared" ca="1" si="29"/>
        <v/>
      </c>
      <c r="L131" s="12" t="str">
        <f t="shared" ca="1" si="29"/>
        <v/>
      </c>
      <c r="M131" s="12" t="str">
        <f t="shared" ca="1" si="29"/>
        <v/>
      </c>
      <c r="N131" s="17">
        <f t="shared" ca="1" si="29"/>
        <v>3</v>
      </c>
      <c r="R131" s="10">
        <v>100051002</v>
      </c>
      <c r="S131" s="10">
        <f t="array" ref="S131">MATCH(1,($R131='Past-Seasons'!$B$1:$B$607)*($B$124='Past-Seasons'!$A$1:$A$607),0)</f>
        <v>108</v>
      </c>
      <c r="T131" s="10" t="str">
        <f t="shared" si="30"/>
        <v>G108:IQ108</v>
      </c>
    </row>
    <row r="132" spans="2:20" ht="12.75" customHeight="1" x14ac:dyDescent="0.2">
      <c r="B132" s="26" t="str">
        <f>INDEX(Sites!$A:$K,MATCH($R132,Sites!$A:$A,0),4)</f>
        <v>MD</v>
      </c>
      <c r="C132" s="126" t="str">
        <f>INDEX(Sites!$A:$K,MATCH($R132,Sites!$A:$A,0),6)</f>
        <v>Cecil (Fair Hill)</v>
      </c>
      <c r="D132" s="18">
        <f t="shared" ca="1" si="28"/>
        <v>100</v>
      </c>
      <c r="E132" s="12">
        <f t="shared" ca="1" si="28"/>
        <v>79</v>
      </c>
      <c r="F132" s="12">
        <f t="shared" ca="1" si="28"/>
        <v>74.000000000000014</v>
      </c>
      <c r="G132" s="12">
        <f t="shared" ca="1" si="28"/>
        <v>74.000000000000014</v>
      </c>
      <c r="H132" s="12">
        <f t="shared" ca="1" si="28"/>
        <v>74.000000000000014</v>
      </c>
      <c r="I132" s="12">
        <f t="shared" ca="1" si="28"/>
        <v>70</v>
      </c>
      <c r="J132" s="127">
        <f t="shared" ca="1" si="28"/>
        <v>69</v>
      </c>
      <c r="K132" s="18">
        <f t="shared" ca="1" si="29"/>
        <v>1</v>
      </c>
      <c r="L132" s="12">
        <f t="shared" ca="1" si="29"/>
        <v>2</v>
      </c>
      <c r="M132" s="12">
        <f t="shared" ca="1" si="29"/>
        <v>5</v>
      </c>
      <c r="N132" s="17">
        <f t="shared" ca="1" si="29"/>
        <v>15</v>
      </c>
      <c r="R132" s="10">
        <v>240150003</v>
      </c>
      <c r="S132" s="10">
        <f t="array" ref="S132">MATCH(1,($R132='Past-Seasons'!$B$1:$B$607)*($B$124='Past-Seasons'!$A$1:$A$607),0)</f>
        <v>109</v>
      </c>
      <c r="T132" s="10" t="str">
        <f t="shared" si="30"/>
        <v>G109:IQ109</v>
      </c>
    </row>
    <row r="133" spans="2:20" ht="12.75" customHeight="1" x14ac:dyDescent="0.2">
      <c r="B133" s="26" t="str">
        <f>INDEX(Sites!$A:$K,MATCH($R133,Sites!$A:$A,0),4)</f>
        <v>NJ</v>
      </c>
      <c r="C133" s="126" t="str">
        <f>INDEX(Sites!$A:$K,MATCH($R133,Sites!$A:$A,0),6)</f>
        <v>Ancora State Hospital</v>
      </c>
      <c r="D133" s="18">
        <f t="shared" ca="1" si="28"/>
        <v>76</v>
      </c>
      <c r="E133" s="12">
        <f t="shared" ca="1" si="28"/>
        <v>76</v>
      </c>
      <c r="F133" s="12">
        <f t="shared" ca="1" si="28"/>
        <v>75</v>
      </c>
      <c r="G133" s="12">
        <f t="shared" ca="1" si="28"/>
        <v>72.000000000000014</v>
      </c>
      <c r="H133" s="12">
        <f t="shared" ca="1" si="28"/>
        <v>72.000000000000014</v>
      </c>
      <c r="I133" s="12">
        <f t="shared" ca="1" si="28"/>
        <v>71.000000000000014</v>
      </c>
      <c r="J133" s="127">
        <f t="shared" ca="1" si="28"/>
        <v>71.000000000000014</v>
      </c>
      <c r="K133" s="18" t="str">
        <f t="shared" ca="1" si="29"/>
        <v/>
      </c>
      <c r="L133" s="12">
        <f t="shared" ca="1" si="29"/>
        <v>2</v>
      </c>
      <c r="M133" s="12">
        <f t="shared" ca="1" si="29"/>
        <v>7</v>
      </c>
      <c r="N133" s="17">
        <f t="shared" ca="1" si="29"/>
        <v>15</v>
      </c>
      <c r="R133" s="10">
        <v>340071001</v>
      </c>
      <c r="S133" s="10">
        <f t="array" ref="S133">MATCH(1,($R133='Past-Seasons'!$B$1:$B$607)*($B$124='Past-Seasons'!$A$1:$A$607),0)</f>
        <v>110</v>
      </c>
      <c r="T133" s="10" t="str">
        <f t="shared" si="30"/>
        <v>G110:IQ110</v>
      </c>
    </row>
    <row r="134" spans="2:20" ht="12.75" customHeight="1" x14ac:dyDescent="0.2">
      <c r="B134" s="26" t="str">
        <f>INDEX(Sites!$A:$K,MATCH($R134,Sites!$A:$A,0),4)</f>
        <v>NJ</v>
      </c>
      <c r="C134" s="126" t="str">
        <f>INDEX(Sites!$A:$K,MATCH($R134,Sites!$A:$A,0),6)</f>
        <v>Brigantine</v>
      </c>
      <c r="D134" s="18">
        <f t="shared" ca="1" si="28"/>
        <v>77</v>
      </c>
      <c r="E134" s="12">
        <f t="shared" ca="1" si="28"/>
        <v>75</v>
      </c>
      <c r="F134" s="12">
        <f t="shared" ca="1" si="28"/>
        <v>68</v>
      </c>
      <c r="G134" s="12">
        <f t="shared" ca="1" si="28"/>
        <v>68</v>
      </c>
      <c r="H134" s="12">
        <f t="shared" ca="1" si="28"/>
        <v>64</v>
      </c>
      <c r="I134" s="12">
        <f t="shared" ca="1" si="28"/>
        <v>64</v>
      </c>
      <c r="J134" s="127">
        <f t="shared" ca="1" si="28"/>
        <v>63</v>
      </c>
      <c r="K134" s="18" t="str">
        <f t="shared" ca="1" si="29"/>
        <v/>
      </c>
      <c r="L134" s="12">
        <f t="shared" ca="1" si="29"/>
        <v>1</v>
      </c>
      <c r="M134" s="12">
        <f t="shared" ca="1" si="29"/>
        <v>2</v>
      </c>
      <c r="N134" s="17">
        <f t="shared" ca="1" si="29"/>
        <v>4</v>
      </c>
      <c r="R134" s="10">
        <v>340010006</v>
      </c>
      <c r="S134" s="10">
        <f t="array" ref="S134">MATCH(1,($R134='Past-Seasons'!$B$1:$B$607)*($B$124='Past-Seasons'!$A$1:$A$607),0)</f>
        <v>111</v>
      </c>
      <c r="T134" s="10" t="str">
        <f t="shared" si="30"/>
        <v>G111:IQ111</v>
      </c>
    </row>
    <row r="135" spans="2:20" ht="12.75" customHeight="1" x14ac:dyDescent="0.2">
      <c r="B135" s="26" t="str">
        <f>INDEX(Sites!$A:$K,MATCH($R135,Sites!$A:$A,0),4)</f>
        <v>NJ</v>
      </c>
      <c r="C135" s="126" t="str">
        <f>INDEX(Sites!$A:$K,MATCH($R135,Sites!$A:$A,0),6)</f>
        <v>Camden Spruce St</v>
      </c>
      <c r="D135" s="18">
        <f t="shared" ref="D135:J147" ca="1" si="31">IF(ISERROR(LARGE(INDIRECT($R$2 &amp; $T135),D$88)),"No Data",LARGE(INDIRECT($R$2 &amp; $T135),D$88))</f>
        <v>90</v>
      </c>
      <c r="E135" s="12">
        <f t="shared" ca="1" si="31"/>
        <v>83</v>
      </c>
      <c r="F135" s="12">
        <f t="shared" ca="1" si="31"/>
        <v>81</v>
      </c>
      <c r="G135" s="12">
        <f t="shared" ca="1" si="31"/>
        <v>79</v>
      </c>
      <c r="H135" s="12">
        <f t="shared" ca="1" si="31"/>
        <v>78</v>
      </c>
      <c r="I135" s="12">
        <f t="shared" ca="1" si="31"/>
        <v>78</v>
      </c>
      <c r="J135" s="127">
        <f t="shared" ca="1" si="31"/>
        <v>78</v>
      </c>
      <c r="K135" s="18">
        <f t="shared" ca="1" si="29"/>
        <v>1</v>
      </c>
      <c r="L135" s="12">
        <f t="shared" ca="1" si="29"/>
        <v>10</v>
      </c>
      <c r="M135" s="12">
        <f t="shared" ca="1" si="29"/>
        <v>11</v>
      </c>
      <c r="N135" s="17">
        <f t="shared" ca="1" si="29"/>
        <v>18</v>
      </c>
      <c r="R135" s="10">
        <v>340070002</v>
      </c>
      <c r="S135" s="10">
        <f t="array" ref="S135">MATCH(1,($R135='Past-Seasons'!$B$1:$B$607)*($B$124='Past-Seasons'!$A$1:$A$607),0)</f>
        <v>112</v>
      </c>
      <c r="T135" s="10" t="str">
        <f t="shared" si="30"/>
        <v>G112:IQ112</v>
      </c>
    </row>
    <row r="136" spans="2:20" ht="12.75" customHeight="1" x14ac:dyDescent="0.2">
      <c r="B136" s="26" t="str">
        <f>INDEX(Sites!$A:$K,MATCH($R136,Sites!$A:$A,0),4)</f>
        <v>NJ</v>
      </c>
      <c r="C136" s="126" t="str">
        <f>INDEX(Sites!$A:$K,MATCH($R136,Sites!$A:$A,0),6)</f>
        <v>Clarksboro</v>
      </c>
      <c r="D136" s="18">
        <f t="shared" ca="1" si="31"/>
        <v>80</v>
      </c>
      <c r="E136" s="12">
        <f t="shared" ca="1" si="31"/>
        <v>79</v>
      </c>
      <c r="F136" s="12">
        <f t="shared" ca="1" si="31"/>
        <v>77</v>
      </c>
      <c r="G136" s="12">
        <f t="shared" ca="1" si="31"/>
        <v>76</v>
      </c>
      <c r="H136" s="12">
        <f t="shared" ca="1" si="31"/>
        <v>75</v>
      </c>
      <c r="I136" s="12">
        <f t="shared" ca="1" si="31"/>
        <v>70</v>
      </c>
      <c r="J136" s="127">
        <f t="shared" ca="1" si="31"/>
        <v>69</v>
      </c>
      <c r="K136" s="18" t="str">
        <f t="shared" ca="1" si="29"/>
        <v/>
      </c>
      <c r="L136" s="12">
        <f t="shared" ca="1" si="29"/>
        <v>4</v>
      </c>
      <c r="M136" s="12">
        <f t="shared" ca="1" si="29"/>
        <v>5</v>
      </c>
      <c r="N136" s="17">
        <f t="shared" ca="1" si="29"/>
        <v>12</v>
      </c>
      <c r="R136" s="10">
        <v>340150002</v>
      </c>
      <c r="S136" s="10">
        <f t="array" ref="S136">MATCH(1,($R136='Past-Seasons'!$B$1:$B$607)*($B$124='Past-Seasons'!$A$1:$A$607),0)</f>
        <v>113</v>
      </c>
      <c r="T136" s="10" t="str">
        <f t="shared" si="30"/>
        <v>G113:IQ113</v>
      </c>
    </row>
    <row r="137" spans="2:20" ht="12.75" customHeight="1" x14ac:dyDescent="0.2">
      <c r="B137" s="26" t="str">
        <f>INDEX(Sites!$A:$K,MATCH($R137,Sites!$A:$A,0),4)</f>
        <v>NJ</v>
      </c>
      <c r="C137" s="126" t="str">
        <f>INDEX(Sites!$A:$K,MATCH($R137,Sites!$A:$A,0),6)</f>
        <v>Colliers Mills</v>
      </c>
      <c r="D137" s="18">
        <f t="shared" ca="1" si="31"/>
        <v>90</v>
      </c>
      <c r="E137" s="12">
        <f t="shared" ca="1" si="31"/>
        <v>81</v>
      </c>
      <c r="F137" s="12">
        <f t="shared" ca="1" si="31"/>
        <v>77</v>
      </c>
      <c r="G137" s="12">
        <f t="shared" ca="1" si="31"/>
        <v>75</v>
      </c>
      <c r="H137" s="12">
        <f t="shared" ca="1" si="31"/>
        <v>73.000000000000014</v>
      </c>
      <c r="I137" s="12">
        <f t="shared" ca="1" si="31"/>
        <v>73.000000000000014</v>
      </c>
      <c r="J137" s="127">
        <f t="shared" ca="1" si="31"/>
        <v>73.000000000000014</v>
      </c>
      <c r="K137" s="18">
        <f t="shared" ca="1" si="29"/>
        <v>1</v>
      </c>
      <c r="L137" s="12">
        <f t="shared" ca="1" si="29"/>
        <v>3</v>
      </c>
      <c r="M137" s="12">
        <f t="shared" ca="1" si="29"/>
        <v>9</v>
      </c>
      <c r="N137" s="17">
        <f t="shared" ca="1" si="29"/>
        <v>19</v>
      </c>
      <c r="R137" s="10">
        <v>340290006</v>
      </c>
      <c r="S137" s="10">
        <f t="array" ref="S137">MATCH(1,($R137='Past-Seasons'!$B$1:$B$607)*($B$124='Past-Seasons'!$A$1:$A$607),0)</f>
        <v>114</v>
      </c>
      <c r="T137" s="10" t="str">
        <f t="shared" si="30"/>
        <v>G114:IQ114</v>
      </c>
    </row>
    <row r="138" spans="2:20" ht="12.75" customHeight="1" x14ac:dyDescent="0.2">
      <c r="B138" s="26" t="str">
        <f>INDEX(Sites!$A:$K,MATCH($R138,Sites!$A:$A,0),4)</f>
        <v>NJ</v>
      </c>
      <c r="C138" s="126" t="str">
        <f>INDEX(Sites!$A:$K,MATCH($R138,Sites!$A:$A,0),6)</f>
        <v>Millville</v>
      </c>
      <c r="D138" s="18">
        <f t="shared" ca="1" si="31"/>
        <v>73.000000000000014</v>
      </c>
      <c r="E138" s="12">
        <f t="shared" ca="1" si="31"/>
        <v>72.000000000000014</v>
      </c>
      <c r="F138" s="12">
        <f t="shared" ca="1" si="31"/>
        <v>70</v>
      </c>
      <c r="G138" s="12">
        <f t="shared" ca="1" si="31"/>
        <v>68</v>
      </c>
      <c r="H138" s="12">
        <f t="shared" ca="1" si="31"/>
        <v>68</v>
      </c>
      <c r="I138" s="12">
        <f t="shared" ca="1" si="31"/>
        <v>67</v>
      </c>
      <c r="J138" s="127">
        <f t="shared" ca="1" si="31"/>
        <v>67</v>
      </c>
      <c r="K138" s="18" t="str">
        <f t="shared" ca="1" si="29"/>
        <v/>
      </c>
      <c r="L138" s="12" t="str">
        <f t="shared" ca="1" si="29"/>
        <v/>
      </c>
      <c r="M138" s="12">
        <f t="shared" ca="1" si="29"/>
        <v>2</v>
      </c>
      <c r="N138" s="17">
        <f t="shared" ca="1" si="29"/>
        <v>8</v>
      </c>
      <c r="R138" s="10">
        <v>340110007</v>
      </c>
      <c r="S138" s="10">
        <f t="array" ref="S138">MATCH(1,($R138='Past-Seasons'!$B$1:$B$607)*($B$124='Past-Seasons'!$A$1:$A$607),0)</f>
        <v>115</v>
      </c>
      <c r="T138" s="10" t="str">
        <f t="shared" si="30"/>
        <v>G115:IQ115</v>
      </c>
    </row>
    <row r="139" spans="2:20" ht="12.75" customHeight="1" x14ac:dyDescent="0.2">
      <c r="B139" s="26" t="str">
        <f>INDEX(Sites!$A:$K,MATCH($R139,Sites!$A:$A,0),4)</f>
        <v>NJ</v>
      </c>
      <c r="C139" s="126" t="str">
        <f>INDEX(Sites!$A:$K,MATCH($R139,Sites!$A:$A,0),6)</f>
        <v>Rider University</v>
      </c>
      <c r="D139" s="18">
        <f t="shared" ca="1" si="31"/>
        <v>84</v>
      </c>
      <c r="E139" s="12">
        <f t="shared" ca="1" si="31"/>
        <v>78</v>
      </c>
      <c r="F139" s="12">
        <f t="shared" ca="1" si="31"/>
        <v>77</v>
      </c>
      <c r="G139" s="12">
        <f t="shared" ca="1" si="31"/>
        <v>73.000000000000014</v>
      </c>
      <c r="H139" s="12">
        <f t="shared" ca="1" si="31"/>
        <v>72.000000000000014</v>
      </c>
      <c r="I139" s="12">
        <f t="shared" ca="1" si="31"/>
        <v>71.000000000000014</v>
      </c>
      <c r="J139" s="127">
        <f t="shared" ca="1" si="31"/>
        <v>70</v>
      </c>
      <c r="K139" s="18" t="str">
        <f t="shared" ca="1" si="29"/>
        <v/>
      </c>
      <c r="L139" s="12">
        <f t="shared" ca="1" si="29"/>
        <v>3</v>
      </c>
      <c r="M139" s="12">
        <f t="shared" ca="1" si="29"/>
        <v>6</v>
      </c>
      <c r="N139" s="17">
        <f t="shared" ca="1" si="29"/>
        <v>16</v>
      </c>
      <c r="R139" s="10">
        <v>340210005</v>
      </c>
      <c r="S139" s="10">
        <f t="array" ref="S139">MATCH(1,($R139='Past-Seasons'!$B$1:$B$607)*($B$124='Past-Seasons'!$A$1:$A$607),0)</f>
        <v>116</v>
      </c>
      <c r="T139" s="10" t="str">
        <f t="shared" si="30"/>
        <v>G116:IQ116</v>
      </c>
    </row>
    <row r="140" spans="2:20" ht="12.75" customHeight="1" x14ac:dyDescent="0.2">
      <c r="B140" s="26" t="str">
        <f>INDEX(Sites!$A:$K,MATCH($R140,Sites!$A:$A,0),4)</f>
        <v>NJ</v>
      </c>
      <c r="C140" s="126" t="str">
        <f>INDEX(Sites!$A:$K,MATCH($R140,Sites!$A:$A,0),6)</f>
        <v>Washington Crossing</v>
      </c>
      <c r="D140" s="18">
        <f t="shared" ca="1" si="31"/>
        <v>81</v>
      </c>
      <c r="E140" s="12">
        <f t="shared" ca="1" si="31"/>
        <v>81</v>
      </c>
      <c r="F140" s="12">
        <f t="shared" ca="1" si="31"/>
        <v>79</v>
      </c>
      <c r="G140" s="12">
        <f t="shared" ca="1" si="31"/>
        <v>75</v>
      </c>
      <c r="H140" s="12">
        <f t="shared" ca="1" si="31"/>
        <v>75</v>
      </c>
      <c r="I140" s="12">
        <f t="shared" ca="1" si="31"/>
        <v>74.000000000000014</v>
      </c>
      <c r="J140" s="127">
        <f t="shared" ca="1" si="31"/>
        <v>72.000000000000014</v>
      </c>
      <c r="K140" s="18" t="str">
        <f t="shared" ca="1" si="29"/>
        <v/>
      </c>
      <c r="L140" s="12">
        <f t="shared" ca="1" si="29"/>
        <v>3</v>
      </c>
      <c r="M140" s="12">
        <f t="shared" ca="1" si="29"/>
        <v>8</v>
      </c>
      <c r="N140" s="17">
        <f t="shared" ca="1" si="29"/>
        <v>17</v>
      </c>
      <c r="R140" s="10">
        <v>340219991</v>
      </c>
      <c r="S140" s="10">
        <f t="array" ref="S140">MATCH(1,($R140='Past-Seasons'!$B$1:$B$607)*($B$124='Past-Seasons'!$A$1:$A$607),0)</f>
        <v>117</v>
      </c>
      <c r="T140" s="10" t="str">
        <f t="shared" si="30"/>
        <v>G117:IQ117</v>
      </c>
    </row>
    <row r="141" spans="2:20" ht="12.75" customHeight="1" x14ac:dyDescent="0.2">
      <c r="B141" s="26" t="str">
        <f>INDEX(Sites!$A:$K,MATCH($R141,Sites!$A:$A,0),4)</f>
        <v>PA</v>
      </c>
      <c r="C141" s="126" t="str">
        <f>INDEX(Sites!$A:$K,MATCH($R141,Sites!$A:$A,0),6)</f>
        <v>Bucks (BRIS)</v>
      </c>
      <c r="D141" s="18">
        <f t="shared" ca="1" si="31"/>
        <v>91</v>
      </c>
      <c r="E141" s="12">
        <f t="shared" ca="1" si="31"/>
        <v>85</v>
      </c>
      <c r="F141" s="12">
        <f t="shared" ca="1" si="31"/>
        <v>83</v>
      </c>
      <c r="G141" s="12">
        <f t="shared" ca="1" si="31"/>
        <v>82</v>
      </c>
      <c r="H141" s="12">
        <f t="shared" ca="1" si="31"/>
        <v>76</v>
      </c>
      <c r="I141" s="12">
        <f t="shared" ca="1" si="31"/>
        <v>74.000000000000014</v>
      </c>
      <c r="J141" s="127">
        <f t="shared" ca="1" si="31"/>
        <v>74.000000000000014</v>
      </c>
      <c r="K141" s="18">
        <f t="shared" ca="1" si="29"/>
        <v>2</v>
      </c>
      <c r="L141" s="12">
        <f t="shared" ca="1" si="29"/>
        <v>5</v>
      </c>
      <c r="M141" s="12">
        <f t="shared" ca="1" si="29"/>
        <v>15</v>
      </c>
      <c r="N141" s="17">
        <f t="shared" ca="1" si="29"/>
        <v>23</v>
      </c>
      <c r="R141" s="10">
        <v>420170012</v>
      </c>
      <c r="S141" s="10">
        <f t="array" ref="S141">MATCH(1,($R141='Past-Seasons'!$B$1:$B$607)*($B$124='Past-Seasons'!$A$1:$A$607),0)</f>
        <v>118</v>
      </c>
      <c r="T141" s="10" t="str">
        <f t="shared" si="30"/>
        <v>G118:IQ118</v>
      </c>
    </row>
    <row r="142" spans="2:20" ht="12.75" customHeight="1" x14ac:dyDescent="0.2">
      <c r="B142" s="26" t="str">
        <f>INDEX(Sites!$A:$K,MATCH($R142,Sites!$A:$A,0),4)</f>
        <v>PA</v>
      </c>
      <c r="C142" s="126" t="str">
        <f>INDEX(Sites!$A:$K,MATCH($R142,Sites!$A:$A,0),6)</f>
        <v>Chester (NEWG)</v>
      </c>
      <c r="D142" s="18">
        <f t="shared" ca="1" si="31"/>
        <v>92</v>
      </c>
      <c r="E142" s="12">
        <f t="shared" ca="1" si="31"/>
        <v>77</v>
      </c>
      <c r="F142" s="12">
        <f t="shared" ca="1" si="31"/>
        <v>69</v>
      </c>
      <c r="G142" s="12">
        <f t="shared" ca="1" si="31"/>
        <v>68</v>
      </c>
      <c r="H142" s="12">
        <f t="shared" ca="1" si="31"/>
        <v>68</v>
      </c>
      <c r="I142" s="12">
        <f t="shared" ca="1" si="31"/>
        <v>68</v>
      </c>
      <c r="J142" s="127">
        <f t="shared" ca="1" si="31"/>
        <v>67</v>
      </c>
      <c r="K142" s="18">
        <f t="shared" ca="1" si="29"/>
        <v>1</v>
      </c>
      <c r="L142" s="12">
        <f t="shared" ca="1" si="29"/>
        <v>2</v>
      </c>
      <c r="M142" s="12">
        <f t="shared" ca="1" si="29"/>
        <v>2</v>
      </c>
      <c r="N142" s="17">
        <f t="shared" ca="1" si="29"/>
        <v>15</v>
      </c>
      <c r="R142" s="10">
        <v>420290100</v>
      </c>
      <c r="S142" s="10">
        <f t="array" ref="S142">MATCH(1,($R142='Past-Seasons'!$B$1:$B$607)*($B$124='Past-Seasons'!$A$1:$A$607),0)</f>
        <v>119</v>
      </c>
      <c r="T142" s="10" t="str">
        <f t="shared" si="30"/>
        <v>G119:IQ119</v>
      </c>
    </row>
    <row r="143" spans="2:20" ht="12.75" customHeight="1" x14ac:dyDescent="0.2">
      <c r="B143" s="26" t="str">
        <f>INDEX(Sites!$A:$K,MATCH($R143,Sites!$A:$A,0),4)</f>
        <v>PA</v>
      </c>
      <c r="C143" s="126" t="str">
        <f>INDEX(Sites!$A:$K,MATCH($R143,Sites!$A:$A,0),6)</f>
        <v>Delaware (CHES)</v>
      </c>
      <c r="D143" s="18">
        <f t="shared" ca="1" si="31"/>
        <v>85</v>
      </c>
      <c r="E143" s="12">
        <f t="shared" ca="1" si="31"/>
        <v>80</v>
      </c>
      <c r="F143" s="12">
        <f t="shared" ca="1" si="31"/>
        <v>78</v>
      </c>
      <c r="G143" s="12">
        <f t="shared" ca="1" si="31"/>
        <v>74.000000000000014</v>
      </c>
      <c r="H143" s="12">
        <f t="shared" ca="1" si="31"/>
        <v>74.000000000000014</v>
      </c>
      <c r="I143" s="12">
        <f t="shared" ca="1" si="31"/>
        <v>73.000000000000014</v>
      </c>
      <c r="J143" s="127">
        <f t="shared" ca="1" si="31"/>
        <v>72.000000000000014</v>
      </c>
      <c r="K143" s="18">
        <f t="shared" ca="1" si="29"/>
        <v>1</v>
      </c>
      <c r="L143" s="12">
        <f t="shared" ca="1" si="29"/>
        <v>3</v>
      </c>
      <c r="M143" s="12">
        <f t="shared" ca="1" si="29"/>
        <v>8</v>
      </c>
      <c r="N143" s="17">
        <f t="shared" ca="1" si="29"/>
        <v>13</v>
      </c>
      <c r="R143" s="10">
        <v>420450002</v>
      </c>
      <c r="S143" s="10">
        <f t="array" ref="S143">MATCH(1,($R143='Past-Seasons'!$B$1:$B$607)*($B$124='Past-Seasons'!$A$1:$A$607),0)</f>
        <v>120</v>
      </c>
      <c r="T143" s="10" t="str">
        <f t="shared" si="30"/>
        <v>G120:IQ120</v>
      </c>
    </row>
    <row r="144" spans="2:20" ht="12.75" customHeight="1" x14ac:dyDescent="0.2">
      <c r="B144" s="26" t="str">
        <f>INDEX(Sites!$A:$K,MATCH($R144,Sites!$A:$A,0),4)</f>
        <v>PA</v>
      </c>
      <c r="C144" s="126" t="str">
        <f>INDEX(Sites!$A:$K,MATCH($R144,Sites!$A:$A,0),6)</f>
        <v>Montgomery (NORR)</v>
      </c>
      <c r="D144" s="18">
        <f t="shared" ca="1" si="31"/>
        <v>80</v>
      </c>
      <c r="E144" s="12">
        <f t="shared" ca="1" si="31"/>
        <v>76</v>
      </c>
      <c r="F144" s="12">
        <f t="shared" ca="1" si="31"/>
        <v>75</v>
      </c>
      <c r="G144" s="12">
        <f t="shared" ca="1" si="31"/>
        <v>73.000000000000014</v>
      </c>
      <c r="H144" s="12">
        <f t="shared" ca="1" si="31"/>
        <v>72.000000000000014</v>
      </c>
      <c r="I144" s="12">
        <f t="shared" ca="1" si="31"/>
        <v>71.000000000000014</v>
      </c>
      <c r="J144" s="127">
        <f t="shared" ca="1" si="31"/>
        <v>69</v>
      </c>
      <c r="K144" s="18" t="str">
        <f t="shared" ca="1" si="29"/>
        <v/>
      </c>
      <c r="L144" s="12">
        <f t="shared" ca="1" si="29"/>
        <v>2</v>
      </c>
      <c r="M144" s="12">
        <f t="shared" ca="1" si="29"/>
        <v>6</v>
      </c>
      <c r="N144" s="17">
        <f t="shared" ca="1" si="29"/>
        <v>11</v>
      </c>
      <c r="R144" s="10">
        <v>420910013</v>
      </c>
      <c r="S144" s="10">
        <f t="array" ref="S144">MATCH(1,($R144='Past-Seasons'!$B$1:$B$607)*($B$124='Past-Seasons'!$A$1:$A$607),0)</f>
        <v>121</v>
      </c>
      <c r="T144" s="10" t="str">
        <f t="shared" si="30"/>
        <v>G121:IQ121</v>
      </c>
    </row>
    <row r="145" spans="2:20" ht="12.75" customHeight="1" x14ac:dyDescent="0.2">
      <c r="B145" s="26" t="str">
        <f>INDEX(Sites!$A:$K,MATCH($R145,Sites!$A:$A,0),4)</f>
        <v>PA</v>
      </c>
      <c r="C145" s="126" t="str">
        <f>INDEX(Sites!$A:$K,MATCH($R145,Sites!$A:$A,0),6)</f>
        <v>Philadelphia (LAB)</v>
      </c>
      <c r="D145" s="18">
        <f t="shared" ca="1" si="31"/>
        <v>67</v>
      </c>
      <c r="E145" s="12">
        <f t="shared" ca="1" si="31"/>
        <v>60</v>
      </c>
      <c r="F145" s="12">
        <f t="shared" ca="1" si="31"/>
        <v>58</v>
      </c>
      <c r="G145" s="12">
        <f t="shared" ca="1" si="31"/>
        <v>57</v>
      </c>
      <c r="H145" s="12">
        <f t="shared" ca="1" si="31"/>
        <v>56</v>
      </c>
      <c r="I145" s="12">
        <f t="shared" ca="1" si="31"/>
        <v>55</v>
      </c>
      <c r="J145" s="127">
        <f t="shared" ca="1" si="31"/>
        <v>54</v>
      </c>
      <c r="K145" s="18" t="str">
        <f t="shared" ca="1" si="29"/>
        <v/>
      </c>
      <c r="L145" s="12" t="str">
        <f t="shared" ca="1" si="29"/>
        <v/>
      </c>
      <c r="M145" s="12" t="str">
        <f t="shared" ca="1" si="29"/>
        <v/>
      </c>
      <c r="N145" s="17">
        <f t="shared" ca="1" si="29"/>
        <v>1</v>
      </c>
      <c r="R145" s="10">
        <v>421010004</v>
      </c>
      <c r="S145" s="10">
        <f t="array" ref="S145">MATCH(1,($R145='Past-Seasons'!$B$1:$B$607)*($B$124='Past-Seasons'!$A$1:$A$607),0)</f>
        <v>122</v>
      </c>
      <c r="T145" s="10" t="str">
        <f t="shared" si="30"/>
        <v>G122:IQ122</v>
      </c>
    </row>
    <row r="146" spans="2:20" ht="12.75" customHeight="1" x14ac:dyDescent="0.2">
      <c r="B146" s="26" t="str">
        <f>INDEX(Sites!$A:$K,MATCH($R146,Sites!$A:$A,0),4)</f>
        <v>PA</v>
      </c>
      <c r="C146" s="126" t="str">
        <f>INDEX(Sites!$A:$K,MATCH($R146,Sites!$A:$A,0),6)</f>
        <v>Philadelphia (NEA)</v>
      </c>
      <c r="D146" s="18">
        <f t="shared" ca="1" si="31"/>
        <v>89.000000000000014</v>
      </c>
      <c r="E146" s="12">
        <f t="shared" ca="1" si="31"/>
        <v>86</v>
      </c>
      <c r="F146" s="12">
        <f t="shared" ca="1" si="31"/>
        <v>80</v>
      </c>
      <c r="G146" s="12">
        <f t="shared" ca="1" si="31"/>
        <v>79</v>
      </c>
      <c r="H146" s="12">
        <f t="shared" ca="1" si="31"/>
        <v>78</v>
      </c>
      <c r="I146" s="12">
        <f t="shared" ca="1" si="31"/>
        <v>76</v>
      </c>
      <c r="J146" s="127">
        <f t="shared" ca="1" si="31"/>
        <v>75</v>
      </c>
      <c r="K146" s="18">
        <f t="shared" ca="1" si="29"/>
        <v>2</v>
      </c>
      <c r="L146" s="12">
        <f t="shared" ca="1" si="29"/>
        <v>6</v>
      </c>
      <c r="M146" s="12">
        <f t="shared" ca="1" si="29"/>
        <v>11</v>
      </c>
      <c r="N146" s="17">
        <f t="shared" ca="1" si="29"/>
        <v>23</v>
      </c>
      <c r="R146" s="10">
        <v>421010024</v>
      </c>
      <c r="S146" s="10">
        <f t="array" ref="S146">MATCH(1,($R146='Past-Seasons'!$B$1:$B$607)*($B$124='Past-Seasons'!$A$1:$A$607),0)</f>
        <v>123</v>
      </c>
      <c r="T146" s="10" t="str">
        <f t="shared" si="30"/>
        <v>G123:IQ123</v>
      </c>
    </row>
    <row r="147" spans="2:20" ht="12.75" customHeight="1" thickBot="1" x14ac:dyDescent="0.25">
      <c r="B147" s="87" t="str">
        <f>INDEX(Sites!$A:$K,MATCH($R147,Sites!$A:$A,0),4)</f>
        <v>PA</v>
      </c>
      <c r="C147" s="128" t="str">
        <f>INDEX(Sites!$A:$K,MATCH($R147,Sites!$A:$A,0),6)</f>
        <v>Philadelphia (NEW)</v>
      </c>
      <c r="D147" s="16">
        <f t="shared" ca="1" si="31"/>
        <v>90</v>
      </c>
      <c r="E147" s="11">
        <f t="shared" ca="1" si="31"/>
        <v>79</v>
      </c>
      <c r="F147" s="11">
        <f t="shared" ca="1" si="31"/>
        <v>78</v>
      </c>
      <c r="G147" s="11">
        <f t="shared" ca="1" si="31"/>
        <v>78</v>
      </c>
      <c r="H147" s="11">
        <f t="shared" ca="1" si="31"/>
        <v>77</v>
      </c>
      <c r="I147" s="11">
        <f t="shared" ca="1" si="31"/>
        <v>76</v>
      </c>
      <c r="J147" s="129">
        <f t="shared" ca="1" si="31"/>
        <v>75</v>
      </c>
      <c r="K147" s="16">
        <f t="shared" ca="1" si="29"/>
        <v>1</v>
      </c>
      <c r="L147" s="11">
        <f t="shared" ca="1" si="29"/>
        <v>6</v>
      </c>
      <c r="M147" s="11">
        <f t="shared" ca="1" si="29"/>
        <v>9</v>
      </c>
      <c r="N147" s="13">
        <f t="shared" ca="1" si="29"/>
        <v>18</v>
      </c>
      <c r="R147" s="10">
        <v>421010048</v>
      </c>
      <c r="S147" s="10">
        <f t="array" ref="S147">MATCH(1,($R147='Past-Seasons'!$B$1:$B$607)*($B$124='Past-Seasons'!$A$1:$A$607),0)</f>
        <v>124</v>
      </c>
      <c r="T147" s="10" t="str">
        <f t="shared" si="30"/>
        <v>G124:IQ124</v>
      </c>
    </row>
    <row r="148" spans="2:20" ht="12.75" customHeight="1" x14ac:dyDescent="0.2">
      <c r="B148" s="130"/>
      <c r="C148" s="131" t="s">
        <v>83</v>
      </c>
      <c r="D148" s="522">
        <f t="shared" ref="D148:J148" ca="1" si="32">MAX(D125:D147)</f>
        <v>100</v>
      </c>
      <c r="E148" s="333">
        <f t="shared" ca="1" si="32"/>
        <v>86</v>
      </c>
      <c r="F148" s="333">
        <f t="shared" ca="1" si="32"/>
        <v>83</v>
      </c>
      <c r="G148" s="333">
        <f t="shared" ca="1" si="32"/>
        <v>82</v>
      </c>
      <c r="H148" s="333">
        <f t="shared" ca="1" si="32"/>
        <v>78</v>
      </c>
      <c r="I148" s="333">
        <f t="shared" ca="1" si="32"/>
        <v>78</v>
      </c>
      <c r="J148" s="131">
        <f t="shared" ca="1" si="32"/>
        <v>78</v>
      </c>
      <c r="K148" s="132">
        <f ca="1">SUM(K125:K147)</f>
        <v>12</v>
      </c>
      <c r="L148" s="133">
        <f ca="1">SUM(L125:L147)</f>
        <v>58</v>
      </c>
      <c r="M148" s="133">
        <f ca="1">SUM(M125:M147)</f>
        <v>122</v>
      </c>
      <c r="N148" s="134">
        <f ca="1">SUM(N125:N147)</f>
        <v>282</v>
      </c>
      <c r="R148" s="10" t="s">
        <v>78</v>
      </c>
    </row>
    <row r="149" spans="2:20" ht="12.75" customHeight="1" thickBot="1" x14ac:dyDescent="0.25">
      <c r="B149" s="90"/>
      <c r="C149" s="15"/>
      <c r="D149" s="15"/>
      <c r="E149" s="15"/>
      <c r="F149" s="15"/>
      <c r="G149" s="15"/>
      <c r="H149" s="15"/>
      <c r="I149" s="15"/>
      <c r="J149" s="15"/>
      <c r="K149" s="549" t="s">
        <v>39</v>
      </c>
      <c r="L149" s="550"/>
      <c r="M149" s="550"/>
      <c r="N149" s="551"/>
      <c r="R149" s="10" t="s">
        <v>78</v>
      </c>
    </row>
    <row r="150" spans="2:20" ht="12.75" customHeight="1" thickBot="1" x14ac:dyDescent="0.25">
      <c r="B150" s="18"/>
      <c r="C150" s="135" t="s">
        <v>79</v>
      </c>
      <c r="D150" s="136" t="s">
        <v>53</v>
      </c>
      <c r="E150" s="18"/>
      <c r="F150" s="12"/>
      <c r="G150" s="12"/>
      <c r="H150" s="12"/>
      <c r="I150" s="12"/>
      <c r="J150" s="12"/>
      <c r="K150" s="558"/>
      <c r="L150" s="559"/>
      <c r="M150" s="559"/>
      <c r="N150" s="560"/>
      <c r="R150" s="10" t="s">
        <v>78</v>
      </c>
    </row>
    <row r="151" spans="2:20" ht="12.75" customHeight="1" x14ac:dyDescent="0.2">
      <c r="B151" s="18"/>
      <c r="C151" s="137"/>
      <c r="D151" s="218" t="s">
        <v>55</v>
      </c>
      <c r="E151" s="18"/>
      <c r="F151" s="12"/>
      <c r="G151" s="12"/>
      <c r="H151" s="12"/>
      <c r="I151" s="12"/>
      <c r="J151" s="12"/>
      <c r="K151" s="555" t="s">
        <v>40</v>
      </c>
      <c r="L151" s="556"/>
      <c r="M151" s="556"/>
      <c r="N151" s="557"/>
      <c r="R151" s="10" t="s">
        <v>78</v>
      </c>
    </row>
    <row r="152" spans="2:20" ht="12.75" customHeight="1" x14ac:dyDescent="0.2">
      <c r="B152" s="18"/>
      <c r="C152" s="123"/>
      <c r="D152" s="230" t="s">
        <v>56</v>
      </c>
      <c r="E152" s="12"/>
      <c r="F152" s="12"/>
      <c r="G152" s="12"/>
      <c r="H152" s="12"/>
      <c r="I152" s="12"/>
      <c r="J152" s="12"/>
      <c r="K152" s="138" t="str">
        <f t="shared" ref="K152:N152" si="33">K$5</f>
        <v>&gt; 84</v>
      </c>
      <c r="L152" s="139" t="str">
        <f t="shared" si="33"/>
        <v>&gt; 75</v>
      </c>
      <c r="M152" s="139" t="str">
        <f t="shared" si="33"/>
        <v>&gt; 70</v>
      </c>
      <c r="N152" s="140" t="str">
        <f t="shared" si="33"/>
        <v>&gt; 65</v>
      </c>
      <c r="R152" s="10" t="s">
        <v>78</v>
      </c>
      <c r="S152" s="8" t="s">
        <v>68</v>
      </c>
      <c r="T152" s="8" t="s">
        <v>80</v>
      </c>
    </row>
    <row r="153" spans="2:20" ht="12.75" customHeight="1" thickBot="1" x14ac:dyDescent="0.25">
      <c r="B153" s="16"/>
      <c r="C153" s="124"/>
      <c r="D153" s="11"/>
      <c r="E153" s="11"/>
      <c r="F153" s="11"/>
      <c r="G153" s="11"/>
      <c r="H153" s="11"/>
      <c r="I153" s="11"/>
      <c r="J153" s="11"/>
      <c r="K153" s="521">
        <f ca="1">COUNTIF(INDIRECT($R$2 &amp; $T153),K$5)</f>
        <v>3</v>
      </c>
      <c r="L153" s="141">
        <f ca="1">COUNTIF(INDIRECT($R$2 &amp; $T153),L$5)</f>
        <v>16</v>
      </c>
      <c r="M153" s="141">
        <f ca="1">COUNTIF(INDIRECT($R$2 &amp; $T153),M$5)</f>
        <v>29</v>
      </c>
      <c r="N153" s="142">
        <f ca="1">COUNTIF(INDIRECT($R$2 &amp; $T153),N$5)</f>
        <v>53</v>
      </c>
      <c r="R153" s="10" t="s">
        <v>78</v>
      </c>
      <c r="S153" s="10">
        <f>MATCH($B$88-COUNT($B$117:$B153),'Past-Seasons'!$F$1:$F$21,0)</f>
        <v>18</v>
      </c>
      <c r="T153" s="10" t="str">
        <f>$T$1 &amp; S153 &amp; ":" &amp; $T$2 &amp; S153</f>
        <v>G18:IQ18</v>
      </c>
    </row>
    <row r="154" spans="2:20" ht="12.75" customHeight="1" x14ac:dyDescent="0.2">
      <c r="R154" s="10" t="s">
        <v>78</v>
      </c>
    </row>
    <row r="155" spans="2:20" ht="12.75" customHeight="1" x14ac:dyDescent="0.2">
      <c r="R155" s="10" t="s">
        <v>78</v>
      </c>
    </row>
    <row r="156" spans="2:20" ht="12.75" customHeight="1" x14ac:dyDescent="0.2">
      <c r="R156" s="10" t="s">
        <v>78</v>
      </c>
    </row>
    <row r="157" spans="2:20" ht="12.75" customHeight="1" x14ac:dyDescent="0.2">
      <c r="R157" s="10" t="s">
        <v>78</v>
      </c>
    </row>
    <row r="158" spans="2:20" ht="12.75" customHeight="1" x14ac:dyDescent="0.2">
      <c r="R158" s="10" t="s">
        <v>78</v>
      </c>
    </row>
    <row r="159" spans="2:20" ht="12.75" customHeight="1" x14ac:dyDescent="0.2">
      <c r="D159" s="561" t="s">
        <v>73</v>
      </c>
      <c r="E159" s="562"/>
      <c r="F159" s="562"/>
      <c r="G159" s="562"/>
      <c r="H159" s="562"/>
      <c r="I159" s="562"/>
      <c r="J159" s="563"/>
      <c r="K159" s="564" t="s">
        <v>74</v>
      </c>
      <c r="L159" s="565"/>
      <c r="M159" s="565"/>
      <c r="N159" s="566"/>
      <c r="R159" s="10" t="s">
        <v>78</v>
      </c>
    </row>
    <row r="160" spans="2:20" ht="12.75" customHeight="1" x14ac:dyDescent="0.2">
      <c r="B160" s="474">
        <v>2014</v>
      </c>
      <c r="C160" s="490" t="s">
        <v>47</v>
      </c>
      <c r="D160" s="120">
        <v>1</v>
      </c>
      <c r="E160" s="121">
        <v>2</v>
      </c>
      <c r="F160" s="121">
        <v>3</v>
      </c>
      <c r="G160" s="121">
        <v>4</v>
      </c>
      <c r="H160" s="121">
        <v>5</v>
      </c>
      <c r="I160" s="121">
        <v>6</v>
      </c>
      <c r="J160" s="122">
        <v>7</v>
      </c>
      <c r="K160" s="522" t="str">
        <f t="shared" ref="K160:N160" si="34">K$5</f>
        <v>&gt; 84</v>
      </c>
      <c r="L160" s="333" t="str">
        <f t="shared" si="34"/>
        <v>&gt; 75</v>
      </c>
      <c r="M160" s="333" t="str">
        <f t="shared" si="34"/>
        <v>&gt; 70</v>
      </c>
      <c r="N160" s="488" t="str">
        <f t="shared" si="34"/>
        <v>&gt; 65</v>
      </c>
      <c r="R160" s="8" t="s">
        <v>75</v>
      </c>
      <c r="S160" s="8" t="s">
        <v>10</v>
      </c>
      <c r="T160" s="8" t="s">
        <v>76</v>
      </c>
    </row>
    <row r="161" spans="2:20" ht="12.75" customHeight="1" x14ac:dyDescent="0.2">
      <c r="B161" s="489" t="str">
        <f>INDEX(Sites!$A:$K,MATCH($R161,Sites!$A:$A,0),4)</f>
        <v>DE</v>
      </c>
      <c r="C161" s="125" t="str">
        <f>INDEX(Sites!$A:$K,MATCH($R161,Sites!$A:$A,0),6)</f>
        <v>Kent (KILLENS)</v>
      </c>
      <c r="D161" s="20">
        <f t="shared" ref="D161:J170" ca="1" si="35">IF(ISERROR(LARGE(INDIRECT($R$2 &amp; $T161),D$88)),"No Data",LARGE(INDIRECT($R$2 &amp; $T161),D$88))</f>
        <v>73</v>
      </c>
      <c r="E161" s="19">
        <f t="shared" ca="1" si="35"/>
        <v>69</v>
      </c>
      <c r="F161" s="19">
        <f t="shared" ca="1" si="35"/>
        <v>66</v>
      </c>
      <c r="G161" s="19">
        <f t="shared" ca="1" si="35"/>
        <v>66</v>
      </c>
      <c r="H161" s="19">
        <f t="shared" ca="1" si="35"/>
        <v>65</v>
      </c>
      <c r="I161" s="19">
        <f t="shared" ca="1" si="35"/>
        <v>65</v>
      </c>
      <c r="J161" s="14">
        <f t="shared" ca="1" si="35"/>
        <v>63</v>
      </c>
      <c r="K161" s="20" t="str">
        <f t="shared" ref="K161:N183" ca="1" si="36">IF(COUNT(INDIRECT($R$2 &amp; $T161))&gt;0,IF(COUNTIF(INDIRECT($R$2 &amp; $T161),K$5)&gt;0,COUNTIF(INDIRECT($R$2 &amp; $T161),K$5),""),"No Data")</f>
        <v/>
      </c>
      <c r="L161" s="19" t="str">
        <f t="shared" ca="1" si="36"/>
        <v/>
      </c>
      <c r="M161" s="19">
        <f t="shared" ca="1" si="36"/>
        <v>1</v>
      </c>
      <c r="N161" s="14">
        <f t="shared" ca="1" si="36"/>
        <v>4</v>
      </c>
      <c r="R161" s="10">
        <v>100010002</v>
      </c>
      <c r="S161" s="10">
        <f t="array" ref="S161">MATCH(1,($R161='Past-Seasons'!$B$1:$B$607)*($B$160='Past-Seasons'!$A$1:$A$607),0)</f>
        <v>128</v>
      </c>
      <c r="T161" s="10" t="str">
        <f t="shared" ref="T161:T183" si="37">$T$1 &amp; $S161 &amp; ":" &amp; $T$2 &amp; $S161</f>
        <v>G128:IQ128</v>
      </c>
    </row>
    <row r="162" spans="2:20" ht="12.75" customHeight="1" x14ac:dyDescent="0.2">
      <c r="B162" s="26" t="str">
        <f>INDEX(Sites!$A:$K,MATCH($R162,Sites!$A:$A,0),4)</f>
        <v>DE</v>
      </c>
      <c r="C162" s="126" t="str">
        <f>INDEX(Sites!$A:$K,MATCH($R162,Sites!$A:$A,0),6)</f>
        <v>New Castle (BCSP)</v>
      </c>
      <c r="D162" s="18">
        <f t="shared" ca="1" si="35"/>
        <v>81</v>
      </c>
      <c r="E162" s="12">
        <f t="shared" ca="1" si="35"/>
        <v>78</v>
      </c>
      <c r="F162" s="12">
        <f t="shared" ca="1" si="35"/>
        <v>75</v>
      </c>
      <c r="G162" s="12">
        <f t="shared" ca="1" si="35"/>
        <v>74</v>
      </c>
      <c r="H162" s="12">
        <f t="shared" ca="1" si="35"/>
        <v>72</v>
      </c>
      <c r="I162" s="12">
        <f t="shared" ca="1" si="35"/>
        <v>71</v>
      </c>
      <c r="J162" s="127">
        <f t="shared" ca="1" si="35"/>
        <v>69</v>
      </c>
      <c r="K162" s="18" t="str">
        <f t="shared" ca="1" si="36"/>
        <v/>
      </c>
      <c r="L162" s="12">
        <f t="shared" ca="1" si="36"/>
        <v>2</v>
      </c>
      <c r="M162" s="12">
        <f t="shared" ca="1" si="36"/>
        <v>6</v>
      </c>
      <c r="N162" s="17">
        <f t="shared" ca="1" si="36"/>
        <v>8</v>
      </c>
      <c r="R162" s="10">
        <v>100031010</v>
      </c>
      <c r="S162" s="10">
        <f t="array" ref="S162">MATCH(1,($R162='Past-Seasons'!$B$1:$B$607)*($B$160='Past-Seasons'!$A$1:$A$607),0)</f>
        <v>129</v>
      </c>
      <c r="T162" s="10" t="str">
        <f t="shared" si="37"/>
        <v>G129:IQ129</v>
      </c>
    </row>
    <row r="163" spans="2:20" ht="12.75" customHeight="1" x14ac:dyDescent="0.2">
      <c r="B163" s="26" t="str">
        <f>INDEX(Sites!$A:$K,MATCH($R163,Sites!$A:$A,0),4)</f>
        <v>DE</v>
      </c>
      <c r="C163" s="126" t="str">
        <f>INDEX(Sites!$A:$K,MATCH($R163,Sites!$A:$A,0),6)</f>
        <v>New Castle (BELLFNT2)</v>
      </c>
      <c r="D163" s="18">
        <f t="shared" ca="1" si="35"/>
        <v>83</v>
      </c>
      <c r="E163" s="12">
        <f t="shared" ca="1" si="35"/>
        <v>81</v>
      </c>
      <c r="F163" s="12">
        <f t="shared" ca="1" si="35"/>
        <v>73</v>
      </c>
      <c r="G163" s="12">
        <f t="shared" ca="1" si="35"/>
        <v>69</v>
      </c>
      <c r="H163" s="12">
        <f t="shared" ca="1" si="35"/>
        <v>68</v>
      </c>
      <c r="I163" s="12">
        <f t="shared" ca="1" si="35"/>
        <v>67</v>
      </c>
      <c r="J163" s="127">
        <f t="shared" ca="1" si="35"/>
        <v>66</v>
      </c>
      <c r="K163" s="18" t="str">
        <f t="shared" ca="1" si="36"/>
        <v/>
      </c>
      <c r="L163" s="12">
        <f t="shared" ca="1" si="36"/>
        <v>2</v>
      </c>
      <c r="M163" s="12">
        <f t="shared" ca="1" si="36"/>
        <v>3</v>
      </c>
      <c r="N163" s="17">
        <f t="shared" ca="1" si="36"/>
        <v>8</v>
      </c>
      <c r="R163" s="10">
        <v>100031013</v>
      </c>
      <c r="S163" s="10">
        <f t="array" ref="S163">MATCH(1,($R163='Past-Seasons'!$B$1:$B$607)*($B$160='Past-Seasons'!$A$1:$A$607),0)</f>
        <v>130</v>
      </c>
      <c r="T163" s="10" t="str">
        <f t="shared" si="37"/>
        <v>G130:IQ130</v>
      </c>
    </row>
    <row r="164" spans="2:20" ht="12.75" customHeight="1" x14ac:dyDescent="0.2">
      <c r="B164" s="26" t="str">
        <f>INDEX(Sites!$A:$K,MATCH($R164,Sites!$A:$A,0),4)</f>
        <v>DE</v>
      </c>
      <c r="C164" s="126" t="str">
        <f>INDEX(Sites!$A:$K,MATCH($R164,Sites!$A:$A,0),6)</f>
        <v>New Castle (LUMS 2)</v>
      </c>
      <c r="D164" s="18">
        <f t="shared" ca="1" si="35"/>
        <v>81</v>
      </c>
      <c r="E164" s="12">
        <f t="shared" ca="1" si="35"/>
        <v>78</v>
      </c>
      <c r="F164" s="12">
        <f t="shared" ca="1" si="35"/>
        <v>75</v>
      </c>
      <c r="G164" s="12">
        <f t="shared" ca="1" si="35"/>
        <v>71</v>
      </c>
      <c r="H164" s="12">
        <f t="shared" ca="1" si="35"/>
        <v>66</v>
      </c>
      <c r="I164" s="12">
        <f t="shared" ca="1" si="35"/>
        <v>60</v>
      </c>
      <c r="J164" s="127">
        <f t="shared" ca="1" si="35"/>
        <v>58</v>
      </c>
      <c r="K164" s="18" t="str">
        <f t="shared" ca="1" si="36"/>
        <v/>
      </c>
      <c r="L164" s="12">
        <f t="shared" ca="1" si="36"/>
        <v>2</v>
      </c>
      <c r="M164" s="12">
        <f t="shared" ca="1" si="36"/>
        <v>4</v>
      </c>
      <c r="N164" s="17">
        <f t="shared" ca="1" si="36"/>
        <v>5</v>
      </c>
      <c r="R164" s="10">
        <v>100031007</v>
      </c>
      <c r="S164" s="10">
        <f t="array" ref="S164">MATCH(1,($R164='Past-Seasons'!$B$1:$B$607)*($B$160='Past-Seasons'!$A$1:$A$607),0)</f>
        <v>131</v>
      </c>
      <c r="T164" s="10" t="str">
        <f t="shared" si="37"/>
        <v>G131:IQ131</v>
      </c>
    </row>
    <row r="165" spans="2:20" ht="12.75" customHeight="1" x14ac:dyDescent="0.2">
      <c r="B165" s="26" t="str">
        <f>INDEX(Sites!$A:$K,MATCH($R165,Sites!$A:$A,0),4)</f>
        <v>DE</v>
      </c>
      <c r="C165" s="126" t="str">
        <f>INDEX(Sites!$A:$K,MATCH($R165,Sites!$A:$A,0),6)</f>
        <v>New Castle (MLK)</v>
      </c>
      <c r="D165" s="18">
        <f t="shared" ca="1" si="35"/>
        <v>83</v>
      </c>
      <c r="E165" s="12">
        <f t="shared" ca="1" si="35"/>
        <v>79</v>
      </c>
      <c r="F165" s="12">
        <f t="shared" ca="1" si="35"/>
        <v>70</v>
      </c>
      <c r="G165" s="12">
        <f t="shared" ca="1" si="35"/>
        <v>68</v>
      </c>
      <c r="H165" s="12">
        <f t="shared" ca="1" si="35"/>
        <v>67</v>
      </c>
      <c r="I165" s="12">
        <f t="shared" ca="1" si="35"/>
        <v>67</v>
      </c>
      <c r="J165" s="127">
        <f t="shared" ca="1" si="35"/>
        <v>66</v>
      </c>
      <c r="K165" s="18" t="str">
        <f t="shared" ca="1" si="36"/>
        <v/>
      </c>
      <c r="L165" s="12">
        <f t="shared" ca="1" si="36"/>
        <v>2</v>
      </c>
      <c r="M165" s="12">
        <f t="shared" ca="1" si="36"/>
        <v>2</v>
      </c>
      <c r="N165" s="17">
        <f t="shared" ca="1" si="36"/>
        <v>7</v>
      </c>
      <c r="R165" s="10">
        <v>100032004</v>
      </c>
      <c r="S165" s="10">
        <f t="array" ref="S165">MATCH(1,($R165='Past-Seasons'!$B$1:$B$607)*($B$160='Past-Seasons'!$A$1:$A$607),0)</f>
        <v>132</v>
      </c>
      <c r="T165" s="10" t="str">
        <f t="shared" si="37"/>
        <v>G132:IQ132</v>
      </c>
    </row>
    <row r="166" spans="2:20" ht="12.75" customHeight="1" x14ac:dyDescent="0.2">
      <c r="B166" s="26" t="str">
        <f>INDEX(Sites!$A:$K,MATCH($R166,Sites!$A:$A,0),4)</f>
        <v>DE</v>
      </c>
      <c r="C166" s="126" t="str">
        <f>INDEX(Sites!$A:$K,MATCH($R166,Sites!$A:$A,0),6)</f>
        <v>Sussex (LEWES)</v>
      </c>
      <c r="D166" s="18">
        <f t="shared" ca="1" si="35"/>
        <v>72</v>
      </c>
      <c r="E166" s="12">
        <f t="shared" ca="1" si="35"/>
        <v>70</v>
      </c>
      <c r="F166" s="12">
        <f t="shared" ca="1" si="35"/>
        <v>67</v>
      </c>
      <c r="G166" s="12">
        <f t="shared" ca="1" si="35"/>
        <v>67</v>
      </c>
      <c r="H166" s="12">
        <f t="shared" ca="1" si="35"/>
        <v>65</v>
      </c>
      <c r="I166" s="12">
        <f t="shared" ca="1" si="35"/>
        <v>65</v>
      </c>
      <c r="J166" s="127">
        <f t="shared" ca="1" si="35"/>
        <v>65</v>
      </c>
      <c r="K166" s="18" t="str">
        <f t="shared" ca="1" si="36"/>
        <v/>
      </c>
      <c r="L166" s="12" t="str">
        <f t="shared" ca="1" si="36"/>
        <v/>
      </c>
      <c r="M166" s="12">
        <f t="shared" ca="1" si="36"/>
        <v>1</v>
      </c>
      <c r="N166" s="17">
        <f t="shared" ca="1" si="36"/>
        <v>4</v>
      </c>
      <c r="R166" s="10">
        <v>100051003</v>
      </c>
      <c r="S166" s="10">
        <f t="array" ref="S166">MATCH(1,($R166='Past-Seasons'!$B$1:$B$607)*($B$160='Past-Seasons'!$A$1:$A$607),0)</f>
        <v>133</v>
      </c>
      <c r="T166" s="10" t="str">
        <f t="shared" si="37"/>
        <v>G133:IQ133</v>
      </c>
    </row>
    <row r="167" spans="2:20" ht="12.75" customHeight="1" x14ac:dyDescent="0.2">
      <c r="B167" s="26" t="str">
        <f>INDEX(Sites!$A:$K,MATCH($R167,Sites!$A:$A,0),4)</f>
        <v>DE</v>
      </c>
      <c r="C167" s="126" t="str">
        <f>INDEX(Sites!$A:$K,MATCH($R167,Sites!$A:$A,0),6)</f>
        <v>Sussex (SEAFORD)</v>
      </c>
      <c r="D167" s="18">
        <f t="shared" ca="1" si="35"/>
        <v>66</v>
      </c>
      <c r="E167" s="12">
        <f t="shared" ca="1" si="35"/>
        <v>65</v>
      </c>
      <c r="F167" s="12">
        <f t="shared" ca="1" si="35"/>
        <v>64</v>
      </c>
      <c r="G167" s="12">
        <f t="shared" ca="1" si="35"/>
        <v>63</v>
      </c>
      <c r="H167" s="12">
        <f t="shared" ca="1" si="35"/>
        <v>63</v>
      </c>
      <c r="I167" s="12">
        <f t="shared" ca="1" si="35"/>
        <v>62</v>
      </c>
      <c r="J167" s="127">
        <f t="shared" ca="1" si="35"/>
        <v>62</v>
      </c>
      <c r="K167" s="18" t="str">
        <f t="shared" ca="1" si="36"/>
        <v/>
      </c>
      <c r="L167" s="12" t="str">
        <f t="shared" ca="1" si="36"/>
        <v/>
      </c>
      <c r="M167" s="12" t="str">
        <f t="shared" ca="1" si="36"/>
        <v/>
      </c>
      <c r="N167" s="17">
        <f t="shared" ca="1" si="36"/>
        <v>1</v>
      </c>
      <c r="R167" s="10">
        <v>100051002</v>
      </c>
      <c r="S167" s="10">
        <f t="array" ref="S167">MATCH(1,($R167='Past-Seasons'!$B$1:$B$607)*($B$160='Past-Seasons'!$A$1:$A$607),0)</f>
        <v>134</v>
      </c>
      <c r="T167" s="10" t="str">
        <f t="shared" si="37"/>
        <v>G134:IQ134</v>
      </c>
    </row>
    <row r="168" spans="2:20" ht="12.75" customHeight="1" x14ac:dyDescent="0.2">
      <c r="B168" s="26" t="str">
        <f>INDEX(Sites!$A:$K,MATCH($R168,Sites!$A:$A,0),4)</f>
        <v>MD</v>
      </c>
      <c r="C168" s="126" t="str">
        <f>INDEX(Sites!$A:$K,MATCH($R168,Sites!$A:$A,0),6)</f>
        <v>Cecil (Fair Hill)</v>
      </c>
      <c r="D168" s="18">
        <f t="shared" ca="1" si="35"/>
        <v>85</v>
      </c>
      <c r="E168" s="12">
        <f t="shared" ca="1" si="35"/>
        <v>79</v>
      </c>
      <c r="F168" s="12">
        <f t="shared" ca="1" si="35"/>
        <v>74</v>
      </c>
      <c r="G168" s="12">
        <f t="shared" ca="1" si="35"/>
        <v>74</v>
      </c>
      <c r="H168" s="12">
        <f t="shared" ca="1" si="35"/>
        <v>71</v>
      </c>
      <c r="I168" s="12">
        <f t="shared" ca="1" si="35"/>
        <v>69</v>
      </c>
      <c r="J168" s="127">
        <f t="shared" ca="1" si="35"/>
        <v>67</v>
      </c>
      <c r="K168" s="18">
        <f t="shared" ca="1" si="36"/>
        <v>1</v>
      </c>
      <c r="L168" s="12">
        <f t="shared" ca="1" si="36"/>
        <v>2</v>
      </c>
      <c r="M168" s="12">
        <f t="shared" ca="1" si="36"/>
        <v>5</v>
      </c>
      <c r="N168" s="17">
        <f t="shared" ca="1" si="36"/>
        <v>8</v>
      </c>
      <c r="R168" s="10">
        <v>240150003</v>
      </c>
      <c r="S168" s="10">
        <f t="array" ref="S168">MATCH(1,($R168='Past-Seasons'!$B$1:$B$607)*($B$160='Past-Seasons'!$A$1:$A$607),0)</f>
        <v>135</v>
      </c>
      <c r="T168" s="10" t="str">
        <f t="shared" si="37"/>
        <v>G135:IQ135</v>
      </c>
    </row>
    <row r="169" spans="2:20" ht="12.75" customHeight="1" x14ac:dyDescent="0.2">
      <c r="B169" s="26" t="str">
        <f>INDEX(Sites!$A:$K,MATCH($R169,Sites!$A:$A,0),4)</f>
        <v>NJ</v>
      </c>
      <c r="C169" s="126" t="str">
        <f>INDEX(Sites!$A:$K,MATCH($R169,Sites!$A:$A,0),6)</f>
        <v>Ancora State Hospital</v>
      </c>
      <c r="D169" s="18">
        <f t="shared" ca="1" si="35"/>
        <v>76</v>
      </c>
      <c r="E169" s="12">
        <f t="shared" ca="1" si="35"/>
        <v>73</v>
      </c>
      <c r="F169" s="12">
        <f t="shared" ca="1" si="35"/>
        <v>69</v>
      </c>
      <c r="G169" s="12">
        <f t="shared" ca="1" si="35"/>
        <v>68</v>
      </c>
      <c r="H169" s="12">
        <f t="shared" ca="1" si="35"/>
        <v>67</v>
      </c>
      <c r="I169" s="12">
        <f t="shared" ca="1" si="35"/>
        <v>65</v>
      </c>
      <c r="J169" s="127">
        <f t="shared" ca="1" si="35"/>
        <v>63</v>
      </c>
      <c r="K169" s="18" t="str">
        <f t="shared" ca="1" si="36"/>
        <v/>
      </c>
      <c r="L169" s="12">
        <f t="shared" ca="1" si="36"/>
        <v>1</v>
      </c>
      <c r="M169" s="12">
        <f t="shared" ca="1" si="36"/>
        <v>2</v>
      </c>
      <c r="N169" s="17">
        <f t="shared" ca="1" si="36"/>
        <v>5</v>
      </c>
      <c r="R169" s="10">
        <v>340071001</v>
      </c>
      <c r="S169" s="10">
        <f t="array" ref="S169">MATCH(1,($R169='Past-Seasons'!$B$1:$B$607)*($B$160='Past-Seasons'!$A$1:$A$607),0)</f>
        <v>136</v>
      </c>
      <c r="T169" s="10" t="str">
        <f t="shared" si="37"/>
        <v>G136:IQ136</v>
      </c>
    </row>
    <row r="170" spans="2:20" ht="12.75" customHeight="1" x14ac:dyDescent="0.2">
      <c r="B170" s="26" t="str">
        <f>INDEX(Sites!$A:$K,MATCH($R170,Sites!$A:$A,0),4)</f>
        <v>NJ</v>
      </c>
      <c r="C170" s="126" t="str">
        <f>INDEX(Sites!$A:$K,MATCH($R170,Sites!$A:$A,0),6)</f>
        <v>Brigantine</v>
      </c>
      <c r="D170" s="18">
        <f t="shared" ca="1" si="35"/>
        <v>70</v>
      </c>
      <c r="E170" s="12">
        <f t="shared" ca="1" si="35"/>
        <v>66</v>
      </c>
      <c r="F170" s="12">
        <f t="shared" ca="1" si="35"/>
        <v>65</v>
      </c>
      <c r="G170" s="12">
        <f t="shared" ca="1" si="35"/>
        <v>61</v>
      </c>
      <c r="H170" s="12">
        <f t="shared" ca="1" si="35"/>
        <v>60</v>
      </c>
      <c r="I170" s="12">
        <f t="shared" ca="1" si="35"/>
        <v>59</v>
      </c>
      <c r="J170" s="127">
        <f t="shared" ca="1" si="35"/>
        <v>59</v>
      </c>
      <c r="K170" s="18" t="str">
        <f t="shared" ca="1" si="36"/>
        <v/>
      </c>
      <c r="L170" s="12" t="str">
        <f t="shared" ca="1" si="36"/>
        <v/>
      </c>
      <c r="M170" s="12" t="str">
        <f t="shared" ca="1" si="36"/>
        <v/>
      </c>
      <c r="N170" s="17">
        <f t="shared" ca="1" si="36"/>
        <v>2</v>
      </c>
      <c r="R170" s="10">
        <v>340010006</v>
      </c>
      <c r="S170" s="10">
        <f t="array" ref="S170">MATCH(1,($R170='Past-Seasons'!$B$1:$B$607)*($B$160='Past-Seasons'!$A$1:$A$607),0)</f>
        <v>137</v>
      </c>
      <c r="T170" s="10" t="str">
        <f t="shared" si="37"/>
        <v>G137:IQ137</v>
      </c>
    </row>
    <row r="171" spans="2:20" ht="12.75" customHeight="1" x14ac:dyDescent="0.2">
      <c r="B171" s="26" t="str">
        <f>INDEX(Sites!$A:$K,MATCH($R171,Sites!$A:$A,0),4)</f>
        <v>NJ</v>
      </c>
      <c r="C171" s="126" t="str">
        <f>INDEX(Sites!$A:$K,MATCH($R171,Sites!$A:$A,0),6)</f>
        <v>Camden Spruce St</v>
      </c>
      <c r="D171" s="18">
        <f t="shared" ref="D171:J183" ca="1" si="38">IF(ISERROR(LARGE(INDIRECT($R$2 &amp; $T171),D$88)),"No Data",LARGE(INDIRECT($R$2 &amp; $T171),D$88))</f>
        <v>75</v>
      </c>
      <c r="E171" s="12">
        <f t="shared" ca="1" si="38"/>
        <v>74</v>
      </c>
      <c r="F171" s="12">
        <f t="shared" ca="1" si="38"/>
        <v>68</v>
      </c>
      <c r="G171" s="12">
        <f t="shared" ca="1" si="38"/>
        <v>68</v>
      </c>
      <c r="H171" s="12">
        <f t="shared" ca="1" si="38"/>
        <v>67</v>
      </c>
      <c r="I171" s="12">
        <f t="shared" ca="1" si="38"/>
        <v>63</v>
      </c>
      <c r="J171" s="127">
        <f t="shared" ca="1" si="38"/>
        <v>62</v>
      </c>
      <c r="K171" s="18" t="str">
        <f t="shared" ca="1" si="36"/>
        <v/>
      </c>
      <c r="L171" s="12" t="str">
        <f t="shared" ca="1" si="36"/>
        <v/>
      </c>
      <c r="M171" s="12">
        <f t="shared" ca="1" si="36"/>
        <v>2</v>
      </c>
      <c r="N171" s="17">
        <f t="shared" ca="1" si="36"/>
        <v>5</v>
      </c>
      <c r="R171" s="10">
        <v>340070002</v>
      </c>
      <c r="S171" s="10">
        <f t="array" ref="S171">MATCH(1,($R171='Past-Seasons'!$B$1:$B$607)*($B$160='Past-Seasons'!$A$1:$A$607),0)</f>
        <v>138</v>
      </c>
      <c r="T171" s="10" t="str">
        <f t="shared" si="37"/>
        <v>G138:IQ138</v>
      </c>
    </row>
    <row r="172" spans="2:20" ht="12.75" customHeight="1" x14ac:dyDescent="0.2">
      <c r="B172" s="26" t="str">
        <f>INDEX(Sites!$A:$K,MATCH($R172,Sites!$A:$A,0),4)</f>
        <v>NJ</v>
      </c>
      <c r="C172" s="126" t="str">
        <f>INDEX(Sites!$A:$K,MATCH($R172,Sites!$A:$A,0),6)</f>
        <v>Clarksboro</v>
      </c>
      <c r="D172" s="18">
        <f t="shared" ca="1" si="38"/>
        <v>77</v>
      </c>
      <c r="E172" s="12">
        <f t="shared" ca="1" si="38"/>
        <v>75</v>
      </c>
      <c r="F172" s="12">
        <f t="shared" ca="1" si="38"/>
        <v>71</v>
      </c>
      <c r="G172" s="12">
        <f t="shared" ca="1" si="38"/>
        <v>70</v>
      </c>
      <c r="H172" s="12">
        <f t="shared" ca="1" si="38"/>
        <v>69</v>
      </c>
      <c r="I172" s="12">
        <f t="shared" ca="1" si="38"/>
        <v>67</v>
      </c>
      <c r="J172" s="127">
        <f t="shared" ca="1" si="38"/>
        <v>66</v>
      </c>
      <c r="K172" s="18" t="str">
        <f t="shared" ca="1" si="36"/>
        <v/>
      </c>
      <c r="L172" s="12">
        <f t="shared" ca="1" si="36"/>
        <v>1</v>
      </c>
      <c r="M172" s="12">
        <f t="shared" ca="1" si="36"/>
        <v>3</v>
      </c>
      <c r="N172" s="17">
        <f t="shared" ca="1" si="36"/>
        <v>7</v>
      </c>
      <c r="R172" s="10">
        <v>340150002</v>
      </c>
      <c r="S172" s="10">
        <f t="array" ref="S172">MATCH(1,($R172='Past-Seasons'!$B$1:$B$607)*($B$160='Past-Seasons'!$A$1:$A$607),0)</f>
        <v>139</v>
      </c>
      <c r="T172" s="10" t="str">
        <f t="shared" si="37"/>
        <v>G139:IQ139</v>
      </c>
    </row>
    <row r="173" spans="2:20" ht="12.75" customHeight="1" x14ac:dyDescent="0.2">
      <c r="B173" s="26" t="str">
        <f>INDEX(Sites!$A:$K,MATCH($R173,Sites!$A:$A,0),4)</f>
        <v>NJ</v>
      </c>
      <c r="C173" s="126" t="str">
        <f>INDEX(Sites!$A:$K,MATCH($R173,Sites!$A:$A,0),6)</f>
        <v>Colliers Mills</v>
      </c>
      <c r="D173" s="18">
        <f t="shared" ca="1" si="38"/>
        <v>76</v>
      </c>
      <c r="E173" s="12">
        <f t="shared" ca="1" si="38"/>
        <v>75</v>
      </c>
      <c r="F173" s="12">
        <f t="shared" ca="1" si="38"/>
        <v>75</v>
      </c>
      <c r="G173" s="12">
        <f t="shared" ca="1" si="38"/>
        <v>72</v>
      </c>
      <c r="H173" s="12">
        <f t="shared" ca="1" si="38"/>
        <v>67</v>
      </c>
      <c r="I173" s="12">
        <f t="shared" ca="1" si="38"/>
        <v>64</v>
      </c>
      <c r="J173" s="127">
        <f t="shared" ca="1" si="38"/>
        <v>63</v>
      </c>
      <c r="K173" s="18" t="str">
        <f t="shared" ca="1" si="36"/>
        <v/>
      </c>
      <c r="L173" s="12">
        <f t="shared" ca="1" si="36"/>
        <v>1</v>
      </c>
      <c r="M173" s="12">
        <f t="shared" ca="1" si="36"/>
        <v>4</v>
      </c>
      <c r="N173" s="17">
        <f t="shared" ca="1" si="36"/>
        <v>5</v>
      </c>
      <c r="R173" s="10">
        <v>340290006</v>
      </c>
      <c r="S173" s="10">
        <f t="array" ref="S173">MATCH(1,($R173='Past-Seasons'!$B$1:$B$607)*($B$160='Past-Seasons'!$A$1:$A$607),0)</f>
        <v>140</v>
      </c>
      <c r="T173" s="10" t="str">
        <f t="shared" si="37"/>
        <v>G140:IQ140</v>
      </c>
    </row>
    <row r="174" spans="2:20" ht="12.75" customHeight="1" x14ac:dyDescent="0.2">
      <c r="B174" s="26" t="str">
        <f>INDEX(Sites!$A:$K,MATCH($R174,Sites!$A:$A,0),4)</f>
        <v>NJ</v>
      </c>
      <c r="C174" s="126" t="str">
        <f>INDEX(Sites!$A:$K,MATCH($R174,Sites!$A:$A,0),6)</f>
        <v>Millville</v>
      </c>
      <c r="D174" s="18">
        <f t="shared" ca="1" si="38"/>
        <v>71</v>
      </c>
      <c r="E174" s="12">
        <f t="shared" ca="1" si="38"/>
        <v>69</v>
      </c>
      <c r="F174" s="12">
        <f t="shared" ca="1" si="38"/>
        <v>68</v>
      </c>
      <c r="G174" s="12">
        <f t="shared" ca="1" si="38"/>
        <v>67</v>
      </c>
      <c r="H174" s="12">
        <f t="shared" ca="1" si="38"/>
        <v>63</v>
      </c>
      <c r="I174" s="12">
        <f t="shared" ca="1" si="38"/>
        <v>63</v>
      </c>
      <c r="J174" s="127">
        <f t="shared" ca="1" si="38"/>
        <v>63</v>
      </c>
      <c r="K174" s="18" t="str">
        <f t="shared" ca="1" si="36"/>
        <v/>
      </c>
      <c r="L174" s="12" t="str">
        <f t="shared" ca="1" si="36"/>
        <v/>
      </c>
      <c r="M174" s="12">
        <f t="shared" ca="1" si="36"/>
        <v>1</v>
      </c>
      <c r="N174" s="17">
        <f t="shared" ca="1" si="36"/>
        <v>4</v>
      </c>
      <c r="R174" s="10">
        <v>340110007</v>
      </c>
      <c r="S174" s="10">
        <f t="array" ref="S174">MATCH(1,($R174='Past-Seasons'!$B$1:$B$607)*($B$160='Past-Seasons'!$A$1:$A$607),0)</f>
        <v>141</v>
      </c>
      <c r="T174" s="10" t="str">
        <f t="shared" si="37"/>
        <v>G141:IQ141</v>
      </c>
    </row>
    <row r="175" spans="2:20" ht="12.75" customHeight="1" x14ac:dyDescent="0.2">
      <c r="B175" s="26" t="str">
        <f>INDEX(Sites!$A:$K,MATCH($R175,Sites!$A:$A,0),4)</f>
        <v>NJ</v>
      </c>
      <c r="C175" s="126" t="str">
        <f>INDEX(Sites!$A:$K,MATCH($R175,Sites!$A:$A,0),6)</f>
        <v>Rider University</v>
      </c>
      <c r="D175" s="18">
        <f t="shared" ca="1" si="38"/>
        <v>76</v>
      </c>
      <c r="E175" s="12">
        <f t="shared" ca="1" si="38"/>
        <v>76</v>
      </c>
      <c r="F175" s="12">
        <f t="shared" ca="1" si="38"/>
        <v>74</v>
      </c>
      <c r="G175" s="12">
        <f t="shared" ca="1" si="38"/>
        <v>71</v>
      </c>
      <c r="H175" s="12">
        <f t="shared" ca="1" si="38"/>
        <v>69</v>
      </c>
      <c r="I175" s="12">
        <f t="shared" ca="1" si="38"/>
        <v>68</v>
      </c>
      <c r="J175" s="127">
        <f t="shared" ca="1" si="38"/>
        <v>66</v>
      </c>
      <c r="K175" s="18" t="str">
        <f t="shared" ca="1" si="36"/>
        <v/>
      </c>
      <c r="L175" s="12">
        <f t="shared" ca="1" si="36"/>
        <v>2</v>
      </c>
      <c r="M175" s="12">
        <f t="shared" ca="1" si="36"/>
        <v>4</v>
      </c>
      <c r="N175" s="17">
        <f t="shared" ca="1" si="36"/>
        <v>7</v>
      </c>
      <c r="R175" s="10">
        <v>340210005</v>
      </c>
      <c r="S175" s="10">
        <f t="array" ref="S175">MATCH(1,($R175='Past-Seasons'!$B$1:$B$607)*($B$160='Past-Seasons'!$A$1:$A$607),0)</f>
        <v>142</v>
      </c>
      <c r="T175" s="10" t="str">
        <f t="shared" si="37"/>
        <v>G142:IQ142</v>
      </c>
    </row>
    <row r="176" spans="2:20" ht="12.75" customHeight="1" x14ac:dyDescent="0.2">
      <c r="B176" s="26" t="str">
        <f>INDEX(Sites!$A:$K,MATCH($R176,Sites!$A:$A,0),4)</f>
        <v>NJ</v>
      </c>
      <c r="C176" s="126" t="str">
        <f>INDEX(Sites!$A:$K,MATCH($R176,Sites!$A:$A,0),6)</f>
        <v>Washington Crossing</v>
      </c>
      <c r="D176" s="18">
        <f t="shared" ca="1" si="38"/>
        <v>72</v>
      </c>
      <c r="E176" s="12">
        <f t="shared" ca="1" si="38"/>
        <v>72</v>
      </c>
      <c r="F176" s="12">
        <f t="shared" ca="1" si="38"/>
        <v>71</v>
      </c>
      <c r="G176" s="12">
        <f t="shared" ca="1" si="38"/>
        <v>71</v>
      </c>
      <c r="H176" s="12">
        <f t="shared" ca="1" si="38"/>
        <v>71</v>
      </c>
      <c r="I176" s="12">
        <f t="shared" ca="1" si="38"/>
        <v>71</v>
      </c>
      <c r="J176" s="127">
        <f t="shared" ca="1" si="38"/>
        <v>69</v>
      </c>
      <c r="K176" s="18" t="str">
        <f t="shared" ca="1" si="36"/>
        <v/>
      </c>
      <c r="L176" s="12" t="str">
        <f t="shared" ca="1" si="36"/>
        <v/>
      </c>
      <c r="M176" s="12">
        <f t="shared" ca="1" si="36"/>
        <v>6</v>
      </c>
      <c r="N176" s="17">
        <f t="shared" ca="1" si="36"/>
        <v>9</v>
      </c>
      <c r="R176" s="10">
        <v>340219991</v>
      </c>
      <c r="S176" s="10">
        <f t="array" ref="S176">MATCH(1,($R176='Past-Seasons'!$B$1:$B$607)*($B$160='Past-Seasons'!$A$1:$A$607),0)</f>
        <v>143</v>
      </c>
      <c r="T176" s="10" t="str">
        <f t="shared" si="37"/>
        <v>G143:IQ143</v>
      </c>
    </row>
    <row r="177" spans="2:20" ht="12.75" customHeight="1" x14ac:dyDescent="0.2">
      <c r="B177" s="26" t="str">
        <f>INDEX(Sites!$A:$K,MATCH($R177,Sites!$A:$A,0),4)</f>
        <v>PA</v>
      </c>
      <c r="C177" s="126" t="str">
        <f>INDEX(Sites!$A:$K,MATCH($R177,Sites!$A:$A,0),6)</f>
        <v>Bucks (BRIS)</v>
      </c>
      <c r="D177" s="18">
        <f t="shared" ca="1" si="38"/>
        <v>94</v>
      </c>
      <c r="E177" s="12">
        <f t="shared" ca="1" si="38"/>
        <v>73</v>
      </c>
      <c r="F177" s="12">
        <f t="shared" ca="1" si="38"/>
        <v>72</v>
      </c>
      <c r="G177" s="12">
        <f t="shared" ca="1" si="38"/>
        <v>71</v>
      </c>
      <c r="H177" s="12">
        <f t="shared" ca="1" si="38"/>
        <v>69</v>
      </c>
      <c r="I177" s="12">
        <f t="shared" ca="1" si="38"/>
        <v>67</v>
      </c>
      <c r="J177" s="127">
        <f t="shared" ca="1" si="38"/>
        <v>66</v>
      </c>
      <c r="K177" s="18">
        <f t="shared" ca="1" si="36"/>
        <v>1</v>
      </c>
      <c r="L177" s="12">
        <f t="shared" ca="1" si="36"/>
        <v>1</v>
      </c>
      <c r="M177" s="12">
        <f t="shared" ca="1" si="36"/>
        <v>4</v>
      </c>
      <c r="N177" s="17">
        <f t="shared" ca="1" si="36"/>
        <v>8</v>
      </c>
      <c r="R177" s="10">
        <v>420170012</v>
      </c>
      <c r="S177" s="10">
        <f t="array" ref="S177">MATCH(1,($R177='Past-Seasons'!$B$1:$B$607)*($B$160='Past-Seasons'!$A$1:$A$607),0)</f>
        <v>144</v>
      </c>
      <c r="T177" s="10" t="str">
        <f t="shared" si="37"/>
        <v>G144:IQ144</v>
      </c>
    </row>
    <row r="178" spans="2:20" ht="12.75" customHeight="1" x14ac:dyDescent="0.2">
      <c r="B178" s="26" t="str">
        <f>INDEX(Sites!$A:$K,MATCH($R178,Sites!$A:$A,0),4)</f>
        <v>PA</v>
      </c>
      <c r="C178" s="126" t="str">
        <f>INDEX(Sites!$A:$K,MATCH($R178,Sites!$A:$A,0),6)</f>
        <v>Chester (NEWG)</v>
      </c>
      <c r="D178" s="18">
        <f t="shared" ca="1" si="38"/>
        <v>79</v>
      </c>
      <c r="E178" s="12">
        <f t="shared" ca="1" si="38"/>
        <v>74</v>
      </c>
      <c r="F178" s="12">
        <f t="shared" ca="1" si="38"/>
        <v>74</v>
      </c>
      <c r="G178" s="12">
        <f t="shared" ca="1" si="38"/>
        <v>71</v>
      </c>
      <c r="H178" s="12">
        <f t="shared" ca="1" si="38"/>
        <v>69</v>
      </c>
      <c r="I178" s="12">
        <f t="shared" ca="1" si="38"/>
        <v>68</v>
      </c>
      <c r="J178" s="127">
        <f t="shared" ca="1" si="38"/>
        <v>67</v>
      </c>
      <c r="K178" s="18" t="str">
        <f t="shared" ca="1" si="36"/>
        <v/>
      </c>
      <c r="L178" s="12">
        <f t="shared" ca="1" si="36"/>
        <v>1</v>
      </c>
      <c r="M178" s="12">
        <f t="shared" ca="1" si="36"/>
        <v>4</v>
      </c>
      <c r="N178" s="17">
        <f t="shared" ca="1" si="36"/>
        <v>11</v>
      </c>
      <c r="R178" s="10">
        <v>420290100</v>
      </c>
      <c r="S178" s="10">
        <f t="array" ref="S178">MATCH(1,($R178='Past-Seasons'!$B$1:$B$607)*($B$160='Past-Seasons'!$A$1:$A$607),0)</f>
        <v>145</v>
      </c>
      <c r="T178" s="10" t="str">
        <f t="shared" si="37"/>
        <v>G145:IQ145</v>
      </c>
    </row>
    <row r="179" spans="2:20" ht="12.75" customHeight="1" x14ac:dyDescent="0.2">
      <c r="B179" s="26" t="str">
        <f>INDEX(Sites!$A:$K,MATCH($R179,Sites!$A:$A,0),4)</f>
        <v>PA</v>
      </c>
      <c r="C179" s="126" t="str">
        <f>INDEX(Sites!$A:$K,MATCH($R179,Sites!$A:$A,0),6)</f>
        <v>Delaware (CHES)</v>
      </c>
      <c r="D179" s="18">
        <f t="shared" ca="1" si="38"/>
        <v>83</v>
      </c>
      <c r="E179" s="12">
        <f t="shared" ca="1" si="38"/>
        <v>77</v>
      </c>
      <c r="F179" s="12">
        <f t="shared" ca="1" si="38"/>
        <v>75</v>
      </c>
      <c r="G179" s="12">
        <f t="shared" ca="1" si="38"/>
        <v>73</v>
      </c>
      <c r="H179" s="12">
        <f t="shared" ca="1" si="38"/>
        <v>66</v>
      </c>
      <c r="I179" s="12">
        <f t="shared" ca="1" si="38"/>
        <v>65</v>
      </c>
      <c r="J179" s="127">
        <f t="shared" ca="1" si="38"/>
        <v>64</v>
      </c>
      <c r="K179" s="18" t="str">
        <f t="shared" ca="1" si="36"/>
        <v/>
      </c>
      <c r="L179" s="12">
        <f t="shared" ca="1" si="36"/>
        <v>2</v>
      </c>
      <c r="M179" s="12">
        <f t="shared" ca="1" si="36"/>
        <v>4</v>
      </c>
      <c r="N179" s="17">
        <f t="shared" ca="1" si="36"/>
        <v>5</v>
      </c>
      <c r="R179" s="10">
        <v>420450002</v>
      </c>
      <c r="S179" s="10">
        <f t="array" ref="S179">MATCH(1,($R179='Past-Seasons'!$B$1:$B$607)*($B$160='Past-Seasons'!$A$1:$A$607),0)</f>
        <v>146</v>
      </c>
      <c r="T179" s="10" t="str">
        <f t="shared" si="37"/>
        <v>G146:IQ146</v>
      </c>
    </row>
    <row r="180" spans="2:20" ht="12.75" customHeight="1" x14ac:dyDescent="0.2">
      <c r="B180" s="26" t="str">
        <f>INDEX(Sites!$A:$K,MATCH($R180,Sites!$A:$A,0),4)</f>
        <v>PA</v>
      </c>
      <c r="C180" s="126" t="str">
        <f>INDEX(Sites!$A:$K,MATCH($R180,Sites!$A:$A,0),6)</f>
        <v>Montgomery (NORR)</v>
      </c>
      <c r="D180" s="18">
        <f t="shared" ca="1" si="38"/>
        <v>77</v>
      </c>
      <c r="E180" s="12">
        <f t="shared" ca="1" si="38"/>
        <v>74</v>
      </c>
      <c r="F180" s="12">
        <f t="shared" ca="1" si="38"/>
        <v>73</v>
      </c>
      <c r="G180" s="12">
        <f t="shared" ca="1" si="38"/>
        <v>72</v>
      </c>
      <c r="H180" s="12">
        <f t="shared" ca="1" si="38"/>
        <v>71</v>
      </c>
      <c r="I180" s="12">
        <f t="shared" ca="1" si="38"/>
        <v>71</v>
      </c>
      <c r="J180" s="127">
        <f t="shared" ca="1" si="38"/>
        <v>69</v>
      </c>
      <c r="K180" s="18" t="str">
        <f t="shared" ca="1" si="36"/>
        <v/>
      </c>
      <c r="L180" s="12">
        <f t="shared" ca="1" si="36"/>
        <v>1</v>
      </c>
      <c r="M180" s="12">
        <f t="shared" ca="1" si="36"/>
        <v>6</v>
      </c>
      <c r="N180" s="17">
        <f t="shared" ca="1" si="36"/>
        <v>10</v>
      </c>
      <c r="R180" s="10">
        <v>420910013</v>
      </c>
      <c r="S180" s="10">
        <f t="array" ref="S180">MATCH(1,($R180='Past-Seasons'!$B$1:$B$607)*($B$160='Past-Seasons'!$A$1:$A$607),0)</f>
        <v>147</v>
      </c>
      <c r="T180" s="10" t="str">
        <f t="shared" si="37"/>
        <v>G147:IQ147</v>
      </c>
    </row>
    <row r="181" spans="2:20" ht="12.75" customHeight="1" x14ac:dyDescent="0.2">
      <c r="B181" s="26" t="str">
        <f>INDEX(Sites!$A:$K,MATCH($R181,Sites!$A:$A,0),4)</f>
        <v>PA</v>
      </c>
      <c r="C181" s="126" t="str">
        <f>INDEX(Sites!$A:$K,MATCH($R181,Sites!$A:$A,0),6)</f>
        <v>Philadelphia (LAB)</v>
      </c>
      <c r="D181" s="18">
        <f t="shared" ca="1" si="38"/>
        <v>79</v>
      </c>
      <c r="E181" s="12">
        <f t="shared" ca="1" si="38"/>
        <v>67</v>
      </c>
      <c r="F181" s="12">
        <f t="shared" ca="1" si="38"/>
        <v>60</v>
      </c>
      <c r="G181" s="12">
        <f t="shared" ca="1" si="38"/>
        <v>58</v>
      </c>
      <c r="H181" s="12">
        <f t="shared" ca="1" si="38"/>
        <v>57</v>
      </c>
      <c r="I181" s="12">
        <f t="shared" ca="1" si="38"/>
        <v>55</v>
      </c>
      <c r="J181" s="127">
        <f t="shared" ca="1" si="38"/>
        <v>55</v>
      </c>
      <c r="K181" s="18" t="str">
        <f t="shared" ca="1" si="36"/>
        <v/>
      </c>
      <c r="L181" s="12">
        <f t="shared" ca="1" si="36"/>
        <v>1</v>
      </c>
      <c r="M181" s="12">
        <f t="shared" ca="1" si="36"/>
        <v>1</v>
      </c>
      <c r="N181" s="17">
        <f t="shared" ca="1" si="36"/>
        <v>2</v>
      </c>
      <c r="R181" s="10">
        <v>421010004</v>
      </c>
      <c r="S181" s="10">
        <f t="array" ref="S181">MATCH(1,($R181='Past-Seasons'!$B$1:$B$607)*($B$160='Past-Seasons'!$A$1:$A$607),0)</f>
        <v>148</v>
      </c>
      <c r="T181" s="10" t="str">
        <f t="shared" si="37"/>
        <v>G148:IQ148</v>
      </c>
    </row>
    <row r="182" spans="2:20" ht="12.75" customHeight="1" x14ac:dyDescent="0.2">
      <c r="B182" s="26" t="str">
        <f>INDEX(Sites!$A:$K,MATCH($R182,Sites!$A:$A,0),4)</f>
        <v>PA</v>
      </c>
      <c r="C182" s="126" t="str">
        <f>INDEX(Sites!$A:$K,MATCH($R182,Sites!$A:$A,0),6)</f>
        <v>Philadelphia (NEA)</v>
      </c>
      <c r="D182" s="18">
        <f t="shared" ca="1" si="38"/>
        <v>84</v>
      </c>
      <c r="E182" s="12">
        <f t="shared" ca="1" si="38"/>
        <v>81</v>
      </c>
      <c r="F182" s="12">
        <f t="shared" ca="1" si="38"/>
        <v>73</v>
      </c>
      <c r="G182" s="12">
        <f t="shared" ca="1" si="38"/>
        <v>72</v>
      </c>
      <c r="H182" s="12">
        <f t="shared" ca="1" si="38"/>
        <v>71</v>
      </c>
      <c r="I182" s="12">
        <f t="shared" ca="1" si="38"/>
        <v>67</v>
      </c>
      <c r="J182" s="127">
        <f t="shared" ca="1" si="38"/>
        <v>67</v>
      </c>
      <c r="K182" s="18" t="str">
        <f t="shared" ca="1" si="36"/>
        <v/>
      </c>
      <c r="L182" s="12">
        <f t="shared" ca="1" si="36"/>
        <v>2</v>
      </c>
      <c r="M182" s="12">
        <f t="shared" ca="1" si="36"/>
        <v>5</v>
      </c>
      <c r="N182" s="17">
        <f t="shared" ca="1" si="36"/>
        <v>8</v>
      </c>
      <c r="R182" s="10">
        <v>421010024</v>
      </c>
      <c r="S182" s="10">
        <f t="array" ref="S182">MATCH(1,($R182='Past-Seasons'!$B$1:$B$607)*($B$160='Past-Seasons'!$A$1:$A$607),0)</f>
        <v>149</v>
      </c>
      <c r="T182" s="10" t="str">
        <f t="shared" si="37"/>
        <v>G149:IQ149</v>
      </c>
    </row>
    <row r="183" spans="2:20" ht="12.75" customHeight="1" thickBot="1" x14ac:dyDescent="0.25">
      <c r="B183" s="87" t="str">
        <f>INDEX(Sites!$A:$K,MATCH($R183,Sites!$A:$A,0),4)</f>
        <v>PA</v>
      </c>
      <c r="C183" s="128" t="str">
        <f>INDEX(Sites!$A:$K,MATCH($R183,Sites!$A:$A,0),6)</f>
        <v>Philadelphia (NEW)</v>
      </c>
      <c r="D183" s="16">
        <f t="shared" ca="1" si="38"/>
        <v>86</v>
      </c>
      <c r="E183" s="11">
        <f t="shared" ca="1" si="38"/>
        <v>79</v>
      </c>
      <c r="F183" s="11">
        <f t="shared" ca="1" si="38"/>
        <v>70</v>
      </c>
      <c r="G183" s="11">
        <f t="shared" ca="1" si="38"/>
        <v>68</v>
      </c>
      <c r="H183" s="11">
        <f t="shared" ca="1" si="38"/>
        <v>68</v>
      </c>
      <c r="I183" s="11">
        <f t="shared" ca="1" si="38"/>
        <v>67</v>
      </c>
      <c r="J183" s="129">
        <f t="shared" ca="1" si="38"/>
        <v>67</v>
      </c>
      <c r="K183" s="16">
        <f t="shared" ca="1" si="36"/>
        <v>1</v>
      </c>
      <c r="L183" s="11">
        <f t="shared" ca="1" si="36"/>
        <v>2</v>
      </c>
      <c r="M183" s="11">
        <f t="shared" ca="1" si="36"/>
        <v>2</v>
      </c>
      <c r="N183" s="13">
        <f t="shared" ca="1" si="36"/>
        <v>9</v>
      </c>
      <c r="R183" s="10">
        <v>421010048</v>
      </c>
      <c r="S183" s="10">
        <f t="array" ref="S183">MATCH(1,($R183='Past-Seasons'!$B$1:$B$607)*($B$160='Past-Seasons'!$A$1:$A$607),0)</f>
        <v>150</v>
      </c>
      <c r="T183" s="10" t="str">
        <f t="shared" si="37"/>
        <v>G150:IQ150</v>
      </c>
    </row>
    <row r="184" spans="2:20" ht="12.75" customHeight="1" x14ac:dyDescent="0.2">
      <c r="B184" s="130"/>
      <c r="C184" s="131" t="s">
        <v>84</v>
      </c>
      <c r="D184" s="522">
        <f t="shared" ref="D184:J184" ca="1" si="39">MAX(D161:D183)</f>
        <v>94</v>
      </c>
      <c r="E184" s="333">
        <f t="shared" ca="1" si="39"/>
        <v>81</v>
      </c>
      <c r="F184" s="333">
        <f t="shared" ca="1" si="39"/>
        <v>75</v>
      </c>
      <c r="G184" s="333">
        <f t="shared" ca="1" si="39"/>
        <v>74</v>
      </c>
      <c r="H184" s="333">
        <f t="shared" ca="1" si="39"/>
        <v>72</v>
      </c>
      <c r="I184" s="333">
        <f t="shared" ca="1" si="39"/>
        <v>71</v>
      </c>
      <c r="J184" s="131">
        <f t="shared" ca="1" si="39"/>
        <v>69</v>
      </c>
      <c r="K184" s="132">
        <f ca="1">SUM(K161:K183)</f>
        <v>3</v>
      </c>
      <c r="L184" s="133">
        <f ca="1">SUM(L161:L183)</f>
        <v>25</v>
      </c>
      <c r="M184" s="133">
        <f ca="1">SUM(M161:M183)</f>
        <v>70</v>
      </c>
      <c r="N184" s="134">
        <f ca="1">SUM(N161:N183)</f>
        <v>142</v>
      </c>
      <c r="R184" s="10" t="s">
        <v>78</v>
      </c>
    </row>
    <row r="185" spans="2:20" ht="12.75" customHeight="1" thickBot="1" x14ac:dyDescent="0.25">
      <c r="B185" s="90"/>
      <c r="C185" s="15"/>
      <c r="D185" s="15"/>
      <c r="E185" s="15"/>
      <c r="F185" s="15"/>
      <c r="G185" s="15"/>
      <c r="H185" s="15"/>
      <c r="I185" s="15"/>
      <c r="J185" s="15"/>
      <c r="K185" s="549" t="s">
        <v>39</v>
      </c>
      <c r="L185" s="550"/>
      <c r="M185" s="550"/>
      <c r="N185" s="551"/>
      <c r="R185" s="10" t="s">
        <v>78</v>
      </c>
    </row>
    <row r="186" spans="2:20" ht="12.75" customHeight="1" thickBot="1" x14ac:dyDescent="0.25">
      <c r="B186" s="18"/>
      <c r="C186" s="135" t="s">
        <v>79</v>
      </c>
      <c r="D186" s="136" t="s">
        <v>53</v>
      </c>
      <c r="E186" s="18"/>
      <c r="F186" s="12"/>
      <c r="G186" s="12"/>
      <c r="H186" s="12"/>
      <c r="I186" s="12"/>
      <c r="J186" s="12"/>
      <c r="K186" s="558"/>
      <c r="L186" s="559"/>
      <c r="M186" s="559"/>
      <c r="N186" s="560"/>
      <c r="R186" s="10" t="s">
        <v>78</v>
      </c>
    </row>
    <row r="187" spans="2:20" ht="12.75" customHeight="1" x14ac:dyDescent="0.2">
      <c r="B187" s="18"/>
      <c r="C187" s="137"/>
      <c r="D187" s="218" t="s">
        <v>55</v>
      </c>
      <c r="E187" s="18"/>
      <c r="F187" s="12"/>
      <c r="G187" s="12"/>
      <c r="H187" s="12"/>
      <c r="I187" s="12"/>
      <c r="J187" s="12"/>
      <c r="K187" s="555" t="s">
        <v>40</v>
      </c>
      <c r="L187" s="556"/>
      <c r="M187" s="556"/>
      <c r="N187" s="557"/>
      <c r="R187" s="10" t="s">
        <v>78</v>
      </c>
    </row>
    <row r="188" spans="2:20" ht="12.75" customHeight="1" x14ac:dyDescent="0.2">
      <c r="B188" s="18"/>
      <c r="C188" s="123"/>
      <c r="D188" s="230" t="s">
        <v>56</v>
      </c>
      <c r="E188" s="12"/>
      <c r="F188" s="12"/>
      <c r="G188" s="12"/>
      <c r="H188" s="12"/>
      <c r="I188" s="12"/>
      <c r="J188" s="12"/>
      <c r="K188" s="138" t="str">
        <f t="shared" ref="K188:N188" si="40">K$5</f>
        <v>&gt; 84</v>
      </c>
      <c r="L188" s="139" t="str">
        <f t="shared" si="40"/>
        <v>&gt; 75</v>
      </c>
      <c r="M188" s="139" t="str">
        <f t="shared" si="40"/>
        <v>&gt; 70</v>
      </c>
      <c r="N188" s="140" t="str">
        <f t="shared" si="40"/>
        <v>&gt; 65</v>
      </c>
      <c r="R188" s="10" t="s">
        <v>78</v>
      </c>
      <c r="S188" s="8" t="s">
        <v>68</v>
      </c>
      <c r="T188" s="8" t="s">
        <v>80</v>
      </c>
    </row>
    <row r="189" spans="2:20" ht="12.75" customHeight="1" thickBot="1" x14ac:dyDescent="0.25">
      <c r="B189" s="16"/>
      <c r="C189" s="124"/>
      <c r="D189" s="11"/>
      <c r="E189" s="11"/>
      <c r="F189" s="11"/>
      <c r="G189" s="11"/>
      <c r="H189" s="11"/>
      <c r="I189" s="11"/>
      <c r="J189" s="11"/>
      <c r="K189" s="521">
        <f ca="1">COUNTIF(INDIRECT($R$2 &amp; $T189),K$5)</f>
        <v>1</v>
      </c>
      <c r="L189" s="141">
        <f ca="1">COUNTIF(INDIRECT($R$2 &amp; $T189),L$5)</f>
        <v>6</v>
      </c>
      <c r="M189" s="141">
        <f ca="1">COUNTIF(INDIRECT($R$2 &amp; $T189),M$5)</f>
        <v>14</v>
      </c>
      <c r="N189" s="142">
        <f ca="1">COUNTIF(INDIRECT($R$2 &amp; $T189),N$5)</f>
        <v>25</v>
      </c>
      <c r="R189" s="10" t="s">
        <v>78</v>
      </c>
      <c r="S189" s="10">
        <f>MATCH($B$88-COUNT($B$117:$B189),'Past-Seasons'!$F$1:$F$21,0)</f>
        <v>19</v>
      </c>
      <c r="T189" s="10" t="str">
        <f>$T$1 &amp; S189 &amp; ":" &amp; $T$2 &amp; S189</f>
        <v>G19:IQ19</v>
      </c>
    </row>
    <row r="190" spans="2:20" ht="12.75" customHeight="1" x14ac:dyDescent="0.2">
      <c r="R190" s="10" t="s">
        <v>78</v>
      </c>
    </row>
    <row r="191" spans="2:20" ht="12.75" customHeight="1" x14ac:dyDescent="0.2">
      <c r="R191" s="10" t="s">
        <v>78</v>
      </c>
    </row>
    <row r="192" spans="2:20" ht="12.75" customHeight="1" x14ac:dyDescent="0.2">
      <c r="R192" s="10" t="s">
        <v>78</v>
      </c>
    </row>
    <row r="193" spans="2:20" ht="12.75" customHeight="1" x14ac:dyDescent="0.2">
      <c r="R193" s="10" t="s">
        <v>78</v>
      </c>
    </row>
    <row r="194" spans="2:20" ht="12.75" customHeight="1" x14ac:dyDescent="0.2">
      <c r="R194" s="10" t="s">
        <v>78</v>
      </c>
    </row>
    <row r="195" spans="2:20" ht="12.75" customHeight="1" x14ac:dyDescent="0.2">
      <c r="D195" s="561" t="s">
        <v>73</v>
      </c>
      <c r="E195" s="562"/>
      <c r="F195" s="562"/>
      <c r="G195" s="562"/>
      <c r="H195" s="562"/>
      <c r="I195" s="562"/>
      <c r="J195" s="563"/>
      <c r="K195" s="564" t="s">
        <v>74</v>
      </c>
      <c r="L195" s="565"/>
      <c r="M195" s="565"/>
      <c r="N195" s="566"/>
      <c r="R195" s="10" t="s">
        <v>78</v>
      </c>
    </row>
    <row r="196" spans="2:20" ht="12.75" customHeight="1" x14ac:dyDescent="0.2">
      <c r="B196" s="487">
        <v>2013</v>
      </c>
      <c r="C196" s="490" t="s">
        <v>47</v>
      </c>
      <c r="D196" s="120">
        <v>1</v>
      </c>
      <c r="E196" s="121">
        <v>2</v>
      </c>
      <c r="F196" s="121">
        <v>3</v>
      </c>
      <c r="G196" s="121">
        <v>4</v>
      </c>
      <c r="H196" s="121">
        <v>5</v>
      </c>
      <c r="I196" s="121">
        <v>6</v>
      </c>
      <c r="J196" s="122">
        <v>7</v>
      </c>
      <c r="K196" s="522" t="str">
        <f t="shared" ref="K196:N196" si="41">K$5</f>
        <v>&gt; 84</v>
      </c>
      <c r="L196" s="333" t="str">
        <f t="shared" si="41"/>
        <v>&gt; 75</v>
      </c>
      <c r="M196" s="333" t="str">
        <f t="shared" si="41"/>
        <v>&gt; 70</v>
      </c>
      <c r="N196" s="488" t="str">
        <f t="shared" si="41"/>
        <v>&gt; 65</v>
      </c>
      <c r="R196" s="8" t="s">
        <v>75</v>
      </c>
      <c r="S196" s="8" t="s">
        <v>10</v>
      </c>
      <c r="T196" s="8" t="s">
        <v>76</v>
      </c>
    </row>
    <row r="197" spans="2:20" ht="12.75" customHeight="1" x14ac:dyDescent="0.2">
      <c r="B197" s="491" t="str">
        <f>INDEX(Sites!$A:$K,MATCH($R197,Sites!$A:$A,0),4)</f>
        <v>DE</v>
      </c>
      <c r="C197" s="125" t="str">
        <f>INDEX(Sites!$A:$K,MATCH($R197,Sites!$A:$A,0),6)</f>
        <v>Kent (KILLENS)</v>
      </c>
      <c r="D197" s="20">
        <f t="shared" ref="D197:J206" ca="1" si="42">IF(ISERROR(LARGE(INDIRECT($R$2 &amp; $T197),D$88)),"No Data",LARGE(INDIRECT($R$2 &amp; $T197),D$88))</f>
        <v>70</v>
      </c>
      <c r="E197" s="19">
        <f t="shared" ca="1" si="42"/>
        <v>70</v>
      </c>
      <c r="F197" s="19">
        <f t="shared" ca="1" si="42"/>
        <v>64</v>
      </c>
      <c r="G197" s="19">
        <f t="shared" ca="1" si="42"/>
        <v>64</v>
      </c>
      <c r="H197" s="19">
        <f t="shared" ca="1" si="42"/>
        <v>62</v>
      </c>
      <c r="I197" s="19">
        <f t="shared" ca="1" si="42"/>
        <v>62</v>
      </c>
      <c r="J197" s="14">
        <f t="shared" ca="1" si="42"/>
        <v>62</v>
      </c>
      <c r="K197" s="20" t="str">
        <f t="shared" ref="K197:N219" ca="1" si="43">IF(COUNT(INDIRECT($R$2 &amp; $T197))&gt;0,IF(COUNTIF(INDIRECT($R$2 &amp; $T197),K$5)&gt;0,COUNTIF(INDIRECT($R$2 &amp; $T197),K$5),""),"No Data")</f>
        <v/>
      </c>
      <c r="L197" s="19" t="str">
        <f t="shared" ca="1" si="43"/>
        <v/>
      </c>
      <c r="M197" s="19" t="str">
        <f t="shared" ca="1" si="43"/>
        <v/>
      </c>
      <c r="N197" s="14">
        <f t="shared" ca="1" si="43"/>
        <v>2</v>
      </c>
      <c r="R197" s="10">
        <v>100010002</v>
      </c>
      <c r="S197" s="10">
        <f t="array" ref="S197">MATCH(1,($R197='Past-Seasons'!$B$1:$B$607)*($B$196='Past-Seasons'!$A$1:$A$607),0)</f>
        <v>154</v>
      </c>
      <c r="T197" s="10" t="str">
        <f t="shared" ref="T197:T219" si="44">$T$1 &amp; $S197 &amp; ":" &amp; $T$2 &amp; $S197</f>
        <v>G154:IQ154</v>
      </c>
    </row>
    <row r="198" spans="2:20" ht="12.75" customHeight="1" x14ac:dyDescent="0.2">
      <c r="B198" s="26" t="str">
        <f>INDEX(Sites!$A:$K,MATCH($R198,Sites!$A:$A,0),4)</f>
        <v>DE</v>
      </c>
      <c r="C198" s="126" t="str">
        <f>INDEX(Sites!$A:$K,MATCH($R198,Sites!$A:$A,0),6)</f>
        <v>New Castle (BCSP)</v>
      </c>
      <c r="D198" s="18">
        <f t="shared" ca="1" si="42"/>
        <v>77</v>
      </c>
      <c r="E198" s="12">
        <f t="shared" ca="1" si="42"/>
        <v>64</v>
      </c>
      <c r="F198" s="12">
        <f t="shared" ca="1" si="42"/>
        <v>64</v>
      </c>
      <c r="G198" s="12">
        <f t="shared" ca="1" si="42"/>
        <v>63</v>
      </c>
      <c r="H198" s="12">
        <f t="shared" ca="1" si="42"/>
        <v>63</v>
      </c>
      <c r="I198" s="12">
        <f t="shared" ca="1" si="42"/>
        <v>63</v>
      </c>
      <c r="J198" s="127">
        <f t="shared" ca="1" si="42"/>
        <v>61</v>
      </c>
      <c r="K198" s="18" t="str">
        <f t="shared" ca="1" si="43"/>
        <v/>
      </c>
      <c r="L198" s="12">
        <f t="shared" ca="1" si="43"/>
        <v>1</v>
      </c>
      <c r="M198" s="12">
        <f t="shared" ca="1" si="43"/>
        <v>1</v>
      </c>
      <c r="N198" s="17">
        <f t="shared" ca="1" si="43"/>
        <v>1</v>
      </c>
      <c r="R198" s="10">
        <v>100031010</v>
      </c>
      <c r="S198" s="10">
        <f t="array" ref="S198">MATCH(1,($R198='Past-Seasons'!$B$1:$B$607)*($B$196='Past-Seasons'!$A$1:$A$607),0)</f>
        <v>155</v>
      </c>
      <c r="T198" s="10" t="str">
        <f t="shared" si="44"/>
        <v>G155:IQ155</v>
      </c>
    </row>
    <row r="199" spans="2:20" ht="12.75" customHeight="1" x14ac:dyDescent="0.2">
      <c r="B199" s="26" t="str">
        <f>INDEX(Sites!$A:$K,MATCH($R199,Sites!$A:$A,0),4)</f>
        <v>DE</v>
      </c>
      <c r="C199" s="126" t="str">
        <f>INDEX(Sites!$A:$K,MATCH($R199,Sites!$A:$A,0),6)</f>
        <v>New Castle (BELLFNT2)</v>
      </c>
      <c r="D199" s="18">
        <f t="shared" ca="1" si="42"/>
        <v>72</v>
      </c>
      <c r="E199" s="12">
        <f t="shared" ca="1" si="42"/>
        <v>70</v>
      </c>
      <c r="F199" s="12">
        <f t="shared" ca="1" si="42"/>
        <v>68</v>
      </c>
      <c r="G199" s="12">
        <f t="shared" ca="1" si="42"/>
        <v>67</v>
      </c>
      <c r="H199" s="12">
        <f t="shared" ca="1" si="42"/>
        <v>64</v>
      </c>
      <c r="I199" s="12">
        <f t="shared" ca="1" si="42"/>
        <v>63</v>
      </c>
      <c r="J199" s="127">
        <f t="shared" ca="1" si="42"/>
        <v>63</v>
      </c>
      <c r="K199" s="18" t="str">
        <f t="shared" ca="1" si="43"/>
        <v/>
      </c>
      <c r="L199" s="12" t="str">
        <f t="shared" ca="1" si="43"/>
        <v/>
      </c>
      <c r="M199" s="12">
        <f t="shared" ca="1" si="43"/>
        <v>1</v>
      </c>
      <c r="N199" s="17">
        <f t="shared" ca="1" si="43"/>
        <v>4</v>
      </c>
      <c r="R199" s="10">
        <v>100031013</v>
      </c>
      <c r="S199" s="10">
        <f t="array" ref="S199">MATCH(1,($R199='Past-Seasons'!$B$1:$B$607)*($B$196='Past-Seasons'!$A$1:$A$607),0)</f>
        <v>156</v>
      </c>
      <c r="T199" s="10" t="str">
        <f t="shared" si="44"/>
        <v>G156:IQ156</v>
      </c>
    </row>
    <row r="200" spans="2:20" ht="12.75" customHeight="1" x14ac:dyDescent="0.2">
      <c r="B200" s="26" t="str">
        <f>INDEX(Sites!$A:$K,MATCH($R200,Sites!$A:$A,0),4)</f>
        <v>DE</v>
      </c>
      <c r="C200" s="126" t="str">
        <f>INDEX(Sites!$A:$K,MATCH($R200,Sites!$A:$A,0),6)</f>
        <v>New Castle (LUMS 2)</v>
      </c>
      <c r="D200" s="18">
        <f t="shared" ca="1" si="42"/>
        <v>66</v>
      </c>
      <c r="E200" s="12">
        <f t="shared" ca="1" si="42"/>
        <v>65</v>
      </c>
      <c r="F200" s="12">
        <f t="shared" ca="1" si="42"/>
        <v>63</v>
      </c>
      <c r="G200" s="12">
        <f t="shared" ca="1" si="42"/>
        <v>62</v>
      </c>
      <c r="H200" s="12">
        <f t="shared" ca="1" si="42"/>
        <v>61</v>
      </c>
      <c r="I200" s="12">
        <f t="shared" ca="1" si="42"/>
        <v>60</v>
      </c>
      <c r="J200" s="127">
        <f t="shared" ca="1" si="42"/>
        <v>59</v>
      </c>
      <c r="K200" s="18" t="str">
        <f t="shared" ca="1" si="43"/>
        <v/>
      </c>
      <c r="L200" s="12" t="str">
        <f t="shared" ca="1" si="43"/>
        <v/>
      </c>
      <c r="M200" s="12" t="str">
        <f t="shared" ca="1" si="43"/>
        <v/>
      </c>
      <c r="N200" s="17">
        <f t="shared" ca="1" si="43"/>
        <v>1</v>
      </c>
      <c r="R200" s="10">
        <v>100031007</v>
      </c>
      <c r="S200" s="10">
        <f t="array" ref="S200">MATCH(1,($R200='Past-Seasons'!$B$1:$B$607)*($B$196='Past-Seasons'!$A$1:$A$607),0)</f>
        <v>157</v>
      </c>
      <c r="T200" s="10" t="str">
        <f t="shared" si="44"/>
        <v>G157:IQ157</v>
      </c>
    </row>
    <row r="201" spans="2:20" ht="12.75" customHeight="1" x14ac:dyDescent="0.2">
      <c r="B201" s="26" t="str">
        <f>INDEX(Sites!$A:$K,MATCH($R201,Sites!$A:$A,0),4)</f>
        <v>DE</v>
      </c>
      <c r="C201" s="126" t="str">
        <f>INDEX(Sites!$A:$K,MATCH($R201,Sites!$A:$A,0),6)</f>
        <v>New Castle (MLK)</v>
      </c>
      <c r="D201" s="18">
        <f t="shared" ca="1" si="42"/>
        <v>73</v>
      </c>
      <c r="E201" s="12">
        <f t="shared" ca="1" si="42"/>
        <v>70</v>
      </c>
      <c r="F201" s="12">
        <f t="shared" ca="1" si="42"/>
        <v>68</v>
      </c>
      <c r="G201" s="12">
        <f t="shared" ca="1" si="42"/>
        <v>67</v>
      </c>
      <c r="H201" s="12">
        <f t="shared" ca="1" si="42"/>
        <v>64</v>
      </c>
      <c r="I201" s="12">
        <f t="shared" ca="1" si="42"/>
        <v>64</v>
      </c>
      <c r="J201" s="127">
        <f t="shared" ca="1" si="42"/>
        <v>63</v>
      </c>
      <c r="K201" s="18" t="str">
        <f t="shared" ca="1" si="43"/>
        <v/>
      </c>
      <c r="L201" s="12" t="str">
        <f t="shared" ca="1" si="43"/>
        <v/>
      </c>
      <c r="M201" s="12">
        <f t="shared" ca="1" si="43"/>
        <v>1</v>
      </c>
      <c r="N201" s="17">
        <f t="shared" ca="1" si="43"/>
        <v>4</v>
      </c>
      <c r="R201" s="10">
        <v>100032004</v>
      </c>
      <c r="S201" s="10">
        <f t="array" ref="S201">MATCH(1,($R201='Past-Seasons'!$B$1:$B$607)*($B$196='Past-Seasons'!$A$1:$A$607),0)</f>
        <v>158</v>
      </c>
      <c r="T201" s="10" t="str">
        <f t="shared" si="44"/>
        <v>G158:IQ158</v>
      </c>
    </row>
    <row r="202" spans="2:20" ht="12.75" customHeight="1" x14ac:dyDescent="0.2">
      <c r="B202" s="26" t="str">
        <f>INDEX(Sites!$A:$K,MATCH($R202,Sites!$A:$A,0),4)</f>
        <v>DE</v>
      </c>
      <c r="C202" s="126" t="str">
        <f>INDEX(Sites!$A:$K,MATCH($R202,Sites!$A:$A,0),6)</f>
        <v>Sussex (LEWES)</v>
      </c>
      <c r="D202" s="18">
        <f t="shared" ca="1" si="42"/>
        <v>81</v>
      </c>
      <c r="E202" s="12">
        <f t="shared" ca="1" si="42"/>
        <v>75</v>
      </c>
      <c r="F202" s="12">
        <f t="shared" ca="1" si="42"/>
        <v>75</v>
      </c>
      <c r="G202" s="12">
        <f t="shared" ca="1" si="42"/>
        <v>72</v>
      </c>
      <c r="H202" s="12">
        <f t="shared" ca="1" si="42"/>
        <v>67</v>
      </c>
      <c r="I202" s="12">
        <f t="shared" ca="1" si="42"/>
        <v>67</v>
      </c>
      <c r="J202" s="127">
        <f t="shared" ca="1" si="42"/>
        <v>64</v>
      </c>
      <c r="K202" s="18" t="str">
        <f t="shared" ca="1" si="43"/>
        <v/>
      </c>
      <c r="L202" s="12">
        <f t="shared" ca="1" si="43"/>
        <v>1</v>
      </c>
      <c r="M202" s="12">
        <f t="shared" ca="1" si="43"/>
        <v>4</v>
      </c>
      <c r="N202" s="17">
        <f t="shared" ca="1" si="43"/>
        <v>6</v>
      </c>
      <c r="R202" s="10">
        <v>100051003</v>
      </c>
      <c r="S202" s="10">
        <f t="array" ref="S202">MATCH(1,($R202='Past-Seasons'!$B$1:$B$607)*($B$196='Past-Seasons'!$A$1:$A$607),0)</f>
        <v>159</v>
      </c>
      <c r="T202" s="10" t="str">
        <f t="shared" si="44"/>
        <v>G159:IQ159</v>
      </c>
    </row>
    <row r="203" spans="2:20" ht="12.75" customHeight="1" x14ac:dyDescent="0.2">
      <c r="B203" s="26" t="str">
        <f>INDEX(Sites!$A:$K,MATCH($R203,Sites!$A:$A,0),4)</f>
        <v>DE</v>
      </c>
      <c r="C203" s="126" t="str">
        <f>INDEX(Sites!$A:$K,MATCH($R203,Sites!$A:$A,0),6)</f>
        <v>Sussex (SEAFORD)</v>
      </c>
      <c r="D203" s="18">
        <f t="shared" ca="1" si="42"/>
        <v>71</v>
      </c>
      <c r="E203" s="12">
        <f t="shared" ca="1" si="42"/>
        <v>70</v>
      </c>
      <c r="F203" s="12">
        <f t="shared" ca="1" si="42"/>
        <v>68</v>
      </c>
      <c r="G203" s="12">
        <f t="shared" ca="1" si="42"/>
        <v>65</v>
      </c>
      <c r="H203" s="12">
        <f t="shared" ca="1" si="42"/>
        <v>64</v>
      </c>
      <c r="I203" s="12">
        <f t="shared" ca="1" si="42"/>
        <v>64</v>
      </c>
      <c r="J203" s="127">
        <f t="shared" ca="1" si="42"/>
        <v>64</v>
      </c>
      <c r="K203" s="18" t="str">
        <f t="shared" ca="1" si="43"/>
        <v/>
      </c>
      <c r="L203" s="12" t="str">
        <f t="shared" ca="1" si="43"/>
        <v/>
      </c>
      <c r="M203" s="12">
        <f t="shared" ca="1" si="43"/>
        <v>1</v>
      </c>
      <c r="N203" s="17">
        <f t="shared" ca="1" si="43"/>
        <v>3</v>
      </c>
      <c r="R203" s="10">
        <v>100051002</v>
      </c>
      <c r="S203" s="10">
        <f t="array" ref="S203">MATCH(1,($R203='Past-Seasons'!$B$1:$B$607)*($B$196='Past-Seasons'!$A$1:$A$607),0)</f>
        <v>160</v>
      </c>
      <c r="T203" s="10" t="str">
        <f t="shared" si="44"/>
        <v>G160:IQ160</v>
      </c>
    </row>
    <row r="204" spans="2:20" ht="12.75" customHeight="1" x14ac:dyDescent="0.2">
      <c r="B204" s="26" t="str">
        <f>INDEX(Sites!$A:$K,MATCH($R204,Sites!$A:$A,0),4)</f>
        <v>MD</v>
      </c>
      <c r="C204" s="126" t="str">
        <f>INDEX(Sites!$A:$K,MATCH($R204,Sites!$A:$A,0),6)</f>
        <v>Cecil (Fair Hill)</v>
      </c>
      <c r="D204" s="18">
        <f t="shared" ca="1" si="42"/>
        <v>83</v>
      </c>
      <c r="E204" s="12">
        <f t="shared" ca="1" si="42"/>
        <v>80</v>
      </c>
      <c r="F204" s="12">
        <f t="shared" ca="1" si="42"/>
        <v>76</v>
      </c>
      <c r="G204" s="12">
        <f t="shared" ca="1" si="42"/>
        <v>72</v>
      </c>
      <c r="H204" s="12">
        <f t="shared" ca="1" si="42"/>
        <v>70</v>
      </c>
      <c r="I204" s="12">
        <f t="shared" ca="1" si="42"/>
        <v>68</v>
      </c>
      <c r="J204" s="127">
        <f t="shared" ca="1" si="42"/>
        <v>67</v>
      </c>
      <c r="K204" s="18" t="str">
        <f t="shared" ca="1" si="43"/>
        <v/>
      </c>
      <c r="L204" s="12">
        <f t="shared" ca="1" si="43"/>
        <v>3</v>
      </c>
      <c r="M204" s="12">
        <f t="shared" ca="1" si="43"/>
        <v>4</v>
      </c>
      <c r="N204" s="17">
        <f t="shared" ca="1" si="43"/>
        <v>9</v>
      </c>
      <c r="R204" s="10">
        <v>240150003</v>
      </c>
      <c r="S204" s="10">
        <f t="array" ref="S204">MATCH(1,($R204='Past-Seasons'!$B$1:$B$607)*($B$196='Past-Seasons'!$A$1:$A$607),0)</f>
        <v>161</v>
      </c>
      <c r="T204" s="10" t="str">
        <f t="shared" si="44"/>
        <v>G161:IQ161</v>
      </c>
    </row>
    <row r="205" spans="2:20" ht="12.75" customHeight="1" x14ac:dyDescent="0.2">
      <c r="B205" s="26" t="str">
        <f>INDEX(Sites!$A:$K,MATCH($R205,Sites!$A:$A,0),4)</f>
        <v>NJ</v>
      </c>
      <c r="C205" s="126" t="str">
        <f>INDEX(Sites!$A:$K,MATCH($R205,Sites!$A:$A,0),6)</f>
        <v>Ancora State Hospital</v>
      </c>
      <c r="D205" s="18">
        <f t="shared" ca="1" si="42"/>
        <v>74</v>
      </c>
      <c r="E205" s="12">
        <f t="shared" ca="1" si="42"/>
        <v>71</v>
      </c>
      <c r="F205" s="12">
        <f t="shared" ca="1" si="42"/>
        <v>70</v>
      </c>
      <c r="G205" s="12">
        <f t="shared" ca="1" si="42"/>
        <v>68</v>
      </c>
      <c r="H205" s="12">
        <f t="shared" ca="1" si="42"/>
        <v>68</v>
      </c>
      <c r="I205" s="12">
        <f t="shared" ca="1" si="42"/>
        <v>67</v>
      </c>
      <c r="J205" s="127">
        <f t="shared" ca="1" si="42"/>
        <v>64</v>
      </c>
      <c r="K205" s="18" t="str">
        <f t="shared" ca="1" si="43"/>
        <v/>
      </c>
      <c r="L205" s="12" t="str">
        <f t="shared" ca="1" si="43"/>
        <v/>
      </c>
      <c r="M205" s="12">
        <f t="shared" ca="1" si="43"/>
        <v>2</v>
      </c>
      <c r="N205" s="17">
        <f t="shared" ca="1" si="43"/>
        <v>6</v>
      </c>
      <c r="R205" s="10">
        <v>340071001</v>
      </c>
      <c r="S205" s="10">
        <f t="array" ref="S205">MATCH(1,($R205='Past-Seasons'!$B$1:$B$607)*($B$196='Past-Seasons'!$A$1:$A$607),0)</f>
        <v>162</v>
      </c>
      <c r="T205" s="10" t="str">
        <f t="shared" si="44"/>
        <v>G162:IQ162</v>
      </c>
    </row>
    <row r="206" spans="2:20" ht="12.75" customHeight="1" x14ac:dyDescent="0.2">
      <c r="B206" s="26" t="str">
        <f>INDEX(Sites!$A:$K,MATCH($R206,Sites!$A:$A,0),4)</f>
        <v>NJ</v>
      </c>
      <c r="C206" s="126" t="str">
        <f>INDEX(Sites!$A:$K,MATCH($R206,Sites!$A:$A,0),6)</f>
        <v>Brigantine</v>
      </c>
      <c r="D206" s="18">
        <f t="shared" ca="1" si="42"/>
        <v>87</v>
      </c>
      <c r="E206" s="12">
        <f t="shared" ca="1" si="42"/>
        <v>76</v>
      </c>
      <c r="F206" s="12">
        <f t="shared" ca="1" si="42"/>
        <v>71</v>
      </c>
      <c r="G206" s="12">
        <f t="shared" ca="1" si="42"/>
        <v>70</v>
      </c>
      <c r="H206" s="12">
        <f t="shared" ca="1" si="42"/>
        <v>67</v>
      </c>
      <c r="I206" s="12">
        <f t="shared" ca="1" si="42"/>
        <v>67</v>
      </c>
      <c r="J206" s="127">
        <f t="shared" ca="1" si="42"/>
        <v>67</v>
      </c>
      <c r="K206" s="18">
        <f t="shared" ca="1" si="43"/>
        <v>1</v>
      </c>
      <c r="L206" s="12">
        <f t="shared" ca="1" si="43"/>
        <v>2</v>
      </c>
      <c r="M206" s="12">
        <f t="shared" ca="1" si="43"/>
        <v>3</v>
      </c>
      <c r="N206" s="17">
        <f t="shared" ca="1" si="43"/>
        <v>7</v>
      </c>
      <c r="R206" s="10">
        <v>340010006</v>
      </c>
      <c r="S206" s="10">
        <f t="array" ref="S206">MATCH(1,($R206='Past-Seasons'!$B$1:$B$607)*($B$196='Past-Seasons'!$A$1:$A$607),0)</f>
        <v>163</v>
      </c>
      <c r="T206" s="10" t="str">
        <f t="shared" si="44"/>
        <v>G163:IQ163</v>
      </c>
    </row>
    <row r="207" spans="2:20" ht="12.75" customHeight="1" x14ac:dyDescent="0.2">
      <c r="B207" s="26" t="str">
        <f>INDEX(Sites!$A:$K,MATCH($R207,Sites!$A:$A,0),4)</f>
        <v>NJ</v>
      </c>
      <c r="C207" s="126" t="str">
        <f>INDEX(Sites!$A:$K,MATCH($R207,Sites!$A:$A,0),6)</f>
        <v>Camden Spruce St</v>
      </c>
      <c r="D207" s="18">
        <f t="shared" ref="D207:J219" ca="1" si="45">IF(ISERROR(LARGE(INDIRECT($R$2 &amp; $T207),D$88)),"No Data",LARGE(INDIRECT($R$2 &amp; $T207),D$88))</f>
        <v>72</v>
      </c>
      <c r="E207" s="12">
        <f t="shared" ca="1" si="45"/>
        <v>70</v>
      </c>
      <c r="F207" s="12">
        <f t="shared" ca="1" si="45"/>
        <v>66</v>
      </c>
      <c r="G207" s="12">
        <f t="shared" ca="1" si="45"/>
        <v>65</v>
      </c>
      <c r="H207" s="12">
        <f t="shared" ca="1" si="45"/>
        <v>65</v>
      </c>
      <c r="I207" s="12">
        <f t="shared" ca="1" si="45"/>
        <v>65</v>
      </c>
      <c r="J207" s="127">
        <f t="shared" ca="1" si="45"/>
        <v>64</v>
      </c>
      <c r="K207" s="18" t="str">
        <f t="shared" ca="1" si="43"/>
        <v/>
      </c>
      <c r="L207" s="12" t="str">
        <f t="shared" ca="1" si="43"/>
        <v/>
      </c>
      <c r="M207" s="12">
        <f t="shared" ca="1" si="43"/>
        <v>1</v>
      </c>
      <c r="N207" s="17">
        <f t="shared" ca="1" si="43"/>
        <v>3</v>
      </c>
      <c r="R207" s="10">
        <v>340070002</v>
      </c>
      <c r="S207" s="10">
        <f t="array" ref="S207">MATCH(1,($R207='Past-Seasons'!$B$1:$B$607)*($B$196='Past-Seasons'!$A$1:$A$607),0)</f>
        <v>164</v>
      </c>
      <c r="T207" s="10" t="str">
        <f t="shared" si="44"/>
        <v>G164:IQ164</v>
      </c>
    </row>
    <row r="208" spans="2:20" ht="12.75" customHeight="1" x14ac:dyDescent="0.2">
      <c r="B208" s="26" t="str">
        <f>INDEX(Sites!$A:$K,MATCH($R208,Sites!$A:$A,0),4)</f>
        <v>NJ</v>
      </c>
      <c r="C208" s="126" t="str">
        <f>INDEX(Sites!$A:$K,MATCH($R208,Sites!$A:$A,0),6)</f>
        <v>Clarksboro</v>
      </c>
      <c r="D208" s="18">
        <f t="shared" ca="1" si="45"/>
        <v>78</v>
      </c>
      <c r="E208" s="12">
        <f t="shared" ca="1" si="45"/>
        <v>75</v>
      </c>
      <c r="F208" s="12">
        <f t="shared" ca="1" si="45"/>
        <v>74</v>
      </c>
      <c r="G208" s="12">
        <f t="shared" ca="1" si="45"/>
        <v>73</v>
      </c>
      <c r="H208" s="12">
        <f t="shared" ca="1" si="45"/>
        <v>69</v>
      </c>
      <c r="I208" s="12">
        <f t="shared" ca="1" si="45"/>
        <v>68</v>
      </c>
      <c r="J208" s="127">
        <f t="shared" ca="1" si="45"/>
        <v>67</v>
      </c>
      <c r="K208" s="18" t="str">
        <f t="shared" ca="1" si="43"/>
        <v/>
      </c>
      <c r="L208" s="12">
        <f t="shared" ca="1" si="43"/>
        <v>1</v>
      </c>
      <c r="M208" s="12">
        <f t="shared" ca="1" si="43"/>
        <v>4</v>
      </c>
      <c r="N208" s="17">
        <f t="shared" ca="1" si="43"/>
        <v>7</v>
      </c>
      <c r="R208" s="10">
        <v>340150002</v>
      </c>
      <c r="S208" s="10">
        <f t="array" ref="S208">MATCH(1,($R208='Past-Seasons'!$B$1:$B$607)*($B$196='Past-Seasons'!$A$1:$A$607),0)</f>
        <v>165</v>
      </c>
      <c r="T208" s="10" t="str">
        <f t="shared" si="44"/>
        <v>G165:IQ165</v>
      </c>
    </row>
    <row r="209" spans="2:20" ht="12.75" customHeight="1" x14ac:dyDescent="0.2">
      <c r="B209" s="26" t="str">
        <f>INDEX(Sites!$A:$K,MATCH($R209,Sites!$A:$A,0),4)</f>
        <v>NJ</v>
      </c>
      <c r="C209" s="126" t="str">
        <f>INDEX(Sites!$A:$K,MATCH($R209,Sites!$A:$A,0),6)</f>
        <v>Colliers Mills</v>
      </c>
      <c r="D209" s="18">
        <f t="shared" ca="1" si="45"/>
        <v>76</v>
      </c>
      <c r="E209" s="12">
        <f t="shared" ca="1" si="45"/>
        <v>73</v>
      </c>
      <c r="F209" s="12">
        <f t="shared" ca="1" si="45"/>
        <v>71</v>
      </c>
      <c r="G209" s="12">
        <f t="shared" ca="1" si="45"/>
        <v>70</v>
      </c>
      <c r="H209" s="12">
        <f t="shared" ca="1" si="45"/>
        <v>68</v>
      </c>
      <c r="I209" s="12">
        <f t="shared" ca="1" si="45"/>
        <v>67</v>
      </c>
      <c r="J209" s="127">
        <f t="shared" ca="1" si="45"/>
        <v>64</v>
      </c>
      <c r="K209" s="18" t="str">
        <f t="shared" ca="1" si="43"/>
        <v/>
      </c>
      <c r="L209" s="12">
        <f t="shared" ca="1" si="43"/>
        <v>1</v>
      </c>
      <c r="M209" s="12">
        <f t="shared" ca="1" si="43"/>
        <v>3</v>
      </c>
      <c r="N209" s="17">
        <f t="shared" ca="1" si="43"/>
        <v>6</v>
      </c>
      <c r="R209" s="10">
        <v>340290006</v>
      </c>
      <c r="S209" s="10">
        <f t="array" ref="S209">MATCH(1,($R209='Past-Seasons'!$B$1:$B$607)*($B$196='Past-Seasons'!$A$1:$A$607),0)</f>
        <v>166</v>
      </c>
      <c r="T209" s="10" t="str">
        <f t="shared" si="44"/>
        <v>G166:IQ166</v>
      </c>
    </row>
    <row r="210" spans="2:20" ht="12.75" customHeight="1" x14ac:dyDescent="0.2">
      <c r="B210" s="26" t="str">
        <f>INDEX(Sites!$A:$K,MATCH($R210,Sites!$A:$A,0),4)</f>
        <v>NJ</v>
      </c>
      <c r="C210" s="126" t="str">
        <f>INDEX(Sites!$A:$K,MATCH($R210,Sites!$A:$A,0),6)</f>
        <v>Millville</v>
      </c>
      <c r="D210" s="18">
        <f t="shared" ca="1" si="45"/>
        <v>67</v>
      </c>
      <c r="E210" s="12">
        <f t="shared" ca="1" si="45"/>
        <v>63</v>
      </c>
      <c r="F210" s="12">
        <f t="shared" ca="1" si="45"/>
        <v>62</v>
      </c>
      <c r="G210" s="12">
        <f t="shared" ca="1" si="45"/>
        <v>61</v>
      </c>
      <c r="H210" s="12">
        <f t="shared" ca="1" si="45"/>
        <v>60</v>
      </c>
      <c r="I210" s="12">
        <f t="shared" ca="1" si="45"/>
        <v>60</v>
      </c>
      <c r="J210" s="127">
        <f t="shared" ca="1" si="45"/>
        <v>60</v>
      </c>
      <c r="K210" s="18" t="str">
        <f t="shared" ca="1" si="43"/>
        <v/>
      </c>
      <c r="L210" s="12" t="str">
        <f t="shared" ca="1" si="43"/>
        <v/>
      </c>
      <c r="M210" s="12" t="str">
        <f t="shared" ca="1" si="43"/>
        <v/>
      </c>
      <c r="N210" s="17">
        <f t="shared" ca="1" si="43"/>
        <v>1</v>
      </c>
      <c r="R210" s="10">
        <v>340110007</v>
      </c>
      <c r="S210" s="10">
        <f t="array" ref="S210">MATCH(1,($R210='Past-Seasons'!$B$1:$B$607)*($B$196='Past-Seasons'!$A$1:$A$607),0)</f>
        <v>167</v>
      </c>
      <c r="T210" s="10" t="str">
        <f t="shared" si="44"/>
        <v>G167:IQ167</v>
      </c>
    </row>
    <row r="211" spans="2:20" ht="12.75" customHeight="1" x14ac:dyDescent="0.2">
      <c r="B211" s="26" t="str">
        <f>INDEX(Sites!$A:$K,MATCH($R211,Sites!$A:$A,0),4)</f>
        <v>NJ</v>
      </c>
      <c r="C211" s="126" t="str">
        <f>INDEX(Sites!$A:$K,MATCH($R211,Sites!$A:$A,0),6)</f>
        <v>Rider University</v>
      </c>
      <c r="D211" s="18">
        <f t="shared" ca="1" si="45"/>
        <v>75</v>
      </c>
      <c r="E211" s="12">
        <f t="shared" ca="1" si="45"/>
        <v>72</v>
      </c>
      <c r="F211" s="12">
        <f t="shared" ca="1" si="45"/>
        <v>71</v>
      </c>
      <c r="G211" s="12">
        <f t="shared" ca="1" si="45"/>
        <v>70</v>
      </c>
      <c r="H211" s="12">
        <f t="shared" ca="1" si="45"/>
        <v>69</v>
      </c>
      <c r="I211" s="12">
        <f t="shared" ca="1" si="45"/>
        <v>69</v>
      </c>
      <c r="J211" s="127">
        <f t="shared" ca="1" si="45"/>
        <v>69</v>
      </c>
      <c r="K211" s="18" t="str">
        <f t="shared" ca="1" si="43"/>
        <v/>
      </c>
      <c r="L211" s="12" t="str">
        <f t="shared" ca="1" si="43"/>
        <v/>
      </c>
      <c r="M211" s="12">
        <f t="shared" ca="1" si="43"/>
        <v>3</v>
      </c>
      <c r="N211" s="17">
        <f t="shared" ca="1" si="43"/>
        <v>10</v>
      </c>
      <c r="R211" s="10">
        <v>340210005</v>
      </c>
      <c r="S211" s="10">
        <f t="array" ref="S211">MATCH(1,($R211='Past-Seasons'!$B$1:$B$607)*($B$196='Past-Seasons'!$A$1:$A$607),0)</f>
        <v>168</v>
      </c>
      <c r="T211" s="10" t="str">
        <f t="shared" si="44"/>
        <v>G168:IQ168</v>
      </c>
    </row>
    <row r="212" spans="2:20" ht="12.75" customHeight="1" x14ac:dyDescent="0.2">
      <c r="B212" s="26" t="str">
        <f>INDEX(Sites!$A:$K,MATCH($R212,Sites!$A:$A,0),4)</f>
        <v>NJ</v>
      </c>
      <c r="C212" s="126" t="str">
        <f>INDEX(Sites!$A:$K,MATCH($R212,Sites!$A:$A,0),6)</f>
        <v>Washington Crossing</v>
      </c>
      <c r="D212" s="18">
        <f t="shared" ca="1" si="45"/>
        <v>77</v>
      </c>
      <c r="E212" s="12">
        <f t="shared" ca="1" si="45"/>
        <v>77</v>
      </c>
      <c r="F212" s="12">
        <f t="shared" ca="1" si="45"/>
        <v>70</v>
      </c>
      <c r="G212" s="12">
        <f t="shared" ca="1" si="45"/>
        <v>69</v>
      </c>
      <c r="H212" s="12">
        <f t="shared" ca="1" si="45"/>
        <v>67</v>
      </c>
      <c r="I212" s="12">
        <f t="shared" ca="1" si="45"/>
        <v>66</v>
      </c>
      <c r="J212" s="127">
        <f t="shared" ca="1" si="45"/>
        <v>66</v>
      </c>
      <c r="K212" s="18" t="str">
        <f t="shared" ca="1" si="43"/>
        <v/>
      </c>
      <c r="L212" s="12">
        <f t="shared" ca="1" si="43"/>
        <v>2</v>
      </c>
      <c r="M212" s="12">
        <f t="shared" ca="1" si="43"/>
        <v>2</v>
      </c>
      <c r="N212" s="17">
        <f t="shared" ca="1" si="43"/>
        <v>7</v>
      </c>
      <c r="R212" s="10">
        <v>340219991</v>
      </c>
      <c r="S212" s="10">
        <f t="array" ref="S212">MATCH(1,($R212='Past-Seasons'!$B$1:$B$607)*($B$196='Past-Seasons'!$A$1:$A$607),0)</f>
        <v>169</v>
      </c>
      <c r="T212" s="10" t="str">
        <f t="shared" si="44"/>
        <v>G169:IQ169</v>
      </c>
    </row>
    <row r="213" spans="2:20" ht="12.75" customHeight="1" x14ac:dyDescent="0.2">
      <c r="B213" s="26" t="str">
        <f>INDEX(Sites!$A:$K,MATCH($R213,Sites!$A:$A,0),4)</f>
        <v>PA</v>
      </c>
      <c r="C213" s="126" t="str">
        <f>INDEX(Sites!$A:$K,MATCH($R213,Sites!$A:$A,0),6)</f>
        <v>Bucks (BRIS)</v>
      </c>
      <c r="D213" s="18">
        <f t="shared" ca="1" si="45"/>
        <v>77</v>
      </c>
      <c r="E213" s="12">
        <f t="shared" ca="1" si="45"/>
        <v>77</v>
      </c>
      <c r="F213" s="12">
        <f t="shared" ca="1" si="45"/>
        <v>76</v>
      </c>
      <c r="G213" s="12">
        <f t="shared" ca="1" si="45"/>
        <v>73</v>
      </c>
      <c r="H213" s="12">
        <f t="shared" ca="1" si="45"/>
        <v>72</v>
      </c>
      <c r="I213" s="12">
        <f t="shared" ca="1" si="45"/>
        <v>72</v>
      </c>
      <c r="J213" s="127">
        <f t="shared" ca="1" si="45"/>
        <v>72</v>
      </c>
      <c r="K213" s="18" t="str">
        <f t="shared" ca="1" si="43"/>
        <v/>
      </c>
      <c r="L213" s="12">
        <f t="shared" ca="1" si="43"/>
        <v>3</v>
      </c>
      <c r="M213" s="12">
        <f t="shared" ca="1" si="43"/>
        <v>7</v>
      </c>
      <c r="N213" s="17">
        <f t="shared" ca="1" si="43"/>
        <v>12</v>
      </c>
      <c r="R213" s="10">
        <v>420170012</v>
      </c>
      <c r="S213" s="10">
        <f t="array" ref="S213">MATCH(1,($R213='Past-Seasons'!$B$1:$B$607)*($B$196='Past-Seasons'!$A$1:$A$607),0)</f>
        <v>170</v>
      </c>
      <c r="T213" s="10" t="str">
        <f t="shared" si="44"/>
        <v>G170:IQ170</v>
      </c>
    </row>
    <row r="214" spans="2:20" ht="12.75" customHeight="1" x14ac:dyDescent="0.2">
      <c r="B214" s="26" t="str">
        <f>INDEX(Sites!$A:$K,MATCH($R214,Sites!$A:$A,0),4)</f>
        <v>PA</v>
      </c>
      <c r="C214" s="126" t="str">
        <f>INDEX(Sites!$A:$K,MATCH($R214,Sites!$A:$A,0),6)</f>
        <v>Chester (NEWG)</v>
      </c>
      <c r="D214" s="18">
        <f t="shared" ca="1" si="45"/>
        <v>73</v>
      </c>
      <c r="E214" s="12">
        <f t="shared" ca="1" si="45"/>
        <v>70</v>
      </c>
      <c r="F214" s="12">
        <f t="shared" ca="1" si="45"/>
        <v>69</v>
      </c>
      <c r="G214" s="12">
        <f t="shared" ca="1" si="45"/>
        <v>68</v>
      </c>
      <c r="H214" s="12">
        <f t="shared" ca="1" si="45"/>
        <v>65</v>
      </c>
      <c r="I214" s="12">
        <f t="shared" ca="1" si="45"/>
        <v>65</v>
      </c>
      <c r="J214" s="127">
        <f t="shared" ca="1" si="45"/>
        <v>64</v>
      </c>
      <c r="K214" s="18" t="str">
        <f t="shared" ca="1" si="43"/>
        <v/>
      </c>
      <c r="L214" s="12" t="str">
        <f t="shared" ca="1" si="43"/>
        <v/>
      </c>
      <c r="M214" s="12">
        <f t="shared" ca="1" si="43"/>
        <v>1</v>
      </c>
      <c r="N214" s="17">
        <f t="shared" ca="1" si="43"/>
        <v>4</v>
      </c>
      <c r="R214" s="10">
        <v>420290100</v>
      </c>
      <c r="S214" s="10">
        <f t="array" ref="S214">MATCH(1,($R214='Past-Seasons'!$B$1:$B$607)*($B$196='Past-Seasons'!$A$1:$A$607),0)</f>
        <v>171</v>
      </c>
      <c r="T214" s="10" t="str">
        <f t="shared" si="44"/>
        <v>G171:IQ171</v>
      </c>
    </row>
    <row r="215" spans="2:20" ht="12.75" customHeight="1" x14ac:dyDescent="0.2">
      <c r="B215" s="26" t="str">
        <f>INDEX(Sites!$A:$K,MATCH($R215,Sites!$A:$A,0),4)</f>
        <v>PA</v>
      </c>
      <c r="C215" s="126" t="str">
        <f>INDEX(Sites!$A:$K,MATCH($R215,Sites!$A:$A,0),6)</f>
        <v>Delaware (CHES)</v>
      </c>
      <c r="D215" s="18">
        <f t="shared" ca="1" si="45"/>
        <v>76</v>
      </c>
      <c r="E215" s="12">
        <f t="shared" ca="1" si="45"/>
        <v>74</v>
      </c>
      <c r="F215" s="12">
        <f t="shared" ca="1" si="45"/>
        <v>74</v>
      </c>
      <c r="G215" s="12">
        <f t="shared" ca="1" si="45"/>
        <v>69</v>
      </c>
      <c r="H215" s="12">
        <f t="shared" ca="1" si="45"/>
        <v>67</v>
      </c>
      <c r="I215" s="12">
        <f t="shared" ca="1" si="45"/>
        <v>67</v>
      </c>
      <c r="J215" s="127">
        <f t="shared" ca="1" si="45"/>
        <v>67</v>
      </c>
      <c r="K215" s="18" t="str">
        <f t="shared" ca="1" si="43"/>
        <v/>
      </c>
      <c r="L215" s="12">
        <f t="shared" ca="1" si="43"/>
        <v>1</v>
      </c>
      <c r="M215" s="12">
        <f t="shared" ca="1" si="43"/>
        <v>3</v>
      </c>
      <c r="N215" s="17">
        <f t="shared" ca="1" si="43"/>
        <v>8</v>
      </c>
      <c r="R215" s="10">
        <v>420450002</v>
      </c>
      <c r="S215" s="10">
        <f t="array" ref="S215">MATCH(1,($R215='Past-Seasons'!$B$1:$B$607)*($B$196='Past-Seasons'!$A$1:$A$607),0)</f>
        <v>172</v>
      </c>
      <c r="T215" s="10" t="str">
        <f t="shared" si="44"/>
        <v>G172:IQ172</v>
      </c>
    </row>
    <row r="216" spans="2:20" ht="12.75" customHeight="1" x14ac:dyDescent="0.2">
      <c r="B216" s="26" t="str">
        <f>INDEX(Sites!$A:$K,MATCH($R216,Sites!$A:$A,0),4)</f>
        <v>PA</v>
      </c>
      <c r="C216" s="126" t="str">
        <f>INDEX(Sites!$A:$K,MATCH($R216,Sites!$A:$A,0),6)</f>
        <v>Montgomery (NORR)</v>
      </c>
      <c r="D216" s="18">
        <f t="shared" ca="1" si="45"/>
        <v>74</v>
      </c>
      <c r="E216" s="12">
        <f t="shared" ca="1" si="45"/>
        <v>73</v>
      </c>
      <c r="F216" s="12">
        <f t="shared" ca="1" si="45"/>
        <v>70</v>
      </c>
      <c r="G216" s="12">
        <f t="shared" ca="1" si="45"/>
        <v>69</v>
      </c>
      <c r="H216" s="12">
        <f t="shared" ca="1" si="45"/>
        <v>68</v>
      </c>
      <c r="I216" s="12">
        <f t="shared" ca="1" si="45"/>
        <v>68</v>
      </c>
      <c r="J216" s="127">
        <f t="shared" ca="1" si="45"/>
        <v>66</v>
      </c>
      <c r="K216" s="18" t="str">
        <f t="shared" ca="1" si="43"/>
        <v/>
      </c>
      <c r="L216" s="12" t="str">
        <f t="shared" ca="1" si="43"/>
        <v/>
      </c>
      <c r="M216" s="12">
        <f t="shared" ca="1" si="43"/>
        <v>2</v>
      </c>
      <c r="N216" s="17">
        <f t="shared" ca="1" si="43"/>
        <v>8</v>
      </c>
      <c r="R216" s="10">
        <v>420910013</v>
      </c>
      <c r="S216" s="10">
        <f t="array" ref="S216">MATCH(1,($R216='Past-Seasons'!$B$1:$B$607)*($B$196='Past-Seasons'!$A$1:$A$607),0)</f>
        <v>173</v>
      </c>
      <c r="T216" s="10" t="str">
        <f t="shared" si="44"/>
        <v>G173:IQ173</v>
      </c>
    </row>
    <row r="217" spans="2:20" ht="12.75" customHeight="1" x14ac:dyDescent="0.2">
      <c r="B217" s="26" t="str">
        <f>INDEX(Sites!$A:$K,MATCH($R217,Sites!$A:$A,0),4)</f>
        <v>PA</v>
      </c>
      <c r="C217" s="126" t="str">
        <f>INDEX(Sites!$A:$K,MATCH($R217,Sites!$A:$A,0),6)</f>
        <v>Philadelphia (BAX)</v>
      </c>
      <c r="D217" s="18">
        <f t="shared" ca="1" si="45"/>
        <v>76</v>
      </c>
      <c r="E217" s="12">
        <f t="shared" ca="1" si="45"/>
        <v>72</v>
      </c>
      <c r="F217" s="12">
        <f t="shared" ca="1" si="45"/>
        <v>71</v>
      </c>
      <c r="G217" s="12">
        <f t="shared" ca="1" si="45"/>
        <v>71</v>
      </c>
      <c r="H217" s="12">
        <f t="shared" ca="1" si="45"/>
        <v>70</v>
      </c>
      <c r="I217" s="12">
        <f t="shared" ca="1" si="45"/>
        <v>69</v>
      </c>
      <c r="J217" s="127">
        <f t="shared" ca="1" si="45"/>
        <v>68</v>
      </c>
      <c r="K217" s="18" t="str">
        <f t="shared" ca="1" si="43"/>
        <v/>
      </c>
      <c r="L217" s="12">
        <f t="shared" ca="1" si="43"/>
        <v>1</v>
      </c>
      <c r="M217" s="12">
        <f t="shared" ca="1" si="43"/>
        <v>4</v>
      </c>
      <c r="N217" s="17">
        <f t="shared" ca="1" si="43"/>
        <v>9</v>
      </c>
      <c r="R217" s="10">
        <v>421011002</v>
      </c>
      <c r="S217" s="10">
        <f t="array" ref="S217">MATCH(1,($R217='Past-Seasons'!$B$1:$B$607)*($B$196='Past-Seasons'!$A$1:$A$607),0)</f>
        <v>174</v>
      </c>
      <c r="T217" s="10" t="str">
        <f t="shared" si="44"/>
        <v>G174:IQ174</v>
      </c>
    </row>
    <row r="218" spans="2:20" ht="12.75" customHeight="1" x14ac:dyDescent="0.2">
      <c r="B218" s="26" t="str">
        <f>INDEX(Sites!$A:$K,MATCH($R218,Sites!$A:$A,0),4)</f>
        <v>PA</v>
      </c>
      <c r="C218" s="126" t="str">
        <f>INDEX(Sites!$A:$K,MATCH($R218,Sites!$A:$A,0),6)</f>
        <v>Philadelphia (LAB)</v>
      </c>
      <c r="D218" s="18">
        <f t="shared" ca="1" si="45"/>
        <v>58</v>
      </c>
      <c r="E218" s="12">
        <f t="shared" ca="1" si="45"/>
        <v>52</v>
      </c>
      <c r="F218" s="12">
        <f t="shared" ca="1" si="45"/>
        <v>47</v>
      </c>
      <c r="G218" s="12">
        <f t="shared" ca="1" si="45"/>
        <v>47</v>
      </c>
      <c r="H218" s="12">
        <f t="shared" ca="1" si="45"/>
        <v>47</v>
      </c>
      <c r="I218" s="12">
        <f t="shared" ca="1" si="45"/>
        <v>47</v>
      </c>
      <c r="J218" s="127">
        <f t="shared" ca="1" si="45"/>
        <v>46</v>
      </c>
      <c r="K218" s="18" t="str">
        <f t="shared" ca="1" si="43"/>
        <v/>
      </c>
      <c r="L218" s="12" t="str">
        <f t="shared" ca="1" si="43"/>
        <v/>
      </c>
      <c r="M218" s="12" t="str">
        <f t="shared" ca="1" si="43"/>
        <v/>
      </c>
      <c r="N218" s="17" t="str">
        <f t="shared" ca="1" si="43"/>
        <v/>
      </c>
      <c r="R218" s="10">
        <v>421010004</v>
      </c>
      <c r="S218" s="10">
        <f t="array" ref="S218">MATCH(1,($R218='Past-Seasons'!$B$1:$B$607)*($B$196='Past-Seasons'!$A$1:$A$607),0)</f>
        <v>175</v>
      </c>
      <c r="T218" s="10" t="str">
        <f t="shared" si="44"/>
        <v>G175:IQ175</v>
      </c>
    </row>
    <row r="219" spans="2:20" ht="12.75" customHeight="1" thickBot="1" x14ac:dyDescent="0.25">
      <c r="B219" s="87" t="str">
        <f>INDEX(Sites!$A:$K,MATCH($R219,Sites!$A:$A,0),4)</f>
        <v>PA</v>
      </c>
      <c r="C219" s="128" t="str">
        <f>INDEX(Sites!$A:$K,MATCH($R219,Sites!$A:$A,0),6)</f>
        <v>Philadelphia (NEA)</v>
      </c>
      <c r="D219" s="16">
        <f t="shared" ca="1" si="45"/>
        <v>72</v>
      </c>
      <c r="E219" s="11">
        <f t="shared" ca="1" si="45"/>
        <v>69</v>
      </c>
      <c r="F219" s="11">
        <f t="shared" ca="1" si="45"/>
        <v>68</v>
      </c>
      <c r="G219" s="11">
        <f t="shared" ca="1" si="45"/>
        <v>68</v>
      </c>
      <c r="H219" s="11">
        <f t="shared" ca="1" si="45"/>
        <v>68</v>
      </c>
      <c r="I219" s="11">
        <f t="shared" ca="1" si="45"/>
        <v>68</v>
      </c>
      <c r="J219" s="129">
        <f t="shared" ca="1" si="45"/>
        <v>67</v>
      </c>
      <c r="K219" s="16" t="str">
        <f t="shared" ca="1" si="43"/>
        <v/>
      </c>
      <c r="L219" s="11" t="str">
        <f t="shared" ca="1" si="43"/>
        <v/>
      </c>
      <c r="M219" s="11">
        <f t="shared" ca="1" si="43"/>
        <v>1</v>
      </c>
      <c r="N219" s="13">
        <f t="shared" ca="1" si="43"/>
        <v>8</v>
      </c>
      <c r="R219" s="10">
        <v>421010024</v>
      </c>
      <c r="S219" s="10">
        <f t="array" ref="S219">MATCH(1,($R219='Past-Seasons'!$B$1:$B$607)*($B$196='Past-Seasons'!$A$1:$A$607),0)</f>
        <v>176</v>
      </c>
      <c r="T219" s="10" t="str">
        <f t="shared" si="44"/>
        <v>G176:IQ176</v>
      </c>
    </row>
    <row r="220" spans="2:20" ht="12.75" customHeight="1" x14ac:dyDescent="0.2">
      <c r="B220" s="130"/>
      <c r="C220" s="131" t="s">
        <v>85</v>
      </c>
      <c r="D220" s="522">
        <f t="shared" ref="D220:J220" ca="1" si="46">MAX(D197:D219)</f>
        <v>87</v>
      </c>
      <c r="E220" s="333">
        <f t="shared" ca="1" si="46"/>
        <v>80</v>
      </c>
      <c r="F220" s="333">
        <f t="shared" ca="1" si="46"/>
        <v>76</v>
      </c>
      <c r="G220" s="333">
        <f t="shared" ca="1" si="46"/>
        <v>73</v>
      </c>
      <c r="H220" s="333">
        <f t="shared" ca="1" si="46"/>
        <v>72</v>
      </c>
      <c r="I220" s="333">
        <f t="shared" ca="1" si="46"/>
        <v>72</v>
      </c>
      <c r="J220" s="131">
        <f t="shared" ca="1" si="46"/>
        <v>72</v>
      </c>
      <c r="K220" s="132">
        <f ca="1">SUM(K197:K219)</f>
        <v>1</v>
      </c>
      <c r="L220" s="133">
        <f ca="1">SUM(L197:L219)</f>
        <v>16</v>
      </c>
      <c r="M220" s="133">
        <f ca="1">SUM(M197:M219)</f>
        <v>48</v>
      </c>
      <c r="N220" s="134">
        <f ca="1">SUM(N197:N219)</f>
        <v>126</v>
      </c>
      <c r="R220" s="10" t="s">
        <v>78</v>
      </c>
    </row>
    <row r="221" spans="2:20" ht="12.75" customHeight="1" thickBot="1" x14ac:dyDescent="0.25">
      <c r="B221" s="90"/>
      <c r="C221" s="15"/>
      <c r="D221" s="15"/>
      <c r="E221" s="15"/>
      <c r="F221" s="15"/>
      <c r="G221" s="15"/>
      <c r="H221" s="15"/>
      <c r="I221" s="15"/>
      <c r="J221" s="15"/>
      <c r="K221" s="549" t="s">
        <v>39</v>
      </c>
      <c r="L221" s="550"/>
      <c r="M221" s="550"/>
      <c r="N221" s="551"/>
      <c r="R221" s="10" t="s">
        <v>78</v>
      </c>
    </row>
    <row r="222" spans="2:20" ht="12.75" customHeight="1" thickBot="1" x14ac:dyDescent="0.25">
      <c r="B222" s="18"/>
      <c r="C222" s="135" t="s">
        <v>79</v>
      </c>
      <c r="D222" s="136" t="s">
        <v>53</v>
      </c>
      <c r="E222" s="18"/>
      <c r="F222" s="12"/>
      <c r="G222" s="12"/>
      <c r="H222" s="12"/>
      <c r="I222" s="12"/>
      <c r="J222" s="12"/>
      <c r="K222" s="558"/>
      <c r="L222" s="559"/>
      <c r="M222" s="559"/>
      <c r="N222" s="560"/>
      <c r="R222" s="10" t="s">
        <v>78</v>
      </c>
    </row>
    <row r="223" spans="2:20" ht="12.75" customHeight="1" x14ac:dyDescent="0.2">
      <c r="B223" s="18"/>
      <c r="C223" s="137"/>
      <c r="D223" s="218" t="s">
        <v>55</v>
      </c>
      <c r="E223" s="18"/>
      <c r="F223" s="12"/>
      <c r="G223" s="12"/>
      <c r="H223" s="12"/>
      <c r="I223" s="12"/>
      <c r="J223" s="12"/>
      <c r="K223" s="555" t="s">
        <v>40</v>
      </c>
      <c r="L223" s="556"/>
      <c r="M223" s="556"/>
      <c r="N223" s="557"/>
      <c r="R223" s="10" t="s">
        <v>78</v>
      </c>
    </row>
    <row r="224" spans="2:20" ht="12.75" customHeight="1" x14ac:dyDescent="0.2">
      <c r="B224" s="18"/>
      <c r="C224" s="123"/>
      <c r="D224" s="230" t="s">
        <v>56</v>
      </c>
      <c r="E224" s="12"/>
      <c r="F224" s="12"/>
      <c r="G224" s="12"/>
      <c r="H224" s="12"/>
      <c r="I224" s="12"/>
      <c r="J224" s="12"/>
      <c r="K224" s="138" t="str">
        <f t="shared" ref="K224:N224" si="47">K$5</f>
        <v>&gt; 84</v>
      </c>
      <c r="L224" s="139" t="str">
        <f t="shared" si="47"/>
        <v>&gt; 75</v>
      </c>
      <c r="M224" s="139" t="str">
        <f t="shared" si="47"/>
        <v>&gt; 70</v>
      </c>
      <c r="N224" s="140" t="str">
        <f t="shared" si="47"/>
        <v>&gt; 65</v>
      </c>
      <c r="R224" s="10" t="s">
        <v>78</v>
      </c>
      <c r="S224" s="8" t="s">
        <v>68</v>
      </c>
      <c r="T224" s="8" t="s">
        <v>80</v>
      </c>
    </row>
    <row r="225" spans="2:20" ht="12.75" customHeight="1" thickBot="1" x14ac:dyDescent="0.25">
      <c r="B225" s="16"/>
      <c r="C225" s="124"/>
      <c r="D225" s="11"/>
      <c r="E225" s="11"/>
      <c r="F225" s="11"/>
      <c r="G225" s="11"/>
      <c r="H225" s="11"/>
      <c r="I225" s="11"/>
      <c r="J225" s="11"/>
      <c r="K225" s="521">
        <f ca="1">COUNTIF(INDIRECT($R$2 &amp; $T225),K$5)</f>
        <v>0</v>
      </c>
      <c r="L225" s="141">
        <f ca="1">COUNTIF(INDIRECT($R$2 &amp; $T225),L$5)</f>
        <v>0</v>
      </c>
      <c r="M225" s="141">
        <f ca="1">COUNTIF(INDIRECT($R$2 &amp; $T225),M$5)</f>
        <v>0</v>
      </c>
      <c r="N225" s="142">
        <f ca="1">COUNTIF(INDIRECT($R$2 &amp; $T225),N$5)</f>
        <v>0</v>
      </c>
      <c r="R225" s="10" t="s">
        <v>78</v>
      </c>
      <c r="S225" s="10">
        <f>MATCH($B$88-COUNT($B$117:$B225),'Past-Seasons'!$F$1:$F$21,0)</f>
        <v>20</v>
      </c>
      <c r="T225" s="10" t="str">
        <f>$T$1 &amp; S225 &amp; ":" &amp; $T$2 &amp; S225</f>
        <v>G20:IQ20</v>
      </c>
    </row>
    <row r="226" spans="2:20" ht="12.75" customHeight="1" x14ac:dyDescent="0.2">
      <c r="R226" s="10" t="s">
        <v>78</v>
      </c>
    </row>
    <row r="227" spans="2:20" ht="12.75" customHeight="1" x14ac:dyDescent="0.2">
      <c r="R227" s="10" t="s">
        <v>78</v>
      </c>
    </row>
    <row r="228" spans="2:20" ht="12.75" customHeight="1" x14ac:dyDescent="0.2">
      <c r="R228" s="10" t="s">
        <v>78</v>
      </c>
    </row>
    <row r="229" spans="2:20" ht="12.75" customHeight="1" x14ac:dyDescent="0.2">
      <c r="R229" s="10" t="s">
        <v>78</v>
      </c>
    </row>
    <row r="230" spans="2:20" ht="12.75" customHeight="1" x14ac:dyDescent="0.2">
      <c r="R230" s="10" t="s">
        <v>78</v>
      </c>
    </row>
    <row r="231" spans="2:20" ht="12.75" customHeight="1" x14ac:dyDescent="0.2">
      <c r="D231" s="561" t="s">
        <v>73</v>
      </c>
      <c r="E231" s="562"/>
      <c r="F231" s="562"/>
      <c r="G231" s="562"/>
      <c r="H231" s="562"/>
      <c r="I231" s="562"/>
      <c r="J231" s="563"/>
      <c r="K231" s="564" t="s">
        <v>74</v>
      </c>
      <c r="L231" s="565"/>
      <c r="M231" s="565"/>
      <c r="N231" s="566"/>
      <c r="R231" s="10" t="s">
        <v>78</v>
      </c>
    </row>
    <row r="232" spans="2:20" ht="12.75" customHeight="1" x14ac:dyDescent="0.2">
      <c r="B232" s="487">
        <v>2012</v>
      </c>
      <c r="C232" s="490" t="s">
        <v>47</v>
      </c>
      <c r="D232" s="120">
        <v>1</v>
      </c>
      <c r="E232" s="121">
        <v>2</v>
      </c>
      <c r="F232" s="121">
        <v>3</v>
      </c>
      <c r="G232" s="121">
        <v>4</v>
      </c>
      <c r="H232" s="121">
        <v>5</v>
      </c>
      <c r="I232" s="121">
        <v>6</v>
      </c>
      <c r="J232" s="122">
        <v>7</v>
      </c>
      <c r="K232" s="522" t="str">
        <f t="shared" ref="K232:N232" si="48">K$5</f>
        <v>&gt; 84</v>
      </c>
      <c r="L232" s="333" t="str">
        <f t="shared" si="48"/>
        <v>&gt; 75</v>
      </c>
      <c r="M232" s="333" t="str">
        <f t="shared" si="48"/>
        <v>&gt; 70</v>
      </c>
      <c r="N232" s="488" t="str">
        <f t="shared" si="48"/>
        <v>&gt; 65</v>
      </c>
      <c r="R232" s="8" t="s">
        <v>75</v>
      </c>
      <c r="S232" s="8" t="s">
        <v>10</v>
      </c>
      <c r="T232" s="8" t="s">
        <v>76</v>
      </c>
    </row>
    <row r="233" spans="2:20" ht="12.75" customHeight="1" x14ac:dyDescent="0.2">
      <c r="B233" s="491" t="str">
        <f>INDEX(Sites!$A:$K,MATCH($R233,Sites!$A:$A,0),4)</f>
        <v>DE</v>
      </c>
      <c r="C233" s="125" t="str">
        <f>INDEX(Sites!$A:$K,MATCH($R233,Sites!$A:$A,0),6)</f>
        <v>Kent (KILLENS)</v>
      </c>
      <c r="D233" s="20">
        <f t="shared" ref="D233:J242" ca="1" si="49">IF(ISERROR(LARGE(INDIRECT($R$2 &amp; $T233),D$88)),"No Data",LARGE(INDIRECT($R$2 &amp; $T233),D$88))</f>
        <v>98</v>
      </c>
      <c r="E233" s="19">
        <f t="shared" ca="1" si="49"/>
        <v>89</v>
      </c>
      <c r="F233" s="19">
        <f t="shared" ca="1" si="49"/>
        <v>88</v>
      </c>
      <c r="G233" s="19">
        <f t="shared" ca="1" si="49"/>
        <v>87</v>
      </c>
      <c r="H233" s="19">
        <f t="shared" ca="1" si="49"/>
        <v>85</v>
      </c>
      <c r="I233" s="19">
        <f t="shared" ca="1" si="49"/>
        <v>85</v>
      </c>
      <c r="J233" s="14">
        <f t="shared" ca="1" si="49"/>
        <v>85</v>
      </c>
      <c r="K233" s="20">
        <f t="shared" ref="K233:N255" ca="1" si="50">IF(COUNT(INDIRECT($R$2 &amp; $T233))&gt;0,IF(COUNTIF(INDIRECT($R$2 &amp; $T233),K$5)&gt;0,COUNTIF(INDIRECT($R$2 &amp; $T233),K$5),""),"No Data")</f>
        <v>7</v>
      </c>
      <c r="L233" s="19">
        <f t="shared" ca="1" si="50"/>
        <v>15</v>
      </c>
      <c r="M233" s="19">
        <f t="shared" ca="1" si="50"/>
        <v>21</v>
      </c>
      <c r="N233" s="14">
        <f t="shared" ca="1" si="50"/>
        <v>26</v>
      </c>
      <c r="R233" s="10">
        <v>100010002</v>
      </c>
      <c r="S233" s="10">
        <f t="array" ref="S233">MATCH(1,($R233='Past-Seasons'!$B$1:$B$607)*($B$232='Past-Seasons'!$A$1:$A$607),0)</f>
        <v>180</v>
      </c>
      <c r="T233" s="10" t="str">
        <f t="shared" ref="T233:T255" si="51">$T$1 &amp; $S233 &amp; ":" &amp; $T$2 &amp; $S233</f>
        <v>G180:IQ180</v>
      </c>
    </row>
    <row r="234" spans="2:20" ht="12.75" customHeight="1" x14ac:dyDescent="0.2">
      <c r="B234" s="26" t="str">
        <f>INDEX(Sites!$A:$K,MATCH($R234,Sites!$A:$A,0),4)</f>
        <v>DE</v>
      </c>
      <c r="C234" s="126" t="str">
        <f>INDEX(Sites!$A:$K,MATCH($R234,Sites!$A:$A,0),6)</f>
        <v>New Castle (BCSP)</v>
      </c>
      <c r="D234" s="18">
        <f t="shared" ca="1" si="49"/>
        <v>82</v>
      </c>
      <c r="E234" s="12">
        <f t="shared" ca="1" si="49"/>
        <v>80</v>
      </c>
      <c r="F234" s="12">
        <f t="shared" ca="1" si="49"/>
        <v>79</v>
      </c>
      <c r="G234" s="12">
        <f t="shared" ca="1" si="49"/>
        <v>78</v>
      </c>
      <c r="H234" s="12">
        <f t="shared" ca="1" si="49"/>
        <v>77</v>
      </c>
      <c r="I234" s="12">
        <f t="shared" ca="1" si="49"/>
        <v>76</v>
      </c>
      <c r="J234" s="127">
        <f t="shared" ca="1" si="49"/>
        <v>76</v>
      </c>
      <c r="K234" s="18" t="str">
        <f t="shared" ca="1" si="50"/>
        <v/>
      </c>
      <c r="L234" s="12">
        <f t="shared" ca="1" si="50"/>
        <v>7</v>
      </c>
      <c r="M234" s="12">
        <f t="shared" ca="1" si="50"/>
        <v>12</v>
      </c>
      <c r="N234" s="17">
        <f t="shared" ca="1" si="50"/>
        <v>20</v>
      </c>
      <c r="R234" s="10">
        <v>100031010</v>
      </c>
      <c r="S234" s="10">
        <f t="array" ref="S234">MATCH(1,($R234='Past-Seasons'!$B$1:$B$607)*($B$232='Past-Seasons'!$A$1:$A$607),0)</f>
        <v>181</v>
      </c>
      <c r="T234" s="10" t="str">
        <f t="shared" si="51"/>
        <v>G181:IQ181</v>
      </c>
    </row>
    <row r="235" spans="2:20" ht="12.75" customHeight="1" x14ac:dyDescent="0.2">
      <c r="B235" s="26" t="str">
        <f>INDEX(Sites!$A:$K,MATCH($R235,Sites!$A:$A,0),4)</f>
        <v>DE</v>
      </c>
      <c r="C235" s="126" t="str">
        <f>INDEX(Sites!$A:$K,MATCH($R235,Sites!$A:$A,0),6)</f>
        <v>New Castle (BELLFNT2)</v>
      </c>
      <c r="D235" s="18">
        <f t="shared" ca="1" si="49"/>
        <v>80</v>
      </c>
      <c r="E235" s="12">
        <f t="shared" ca="1" si="49"/>
        <v>80</v>
      </c>
      <c r="F235" s="12">
        <f t="shared" ca="1" si="49"/>
        <v>79</v>
      </c>
      <c r="G235" s="12">
        <f t="shared" ca="1" si="49"/>
        <v>78</v>
      </c>
      <c r="H235" s="12">
        <f t="shared" ca="1" si="49"/>
        <v>77</v>
      </c>
      <c r="I235" s="12">
        <f t="shared" ca="1" si="49"/>
        <v>77</v>
      </c>
      <c r="J235" s="127">
        <f t="shared" ca="1" si="49"/>
        <v>77</v>
      </c>
      <c r="K235" s="18" t="str">
        <f t="shared" ca="1" si="50"/>
        <v/>
      </c>
      <c r="L235" s="12">
        <f t="shared" ca="1" si="50"/>
        <v>8</v>
      </c>
      <c r="M235" s="12">
        <f t="shared" ca="1" si="50"/>
        <v>15</v>
      </c>
      <c r="N235" s="17">
        <f t="shared" ca="1" si="50"/>
        <v>27</v>
      </c>
      <c r="R235" s="10">
        <v>100031013</v>
      </c>
      <c r="S235" s="10">
        <f t="array" ref="S235">MATCH(1,($R235='Past-Seasons'!$B$1:$B$607)*($B$232='Past-Seasons'!$A$1:$A$607),0)</f>
        <v>182</v>
      </c>
      <c r="T235" s="10" t="str">
        <f t="shared" si="51"/>
        <v>G182:IQ182</v>
      </c>
    </row>
    <row r="236" spans="2:20" ht="12.75" customHeight="1" x14ac:dyDescent="0.2">
      <c r="B236" s="26" t="str">
        <f>INDEX(Sites!$A:$K,MATCH($R236,Sites!$A:$A,0),4)</f>
        <v>DE</v>
      </c>
      <c r="C236" s="126" t="str">
        <f>INDEX(Sites!$A:$K,MATCH($R236,Sites!$A:$A,0),6)</f>
        <v>New Castle (LUMS 2)</v>
      </c>
      <c r="D236" s="18">
        <f t="shared" ca="1" si="49"/>
        <v>86</v>
      </c>
      <c r="E236" s="12">
        <f t="shared" ca="1" si="49"/>
        <v>82</v>
      </c>
      <c r="F236" s="12">
        <f t="shared" ca="1" si="49"/>
        <v>82</v>
      </c>
      <c r="G236" s="12">
        <f t="shared" ca="1" si="49"/>
        <v>82</v>
      </c>
      <c r="H236" s="12">
        <f t="shared" ca="1" si="49"/>
        <v>80</v>
      </c>
      <c r="I236" s="12">
        <f t="shared" ca="1" si="49"/>
        <v>79</v>
      </c>
      <c r="J236" s="127">
        <f t="shared" ca="1" si="49"/>
        <v>76</v>
      </c>
      <c r="K236" s="18">
        <f t="shared" ca="1" si="50"/>
        <v>1</v>
      </c>
      <c r="L236" s="12">
        <f t="shared" ca="1" si="50"/>
        <v>7</v>
      </c>
      <c r="M236" s="12">
        <f t="shared" ca="1" si="50"/>
        <v>12</v>
      </c>
      <c r="N236" s="17">
        <f t="shared" ca="1" si="50"/>
        <v>19</v>
      </c>
      <c r="R236" s="10">
        <v>100031007</v>
      </c>
      <c r="S236" s="10">
        <f t="array" ref="S236">MATCH(1,($R236='Past-Seasons'!$B$1:$B$607)*($B$232='Past-Seasons'!$A$1:$A$607),0)</f>
        <v>183</v>
      </c>
      <c r="T236" s="10" t="str">
        <f t="shared" si="51"/>
        <v>G183:IQ183</v>
      </c>
    </row>
    <row r="237" spans="2:20" ht="12.75" customHeight="1" x14ac:dyDescent="0.2">
      <c r="B237" s="26" t="str">
        <f>INDEX(Sites!$A:$K,MATCH($R237,Sites!$A:$A,0),4)</f>
        <v>DE</v>
      </c>
      <c r="C237" s="126" t="str">
        <f>INDEX(Sites!$A:$K,MATCH($R237,Sites!$A:$A,0),6)</f>
        <v>New Castle (MLK)</v>
      </c>
      <c r="D237" s="18">
        <f t="shared" ca="1" si="49"/>
        <v>86</v>
      </c>
      <c r="E237" s="12">
        <f t="shared" ca="1" si="49"/>
        <v>85</v>
      </c>
      <c r="F237" s="12">
        <f t="shared" ca="1" si="49"/>
        <v>80</v>
      </c>
      <c r="G237" s="12">
        <f t="shared" ca="1" si="49"/>
        <v>80</v>
      </c>
      <c r="H237" s="12">
        <f t="shared" ca="1" si="49"/>
        <v>80</v>
      </c>
      <c r="I237" s="12">
        <f t="shared" ca="1" si="49"/>
        <v>79</v>
      </c>
      <c r="J237" s="127">
        <f t="shared" ca="1" si="49"/>
        <v>79</v>
      </c>
      <c r="K237" s="18">
        <f t="shared" ca="1" si="50"/>
        <v>2</v>
      </c>
      <c r="L237" s="12">
        <f t="shared" ca="1" si="50"/>
        <v>12</v>
      </c>
      <c r="M237" s="12">
        <f t="shared" ca="1" si="50"/>
        <v>16</v>
      </c>
      <c r="N237" s="17">
        <f t="shared" ca="1" si="50"/>
        <v>24</v>
      </c>
      <c r="R237" s="10">
        <v>100032004</v>
      </c>
      <c r="S237" s="10">
        <f t="array" ref="S237">MATCH(1,($R237='Past-Seasons'!$B$1:$B$607)*($B$232='Past-Seasons'!$A$1:$A$607),0)</f>
        <v>184</v>
      </c>
      <c r="T237" s="10" t="str">
        <f t="shared" si="51"/>
        <v>G184:IQ184</v>
      </c>
    </row>
    <row r="238" spans="2:20" ht="12.75" customHeight="1" x14ac:dyDescent="0.2">
      <c r="B238" s="26" t="str">
        <f>INDEX(Sites!$A:$K,MATCH($R238,Sites!$A:$A,0),4)</f>
        <v>DE</v>
      </c>
      <c r="C238" s="126" t="str">
        <f>INDEX(Sites!$A:$K,MATCH($R238,Sites!$A:$A,0),6)</f>
        <v>Sussex (LEWES)</v>
      </c>
      <c r="D238" s="18">
        <f t="shared" ca="1" si="49"/>
        <v>97</v>
      </c>
      <c r="E238" s="12">
        <f t="shared" ca="1" si="49"/>
        <v>86</v>
      </c>
      <c r="F238" s="12">
        <f t="shared" ca="1" si="49"/>
        <v>86</v>
      </c>
      <c r="G238" s="12">
        <f t="shared" ca="1" si="49"/>
        <v>85</v>
      </c>
      <c r="H238" s="12">
        <f t="shared" ca="1" si="49"/>
        <v>85</v>
      </c>
      <c r="I238" s="12">
        <f t="shared" ca="1" si="49"/>
        <v>82</v>
      </c>
      <c r="J238" s="127">
        <f t="shared" ca="1" si="49"/>
        <v>80</v>
      </c>
      <c r="K238" s="18">
        <f t="shared" ca="1" si="50"/>
        <v>5</v>
      </c>
      <c r="L238" s="12">
        <f t="shared" ca="1" si="50"/>
        <v>10</v>
      </c>
      <c r="M238" s="12">
        <f t="shared" ca="1" si="50"/>
        <v>13</v>
      </c>
      <c r="N238" s="17">
        <f t="shared" ca="1" si="50"/>
        <v>20</v>
      </c>
      <c r="R238" s="10">
        <v>100051003</v>
      </c>
      <c r="S238" s="10">
        <f t="array" ref="S238">MATCH(1,($R238='Past-Seasons'!$B$1:$B$607)*($B$232='Past-Seasons'!$A$1:$A$607),0)</f>
        <v>185</v>
      </c>
      <c r="T238" s="10" t="str">
        <f t="shared" si="51"/>
        <v>G185:IQ185</v>
      </c>
    </row>
    <row r="239" spans="2:20" ht="12.75" customHeight="1" x14ac:dyDescent="0.2">
      <c r="B239" s="26" t="str">
        <f>INDEX(Sites!$A:$K,MATCH($R239,Sites!$A:$A,0),4)</f>
        <v>DE</v>
      </c>
      <c r="C239" s="126" t="str">
        <f>INDEX(Sites!$A:$K,MATCH($R239,Sites!$A:$A,0),6)</f>
        <v>Sussex (SEAFORD)</v>
      </c>
      <c r="D239" s="18">
        <f t="shared" ca="1" si="49"/>
        <v>105</v>
      </c>
      <c r="E239" s="12">
        <f t="shared" ca="1" si="49"/>
        <v>90</v>
      </c>
      <c r="F239" s="12">
        <f t="shared" ca="1" si="49"/>
        <v>86</v>
      </c>
      <c r="G239" s="12">
        <f t="shared" ca="1" si="49"/>
        <v>84</v>
      </c>
      <c r="H239" s="12">
        <f t="shared" ca="1" si="49"/>
        <v>84</v>
      </c>
      <c r="I239" s="12">
        <f t="shared" ca="1" si="49"/>
        <v>83</v>
      </c>
      <c r="J239" s="127">
        <f t="shared" ca="1" si="49"/>
        <v>82</v>
      </c>
      <c r="K239" s="18">
        <f t="shared" ca="1" si="50"/>
        <v>3</v>
      </c>
      <c r="L239" s="12">
        <f t="shared" ca="1" si="50"/>
        <v>13</v>
      </c>
      <c r="M239" s="12">
        <f t="shared" ca="1" si="50"/>
        <v>18</v>
      </c>
      <c r="N239" s="17">
        <f t="shared" ca="1" si="50"/>
        <v>24</v>
      </c>
      <c r="R239" s="10">
        <v>100051002</v>
      </c>
      <c r="S239" s="10">
        <f t="array" ref="S239">MATCH(1,($R239='Past-Seasons'!$B$1:$B$607)*($B$232='Past-Seasons'!$A$1:$A$607),0)</f>
        <v>186</v>
      </c>
      <c r="T239" s="10" t="str">
        <f t="shared" si="51"/>
        <v>G186:IQ186</v>
      </c>
    </row>
    <row r="240" spans="2:20" ht="12.75" customHeight="1" x14ac:dyDescent="0.2">
      <c r="B240" s="26" t="str">
        <f>INDEX(Sites!$A:$K,MATCH($R240,Sites!$A:$A,0),4)</f>
        <v>MD</v>
      </c>
      <c r="C240" s="126" t="str">
        <f>INDEX(Sites!$A:$K,MATCH($R240,Sites!$A:$A,0),6)</f>
        <v>Cecil (Fair Hill)</v>
      </c>
      <c r="D240" s="18">
        <f t="shared" ca="1" si="49"/>
        <v>94</v>
      </c>
      <c r="E240" s="12">
        <f t="shared" ca="1" si="49"/>
        <v>88</v>
      </c>
      <c r="F240" s="12">
        <f t="shared" ca="1" si="49"/>
        <v>87</v>
      </c>
      <c r="G240" s="12">
        <f t="shared" ca="1" si="49"/>
        <v>87</v>
      </c>
      <c r="H240" s="12">
        <f t="shared" ca="1" si="49"/>
        <v>86</v>
      </c>
      <c r="I240" s="12">
        <f t="shared" ca="1" si="49"/>
        <v>84</v>
      </c>
      <c r="J240" s="127">
        <f t="shared" ca="1" si="49"/>
        <v>83</v>
      </c>
      <c r="K240" s="18">
        <f t="shared" ca="1" si="50"/>
        <v>5</v>
      </c>
      <c r="L240" s="12">
        <f t="shared" ca="1" si="50"/>
        <v>13</v>
      </c>
      <c r="M240" s="12">
        <f t="shared" ca="1" si="50"/>
        <v>24</v>
      </c>
      <c r="N240" s="17">
        <f t="shared" ca="1" si="50"/>
        <v>36</v>
      </c>
      <c r="R240" s="10">
        <v>240150003</v>
      </c>
      <c r="S240" s="10">
        <f t="array" ref="S240">MATCH(1,($R240='Past-Seasons'!$B$1:$B$607)*($B$232='Past-Seasons'!$A$1:$A$607),0)</f>
        <v>187</v>
      </c>
      <c r="T240" s="10" t="str">
        <f t="shared" si="51"/>
        <v>G187:IQ187</v>
      </c>
    </row>
    <row r="241" spans="2:20" ht="12.75" customHeight="1" x14ac:dyDescent="0.2">
      <c r="B241" s="26" t="str">
        <f>INDEX(Sites!$A:$K,MATCH($R241,Sites!$A:$A,0),4)</f>
        <v>NJ</v>
      </c>
      <c r="C241" s="126" t="str">
        <f>INDEX(Sites!$A:$K,MATCH($R241,Sites!$A:$A,0),6)</f>
        <v>Ancora State Hospital</v>
      </c>
      <c r="D241" s="18">
        <f t="shared" ca="1" si="49"/>
        <v>97</v>
      </c>
      <c r="E241" s="12">
        <f t="shared" ca="1" si="49"/>
        <v>97</v>
      </c>
      <c r="F241" s="12">
        <f t="shared" ca="1" si="49"/>
        <v>93</v>
      </c>
      <c r="G241" s="12">
        <f t="shared" ca="1" si="49"/>
        <v>92</v>
      </c>
      <c r="H241" s="12">
        <f t="shared" ca="1" si="49"/>
        <v>90</v>
      </c>
      <c r="I241" s="12">
        <f t="shared" ca="1" si="49"/>
        <v>83</v>
      </c>
      <c r="J241" s="127">
        <f t="shared" ca="1" si="49"/>
        <v>82</v>
      </c>
      <c r="K241" s="18">
        <f t="shared" ca="1" si="50"/>
        <v>5</v>
      </c>
      <c r="L241" s="12">
        <f t="shared" ca="1" si="50"/>
        <v>12</v>
      </c>
      <c r="M241" s="12">
        <f t="shared" ca="1" si="50"/>
        <v>23</v>
      </c>
      <c r="N241" s="17">
        <f t="shared" ca="1" si="50"/>
        <v>33</v>
      </c>
      <c r="R241" s="10">
        <v>340071001</v>
      </c>
      <c r="S241" s="10">
        <f t="array" ref="S241">MATCH(1,($R241='Past-Seasons'!$B$1:$B$607)*($B$232='Past-Seasons'!$A$1:$A$607),0)</f>
        <v>188</v>
      </c>
      <c r="T241" s="10" t="str">
        <f t="shared" si="51"/>
        <v>G188:IQ188</v>
      </c>
    </row>
    <row r="242" spans="2:20" ht="12.75" customHeight="1" x14ac:dyDescent="0.2">
      <c r="B242" s="26" t="str">
        <f>INDEX(Sites!$A:$K,MATCH($R242,Sites!$A:$A,0),4)</f>
        <v>NJ</v>
      </c>
      <c r="C242" s="126" t="str">
        <f>INDEX(Sites!$A:$K,MATCH($R242,Sites!$A:$A,0),6)</f>
        <v>Brigantine</v>
      </c>
      <c r="D242" s="18">
        <f t="shared" ca="1" si="49"/>
        <v>87</v>
      </c>
      <c r="E242" s="12">
        <f t="shared" ca="1" si="49"/>
        <v>86</v>
      </c>
      <c r="F242" s="12">
        <f t="shared" ca="1" si="49"/>
        <v>84</v>
      </c>
      <c r="G242" s="12">
        <f t="shared" ca="1" si="49"/>
        <v>76</v>
      </c>
      <c r="H242" s="12">
        <f t="shared" ca="1" si="49"/>
        <v>74</v>
      </c>
      <c r="I242" s="12">
        <f t="shared" ca="1" si="49"/>
        <v>73</v>
      </c>
      <c r="J242" s="127">
        <f t="shared" ca="1" si="49"/>
        <v>73</v>
      </c>
      <c r="K242" s="18">
        <f t="shared" ca="1" si="50"/>
        <v>2</v>
      </c>
      <c r="L242" s="12">
        <f t="shared" ca="1" si="50"/>
        <v>4</v>
      </c>
      <c r="M242" s="12">
        <f t="shared" ca="1" si="50"/>
        <v>9</v>
      </c>
      <c r="N242" s="17">
        <f t="shared" ca="1" si="50"/>
        <v>20</v>
      </c>
      <c r="R242" s="10">
        <v>340010006</v>
      </c>
      <c r="S242" s="10">
        <f t="array" ref="S242">MATCH(1,($R242='Past-Seasons'!$B$1:$B$607)*($B$232='Past-Seasons'!$A$1:$A$607),0)</f>
        <v>189</v>
      </c>
      <c r="T242" s="10" t="str">
        <f t="shared" si="51"/>
        <v>G189:IQ189</v>
      </c>
    </row>
    <row r="243" spans="2:20" ht="12.75" customHeight="1" x14ac:dyDescent="0.2">
      <c r="B243" s="26" t="str">
        <f>INDEX(Sites!$A:$K,MATCH($R243,Sites!$A:$A,0),4)</f>
        <v>NJ</v>
      </c>
      <c r="C243" s="126" t="str">
        <f>INDEX(Sites!$A:$K,MATCH($R243,Sites!$A:$A,0),6)</f>
        <v>Camden Spruce St</v>
      </c>
      <c r="D243" s="18">
        <f t="shared" ref="D243:J255" ca="1" si="52">IF(ISERROR(LARGE(INDIRECT($R$2 &amp; $T243),D$88)),"No Data",LARGE(INDIRECT($R$2 &amp; $T243),D$88))</f>
        <v>92</v>
      </c>
      <c r="E243" s="12">
        <f t="shared" ca="1" si="52"/>
        <v>90</v>
      </c>
      <c r="F243" s="12">
        <f t="shared" ca="1" si="52"/>
        <v>87</v>
      </c>
      <c r="G243" s="12">
        <f t="shared" ca="1" si="52"/>
        <v>86</v>
      </c>
      <c r="H243" s="12">
        <f t="shared" ca="1" si="52"/>
        <v>85</v>
      </c>
      <c r="I243" s="12">
        <f t="shared" ca="1" si="52"/>
        <v>85</v>
      </c>
      <c r="J243" s="127">
        <f t="shared" ca="1" si="52"/>
        <v>84</v>
      </c>
      <c r="K243" s="18">
        <f t="shared" ca="1" si="50"/>
        <v>6</v>
      </c>
      <c r="L243" s="12">
        <f t="shared" ca="1" si="50"/>
        <v>19</v>
      </c>
      <c r="M243" s="12">
        <f t="shared" ca="1" si="50"/>
        <v>24</v>
      </c>
      <c r="N243" s="17">
        <f t="shared" ca="1" si="50"/>
        <v>41</v>
      </c>
      <c r="R243" s="10">
        <v>340070002</v>
      </c>
      <c r="S243" s="10">
        <f t="array" ref="S243">MATCH(1,($R243='Past-Seasons'!$B$1:$B$607)*($B$232='Past-Seasons'!$A$1:$A$607),0)</f>
        <v>190</v>
      </c>
      <c r="T243" s="10" t="str">
        <f t="shared" si="51"/>
        <v>G190:IQ190</v>
      </c>
    </row>
    <row r="244" spans="2:20" ht="12.75" customHeight="1" x14ac:dyDescent="0.2">
      <c r="B244" s="26" t="str">
        <f>INDEX(Sites!$A:$K,MATCH($R244,Sites!$A:$A,0),4)</f>
        <v>NJ</v>
      </c>
      <c r="C244" s="126" t="str">
        <f>INDEX(Sites!$A:$K,MATCH($R244,Sites!$A:$A,0),6)</f>
        <v>Clarksboro</v>
      </c>
      <c r="D244" s="18">
        <f t="shared" ca="1" si="52"/>
        <v>92</v>
      </c>
      <c r="E244" s="12">
        <f t="shared" ca="1" si="52"/>
        <v>88</v>
      </c>
      <c r="F244" s="12">
        <f t="shared" ca="1" si="52"/>
        <v>87</v>
      </c>
      <c r="G244" s="12">
        <f t="shared" ca="1" si="52"/>
        <v>87</v>
      </c>
      <c r="H244" s="12">
        <f t="shared" ca="1" si="52"/>
        <v>84</v>
      </c>
      <c r="I244" s="12">
        <f t="shared" ca="1" si="52"/>
        <v>83</v>
      </c>
      <c r="J244" s="127">
        <f t="shared" ca="1" si="52"/>
        <v>82</v>
      </c>
      <c r="K244" s="18">
        <f t="shared" ca="1" si="50"/>
        <v>4</v>
      </c>
      <c r="L244" s="12">
        <f t="shared" ca="1" si="50"/>
        <v>16</v>
      </c>
      <c r="M244" s="12">
        <f t="shared" ca="1" si="50"/>
        <v>21</v>
      </c>
      <c r="N244" s="17">
        <f t="shared" ca="1" si="50"/>
        <v>30</v>
      </c>
      <c r="R244" s="10">
        <v>340150002</v>
      </c>
      <c r="S244" s="10">
        <f t="array" ref="S244">MATCH(1,($R244='Past-Seasons'!$B$1:$B$607)*($B$232='Past-Seasons'!$A$1:$A$607),0)</f>
        <v>191</v>
      </c>
      <c r="T244" s="10" t="str">
        <f t="shared" si="51"/>
        <v>G191:IQ191</v>
      </c>
    </row>
    <row r="245" spans="2:20" ht="12.75" customHeight="1" x14ac:dyDescent="0.2">
      <c r="B245" s="26" t="str">
        <f>INDEX(Sites!$A:$K,MATCH($R245,Sites!$A:$A,0),4)</f>
        <v>NJ</v>
      </c>
      <c r="C245" s="126" t="str">
        <f>INDEX(Sites!$A:$K,MATCH($R245,Sites!$A:$A,0),6)</f>
        <v>Colliers Mills</v>
      </c>
      <c r="D245" s="18">
        <f t="shared" ca="1" si="52"/>
        <v>90</v>
      </c>
      <c r="E245" s="12">
        <f t="shared" ca="1" si="52"/>
        <v>86</v>
      </c>
      <c r="F245" s="12">
        <f t="shared" ca="1" si="52"/>
        <v>85</v>
      </c>
      <c r="G245" s="12">
        <f t="shared" ca="1" si="52"/>
        <v>85</v>
      </c>
      <c r="H245" s="12">
        <f t="shared" ca="1" si="52"/>
        <v>84</v>
      </c>
      <c r="I245" s="12">
        <f t="shared" ca="1" si="52"/>
        <v>84</v>
      </c>
      <c r="J245" s="127">
        <f t="shared" ca="1" si="52"/>
        <v>82</v>
      </c>
      <c r="K245" s="18">
        <f t="shared" ca="1" si="50"/>
        <v>4</v>
      </c>
      <c r="L245" s="12">
        <f t="shared" ca="1" si="50"/>
        <v>9</v>
      </c>
      <c r="M245" s="12">
        <f t="shared" ca="1" si="50"/>
        <v>17</v>
      </c>
      <c r="N245" s="17">
        <f t="shared" ca="1" si="50"/>
        <v>22</v>
      </c>
      <c r="R245" s="10">
        <v>340290006</v>
      </c>
      <c r="S245" s="10">
        <f t="array" ref="S245">MATCH(1,($R245='Past-Seasons'!$B$1:$B$607)*($B$232='Past-Seasons'!$A$1:$A$607),0)</f>
        <v>192</v>
      </c>
      <c r="T245" s="10" t="str">
        <f t="shared" si="51"/>
        <v>G192:IQ192</v>
      </c>
    </row>
    <row r="246" spans="2:20" ht="12.75" customHeight="1" x14ac:dyDescent="0.2">
      <c r="B246" s="26" t="str">
        <f>INDEX(Sites!$A:$K,MATCH($R246,Sites!$A:$A,0),4)</f>
        <v>NJ</v>
      </c>
      <c r="C246" s="126" t="str">
        <f>INDEX(Sites!$A:$K,MATCH($R246,Sites!$A:$A,0),6)</f>
        <v>Millville</v>
      </c>
      <c r="D246" s="18">
        <f t="shared" ca="1" si="52"/>
        <v>91</v>
      </c>
      <c r="E246" s="12">
        <f t="shared" ca="1" si="52"/>
        <v>88</v>
      </c>
      <c r="F246" s="12">
        <f t="shared" ca="1" si="52"/>
        <v>87</v>
      </c>
      <c r="G246" s="12">
        <f t="shared" ca="1" si="52"/>
        <v>84</v>
      </c>
      <c r="H246" s="12">
        <f t="shared" ca="1" si="52"/>
        <v>84</v>
      </c>
      <c r="I246" s="12">
        <f t="shared" ca="1" si="52"/>
        <v>81</v>
      </c>
      <c r="J246" s="127">
        <f t="shared" ca="1" si="52"/>
        <v>80</v>
      </c>
      <c r="K246" s="18">
        <f t="shared" ca="1" si="50"/>
        <v>3</v>
      </c>
      <c r="L246" s="12">
        <f t="shared" ca="1" si="50"/>
        <v>10</v>
      </c>
      <c r="M246" s="12">
        <f t="shared" ca="1" si="50"/>
        <v>16</v>
      </c>
      <c r="N246" s="17">
        <f t="shared" ca="1" si="50"/>
        <v>24</v>
      </c>
      <c r="R246" s="10">
        <v>340110007</v>
      </c>
      <c r="S246" s="10">
        <f t="array" ref="S246">MATCH(1,($R246='Past-Seasons'!$B$1:$B$607)*($B$232='Past-Seasons'!$A$1:$A$607),0)</f>
        <v>193</v>
      </c>
      <c r="T246" s="10" t="str">
        <f t="shared" si="51"/>
        <v>G193:IQ193</v>
      </c>
    </row>
    <row r="247" spans="2:20" ht="12.75" customHeight="1" x14ac:dyDescent="0.2">
      <c r="B247" s="26" t="str">
        <f>INDEX(Sites!$A:$K,MATCH($R247,Sites!$A:$A,0),4)</f>
        <v>NJ</v>
      </c>
      <c r="C247" s="126" t="str">
        <f>INDEX(Sites!$A:$K,MATCH($R247,Sites!$A:$A,0),6)</f>
        <v>Rider University</v>
      </c>
      <c r="D247" s="18">
        <f t="shared" ca="1" si="52"/>
        <v>82</v>
      </c>
      <c r="E247" s="12">
        <f t="shared" ca="1" si="52"/>
        <v>81</v>
      </c>
      <c r="F247" s="12">
        <f t="shared" ca="1" si="52"/>
        <v>81</v>
      </c>
      <c r="G247" s="12">
        <f t="shared" ca="1" si="52"/>
        <v>80</v>
      </c>
      <c r="H247" s="12">
        <f t="shared" ca="1" si="52"/>
        <v>80</v>
      </c>
      <c r="I247" s="12">
        <f t="shared" ca="1" si="52"/>
        <v>80</v>
      </c>
      <c r="J247" s="127">
        <f t="shared" ca="1" si="52"/>
        <v>79</v>
      </c>
      <c r="K247" s="18" t="str">
        <f t="shared" ca="1" si="50"/>
        <v/>
      </c>
      <c r="L247" s="12">
        <f t="shared" ca="1" si="50"/>
        <v>11</v>
      </c>
      <c r="M247" s="12">
        <f t="shared" ca="1" si="50"/>
        <v>18</v>
      </c>
      <c r="N247" s="17">
        <f t="shared" ca="1" si="50"/>
        <v>26</v>
      </c>
      <c r="R247" s="10">
        <v>340210005</v>
      </c>
      <c r="S247" s="10">
        <f t="array" ref="S247">MATCH(1,($R247='Past-Seasons'!$B$1:$B$607)*($B$232='Past-Seasons'!$A$1:$A$607),0)</f>
        <v>194</v>
      </c>
      <c r="T247" s="10" t="str">
        <f t="shared" si="51"/>
        <v>G194:IQ194</v>
      </c>
    </row>
    <row r="248" spans="2:20" ht="12.75" customHeight="1" x14ac:dyDescent="0.2">
      <c r="B248" s="26" t="str">
        <f>INDEX(Sites!$A:$K,MATCH($R248,Sites!$A:$A,0),4)</f>
        <v>NJ</v>
      </c>
      <c r="C248" s="126" t="str">
        <f>INDEX(Sites!$A:$K,MATCH($R248,Sites!$A:$A,0),6)</f>
        <v>Washington Crossing</v>
      </c>
      <c r="D248" s="18">
        <f t="shared" ca="1" si="52"/>
        <v>83</v>
      </c>
      <c r="E248" s="12">
        <f t="shared" ca="1" si="52"/>
        <v>82</v>
      </c>
      <c r="F248" s="12">
        <f t="shared" ca="1" si="52"/>
        <v>81</v>
      </c>
      <c r="G248" s="12">
        <f t="shared" ca="1" si="52"/>
        <v>81</v>
      </c>
      <c r="H248" s="12">
        <f t="shared" ca="1" si="52"/>
        <v>79</v>
      </c>
      <c r="I248" s="12">
        <f t="shared" ca="1" si="52"/>
        <v>78</v>
      </c>
      <c r="J248" s="127">
        <f t="shared" ca="1" si="52"/>
        <v>77</v>
      </c>
      <c r="K248" s="18" t="str">
        <f t="shared" ca="1" si="50"/>
        <v/>
      </c>
      <c r="L248" s="12">
        <f t="shared" ca="1" si="50"/>
        <v>7</v>
      </c>
      <c r="M248" s="12">
        <f t="shared" ca="1" si="50"/>
        <v>14</v>
      </c>
      <c r="N248" s="17">
        <f t="shared" ca="1" si="50"/>
        <v>27</v>
      </c>
      <c r="R248" s="10">
        <v>340219991</v>
      </c>
      <c r="S248" s="10">
        <f t="array" ref="S248">MATCH(1,($R248='Past-Seasons'!$B$1:$B$607)*($B$232='Past-Seasons'!$A$1:$A$607),0)</f>
        <v>195</v>
      </c>
      <c r="T248" s="10" t="str">
        <f t="shared" si="51"/>
        <v>G195:IQ195</v>
      </c>
    </row>
    <row r="249" spans="2:20" ht="12.75" customHeight="1" x14ac:dyDescent="0.2">
      <c r="B249" s="26" t="str">
        <f>INDEX(Sites!$A:$K,MATCH($R249,Sites!$A:$A,0),4)</f>
        <v>PA</v>
      </c>
      <c r="C249" s="126" t="str">
        <f>INDEX(Sites!$A:$K,MATCH($R249,Sites!$A:$A,0),6)</f>
        <v>Bucks (BRIS)</v>
      </c>
      <c r="D249" s="18">
        <f t="shared" ca="1" si="52"/>
        <v>90</v>
      </c>
      <c r="E249" s="12">
        <f t="shared" ca="1" si="52"/>
        <v>84</v>
      </c>
      <c r="F249" s="12">
        <f t="shared" ca="1" si="52"/>
        <v>82</v>
      </c>
      <c r="G249" s="12">
        <f t="shared" ca="1" si="52"/>
        <v>82</v>
      </c>
      <c r="H249" s="12">
        <f t="shared" ca="1" si="52"/>
        <v>80</v>
      </c>
      <c r="I249" s="12">
        <f t="shared" ca="1" si="52"/>
        <v>80</v>
      </c>
      <c r="J249" s="127">
        <f t="shared" ca="1" si="52"/>
        <v>80</v>
      </c>
      <c r="K249" s="18">
        <f t="shared" ca="1" si="50"/>
        <v>1</v>
      </c>
      <c r="L249" s="12">
        <f t="shared" ca="1" si="50"/>
        <v>13</v>
      </c>
      <c r="M249" s="12">
        <f t="shared" ca="1" si="50"/>
        <v>20</v>
      </c>
      <c r="N249" s="17">
        <f t="shared" ca="1" si="50"/>
        <v>29</v>
      </c>
      <c r="R249" s="10">
        <v>420170012</v>
      </c>
      <c r="S249" s="10">
        <f t="array" ref="S249">MATCH(1,($R249='Past-Seasons'!$B$1:$B$607)*($B$232='Past-Seasons'!$A$1:$A$607),0)</f>
        <v>196</v>
      </c>
      <c r="T249" s="10" t="str">
        <f t="shared" si="51"/>
        <v>G196:IQ196</v>
      </c>
    </row>
    <row r="250" spans="2:20" ht="12.75" customHeight="1" x14ac:dyDescent="0.2">
      <c r="B250" s="26" t="str">
        <f>INDEX(Sites!$A:$K,MATCH($R250,Sites!$A:$A,0),4)</f>
        <v>PA</v>
      </c>
      <c r="C250" s="126" t="str">
        <f>INDEX(Sites!$A:$K,MATCH($R250,Sites!$A:$A,0),6)</f>
        <v>Chester (NEWG)</v>
      </c>
      <c r="D250" s="18">
        <f t="shared" ca="1" si="52"/>
        <v>86</v>
      </c>
      <c r="E250" s="12">
        <f t="shared" ca="1" si="52"/>
        <v>86</v>
      </c>
      <c r="F250" s="12">
        <f t="shared" ca="1" si="52"/>
        <v>86</v>
      </c>
      <c r="G250" s="12">
        <f t="shared" ca="1" si="52"/>
        <v>81</v>
      </c>
      <c r="H250" s="12">
        <f t="shared" ca="1" si="52"/>
        <v>81</v>
      </c>
      <c r="I250" s="12">
        <f t="shared" ca="1" si="52"/>
        <v>80</v>
      </c>
      <c r="J250" s="127">
        <f t="shared" ca="1" si="52"/>
        <v>79</v>
      </c>
      <c r="K250" s="18">
        <f t="shared" ca="1" si="50"/>
        <v>3</v>
      </c>
      <c r="L250" s="12">
        <f t="shared" ca="1" si="50"/>
        <v>12</v>
      </c>
      <c r="M250" s="12">
        <f t="shared" ca="1" si="50"/>
        <v>19</v>
      </c>
      <c r="N250" s="17">
        <f t="shared" ca="1" si="50"/>
        <v>30</v>
      </c>
      <c r="R250" s="10">
        <v>420290100</v>
      </c>
      <c r="S250" s="10">
        <f t="array" ref="S250">MATCH(1,($R250='Past-Seasons'!$B$1:$B$607)*($B$232='Past-Seasons'!$A$1:$A$607),0)</f>
        <v>197</v>
      </c>
      <c r="T250" s="10" t="str">
        <f t="shared" si="51"/>
        <v>G197:IQ197</v>
      </c>
    </row>
    <row r="251" spans="2:20" ht="12.75" customHeight="1" x14ac:dyDescent="0.2">
      <c r="B251" s="26" t="str">
        <f>INDEX(Sites!$A:$K,MATCH($R251,Sites!$A:$A,0),4)</f>
        <v>PA</v>
      </c>
      <c r="C251" s="126" t="str">
        <f>INDEX(Sites!$A:$K,MATCH($R251,Sites!$A:$A,0),6)</f>
        <v>Delaware (CHES)</v>
      </c>
      <c r="D251" s="18">
        <f t="shared" ca="1" si="52"/>
        <v>87</v>
      </c>
      <c r="E251" s="12">
        <f t="shared" ca="1" si="52"/>
        <v>82</v>
      </c>
      <c r="F251" s="12">
        <f t="shared" ca="1" si="52"/>
        <v>81</v>
      </c>
      <c r="G251" s="12">
        <f t="shared" ca="1" si="52"/>
        <v>81</v>
      </c>
      <c r="H251" s="12">
        <f t="shared" ca="1" si="52"/>
        <v>80</v>
      </c>
      <c r="I251" s="12">
        <f t="shared" ca="1" si="52"/>
        <v>79</v>
      </c>
      <c r="J251" s="127">
        <f t="shared" ca="1" si="52"/>
        <v>79</v>
      </c>
      <c r="K251" s="18">
        <f t="shared" ca="1" si="50"/>
        <v>1</v>
      </c>
      <c r="L251" s="12">
        <f t="shared" ca="1" si="50"/>
        <v>12</v>
      </c>
      <c r="M251" s="12">
        <f t="shared" ca="1" si="50"/>
        <v>21</v>
      </c>
      <c r="N251" s="17">
        <f t="shared" ca="1" si="50"/>
        <v>31</v>
      </c>
      <c r="R251" s="10">
        <v>420450002</v>
      </c>
      <c r="S251" s="10">
        <f t="array" ref="S251">MATCH(1,($R251='Past-Seasons'!$B$1:$B$607)*($B$232='Past-Seasons'!$A$1:$A$607),0)</f>
        <v>198</v>
      </c>
      <c r="T251" s="10" t="str">
        <f t="shared" si="51"/>
        <v>G198:IQ198</v>
      </c>
    </row>
    <row r="252" spans="2:20" ht="12.75" customHeight="1" x14ac:dyDescent="0.2">
      <c r="B252" s="26" t="str">
        <f>INDEX(Sites!$A:$K,MATCH($R252,Sites!$A:$A,0),4)</f>
        <v>PA</v>
      </c>
      <c r="C252" s="126" t="str">
        <f>INDEX(Sites!$A:$K,MATCH($R252,Sites!$A:$A,0),6)</f>
        <v>Montgomery (NORR)</v>
      </c>
      <c r="D252" s="18">
        <f t="shared" ca="1" si="52"/>
        <v>78</v>
      </c>
      <c r="E252" s="12">
        <f t="shared" ca="1" si="52"/>
        <v>77</v>
      </c>
      <c r="F252" s="12">
        <f t="shared" ca="1" si="52"/>
        <v>75</v>
      </c>
      <c r="G252" s="12">
        <f t="shared" ca="1" si="52"/>
        <v>75</v>
      </c>
      <c r="H252" s="12">
        <f t="shared" ca="1" si="52"/>
        <v>74</v>
      </c>
      <c r="I252" s="12">
        <f t="shared" ca="1" si="52"/>
        <v>73</v>
      </c>
      <c r="J252" s="127">
        <f t="shared" ca="1" si="52"/>
        <v>73</v>
      </c>
      <c r="K252" s="18" t="str">
        <f t="shared" ca="1" si="50"/>
        <v/>
      </c>
      <c r="L252" s="12">
        <f t="shared" ca="1" si="50"/>
        <v>2</v>
      </c>
      <c r="M252" s="12">
        <f t="shared" ca="1" si="50"/>
        <v>8</v>
      </c>
      <c r="N252" s="17">
        <f t="shared" ca="1" si="50"/>
        <v>15</v>
      </c>
      <c r="R252" s="10">
        <v>420910013</v>
      </c>
      <c r="S252" s="10">
        <f t="array" ref="S252">MATCH(1,($R252='Past-Seasons'!$B$1:$B$607)*($B$232='Past-Seasons'!$A$1:$A$607),0)</f>
        <v>199</v>
      </c>
      <c r="T252" s="10" t="str">
        <f t="shared" si="51"/>
        <v>G199:IQ199</v>
      </c>
    </row>
    <row r="253" spans="2:20" ht="12.75" customHeight="1" x14ac:dyDescent="0.2">
      <c r="B253" s="26" t="str">
        <f>INDEX(Sites!$A:$K,MATCH($R253,Sites!$A:$A,0),4)</f>
        <v>PA</v>
      </c>
      <c r="C253" s="126" t="str">
        <f>INDEX(Sites!$A:$K,MATCH($R253,Sites!$A:$A,0),6)</f>
        <v>Philadelphia (BAX)</v>
      </c>
      <c r="D253" s="18">
        <f t="shared" ca="1" si="52"/>
        <v>87</v>
      </c>
      <c r="E253" s="12">
        <f t="shared" ca="1" si="52"/>
        <v>87</v>
      </c>
      <c r="F253" s="12">
        <f t="shared" ca="1" si="52"/>
        <v>84</v>
      </c>
      <c r="G253" s="12">
        <f t="shared" ca="1" si="52"/>
        <v>83</v>
      </c>
      <c r="H253" s="12">
        <f t="shared" ca="1" si="52"/>
        <v>83</v>
      </c>
      <c r="I253" s="12">
        <f t="shared" ca="1" si="52"/>
        <v>82</v>
      </c>
      <c r="J253" s="127">
        <f t="shared" ca="1" si="52"/>
        <v>82</v>
      </c>
      <c r="K253" s="18">
        <f t="shared" ca="1" si="50"/>
        <v>2</v>
      </c>
      <c r="L253" s="12">
        <f t="shared" ca="1" si="50"/>
        <v>16</v>
      </c>
      <c r="M253" s="12">
        <f t="shared" ca="1" si="50"/>
        <v>21</v>
      </c>
      <c r="N253" s="17">
        <f t="shared" ca="1" si="50"/>
        <v>31</v>
      </c>
      <c r="R253" s="10">
        <v>421011002</v>
      </c>
      <c r="S253" s="10">
        <f t="array" ref="S253">MATCH(1,($R253='Past-Seasons'!$B$1:$B$607)*($B$232='Past-Seasons'!$A$1:$A$607),0)</f>
        <v>200</v>
      </c>
      <c r="T253" s="10" t="str">
        <f t="shared" si="51"/>
        <v>G200:IQ200</v>
      </c>
    </row>
    <row r="254" spans="2:20" ht="12.75" customHeight="1" x14ac:dyDescent="0.2">
      <c r="B254" s="26" t="str">
        <f>INDEX(Sites!$A:$K,MATCH($R254,Sites!$A:$A,0),4)</f>
        <v>PA</v>
      </c>
      <c r="C254" s="126" t="str">
        <f>INDEX(Sites!$A:$K,MATCH($R254,Sites!$A:$A,0),6)</f>
        <v>Philadelphia (LAB)</v>
      </c>
      <c r="D254" s="18">
        <f t="shared" ca="1" si="52"/>
        <v>67</v>
      </c>
      <c r="E254" s="12">
        <f t="shared" ca="1" si="52"/>
        <v>65</v>
      </c>
      <c r="F254" s="12">
        <f t="shared" ca="1" si="52"/>
        <v>65</v>
      </c>
      <c r="G254" s="12">
        <f t="shared" ca="1" si="52"/>
        <v>65</v>
      </c>
      <c r="H254" s="12">
        <f t="shared" ca="1" si="52"/>
        <v>62</v>
      </c>
      <c r="I254" s="12">
        <f t="shared" ca="1" si="52"/>
        <v>61</v>
      </c>
      <c r="J254" s="127">
        <f t="shared" ca="1" si="52"/>
        <v>61</v>
      </c>
      <c r="K254" s="18" t="str">
        <f t="shared" ca="1" si="50"/>
        <v/>
      </c>
      <c r="L254" s="12" t="str">
        <f t="shared" ca="1" si="50"/>
        <v/>
      </c>
      <c r="M254" s="12" t="str">
        <f t="shared" ca="1" si="50"/>
        <v/>
      </c>
      <c r="N254" s="17">
        <f t="shared" ca="1" si="50"/>
        <v>1</v>
      </c>
      <c r="R254" s="10">
        <v>421010004</v>
      </c>
      <c r="S254" s="10">
        <f t="array" ref="S254">MATCH(1,($R254='Past-Seasons'!$B$1:$B$607)*($B$232='Past-Seasons'!$A$1:$A$607),0)</f>
        <v>201</v>
      </c>
      <c r="T254" s="10" t="str">
        <f t="shared" si="51"/>
        <v>G201:IQ201</v>
      </c>
    </row>
    <row r="255" spans="2:20" ht="12.75" customHeight="1" thickBot="1" x14ac:dyDescent="0.25">
      <c r="B255" s="87" t="str">
        <f>INDEX(Sites!$A:$K,MATCH($R255,Sites!$A:$A,0),4)</f>
        <v>PA</v>
      </c>
      <c r="C255" s="128" t="str">
        <f>INDEX(Sites!$A:$K,MATCH($R255,Sites!$A:$A,0),6)</f>
        <v>Philadelphia (NEA)</v>
      </c>
      <c r="D255" s="16">
        <f t="shared" ca="1" si="52"/>
        <v>87</v>
      </c>
      <c r="E255" s="11">
        <f t="shared" ca="1" si="52"/>
        <v>86</v>
      </c>
      <c r="F255" s="11">
        <f t="shared" ca="1" si="52"/>
        <v>86</v>
      </c>
      <c r="G255" s="11">
        <f t="shared" ca="1" si="52"/>
        <v>85</v>
      </c>
      <c r="H255" s="11">
        <f t="shared" ca="1" si="52"/>
        <v>84</v>
      </c>
      <c r="I255" s="11">
        <f t="shared" ca="1" si="52"/>
        <v>84</v>
      </c>
      <c r="J255" s="129">
        <f t="shared" ca="1" si="52"/>
        <v>84</v>
      </c>
      <c r="K255" s="16">
        <f t="shared" ca="1" si="50"/>
        <v>4</v>
      </c>
      <c r="L255" s="11">
        <f t="shared" ca="1" si="50"/>
        <v>19</v>
      </c>
      <c r="M255" s="11">
        <f t="shared" ca="1" si="50"/>
        <v>26</v>
      </c>
      <c r="N255" s="13">
        <f t="shared" ca="1" si="50"/>
        <v>34</v>
      </c>
      <c r="R255" s="10">
        <v>421010024</v>
      </c>
      <c r="S255" s="10">
        <f t="array" ref="S255">MATCH(1,($R255='Past-Seasons'!$B$1:$B$607)*($B$232='Past-Seasons'!$A$1:$A$607),0)</f>
        <v>202</v>
      </c>
      <c r="T255" s="10" t="str">
        <f t="shared" si="51"/>
        <v>G202:IQ202</v>
      </c>
    </row>
    <row r="256" spans="2:20" ht="12.75" customHeight="1" x14ac:dyDescent="0.2">
      <c r="B256" s="130"/>
      <c r="C256" s="131" t="s">
        <v>86</v>
      </c>
      <c r="D256" s="522">
        <f t="shared" ref="D256:J256" ca="1" si="53">MAX(D233:D255)</f>
        <v>105</v>
      </c>
      <c r="E256" s="333">
        <f t="shared" ca="1" si="53"/>
        <v>97</v>
      </c>
      <c r="F256" s="333">
        <f t="shared" ca="1" si="53"/>
        <v>93</v>
      </c>
      <c r="G256" s="333">
        <f t="shared" ca="1" si="53"/>
        <v>92</v>
      </c>
      <c r="H256" s="333">
        <f t="shared" ca="1" si="53"/>
        <v>90</v>
      </c>
      <c r="I256" s="333">
        <f t="shared" ca="1" si="53"/>
        <v>85</v>
      </c>
      <c r="J256" s="131">
        <f t="shared" ca="1" si="53"/>
        <v>85</v>
      </c>
      <c r="K256" s="132">
        <f ca="1">SUM(K233:K255)</f>
        <v>58</v>
      </c>
      <c r="L256" s="133">
        <f ca="1">SUM(L233:L255)</f>
        <v>247</v>
      </c>
      <c r="M256" s="133">
        <f ca="1">SUM(M233:M255)</f>
        <v>388</v>
      </c>
      <c r="N256" s="134">
        <f ca="1">SUM(N233:N255)</f>
        <v>590</v>
      </c>
      <c r="R256" s="10" t="s">
        <v>78</v>
      </c>
    </row>
    <row r="257" spans="2:20" ht="12.75" customHeight="1" thickBot="1" x14ac:dyDescent="0.25">
      <c r="B257" s="90"/>
      <c r="C257" s="15"/>
      <c r="D257" s="15"/>
      <c r="E257" s="15"/>
      <c r="F257" s="15"/>
      <c r="G257" s="15"/>
      <c r="H257" s="15"/>
      <c r="I257" s="15"/>
      <c r="J257" s="15"/>
      <c r="K257" s="549" t="s">
        <v>39</v>
      </c>
      <c r="L257" s="550"/>
      <c r="M257" s="550"/>
      <c r="N257" s="551"/>
      <c r="R257" s="10" t="s">
        <v>78</v>
      </c>
    </row>
    <row r="258" spans="2:20" ht="12.75" customHeight="1" thickBot="1" x14ac:dyDescent="0.25">
      <c r="B258" s="18"/>
      <c r="C258" s="135" t="s">
        <v>79</v>
      </c>
      <c r="D258" s="136" t="s">
        <v>53</v>
      </c>
      <c r="E258" s="18"/>
      <c r="F258" s="12"/>
      <c r="G258" s="12"/>
      <c r="H258" s="12"/>
      <c r="I258" s="12"/>
      <c r="J258" s="12"/>
      <c r="K258" s="558"/>
      <c r="L258" s="559"/>
      <c r="M258" s="559"/>
      <c r="N258" s="560"/>
      <c r="R258" s="10" t="s">
        <v>78</v>
      </c>
    </row>
    <row r="259" spans="2:20" ht="12.75" customHeight="1" x14ac:dyDescent="0.2">
      <c r="B259" s="18"/>
      <c r="C259" s="137"/>
      <c r="D259" s="218" t="s">
        <v>55</v>
      </c>
      <c r="E259" s="18"/>
      <c r="F259" s="12"/>
      <c r="G259" s="12"/>
      <c r="H259" s="12"/>
      <c r="I259" s="12"/>
      <c r="J259" s="12"/>
      <c r="K259" s="555" t="s">
        <v>40</v>
      </c>
      <c r="L259" s="556"/>
      <c r="M259" s="556"/>
      <c r="N259" s="557"/>
      <c r="R259" s="10" t="s">
        <v>78</v>
      </c>
    </row>
    <row r="260" spans="2:20" ht="12.75" customHeight="1" x14ac:dyDescent="0.2">
      <c r="B260" s="18"/>
      <c r="C260" s="123"/>
      <c r="D260" s="230" t="s">
        <v>56</v>
      </c>
      <c r="E260" s="12"/>
      <c r="F260" s="12"/>
      <c r="G260" s="12"/>
      <c r="H260" s="12"/>
      <c r="I260" s="12"/>
      <c r="J260" s="12"/>
      <c r="K260" s="138" t="str">
        <f t="shared" ref="K260:N260" si="54">K$5</f>
        <v>&gt; 84</v>
      </c>
      <c r="L260" s="139" t="str">
        <f t="shared" si="54"/>
        <v>&gt; 75</v>
      </c>
      <c r="M260" s="139" t="str">
        <f t="shared" si="54"/>
        <v>&gt; 70</v>
      </c>
      <c r="N260" s="140" t="str">
        <f t="shared" si="54"/>
        <v>&gt; 65</v>
      </c>
      <c r="R260" s="10" t="s">
        <v>78</v>
      </c>
      <c r="S260" s="8" t="s">
        <v>68</v>
      </c>
      <c r="T260" s="8" t="s">
        <v>80</v>
      </c>
    </row>
    <row r="261" spans="2:20" ht="12.75" customHeight="1" thickBot="1" x14ac:dyDescent="0.25">
      <c r="B261" s="16"/>
      <c r="C261" s="124"/>
      <c r="D261" s="11"/>
      <c r="E261" s="11"/>
      <c r="F261" s="11"/>
      <c r="G261" s="11"/>
      <c r="H261" s="11"/>
      <c r="I261" s="11"/>
      <c r="J261" s="11"/>
      <c r="K261" s="521" t="e">
        <f ca="1">COUNTIF(INDIRECT($R$2 &amp; $T261),K$5)</f>
        <v>#N/A</v>
      </c>
      <c r="L261" s="141" t="e">
        <f ca="1">COUNTIF(INDIRECT($R$2 &amp; $T261),L$5)</f>
        <v>#N/A</v>
      </c>
      <c r="M261" s="141" t="e">
        <f ca="1">COUNTIF(INDIRECT($R$2 &amp; $T261),M$5)</f>
        <v>#N/A</v>
      </c>
      <c r="N261" s="142" t="e">
        <f ca="1">COUNTIF(INDIRECT($R$2 &amp; $T261),N$5)</f>
        <v>#N/A</v>
      </c>
      <c r="R261" s="10" t="s">
        <v>78</v>
      </c>
      <c r="S261" s="10" t="e">
        <f>MATCH($B$88-COUNT($B$117:$B261),'Past-Seasons'!$F$1:$F$21,0)</f>
        <v>#N/A</v>
      </c>
      <c r="T261" s="10" t="e">
        <f>$T$1 &amp; S261 &amp; ":" &amp; $T$2 &amp; S261</f>
        <v>#N/A</v>
      </c>
    </row>
    <row r="262" spans="2:20" ht="12.75" customHeight="1" x14ac:dyDescent="0.2">
      <c r="R262" s="10" t="s">
        <v>78</v>
      </c>
    </row>
    <row r="263" spans="2:20" ht="12.75" customHeight="1" x14ac:dyDescent="0.2">
      <c r="R263" s="10" t="s">
        <v>78</v>
      </c>
    </row>
    <row r="264" spans="2:20" ht="12.75" customHeight="1" x14ac:dyDescent="0.2">
      <c r="R264" s="10" t="s">
        <v>78</v>
      </c>
    </row>
    <row r="265" spans="2:20" ht="12.75" customHeight="1" x14ac:dyDescent="0.2">
      <c r="R265" s="10" t="s">
        <v>78</v>
      </c>
    </row>
    <row r="266" spans="2:20" ht="12.75" customHeight="1" x14ac:dyDescent="0.2">
      <c r="R266" s="10" t="s">
        <v>78</v>
      </c>
    </row>
    <row r="267" spans="2:20" ht="12.75" customHeight="1" x14ac:dyDescent="0.2">
      <c r="D267" s="561" t="s">
        <v>73</v>
      </c>
      <c r="E267" s="562"/>
      <c r="F267" s="562"/>
      <c r="G267" s="562"/>
      <c r="H267" s="562"/>
      <c r="I267" s="562"/>
      <c r="J267" s="563"/>
      <c r="K267" s="564" t="s">
        <v>74</v>
      </c>
      <c r="L267" s="565"/>
      <c r="M267" s="565"/>
      <c r="N267" s="566"/>
      <c r="R267" s="10" t="s">
        <v>78</v>
      </c>
    </row>
    <row r="268" spans="2:20" ht="12.75" customHeight="1" x14ac:dyDescent="0.2">
      <c r="B268" s="487">
        <v>2011</v>
      </c>
      <c r="C268" s="490" t="s">
        <v>47</v>
      </c>
      <c r="D268" s="120">
        <v>1</v>
      </c>
      <c r="E268" s="121">
        <v>2</v>
      </c>
      <c r="F268" s="121">
        <v>3</v>
      </c>
      <c r="G268" s="121">
        <v>4</v>
      </c>
      <c r="H268" s="121">
        <v>5</v>
      </c>
      <c r="I268" s="121">
        <v>6</v>
      </c>
      <c r="J268" s="122">
        <v>7</v>
      </c>
      <c r="K268" s="522" t="str">
        <f t="shared" ref="K268:N268" si="55">K$5</f>
        <v>&gt; 84</v>
      </c>
      <c r="L268" s="333" t="str">
        <f t="shared" si="55"/>
        <v>&gt; 75</v>
      </c>
      <c r="M268" s="333" t="str">
        <f t="shared" si="55"/>
        <v>&gt; 70</v>
      </c>
      <c r="N268" s="488" t="str">
        <f t="shared" si="55"/>
        <v>&gt; 65</v>
      </c>
      <c r="R268" s="8" t="s">
        <v>75</v>
      </c>
      <c r="S268" s="8" t="s">
        <v>10</v>
      </c>
      <c r="T268" s="8" t="s">
        <v>76</v>
      </c>
    </row>
    <row r="269" spans="2:20" ht="12.75" customHeight="1" x14ac:dyDescent="0.2">
      <c r="B269" s="491" t="str">
        <f>INDEX(Sites!$A:$K,MATCH($R269,Sites!$A:$A,0),4)</f>
        <v>DE</v>
      </c>
      <c r="C269" s="125" t="str">
        <f>INDEX(Sites!$A:$K,MATCH($R269,Sites!$A:$A,0),6)</f>
        <v>Kent (KILLENS)</v>
      </c>
      <c r="D269" s="20">
        <f t="shared" ref="D269:J278" ca="1" si="56">IF(ISERROR(LARGE(INDIRECT($R$2 &amp; $T269),D$88)),"No Data",LARGE(INDIRECT($R$2 &amp; $T269),D$88))</f>
        <v>94</v>
      </c>
      <c r="E269" s="19">
        <f t="shared" ca="1" si="56"/>
        <v>88</v>
      </c>
      <c r="F269" s="19">
        <f t="shared" ca="1" si="56"/>
        <v>76</v>
      </c>
      <c r="G269" s="19">
        <f t="shared" ca="1" si="56"/>
        <v>72</v>
      </c>
      <c r="H269" s="19">
        <f t="shared" ca="1" si="56"/>
        <v>71</v>
      </c>
      <c r="I269" s="19">
        <f t="shared" ca="1" si="56"/>
        <v>70</v>
      </c>
      <c r="J269" s="14">
        <f t="shared" ca="1" si="56"/>
        <v>70</v>
      </c>
      <c r="K269" s="20">
        <f t="shared" ref="K269:N290" ca="1" si="57">IF(COUNT(INDIRECT($R$2 &amp; $T269))&gt;0,IF(COUNTIF(INDIRECT($R$2 &amp; $T269),K$5)&gt;0,COUNTIF(INDIRECT($R$2 &amp; $T269),K$5),""),"No Data")</f>
        <v>2</v>
      </c>
      <c r="L269" s="19">
        <f t="shared" ca="1" si="57"/>
        <v>3</v>
      </c>
      <c r="M269" s="19">
        <f t="shared" ca="1" si="57"/>
        <v>5</v>
      </c>
      <c r="N269" s="14">
        <f t="shared" ca="1" si="57"/>
        <v>20</v>
      </c>
      <c r="R269" s="10">
        <v>100010002</v>
      </c>
      <c r="S269" s="10">
        <f t="array" ref="S269">MATCH(1,($R269='Past-Seasons'!$B$1:$B$607)*($B$268='Past-Seasons'!$A$1:$A$607),0)</f>
        <v>206</v>
      </c>
      <c r="T269" s="10" t="str">
        <f t="shared" ref="T269:T290" si="58">$T$1 &amp; $S269 &amp; ":" &amp; $T$2 &amp; $S269</f>
        <v>G206:IQ206</v>
      </c>
    </row>
    <row r="270" spans="2:20" ht="12.75" customHeight="1" x14ac:dyDescent="0.2">
      <c r="B270" s="26" t="str">
        <f>INDEX(Sites!$A:$K,MATCH($R270,Sites!$A:$A,0),4)</f>
        <v>DE</v>
      </c>
      <c r="C270" s="126" t="str">
        <f>INDEX(Sites!$A:$K,MATCH($R270,Sites!$A:$A,0),6)</f>
        <v>New Castle (BCSP)</v>
      </c>
      <c r="D270" s="18">
        <f t="shared" ca="1" si="56"/>
        <v>86</v>
      </c>
      <c r="E270" s="12">
        <f t="shared" ca="1" si="56"/>
        <v>82</v>
      </c>
      <c r="F270" s="12">
        <f t="shared" ca="1" si="56"/>
        <v>82</v>
      </c>
      <c r="G270" s="12">
        <f t="shared" ca="1" si="56"/>
        <v>78</v>
      </c>
      <c r="H270" s="12">
        <f t="shared" ca="1" si="56"/>
        <v>77</v>
      </c>
      <c r="I270" s="12">
        <f t="shared" ca="1" si="56"/>
        <v>77</v>
      </c>
      <c r="J270" s="127">
        <f t="shared" ca="1" si="56"/>
        <v>74</v>
      </c>
      <c r="K270" s="18">
        <f t="shared" ca="1" si="57"/>
        <v>1</v>
      </c>
      <c r="L270" s="12">
        <f t="shared" ca="1" si="57"/>
        <v>6</v>
      </c>
      <c r="M270" s="12">
        <f t="shared" ca="1" si="57"/>
        <v>11</v>
      </c>
      <c r="N270" s="17">
        <f t="shared" ca="1" si="57"/>
        <v>14</v>
      </c>
      <c r="R270" s="10">
        <v>100031010</v>
      </c>
      <c r="S270" s="10">
        <f t="array" ref="S270">MATCH(1,($R270='Past-Seasons'!$B$1:$B$607)*($B$268='Past-Seasons'!$A$1:$A$607),0)</f>
        <v>207</v>
      </c>
      <c r="T270" s="10" t="str">
        <f t="shared" si="58"/>
        <v>G207:IQ207</v>
      </c>
    </row>
    <row r="271" spans="2:20" ht="12.75" customHeight="1" x14ac:dyDescent="0.2">
      <c r="B271" s="26" t="str">
        <f>INDEX(Sites!$A:$K,MATCH($R271,Sites!$A:$A,0),4)</f>
        <v>DE</v>
      </c>
      <c r="C271" s="126" t="str">
        <f>INDEX(Sites!$A:$K,MATCH($R271,Sites!$A:$A,0),6)</f>
        <v>New Castle (BELLFNT2)</v>
      </c>
      <c r="D271" s="18">
        <f t="shared" ca="1" si="56"/>
        <v>100</v>
      </c>
      <c r="E271" s="12">
        <f t="shared" ca="1" si="56"/>
        <v>97</v>
      </c>
      <c r="F271" s="12">
        <f t="shared" ca="1" si="56"/>
        <v>93</v>
      </c>
      <c r="G271" s="12">
        <f t="shared" ca="1" si="56"/>
        <v>83</v>
      </c>
      <c r="H271" s="12">
        <f t="shared" ca="1" si="56"/>
        <v>82</v>
      </c>
      <c r="I271" s="12">
        <f t="shared" ca="1" si="56"/>
        <v>82</v>
      </c>
      <c r="J271" s="127">
        <f t="shared" ca="1" si="56"/>
        <v>79</v>
      </c>
      <c r="K271" s="18">
        <f t="shared" ca="1" si="57"/>
        <v>3</v>
      </c>
      <c r="L271" s="12">
        <f t="shared" ca="1" si="57"/>
        <v>9</v>
      </c>
      <c r="M271" s="12">
        <f t="shared" ca="1" si="57"/>
        <v>11</v>
      </c>
      <c r="N271" s="17">
        <f t="shared" ca="1" si="57"/>
        <v>17</v>
      </c>
      <c r="R271" s="10">
        <v>100031013</v>
      </c>
      <c r="S271" s="10">
        <f t="array" ref="S271">MATCH(1,($R271='Past-Seasons'!$B$1:$B$607)*($B$268='Past-Seasons'!$A$1:$A$607),0)</f>
        <v>208</v>
      </c>
      <c r="T271" s="10" t="str">
        <f t="shared" si="58"/>
        <v>G208:IQ208</v>
      </c>
    </row>
    <row r="272" spans="2:20" ht="12.75" customHeight="1" x14ac:dyDescent="0.2">
      <c r="B272" s="26" t="str">
        <f>INDEX(Sites!$A:$K,MATCH($R272,Sites!$A:$A,0),4)</f>
        <v>DE</v>
      </c>
      <c r="C272" s="126" t="str">
        <f>INDEX(Sites!$A:$K,MATCH($R272,Sites!$A:$A,0),6)</f>
        <v>New Castle (LUMS 2)</v>
      </c>
      <c r="D272" s="18">
        <f t="shared" ca="1" si="56"/>
        <v>82</v>
      </c>
      <c r="E272" s="12">
        <f t="shared" ca="1" si="56"/>
        <v>79</v>
      </c>
      <c r="F272" s="12">
        <f t="shared" ca="1" si="56"/>
        <v>78</v>
      </c>
      <c r="G272" s="12">
        <f t="shared" ca="1" si="56"/>
        <v>78</v>
      </c>
      <c r="H272" s="12">
        <f t="shared" ca="1" si="56"/>
        <v>76</v>
      </c>
      <c r="I272" s="12">
        <f t="shared" ca="1" si="56"/>
        <v>76</v>
      </c>
      <c r="J272" s="127">
        <f t="shared" ca="1" si="56"/>
        <v>76</v>
      </c>
      <c r="K272" s="18" t="str">
        <f t="shared" ca="1" si="57"/>
        <v/>
      </c>
      <c r="L272" s="12">
        <f t="shared" ca="1" si="57"/>
        <v>7</v>
      </c>
      <c r="M272" s="12">
        <f t="shared" ca="1" si="57"/>
        <v>11</v>
      </c>
      <c r="N272" s="17">
        <f t="shared" ca="1" si="57"/>
        <v>13</v>
      </c>
      <c r="R272" s="10">
        <v>100031007</v>
      </c>
      <c r="S272" s="10">
        <f t="array" ref="S272">MATCH(1,($R272='Past-Seasons'!$B$1:$B$607)*($B$268='Past-Seasons'!$A$1:$A$607),0)</f>
        <v>209</v>
      </c>
      <c r="T272" s="10" t="str">
        <f t="shared" si="58"/>
        <v>G209:IQ209</v>
      </c>
    </row>
    <row r="273" spans="2:20" ht="12.75" customHeight="1" x14ac:dyDescent="0.2">
      <c r="B273" s="26" t="str">
        <f>INDEX(Sites!$A:$K,MATCH($R273,Sites!$A:$A,0),4)</f>
        <v>DE</v>
      </c>
      <c r="C273" s="126" t="str">
        <f>INDEX(Sites!$A:$K,MATCH($R273,Sites!$A:$A,0),6)</f>
        <v>New Castle (MLK)</v>
      </c>
      <c r="D273" s="18">
        <f t="shared" ca="1" si="56"/>
        <v>82</v>
      </c>
      <c r="E273" s="12">
        <f t="shared" ca="1" si="56"/>
        <v>80</v>
      </c>
      <c r="F273" s="12">
        <f t="shared" ca="1" si="56"/>
        <v>79</v>
      </c>
      <c r="G273" s="12">
        <f t="shared" ca="1" si="56"/>
        <v>78</v>
      </c>
      <c r="H273" s="12">
        <f t="shared" ca="1" si="56"/>
        <v>78</v>
      </c>
      <c r="I273" s="12">
        <f t="shared" ca="1" si="56"/>
        <v>75</v>
      </c>
      <c r="J273" s="127">
        <f t="shared" ca="1" si="56"/>
        <v>72</v>
      </c>
      <c r="K273" s="18" t="str">
        <f t="shared" ca="1" si="57"/>
        <v/>
      </c>
      <c r="L273" s="12">
        <f t="shared" ca="1" si="57"/>
        <v>5</v>
      </c>
      <c r="M273" s="12">
        <f t="shared" ca="1" si="57"/>
        <v>8</v>
      </c>
      <c r="N273" s="17">
        <f t="shared" ca="1" si="57"/>
        <v>18</v>
      </c>
      <c r="R273" s="10">
        <v>100032004</v>
      </c>
      <c r="S273" s="10">
        <f t="array" ref="S273">MATCH(1,($R273='Past-Seasons'!$B$1:$B$607)*($B$268='Past-Seasons'!$A$1:$A$607),0)</f>
        <v>210</v>
      </c>
      <c r="T273" s="10" t="str">
        <f t="shared" si="58"/>
        <v>G210:IQ210</v>
      </c>
    </row>
    <row r="274" spans="2:20" ht="12.75" customHeight="1" x14ac:dyDescent="0.2">
      <c r="B274" s="26" t="str">
        <f>INDEX(Sites!$A:$K,MATCH($R274,Sites!$A:$A,0),4)</f>
        <v>DE</v>
      </c>
      <c r="C274" s="126" t="str">
        <f>INDEX(Sites!$A:$K,MATCH($R274,Sites!$A:$A,0),6)</f>
        <v>Sussex (LEWES)</v>
      </c>
      <c r="D274" s="18">
        <f t="shared" ca="1" si="56"/>
        <v>85</v>
      </c>
      <c r="E274" s="12">
        <f t="shared" ca="1" si="56"/>
        <v>84</v>
      </c>
      <c r="F274" s="12">
        <f t="shared" ca="1" si="56"/>
        <v>83</v>
      </c>
      <c r="G274" s="12">
        <f t="shared" ca="1" si="56"/>
        <v>75</v>
      </c>
      <c r="H274" s="12">
        <f t="shared" ca="1" si="56"/>
        <v>75</v>
      </c>
      <c r="I274" s="12">
        <f t="shared" ca="1" si="56"/>
        <v>74</v>
      </c>
      <c r="J274" s="127">
        <f t="shared" ca="1" si="56"/>
        <v>73</v>
      </c>
      <c r="K274" s="18">
        <f t="shared" ca="1" si="57"/>
        <v>1</v>
      </c>
      <c r="L274" s="12">
        <f t="shared" ca="1" si="57"/>
        <v>3</v>
      </c>
      <c r="M274" s="12">
        <f t="shared" ca="1" si="57"/>
        <v>11</v>
      </c>
      <c r="N274" s="17">
        <f t="shared" ca="1" si="57"/>
        <v>24</v>
      </c>
      <c r="R274" s="10">
        <v>100051003</v>
      </c>
      <c r="S274" s="10">
        <f t="array" ref="S274">MATCH(1,($R274='Past-Seasons'!$B$1:$B$607)*($B$268='Past-Seasons'!$A$1:$A$607),0)</f>
        <v>211</v>
      </c>
      <c r="T274" s="10" t="str">
        <f t="shared" si="58"/>
        <v>G211:IQ211</v>
      </c>
    </row>
    <row r="275" spans="2:20" ht="12.75" customHeight="1" x14ac:dyDescent="0.2">
      <c r="B275" s="26" t="str">
        <f>INDEX(Sites!$A:$K,MATCH($R275,Sites!$A:$A,0),4)</f>
        <v>DE</v>
      </c>
      <c r="C275" s="126" t="str">
        <f>INDEX(Sites!$A:$K,MATCH($R275,Sites!$A:$A,0),6)</f>
        <v>Sussex (SEAFORD)</v>
      </c>
      <c r="D275" s="18">
        <f t="shared" ca="1" si="56"/>
        <v>94</v>
      </c>
      <c r="E275" s="12">
        <f t="shared" ca="1" si="56"/>
        <v>81</v>
      </c>
      <c r="F275" s="12">
        <f t="shared" ca="1" si="56"/>
        <v>78</v>
      </c>
      <c r="G275" s="12">
        <f t="shared" ca="1" si="56"/>
        <v>77</v>
      </c>
      <c r="H275" s="12">
        <f t="shared" ca="1" si="56"/>
        <v>76</v>
      </c>
      <c r="I275" s="12">
        <f t="shared" ca="1" si="56"/>
        <v>76</v>
      </c>
      <c r="J275" s="127">
        <f t="shared" ca="1" si="56"/>
        <v>75</v>
      </c>
      <c r="K275" s="18">
        <f t="shared" ca="1" si="57"/>
        <v>1</v>
      </c>
      <c r="L275" s="12">
        <f t="shared" ca="1" si="57"/>
        <v>6</v>
      </c>
      <c r="M275" s="12">
        <f t="shared" ca="1" si="57"/>
        <v>15</v>
      </c>
      <c r="N275" s="17">
        <f t="shared" ca="1" si="57"/>
        <v>23</v>
      </c>
      <c r="R275" s="10">
        <v>100051002</v>
      </c>
      <c r="S275" s="10">
        <f t="array" ref="S275">MATCH(1,($R275='Past-Seasons'!$B$1:$B$607)*($B$268='Past-Seasons'!$A$1:$A$607),0)</f>
        <v>212</v>
      </c>
      <c r="T275" s="10" t="str">
        <f t="shared" si="58"/>
        <v>G212:IQ212</v>
      </c>
    </row>
    <row r="276" spans="2:20" ht="12.75" customHeight="1" x14ac:dyDescent="0.2">
      <c r="B276" s="26" t="str">
        <f>INDEX(Sites!$A:$K,MATCH($R276,Sites!$A:$A,0),4)</f>
        <v>MD</v>
      </c>
      <c r="C276" s="126" t="str">
        <f>INDEX(Sites!$A:$K,MATCH($R276,Sites!$A:$A,0),6)</f>
        <v>Cecil (Fair Hill)</v>
      </c>
      <c r="D276" s="18">
        <f t="shared" ca="1" si="56"/>
        <v>96</v>
      </c>
      <c r="E276" s="12">
        <f t="shared" ca="1" si="56"/>
        <v>94</v>
      </c>
      <c r="F276" s="12">
        <f t="shared" ca="1" si="56"/>
        <v>92</v>
      </c>
      <c r="G276" s="12">
        <f t="shared" ca="1" si="56"/>
        <v>89</v>
      </c>
      <c r="H276" s="12">
        <f t="shared" ca="1" si="56"/>
        <v>88</v>
      </c>
      <c r="I276" s="12">
        <f t="shared" ca="1" si="56"/>
        <v>86</v>
      </c>
      <c r="J276" s="127">
        <f t="shared" ca="1" si="56"/>
        <v>76</v>
      </c>
      <c r="K276" s="18">
        <f t="shared" ca="1" si="57"/>
        <v>6</v>
      </c>
      <c r="L276" s="12">
        <f t="shared" ca="1" si="57"/>
        <v>8</v>
      </c>
      <c r="M276" s="12">
        <f t="shared" ca="1" si="57"/>
        <v>12</v>
      </c>
      <c r="N276" s="17">
        <f t="shared" ca="1" si="57"/>
        <v>25</v>
      </c>
      <c r="R276" s="10">
        <v>240150003</v>
      </c>
      <c r="S276" s="10">
        <f t="array" ref="S276">MATCH(1,($R276='Past-Seasons'!$B$1:$B$607)*($B$268='Past-Seasons'!$A$1:$A$607),0)</f>
        <v>213</v>
      </c>
      <c r="T276" s="10" t="str">
        <f t="shared" si="58"/>
        <v>G213:IQ213</v>
      </c>
    </row>
    <row r="277" spans="2:20" ht="12.75" customHeight="1" x14ac:dyDescent="0.2">
      <c r="B277" s="26" t="str">
        <f>INDEX(Sites!$A:$K,MATCH($R277,Sites!$A:$A,0),4)</f>
        <v>NJ</v>
      </c>
      <c r="C277" s="126" t="str">
        <f>INDEX(Sites!$A:$K,MATCH($R277,Sites!$A:$A,0),6)</f>
        <v>Ancora State Hospital</v>
      </c>
      <c r="D277" s="18">
        <f t="shared" ca="1" si="56"/>
        <v>97</v>
      </c>
      <c r="E277" s="12">
        <f t="shared" ca="1" si="56"/>
        <v>96</v>
      </c>
      <c r="F277" s="12">
        <f t="shared" ca="1" si="56"/>
        <v>84</v>
      </c>
      <c r="G277" s="12">
        <f t="shared" ca="1" si="56"/>
        <v>83</v>
      </c>
      <c r="H277" s="12">
        <f t="shared" ca="1" si="56"/>
        <v>82</v>
      </c>
      <c r="I277" s="12">
        <f t="shared" ca="1" si="56"/>
        <v>80</v>
      </c>
      <c r="J277" s="127">
        <f t="shared" ca="1" si="56"/>
        <v>77</v>
      </c>
      <c r="K277" s="18">
        <f t="shared" ca="1" si="57"/>
        <v>2</v>
      </c>
      <c r="L277" s="12">
        <f t="shared" ca="1" si="57"/>
        <v>8</v>
      </c>
      <c r="M277" s="12">
        <f t="shared" ca="1" si="57"/>
        <v>16</v>
      </c>
      <c r="N277" s="17">
        <f t="shared" ca="1" si="57"/>
        <v>21</v>
      </c>
      <c r="R277" s="10">
        <v>340071001</v>
      </c>
      <c r="S277" s="10">
        <f t="array" ref="S277">MATCH(1,($R277='Past-Seasons'!$B$1:$B$607)*($B$268='Past-Seasons'!$A$1:$A$607),0)</f>
        <v>214</v>
      </c>
      <c r="T277" s="10" t="str">
        <f t="shared" si="58"/>
        <v>G214:IQ214</v>
      </c>
    </row>
    <row r="278" spans="2:20" ht="12.75" customHeight="1" x14ac:dyDescent="0.2">
      <c r="B278" s="26" t="str">
        <f>INDEX(Sites!$A:$K,MATCH($R278,Sites!$A:$A,0),4)</f>
        <v>NJ</v>
      </c>
      <c r="C278" s="126" t="str">
        <f>INDEX(Sites!$A:$K,MATCH($R278,Sites!$A:$A,0),6)</f>
        <v>Brigantine</v>
      </c>
      <c r="D278" s="18">
        <f t="shared" ca="1" si="56"/>
        <v>81</v>
      </c>
      <c r="E278" s="12">
        <f t="shared" ca="1" si="56"/>
        <v>78</v>
      </c>
      <c r="F278" s="12">
        <f t="shared" ca="1" si="56"/>
        <v>74</v>
      </c>
      <c r="G278" s="12">
        <f t="shared" ca="1" si="56"/>
        <v>73</v>
      </c>
      <c r="H278" s="12">
        <f t="shared" ca="1" si="56"/>
        <v>71</v>
      </c>
      <c r="I278" s="12">
        <f t="shared" ca="1" si="56"/>
        <v>65</v>
      </c>
      <c r="J278" s="127">
        <f t="shared" ca="1" si="56"/>
        <v>65</v>
      </c>
      <c r="K278" s="18" t="str">
        <f t="shared" ca="1" si="57"/>
        <v/>
      </c>
      <c r="L278" s="12">
        <f t="shared" ca="1" si="57"/>
        <v>2</v>
      </c>
      <c r="M278" s="12">
        <f t="shared" ca="1" si="57"/>
        <v>5</v>
      </c>
      <c r="N278" s="17">
        <f t="shared" ca="1" si="57"/>
        <v>5</v>
      </c>
      <c r="R278" s="10">
        <v>340010006</v>
      </c>
      <c r="S278" s="10">
        <f t="array" ref="S278">MATCH(1,($R278='Past-Seasons'!$B$1:$B$607)*($B$268='Past-Seasons'!$A$1:$A$607),0)</f>
        <v>215</v>
      </c>
      <c r="T278" s="10" t="str">
        <f t="shared" si="58"/>
        <v>G215:IQ215</v>
      </c>
    </row>
    <row r="279" spans="2:20" ht="12.75" customHeight="1" x14ac:dyDescent="0.2">
      <c r="B279" s="26" t="str">
        <f>INDEX(Sites!$A:$K,MATCH($R279,Sites!$A:$A,0),4)</f>
        <v>NJ</v>
      </c>
      <c r="C279" s="126" t="str">
        <f>INDEX(Sites!$A:$K,MATCH($R279,Sites!$A:$A,0),6)</f>
        <v>Clarksboro</v>
      </c>
      <c r="D279" s="18">
        <f t="shared" ref="D279:J290" ca="1" si="59">IF(ISERROR(LARGE(INDIRECT($R$2 &amp; $T279),D$88)),"No Data",LARGE(INDIRECT($R$2 &amp; $T279),D$88))</f>
        <v>102</v>
      </c>
      <c r="E279" s="12">
        <f t="shared" ca="1" si="59"/>
        <v>95</v>
      </c>
      <c r="F279" s="12">
        <f t="shared" ca="1" si="59"/>
        <v>93</v>
      </c>
      <c r="G279" s="12">
        <f t="shared" ca="1" si="59"/>
        <v>92</v>
      </c>
      <c r="H279" s="12">
        <f t="shared" ca="1" si="59"/>
        <v>90</v>
      </c>
      <c r="I279" s="12">
        <f t="shared" ca="1" si="59"/>
        <v>89</v>
      </c>
      <c r="J279" s="127">
        <f t="shared" ca="1" si="59"/>
        <v>88</v>
      </c>
      <c r="K279" s="18">
        <f t="shared" ca="1" si="57"/>
        <v>7</v>
      </c>
      <c r="L279" s="12">
        <f t="shared" ca="1" si="57"/>
        <v>11</v>
      </c>
      <c r="M279" s="12">
        <f t="shared" ca="1" si="57"/>
        <v>16</v>
      </c>
      <c r="N279" s="17">
        <f t="shared" ca="1" si="57"/>
        <v>25</v>
      </c>
      <c r="R279" s="10">
        <v>340150002</v>
      </c>
      <c r="S279" s="10">
        <f t="array" ref="S279">MATCH(1,($R279='Past-Seasons'!$B$1:$B$607)*($B$268='Past-Seasons'!$A$1:$A$607),0)</f>
        <v>216</v>
      </c>
      <c r="T279" s="10" t="str">
        <f t="shared" si="58"/>
        <v>G216:IQ216</v>
      </c>
    </row>
    <row r="280" spans="2:20" ht="12.75" customHeight="1" x14ac:dyDescent="0.2">
      <c r="B280" s="26" t="str">
        <f>INDEX(Sites!$A:$K,MATCH($R280,Sites!$A:$A,0),4)</f>
        <v>NJ</v>
      </c>
      <c r="C280" s="126" t="str">
        <f>INDEX(Sites!$A:$K,MATCH($R280,Sites!$A:$A,0),6)</f>
        <v>Colliers Mills</v>
      </c>
      <c r="D280" s="18">
        <f t="shared" ca="1" si="59"/>
        <v>101</v>
      </c>
      <c r="E280" s="12">
        <f t="shared" ca="1" si="59"/>
        <v>94</v>
      </c>
      <c r="F280" s="12">
        <f t="shared" ca="1" si="59"/>
        <v>89</v>
      </c>
      <c r="G280" s="12">
        <f t="shared" ca="1" si="59"/>
        <v>85</v>
      </c>
      <c r="H280" s="12">
        <f t="shared" ca="1" si="59"/>
        <v>83</v>
      </c>
      <c r="I280" s="12">
        <f t="shared" ca="1" si="59"/>
        <v>78</v>
      </c>
      <c r="J280" s="127">
        <f t="shared" ca="1" si="59"/>
        <v>78</v>
      </c>
      <c r="K280" s="18">
        <f t="shared" ca="1" si="57"/>
        <v>4</v>
      </c>
      <c r="L280" s="12">
        <f t="shared" ca="1" si="57"/>
        <v>11</v>
      </c>
      <c r="M280" s="12">
        <f t="shared" ca="1" si="57"/>
        <v>15</v>
      </c>
      <c r="N280" s="17">
        <f t="shared" ca="1" si="57"/>
        <v>18</v>
      </c>
      <c r="R280" s="10">
        <v>340290006</v>
      </c>
      <c r="S280" s="10">
        <f t="array" ref="S280">MATCH(1,($R280='Past-Seasons'!$B$1:$B$607)*($B$268='Past-Seasons'!$A$1:$A$607),0)</f>
        <v>217</v>
      </c>
      <c r="T280" s="10" t="str">
        <f t="shared" si="58"/>
        <v>G217:IQ217</v>
      </c>
    </row>
    <row r="281" spans="2:20" ht="12.75" customHeight="1" x14ac:dyDescent="0.2">
      <c r="B281" s="26" t="str">
        <f>INDEX(Sites!$A:$K,MATCH($R281,Sites!$A:$A,0),4)</f>
        <v>NJ</v>
      </c>
      <c r="C281" s="126" t="str">
        <f>INDEX(Sites!$A:$K,MATCH($R281,Sites!$A:$A,0),6)</f>
        <v>Millville</v>
      </c>
      <c r="D281" s="18">
        <f t="shared" ca="1" si="59"/>
        <v>77</v>
      </c>
      <c r="E281" s="12">
        <f t="shared" ca="1" si="59"/>
        <v>77</v>
      </c>
      <c r="F281" s="12">
        <f t="shared" ca="1" si="59"/>
        <v>68</v>
      </c>
      <c r="G281" s="12">
        <f t="shared" ca="1" si="59"/>
        <v>66</v>
      </c>
      <c r="H281" s="12">
        <f t="shared" ca="1" si="59"/>
        <v>65</v>
      </c>
      <c r="I281" s="12">
        <f t="shared" ca="1" si="59"/>
        <v>65</v>
      </c>
      <c r="J281" s="127">
        <f t="shared" ca="1" si="59"/>
        <v>63</v>
      </c>
      <c r="K281" s="18" t="str">
        <f t="shared" ca="1" si="57"/>
        <v/>
      </c>
      <c r="L281" s="12">
        <f t="shared" ca="1" si="57"/>
        <v>2</v>
      </c>
      <c r="M281" s="12">
        <f t="shared" ca="1" si="57"/>
        <v>2</v>
      </c>
      <c r="N281" s="17">
        <f t="shared" ca="1" si="57"/>
        <v>4</v>
      </c>
      <c r="R281" s="10">
        <v>340110007</v>
      </c>
      <c r="S281" s="10">
        <f t="array" ref="S281">MATCH(1,($R281='Past-Seasons'!$B$1:$B$607)*($B$268='Past-Seasons'!$A$1:$A$607),0)</f>
        <v>218</v>
      </c>
      <c r="T281" s="10" t="str">
        <f t="shared" si="58"/>
        <v>G218:IQ218</v>
      </c>
    </row>
    <row r="282" spans="2:20" ht="12.75" customHeight="1" x14ac:dyDescent="0.2">
      <c r="B282" s="26" t="str">
        <f>INDEX(Sites!$A:$K,MATCH($R282,Sites!$A:$A,0),4)</f>
        <v>NJ</v>
      </c>
      <c r="C282" s="126" t="str">
        <f>INDEX(Sites!$A:$K,MATCH($R282,Sites!$A:$A,0),6)</f>
        <v>Rider University</v>
      </c>
      <c r="D282" s="18">
        <f t="shared" ca="1" si="59"/>
        <v>89</v>
      </c>
      <c r="E282" s="12">
        <f t="shared" ca="1" si="59"/>
        <v>88</v>
      </c>
      <c r="F282" s="12">
        <f t="shared" ca="1" si="59"/>
        <v>86</v>
      </c>
      <c r="G282" s="12">
        <f t="shared" ca="1" si="59"/>
        <v>79</v>
      </c>
      <c r="H282" s="12">
        <f t="shared" ca="1" si="59"/>
        <v>78</v>
      </c>
      <c r="I282" s="12">
        <f t="shared" ca="1" si="59"/>
        <v>77</v>
      </c>
      <c r="J282" s="127">
        <f t="shared" ca="1" si="59"/>
        <v>76</v>
      </c>
      <c r="K282" s="18">
        <f t="shared" ca="1" si="57"/>
        <v>3</v>
      </c>
      <c r="L282" s="12">
        <f t="shared" ca="1" si="57"/>
        <v>7</v>
      </c>
      <c r="M282" s="12">
        <f t="shared" ca="1" si="57"/>
        <v>10</v>
      </c>
      <c r="N282" s="17">
        <f t="shared" ca="1" si="57"/>
        <v>15</v>
      </c>
      <c r="R282" s="10">
        <v>340210005</v>
      </c>
      <c r="S282" s="10">
        <f t="array" ref="S282">MATCH(1,($R282='Past-Seasons'!$B$1:$B$607)*($B$268='Past-Seasons'!$A$1:$A$607),0)</f>
        <v>219</v>
      </c>
      <c r="T282" s="10" t="str">
        <f t="shared" si="58"/>
        <v>G219:IQ219</v>
      </c>
    </row>
    <row r="283" spans="2:20" ht="12.75" customHeight="1" x14ac:dyDescent="0.2">
      <c r="B283" s="26" t="str">
        <f>INDEX(Sites!$A:$K,MATCH($R283,Sites!$A:$A,0),4)</f>
        <v>NJ</v>
      </c>
      <c r="C283" s="126" t="str">
        <f>INDEX(Sites!$A:$K,MATCH($R283,Sites!$A:$A,0),6)</f>
        <v>Washington Crossing</v>
      </c>
      <c r="D283" s="18">
        <f t="shared" ca="1" si="59"/>
        <v>89</v>
      </c>
      <c r="E283" s="12">
        <f t="shared" ca="1" si="59"/>
        <v>88</v>
      </c>
      <c r="F283" s="12">
        <f t="shared" ca="1" si="59"/>
        <v>82</v>
      </c>
      <c r="G283" s="12">
        <f t="shared" ca="1" si="59"/>
        <v>80</v>
      </c>
      <c r="H283" s="12">
        <f t="shared" ca="1" si="59"/>
        <v>78</v>
      </c>
      <c r="I283" s="12">
        <f t="shared" ca="1" si="59"/>
        <v>77</v>
      </c>
      <c r="J283" s="127">
        <f t="shared" ca="1" si="59"/>
        <v>75</v>
      </c>
      <c r="K283" s="18">
        <f t="shared" ca="1" si="57"/>
        <v>2</v>
      </c>
      <c r="L283" s="12">
        <f t="shared" ca="1" si="57"/>
        <v>6</v>
      </c>
      <c r="M283" s="12">
        <f t="shared" ca="1" si="57"/>
        <v>10</v>
      </c>
      <c r="N283" s="17">
        <f t="shared" ca="1" si="57"/>
        <v>15</v>
      </c>
      <c r="R283" s="10">
        <v>340219991</v>
      </c>
      <c r="S283" s="10">
        <f t="array" ref="S283">MATCH(1,($R283='Past-Seasons'!$B$1:$B$607)*($B$268='Past-Seasons'!$A$1:$A$607),0)</f>
        <v>220</v>
      </c>
      <c r="T283" s="10" t="str">
        <f t="shared" si="58"/>
        <v>G220:IQ220</v>
      </c>
    </row>
    <row r="284" spans="2:20" ht="12.75" customHeight="1" x14ac:dyDescent="0.2">
      <c r="B284" s="26" t="str">
        <f>INDEX(Sites!$A:$K,MATCH($R284,Sites!$A:$A,0),4)</f>
        <v>PA</v>
      </c>
      <c r="C284" s="126" t="str">
        <f>INDEX(Sites!$A:$K,MATCH($R284,Sites!$A:$A,0),6)</f>
        <v>Bucks (BRIS)</v>
      </c>
      <c r="D284" s="18">
        <f t="shared" ca="1" si="59"/>
        <v>85</v>
      </c>
      <c r="E284" s="12">
        <f t="shared" ca="1" si="59"/>
        <v>82</v>
      </c>
      <c r="F284" s="12">
        <f t="shared" ca="1" si="59"/>
        <v>81</v>
      </c>
      <c r="G284" s="12">
        <f t="shared" ca="1" si="59"/>
        <v>81</v>
      </c>
      <c r="H284" s="12">
        <f t="shared" ca="1" si="59"/>
        <v>80</v>
      </c>
      <c r="I284" s="12">
        <f t="shared" ca="1" si="59"/>
        <v>76</v>
      </c>
      <c r="J284" s="127">
        <f t="shared" ca="1" si="59"/>
        <v>75</v>
      </c>
      <c r="K284" s="18">
        <f t="shared" ca="1" si="57"/>
        <v>1</v>
      </c>
      <c r="L284" s="12">
        <f t="shared" ca="1" si="57"/>
        <v>6</v>
      </c>
      <c r="M284" s="12">
        <f t="shared" ca="1" si="57"/>
        <v>10</v>
      </c>
      <c r="N284" s="17">
        <f t="shared" ca="1" si="57"/>
        <v>19</v>
      </c>
      <c r="R284" s="10">
        <v>420170012</v>
      </c>
      <c r="S284" s="10">
        <f t="array" ref="S284">MATCH(1,($R284='Past-Seasons'!$B$1:$B$607)*($B$268='Past-Seasons'!$A$1:$A$607),0)</f>
        <v>221</v>
      </c>
      <c r="T284" s="10" t="str">
        <f t="shared" si="58"/>
        <v>G221:IQ221</v>
      </c>
    </row>
    <row r="285" spans="2:20" ht="12.75" customHeight="1" x14ac:dyDescent="0.2">
      <c r="B285" s="26" t="str">
        <f>INDEX(Sites!$A:$K,MATCH($R285,Sites!$A:$A,0),4)</f>
        <v>PA</v>
      </c>
      <c r="C285" s="126" t="str">
        <f>INDEX(Sites!$A:$K,MATCH($R285,Sites!$A:$A,0),6)</f>
        <v>Chester (NEWG)</v>
      </c>
      <c r="D285" s="18">
        <f t="shared" ca="1" si="59"/>
        <v>90</v>
      </c>
      <c r="E285" s="12">
        <f t="shared" ca="1" si="59"/>
        <v>87</v>
      </c>
      <c r="F285" s="12">
        <f t="shared" ca="1" si="59"/>
        <v>79</v>
      </c>
      <c r="G285" s="12">
        <f t="shared" ca="1" si="59"/>
        <v>79</v>
      </c>
      <c r="H285" s="12">
        <f t="shared" ca="1" si="59"/>
        <v>78</v>
      </c>
      <c r="I285" s="12">
        <f t="shared" ca="1" si="59"/>
        <v>78</v>
      </c>
      <c r="J285" s="127">
        <f t="shared" ca="1" si="59"/>
        <v>77</v>
      </c>
      <c r="K285" s="18">
        <f t="shared" ca="1" si="57"/>
        <v>2</v>
      </c>
      <c r="L285" s="12">
        <f t="shared" ca="1" si="57"/>
        <v>8</v>
      </c>
      <c r="M285" s="12">
        <f t="shared" ca="1" si="57"/>
        <v>10</v>
      </c>
      <c r="N285" s="17">
        <f t="shared" ca="1" si="57"/>
        <v>20</v>
      </c>
      <c r="R285" s="10">
        <v>420290100</v>
      </c>
      <c r="S285" s="10">
        <f t="array" ref="S285">MATCH(1,($R285='Past-Seasons'!$B$1:$B$607)*($B$268='Past-Seasons'!$A$1:$A$607),0)</f>
        <v>222</v>
      </c>
      <c r="T285" s="10" t="str">
        <f t="shared" si="58"/>
        <v>G222:IQ222</v>
      </c>
    </row>
    <row r="286" spans="2:20" ht="12.75" customHeight="1" x14ac:dyDescent="0.2">
      <c r="B286" s="26" t="str">
        <f>INDEX(Sites!$A:$K,MATCH($R286,Sites!$A:$A,0),4)</f>
        <v>PA</v>
      </c>
      <c r="C286" s="126" t="str">
        <f>INDEX(Sites!$A:$K,MATCH($R286,Sites!$A:$A,0),6)</f>
        <v>Delaware (CHES)</v>
      </c>
      <c r="D286" s="18">
        <f t="shared" ca="1" si="59"/>
        <v>86</v>
      </c>
      <c r="E286" s="12">
        <f t="shared" ca="1" si="59"/>
        <v>84</v>
      </c>
      <c r="F286" s="12">
        <f t="shared" ca="1" si="59"/>
        <v>84</v>
      </c>
      <c r="G286" s="12">
        <f t="shared" ca="1" si="59"/>
        <v>79</v>
      </c>
      <c r="H286" s="12">
        <f t="shared" ca="1" si="59"/>
        <v>78</v>
      </c>
      <c r="I286" s="12">
        <f t="shared" ca="1" si="59"/>
        <v>76</v>
      </c>
      <c r="J286" s="127">
        <f t="shared" ca="1" si="59"/>
        <v>73</v>
      </c>
      <c r="K286" s="18">
        <f t="shared" ca="1" si="57"/>
        <v>1</v>
      </c>
      <c r="L286" s="12">
        <f t="shared" ca="1" si="57"/>
        <v>6</v>
      </c>
      <c r="M286" s="12">
        <f t="shared" ca="1" si="57"/>
        <v>13</v>
      </c>
      <c r="N286" s="17">
        <f t="shared" ca="1" si="57"/>
        <v>16</v>
      </c>
      <c r="R286" s="10">
        <v>420450002</v>
      </c>
      <c r="S286" s="10">
        <f t="array" ref="S286">MATCH(1,($R286='Past-Seasons'!$B$1:$B$607)*($B$268='Past-Seasons'!$A$1:$A$607),0)</f>
        <v>223</v>
      </c>
      <c r="T286" s="10" t="str">
        <f t="shared" si="58"/>
        <v>G223:IQ223</v>
      </c>
    </row>
    <row r="287" spans="2:20" ht="12.75" customHeight="1" x14ac:dyDescent="0.2">
      <c r="B287" s="26" t="str">
        <f>INDEX(Sites!$A:$K,MATCH($R287,Sites!$A:$A,0),4)</f>
        <v>PA</v>
      </c>
      <c r="C287" s="126" t="str">
        <f>INDEX(Sites!$A:$K,MATCH($R287,Sites!$A:$A,0),6)</f>
        <v>Montgomery (NORR)</v>
      </c>
      <c r="D287" s="18">
        <f t="shared" ca="1" si="59"/>
        <v>86</v>
      </c>
      <c r="E287" s="12">
        <f t="shared" ca="1" si="59"/>
        <v>85</v>
      </c>
      <c r="F287" s="12">
        <f t="shared" ca="1" si="59"/>
        <v>84</v>
      </c>
      <c r="G287" s="12">
        <f t="shared" ca="1" si="59"/>
        <v>80</v>
      </c>
      <c r="H287" s="12">
        <f t="shared" ca="1" si="59"/>
        <v>77</v>
      </c>
      <c r="I287" s="12">
        <f t="shared" ca="1" si="59"/>
        <v>77</v>
      </c>
      <c r="J287" s="127">
        <f t="shared" ca="1" si="59"/>
        <v>74</v>
      </c>
      <c r="K287" s="18">
        <f t="shared" ca="1" si="57"/>
        <v>2</v>
      </c>
      <c r="L287" s="12">
        <f t="shared" ca="1" si="57"/>
        <v>6</v>
      </c>
      <c r="M287" s="12">
        <f t="shared" ca="1" si="57"/>
        <v>15</v>
      </c>
      <c r="N287" s="17">
        <f t="shared" ca="1" si="57"/>
        <v>19</v>
      </c>
      <c r="R287" s="10">
        <v>420910013</v>
      </c>
      <c r="S287" s="10">
        <f t="array" ref="S287">MATCH(1,($R287='Past-Seasons'!$B$1:$B$607)*($B$268='Past-Seasons'!$A$1:$A$607),0)</f>
        <v>224</v>
      </c>
      <c r="T287" s="10" t="str">
        <f t="shared" si="58"/>
        <v>G224:IQ224</v>
      </c>
    </row>
    <row r="288" spans="2:20" ht="12.75" customHeight="1" x14ac:dyDescent="0.2">
      <c r="B288" s="26" t="str">
        <f>INDEX(Sites!$A:$K,MATCH($R288,Sites!$A:$A,0),4)</f>
        <v>PA</v>
      </c>
      <c r="C288" s="126" t="str">
        <f>INDEX(Sites!$A:$K,MATCH($R288,Sites!$A:$A,0),6)</f>
        <v>Philadelphia (BAX)</v>
      </c>
      <c r="D288" s="18">
        <f t="shared" ca="1" si="59"/>
        <v>92</v>
      </c>
      <c r="E288" s="12">
        <f t="shared" ca="1" si="59"/>
        <v>90</v>
      </c>
      <c r="F288" s="12">
        <f t="shared" ca="1" si="59"/>
        <v>89</v>
      </c>
      <c r="G288" s="12">
        <f t="shared" ca="1" si="59"/>
        <v>89</v>
      </c>
      <c r="H288" s="12">
        <f t="shared" ca="1" si="59"/>
        <v>86</v>
      </c>
      <c r="I288" s="12">
        <f t="shared" ca="1" si="59"/>
        <v>85</v>
      </c>
      <c r="J288" s="127">
        <f t="shared" ca="1" si="59"/>
        <v>84</v>
      </c>
      <c r="K288" s="18">
        <f t="shared" ca="1" si="57"/>
        <v>6</v>
      </c>
      <c r="L288" s="12">
        <f t="shared" ca="1" si="57"/>
        <v>11</v>
      </c>
      <c r="M288" s="12">
        <f t="shared" ca="1" si="57"/>
        <v>16</v>
      </c>
      <c r="N288" s="17">
        <f t="shared" ca="1" si="57"/>
        <v>23</v>
      </c>
      <c r="R288" s="10">
        <v>421011002</v>
      </c>
      <c r="S288" s="10">
        <f t="array" ref="S288">MATCH(1,($R288='Past-Seasons'!$B$1:$B$607)*($B$268='Past-Seasons'!$A$1:$A$607),0)</f>
        <v>225</v>
      </c>
      <c r="T288" s="10" t="str">
        <f t="shared" si="58"/>
        <v>G225:IQ225</v>
      </c>
    </row>
    <row r="289" spans="2:20" ht="12.75" customHeight="1" x14ac:dyDescent="0.2">
      <c r="B289" s="26" t="str">
        <f>INDEX(Sites!$A:$K,MATCH($R289,Sites!$A:$A,0),4)</f>
        <v>PA</v>
      </c>
      <c r="C289" s="126" t="str">
        <f>INDEX(Sites!$A:$K,MATCH($R289,Sites!$A:$A,0),6)</f>
        <v>Philadelphia (LAB)</v>
      </c>
      <c r="D289" s="18">
        <f t="shared" ca="1" si="59"/>
        <v>73</v>
      </c>
      <c r="E289" s="12">
        <f t="shared" ca="1" si="59"/>
        <v>71</v>
      </c>
      <c r="F289" s="12">
        <f t="shared" ca="1" si="59"/>
        <v>71</v>
      </c>
      <c r="G289" s="12">
        <f t="shared" ca="1" si="59"/>
        <v>70</v>
      </c>
      <c r="H289" s="12">
        <f t="shared" ca="1" si="59"/>
        <v>67</v>
      </c>
      <c r="I289" s="12">
        <f t="shared" ca="1" si="59"/>
        <v>66</v>
      </c>
      <c r="J289" s="127">
        <f t="shared" ca="1" si="59"/>
        <v>62</v>
      </c>
      <c r="K289" s="18" t="str">
        <f t="shared" ca="1" si="57"/>
        <v/>
      </c>
      <c r="L289" s="12" t="str">
        <f t="shared" ca="1" si="57"/>
        <v/>
      </c>
      <c r="M289" s="12">
        <f t="shared" ca="1" si="57"/>
        <v>3</v>
      </c>
      <c r="N289" s="17">
        <f t="shared" ca="1" si="57"/>
        <v>6</v>
      </c>
      <c r="R289" s="10">
        <v>421010004</v>
      </c>
      <c r="S289" s="10">
        <f t="array" ref="S289">MATCH(1,($R289='Past-Seasons'!$B$1:$B$607)*($B$268='Past-Seasons'!$A$1:$A$607),0)</f>
        <v>226</v>
      </c>
      <c r="T289" s="10" t="str">
        <f t="shared" si="58"/>
        <v>G226:IQ226</v>
      </c>
    </row>
    <row r="290" spans="2:20" ht="12.75" customHeight="1" thickBot="1" x14ac:dyDescent="0.25">
      <c r="B290" s="87" t="str">
        <f>INDEX(Sites!$A:$K,MATCH($R290,Sites!$A:$A,0),4)</f>
        <v>PA</v>
      </c>
      <c r="C290" s="128" t="str">
        <f>INDEX(Sites!$A:$K,MATCH($R290,Sites!$A:$A,0),6)</f>
        <v>Philadelphia (NEA)</v>
      </c>
      <c r="D290" s="16">
        <f t="shared" ca="1" si="59"/>
        <v>94</v>
      </c>
      <c r="E290" s="11">
        <f t="shared" ca="1" si="59"/>
        <v>93</v>
      </c>
      <c r="F290" s="11">
        <f t="shared" ca="1" si="59"/>
        <v>92</v>
      </c>
      <c r="G290" s="11">
        <f t="shared" ca="1" si="59"/>
        <v>90</v>
      </c>
      <c r="H290" s="11">
        <f t="shared" ca="1" si="59"/>
        <v>87</v>
      </c>
      <c r="I290" s="11">
        <f t="shared" ca="1" si="59"/>
        <v>87</v>
      </c>
      <c r="J290" s="129">
        <f t="shared" ca="1" si="59"/>
        <v>85</v>
      </c>
      <c r="K290" s="16">
        <f t="shared" ca="1" si="57"/>
        <v>7</v>
      </c>
      <c r="L290" s="11">
        <f t="shared" ca="1" si="57"/>
        <v>12</v>
      </c>
      <c r="M290" s="11">
        <f t="shared" ca="1" si="57"/>
        <v>17</v>
      </c>
      <c r="N290" s="13">
        <f t="shared" ca="1" si="57"/>
        <v>33</v>
      </c>
      <c r="R290" s="10">
        <v>421010024</v>
      </c>
      <c r="S290" s="10">
        <f t="array" ref="S290">MATCH(1,($R290='Past-Seasons'!$B$1:$B$607)*($B$268='Past-Seasons'!$A$1:$A$607),0)</f>
        <v>227</v>
      </c>
      <c r="T290" s="10" t="str">
        <f t="shared" si="58"/>
        <v>G227:IQ227</v>
      </c>
    </row>
    <row r="291" spans="2:20" ht="12.75" customHeight="1" x14ac:dyDescent="0.2">
      <c r="B291" s="130"/>
      <c r="C291" s="131" t="s">
        <v>87</v>
      </c>
      <c r="D291" s="522">
        <f t="shared" ref="D291:J291" ca="1" si="60">MAX(D269:D290)</f>
        <v>102</v>
      </c>
      <c r="E291" s="333">
        <f t="shared" ca="1" si="60"/>
        <v>97</v>
      </c>
      <c r="F291" s="333">
        <f t="shared" ca="1" si="60"/>
        <v>93</v>
      </c>
      <c r="G291" s="333">
        <f t="shared" ca="1" si="60"/>
        <v>92</v>
      </c>
      <c r="H291" s="333">
        <f t="shared" ca="1" si="60"/>
        <v>90</v>
      </c>
      <c r="I291" s="333">
        <f t="shared" ca="1" si="60"/>
        <v>89</v>
      </c>
      <c r="J291" s="131">
        <f t="shared" ca="1" si="60"/>
        <v>88</v>
      </c>
      <c r="K291" s="132">
        <f ca="1">SUM(K269:K290)</f>
        <v>51</v>
      </c>
      <c r="L291" s="133">
        <f ca="1">SUM(L269:L290)</f>
        <v>143</v>
      </c>
      <c r="M291" s="133">
        <f ca="1">SUM(M269:M290)</f>
        <v>242</v>
      </c>
      <c r="N291" s="134">
        <f ca="1">SUM(N269:N290)</f>
        <v>393</v>
      </c>
      <c r="R291" s="10" t="s">
        <v>78</v>
      </c>
    </row>
    <row r="292" spans="2:20" ht="12.75" customHeight="1" thickBot="1" x14ac:dyDescent="0.25">
      <c r="B292" s="90"/>
      <c r="C292" s="15"/>
      <c r="D292" s="15"/>
      <c r="E292" s="15"/>
      <c r="F292" s="15"/>
      <c r="G292" s="15"/>
      <c r="H292" s="15"/>
      <c r="I292" s="15"/>
      <c r="J292" s="15"/>
      <c r="K292" s="549" t="s">
        <v>39</v>
      </c>
      <c r="L292" s="550"/>
      <c r="M292" s="550"/>
      <c r="N292" s="551"/>
      <c r="R292" s="10" t="s">
        <v>78</v>
      </c>
    </row>
    <row r="293" spans="2:20" ht="12.75" customHeight="1" thickBot="1" x14ac:dyDescent="0.25">
      <c r="B293" s="18"/>
      <c r="C293" s="135" t="s">
        <v>79</v>
      </c>
      <c r="D293" s="136" t="s">
        <v>53</v>
      </c>
      <c r="E293" s="18"/>
      <c r="F293" s="12"/>
      <c r="G293" s="12"/>
      <c r="H293" s="12"/>
      <c r="I293" s="12"/>
      <c r="J293" s="12"/>
      <c r="K293" s="558"/>
      <c r="L293" s="559"/>
      <c r="M293" s="559"/>
      <c r="N293" s="560"/>
      <c r="R293" s="10" t="s">
        <v>78</v>
      </c>
    </row>
    <row r="294" spans="2:20" ht="12.75" customHeight="1" x14ac:dyDescent="0.2">
      <c r="B294" s="18"/>
      <c r="C294" s="137"/>
      <c r="D294" s="218" t="s">
        <v>55</v>
      </c>
      <c r="E294" s="18"/>
      <c r="F294" s="12"/>
      <c r="G294" s="12"/>
      <c r="H294" s="12"/>
      <c r="I294" s="12"/>
      <c r="J294" s="12"/>
      <c r="K294" s="555" t="s">
        <v>40</v>
      </c>
      <c r="L294" s="556"/>
      <c r="M294" s="556"/>
      <c r="N294" s="557"/>
      <c r="R294" s="10" t="s">
        <v>78</v>
      </c>
    </row>
    <row r="295" spans="2:20" ht="12.75" customHeight="1" x14ac:dyDescent="0.2">
      <c r="B295" s="18"/>
      <c r="C295" s="123"/>
      <c r="D295" s="230" t="s">
        <v>56</v>
      </c>
      <c r="E295" s="12"/>
      <c r="F295" s="12"/>
      <c r="G295" s="12"/>
      <c r="H295" s="12"/>
      <c r="I295" s="12"/>
      <c r="J295" s="12"/>
      <c r="K295" s="138" t="str">
        <f t="shared" ref="K295:N295" si="61">K$5</f>
        <v>&gt; 84</v>
      </c>
      <c r="L295" s="139" t="str">
        <f t="shared" si="61"/>
        <v>&gt; 75</v>
      </c>
      <c r="M295" s="139" t="str">
        <f t="shared" si="61"/>
        <v>&gt; 70</v>
      </c>
      <c r="N295" s="140" t="str">
        <f t="shared" si="61"/>
        <v>&gt; 65</v>
      </c>
      <c r="R295" s="10" t="s">
        <v>78</v>
      </c>
      <c r="S295" s="8" t="s">
        <v>68</v>
      </c>
      <c r="T295" s="8" t="s">
        <v>80</v>
      </c>
    </row>
    <row r="296" spans="2:20" ht="12.75" customHeight="1" thickBot="1" x14ac:dyDescent="0.25">
      <c r="B296" s="16"/>
      <c r="C296" s="124"/>
      <c r="D296" s="11"/>
      <c r="E296" s="11"/>
      <c r="F296" s="11"/>
      <c r="G296" s="11"/>
      <c r="H296" s="11"/>
      <c r="I296" s="11"/>
      <c r="J296" s="11"/>
      <c r="K296" s="521" t="e">
        <f ca="1">COUNTIF(INDIRECT($R$2 &amp; $T296),K$5)</f>
        <v>#N/A</v>
      </c>
      <c r="L296" s="141" t="e">
        <f ca="1">COUNTIF(INDIRECT($R$2 &amp; $T296),L$5)</f>
        <v>#N/A</v>
      </c>
      <c r="M296" s="141" t="e">
        <f ca="1">COUNTIF(INDIRECT($R$2 &amp; $T296),M$5)</f>
        <v>#N/A</v>
      </c>
      <c r="N296" s="142" t="e">
        <f ca="1">COUNTIF(INDIRECT($R$2 &amp; $T296),N$5)</f>
        <v>#N/A</v>
      </c>
      <c r="R296" s="10" t="s">
        <v>78</v>
      </c>
      <c r="S296" s="10" t="e">
        <f>MATCH($B$88-COUNT($B$117:$B296),'Past-Seasons'!$F$1:$F$21,0)</f>
        <v>#N/A</v>
      </c>
      <c r="T296" s="10" t="e">
        <f>$T$1 &amp; S296 &amp; ":" &amp; $T$2 &amp; S296</f>
        <v>#N/A</v>
      </c>
    </row>
    <row r="297" spans="2:20" ht="12.75" customHeight="1" x14ac:dyDescent="0.2">
      <c r="R297" s="10" t="s">
        <v>78</v>
      </c>
    </row>
    <row r="298" spans="2:20" ht="12.75" customHeight="1" x14ac:dyDescent="0.2">
      <c r="R298" s="10" t="s">
        <v>78</v>
      </c>
    </row>
    <row r="299" spans="2:20" ht="12.75" customHeight="1" x14ac:dyDescent="0.2">
      <c r="R299" s="10" t="s">
        <v>78</v>
      </c>
    </row>
    <row r="300" spans="2:20" ht="12.75" customHeight="1" x14ac:dyDescent="0.2">
      <c r="R300" s="10" t="s">
        <v>78</v>
      </c>
    </row>
    <row r="301" spans="2:20" ht="12.75" customHeight="1" x14ac:dyDescent="0.2">
      <c r="R301" s="10" t="s">
        <v>78</v>
      </c>
    </row>
    <row r="302" spans="2:20" ht="13.5" customHeight="1" x14ac:dyDescent="0.2">
      <c r="D302" s="561" t="s">
        <v>73</v>
      </c>
      <c r="E302" s="562"/>
      <c r="F302" s="562"/>
      <c r="G302" s="562"/>
      <c r="H302" s="562"/>
      <c r="I302" s="562"/>
      <c r="J302" s="563"/>
      <c r="K302" s="564" t="s">
        <v>74</v>
      </c>
      <c r="L302" s="565"/>
      <c r="M302" s="565"/>
      <c r="N302" s="566"/>
      <c r="R302" s="10" t="s">
        <v>78</v>
      </c>
    </row>
    <row r="303" spans="2:20" ht="12.75" customHeight="1" x14ac:dyDescent="0.2">
      <c r="B303" s="487">
        <v>2010</v>
      </c>
      <c r="C303" s="490" t="s">
        <v>47</v>
      </c>
      <c r="D303" s="120">
        <v>1</v>
      </c>
      <c r="E303" s="121">
        <v>2</v>
      </c>
      <c r="F303" s="121">
        <v>3</v>
      </c>
      <c r="G303" s="121">
        <v>4</v>
      </c>
      <c r="H303" s="121">
        <v>5</v>
      </c>
      <c r="I303" s="121">
        <v>6</v>
      </c>
      <c r="J303" s="122">
        <v>7</v>
      </c>
      <c r="K303" s="522" t="str">
        <f t="shared" ref="K303:N303" si="62">K$5</f>
        <v>&gt; 84</v>
      </c>
      <c r="L303" s="333" t="str">
        <f t="shared" si="62"/>
        <v>&gt; 75</v>
      </c>
      <c r="M303" s="333" t="str">
        <f t="shared" si="62"/>
        <v>&gt; 70</v>
      </c>
      <c r="N303" s="488" t="str">
        <f t="shared" si="62"/>
        <v>&gt; 65</v>
      </c>
      <c r="R303" s="8" t="s">
        <v>75</v>
      </c>
      <c r="S303" s="8" t="s">
        <v>10</v>
      </c>
      <c r="T303" s="8" t="s">
        <v>76</v>
      </c>
    </row>
    <row r="304" spans="2:20" ht="12.75" customHeight="1" x14ac:dyDescent="0.2">
      <c r="B304" s="491" t="str">
        <f>INDEX(Sites!$A:$K,MATCH($R304,Sites!$A:$A,0),4)</f>
        <v>DE</v>
      </c>
      <c r="C304" s="125" t="str">
        <f>INDEX(Sites!$A:$K,MATCH($R304,Sites!$A:$A,0),6)</f>
        <v>Kent (KILLENS)</v>
      </c>
      <c r="D304" s="20">
        <f t="shared" ref="D304:J313" ca="1" si="63">IF(ISERROR(LARGE(INDIRECT($R$2 &amp; $T304),D$88)),"No Data",LARGE(INDIRECT($R$2 &amp; $T304),D$88))</f>
        <v>92</v>
      </c>
      <c r="E304" s="19">
        <f t="shared" ca="1" si="63"/>
        <v>89</v>
      </c>
      <c r="F304" s="19">
        <f t="shared" ca="1" si="63"/>
        <v>87</v>
      </c>
      <c r="G304" s="19">
        <f t="shared" ca="1" si="63"/>
        <v>77</v>
      </c>
      <c r="H304" s="19">
        <f t="shared" ca="1" si="63"/>
        <v>77</v>
      </c>
      <c r="I304" s="19">
        <f t="shared" ca="1" si="63"/>
        <v>75</v>
      </c>
      <c r="J304" s="14">
        <f t="shared" ca="1" si="63"/>
        <v>75</v>
      </c>
      <c r="K304" s="20">
        <f t="shared" ref="K304:N322" ca="1" si="64">IF(COUNT(INDIRECT($R$2 &amp; $T304))&gt;0,IF(COUNTIF(INDIRECT($R$2 &amp; $T304),K$5)&gt;0,COUNTIF(INDIRECT($R$2 &amp; $T304),K$5),""),"No Data")</f>
        <v>3</v>
      </c>
      <c r="L304" s="19">
        <f t="shared" ca="1" si="64"/>
        <v>5</v>
      </c>
      <c r="M304" s="19">
        <f t="shared" ca="1" si="64"/>
        <v>12</v>
      </c>
      <c r="N304" s="14">
        <f t="shared" ca="1" si="64"/>
        <v>28</v>
      </c>
      <c r="R304" s="10">
        <v>100010002</v>
      </c>
      <c r="S304" s="10">
        <f t="array" ref="S304">MATCH(1,($R304='Past-Seasons'!$B$1:$B$607)*($B$303='Past-Seasons'!$A$1:$A$607),0)</f>
        <v>231</v>
      </c>
      <c r="T304" s="10" t="str">
        <f t="shared" ref="T304:T322" si="65">$T$1 &amp; $S304 &amp; ":" &amp; $T$2 &amp; $S304</f>
        <v>G231:IQ231</v>
      </c>
    </row>
    <row r="305" spans="2:20" ht="12.75" customHeight="1" x14ac:dyDescent="0.2">
      <c r="B305" s="26" t="str">
        <f>INDEX(Sites!$A:$K,MATCH($R305,Sites!$A:$A,0),4)</f>
        <v>DE</v>
      </c>
      <c r="C305" s="126" t="str">
        <f>INDEX(Sites!$A:$K,MATCH($R305,Sites!$A:$A,0),6)</f>
        <v>New Castle (BCSP)</v>
      </c>
      <c r="D305" s="18">
        <f t="shared" ca="1" si="63"/>
        <v>86</v>
      </c>
      <c r="E305" s="12">
        <f t="shared" ca="1" si="63"/>
        <v>84</v>
      </c>
      <c r="F305" s="12">
        <f t="shared" ca="1" si="63"/>
        <v>80</v>
      </c>
      <c r="G305" s="12">
        <f t="shared" ca="1" si="63"/>
        <v>79</v>
      </c>
      <c r="H305" s="12">
        <f t="shared" ca="1" si="63"/>
        <v>79</v>
      </c>
      <c r="I305" s="12">
        <f t="shared" ca="1" si="63"/>
        <v>79</v>
      </c>
      <c r="J305" s="127">
        <f t="shared" ca="1" si="63"/>
        <v>78</v>
      </c>
      <c r="K305" s="18">
        <f t="shared" ca="1" si="64"/>
        <v>1</v>
      </c>
      <c r="L305" s="12">
        <f t="shared" ca="1" si="64"/>
        <v>9</v>
      </c>
      <c r="M305" s="12">
        <f t="shared" ca="1" si="64"/>
        <v>21</v>
      </c>
      <c r="N305" s="17">
        <f t="shared" ca="1" si="64"/>
        <v>28</v>
      </c>
      <c r="R305" s="10">
        <v>100031010</v>
      </c>
      <c r="S305" s="10">
        <f t="array" ref="S305">MATCH(1,($R305='Past-Seasons'!$B$1:$B$607)*($B$303='Past-Seasons'!$A$1:$A$607),0)</f>
        <v>232</v>
      </c>
      <c r="T305" s="10" t="str">
        <f t="shared" si="65"/>
        <v>G232:IQ232</v>
      </c>
    </row>
    <row r="306" spans="2:20" ht="12.75" customHeight="1" x14ac:dyDescent="0.2">
      <c r="B306" s="26" t="str">
        <f>INDEX(Sites!$A:$K,MATCH($R306,Sites!$A:$A,0),4)</f>
        <v>DE</v>
      </c>
      <c r="C306" s="126" t="str">
        <f>INDEX(Sites!$A:$K,MATCH($R306,Sites!$A:$A,0),6)</f>
        <v>New Castle (BELLFNT2)</v>
      </c>
      <c r="D306" s="18">
        <f t="shared" ca="1" si="63"/>
        <v>87</v>
      </c>
      <c r="E306" s="12">
        <f t="shared" ca="1" si="63"/>
        <v>87</v>
      </c>
      <c r="F306" s="12">
        <f t="shared" ca="1" si="63"/>
        <v>80</v>
      </c>
      <c r="G306" s="12">
        <f t="shared" ca="1" si="63"/>
        <v>80</v>
      </c>
      <c r="H306" s="12">
        <f t="shared" ca="1" si="63"/>
        <v>79</v>
      </c>
      <c r="I306" s="12">
        <f t="shared" ca="1" si="63"/>
        <v>77</v>
      </c>
      <c r="J306" s="127">
        <f t="shared" ca="1" si="63"/>
        <v>77</v>
      </c>
      <c r="K306" s="18">
        <f t="shared" ca="1" si="64"/>
        <v>2</v>
      </c>
      <c r="L306" s="12">
        <f t="shared" ca="1" si="64"/>
        <v>9</v>
      </c>
      <c r="M306" s="12">
        <f t="shared" ca="1" si="64"/>
        <v>16</v>
      </c>
      <c r="N306" s="17">
        <f t="shared" ca="1" si="64"/>
        <v>27</v>
      </c>
      <c r="R306" s="10">
        <v>100031013</v>
      </c>
      <c r="S306" s="10">
        <f t="array" ref="S306">MATCH(1,($R306='Past-Seasons'!$B$1:$B$607)*($B$303='Past-Seasons'!$A$1:$A$607),0)</f>
        <v>233</v>
      </c>
      <c r="T306" s="10" t="str">
        <f t="shared" si="65"/>
        <v>G233:IQ233</v>
      </c>
    </row>
    <row r="307" spans="2:20" ht="12.75" customHeight="1" x14ac:dyDescent="0.2">
      <c r="B307" s="26" t="str">
        <f>INDEX(Sites!$A:$K,MATCH($R307,Sites!$A:$A,0),4)</f>
        <v>DE</v>
      </c>
      <c r="C307" s="126" t="str">
        <f>INDEX(Sites!$A:$K,MATCH($R307,Sites!$A:$A,0),6)</f>
        <v>New Castle (LUMS 2)</v>
      </c>
      <c r="D307" s="18">
        <f t="shared" ca="1" si="63"/>
        <v>86</v>
      </c>
      <c r="E307" s="12">
        <f t="shared" ca="1" si="63"/>
        <v>85</v>
      </c>
      <c r="F307" s="12">
        <f t="shared" ca="1" si="63"/>
        <v>80</v>
      </c>
      <c r="G307" s="12">
        <f t="shared" ca="1" si="63"/>
        <v>80</v>
      </c>
      <c r="H307" s="12">
        <f t="shared" ca="1" si="63"/>
        <v>79</v>
      </c>
      <c r="I307" s="12">
        <f t="shared" ca="1" si="63"/>
        <v>76</v>
      </c>
      <c r="J307" s="127">
        <f t="shared" ca="1" si="63"/>
        <v>74</v>
      </c>
      <c r="K307" s="18">
        <f t="shared" ca="1" si="64"/>
        <v>2</v>
      </c>
      <c r="L307" s="12">
        <f t="shared" ca="1" si="64"/>
        <v>6</v>
      </c>
      <c r="M307" s="12">
        <f t="shared" ca="1" si="64"/>
        <v>12</v>
      </c>
      <c r="N307" s="17">
        <f t="shared" ca="1" si="64"/>
        <v>31</v>
      </c>
      <c r="R307" s="10">
        <v>100031007</v>
      </c>
      <c r="S307" s="10">
        <f t="array" ref="S307">MATCH(1,($R307='Past-Seasons'!$B$1:$B$607)*($B$303='Past-Seasons'!$A$1:$A$607),0)</f>
        <v>234</v>
      </c>
      <c r="T307" s="10" t="str">
        <f t="shared" si="65"/>
        <v>G234:IQ234</v>
      </c>
    </row>
    <row r="308" spans="2:20" ht="12.75" customHeight="1" x14ac:dyDescent="0.2">
      <c r="B308" s="26" t="str">
        <f>INDEX(Sites!$A:$K,MATCH($R308,Sites!$A:$A,0),4)</f>
        <v>DE</v>
      </c>
      <c r="C308" s="126" t="str">
        <f>INDEX(Sites!$A:$K,MATCH($R308,Sites!$A:$A,0),6)</f>
        <v>Sussex (LEWES)</v>
      </c>
      <c r="D308" s="18">
        <f t="shared" ca="1" si="63"/>
        <v>98</v>
      </c>
      <c r="E308" s="12">
        <f t="shared" ca="1" si="63"/>
        <v>96</v>
      </c>
      <c r="F308" s="12">
        <f t="shared" ca="1" si="63"/>
        <v>90</v>
      </c>
      <c r="G308" s="12">
        <f t="shared" ca="1" si="63"/>
        <v>83</v>
      </c>
      <c r="H308" s="12">
        <f t="shared" ca="1" si="63"/>
        <v>82</v>
      </c>
      <c r="I308" s="12">
        <f t="shared" ca="1" si="63"/>
        <v>78</v>
      </c>
      <c r="J308" s="127">
        <f t="shared" ca="1" si="63"/>
        <v>75</v>
      </c>
      <c r="K308" s="18">
        <f t="shared" ca="1" si="64"/>
        <v>3</v>
      </c>
      <c r="L308" s="12">
        <f t="shared" ca="1" si="64"/>
        <v>6</v>
      </c>
      <c r="M308" s="12">
        <f t="shared" ca="1" si="64"/>
        <v>13</v>
      </c>
      <c r="N308" s="17">
        <f t="shared" ca="1" si="64"/>
        <v>29</v>
      </c>
      <c r="R308" s="10">
        <v>100051003</v>
      </c>
      <c r="S308" s="10">
        <f t="array" ref="S308">MATCH(1,($R308='Past-Seasons'!$B$1:$B$607)*($B$303='Past-Seasons'!$A$1:$A$607),0)</f>
        <v>235</v>
      </c>
      <c r="T308" s="10" t="str">
        <f t="shared" si="65"/>
        <v>G235:IQ235</v>
      </c>
    </row>
    <row r="309" spans="2:20" ht="12.75" customHeight="1" x14ac:dyDescent="0.2">
      <c r="B309" s="26" t="str">
        <f>INDEX(Sites!$A:$K,MATCH($R309,Sites!$A:$A,0),4)</f>
        <v>DE</v>
      </c>
      <c r="C309" s="126" t="str">
        <f>INDEX(Sites!$A:$K,MATCH($R309,Sites!$A:$A,0),6)</f>
        <v>Sussex (SEAFORD)</v>
      </c>
      <c r="D309" s="18">
        <f t="shared" ca="1" si="63"/>
        <v>91</v>
      </c>
      <c r="E309" s="12">
        <f t="shared" ca="1" si="63"/>
        <v>87</v>
      </c>
      <c r="F309" s="12">
        <f t="shared" ca="1" si="63"/>
        <v>86</v>
      </c>
      <c r="G309" s="12">
        <f t="shared" ca="1" si="63"/>
        <v>84</v>
      </c>
      <c r="H309" s="12">
        <f t="shared" ca="1" si="63"/>
        <v>80</v>
      </c>
      <c r="I309" s="12">
        <f t="shared" ca="1" si="63"/>
        <v>79</v>
      </c>
      <c r="J309" s="127">
        <f t="shared" ca="1" si="63"/>
        <v>78</v>
      </c>
      <c r="K309" s="18">
        <f t="shared" ca="1" si="64"/>
        <v>3</v>
      </c>
      <c r="L309" s="12">
        <f t="shared" ca="1" si="64"/>
        <v>9</v>
      </c>
      <c r="M309" s="12">
        <f t="shared" ca="1" si="64"/>
        <v>19</v>
      </c>
      <c r="N309" s="17">
        <f t="shared" ca="1" si="64"/>
        <v>36</v>
      </c>
      <c r="R309" s="10">
        <v>100051002</v>
      </c>
      <c r="S309" s="10">
        <f t="array" ref="S309">MATCH(1,($R309='Past-Seasons'!$B$1:$B$607)*($B$303='Past-Seasons'!$A$1:$A$607),0)</f>
        <v>236</v>
      </c>
      <c r="T309" s="10" t="str">
        <f t="shared" si="65"/>
        <v>G236:IQ236</v>
      </c>
    </row>
    <row r="310" spans="2:20" ht="12.75" customHeight="1" x14ac:dyDescent="0.2">
      <c r="B310" s="26" t="str">
        <f>INDEX(Sites!$A:$K,MATCH($R310,Sites!$A:$A,0),4)</f>
        <v>MD</v>
      </c>
      <c r="C310" s="126" t="str">
        <f>INDEX(Sites!$A:$K,MATCH($R310,Sites!$A:$A,0),6)</f>
        <v>Cecil (Fair Hill)</v>
      </c>
      <c r="D310" s="18">
        <f t="shared" ca="1" si="63"/>
        <v>90</v>
      </c>
      <c r="E310" s="12">
        <f t="shared" ca="1" si="63"/>
        <v>88</v>
      </c>
      <c r="F310" s="12">
        <f t="shared" ca="1" si="63"/>
        <v>85</v>
      </c>
      <c r="G310" s="12">
        <f t="shared" ca="1" si="63"/>
        <v>82</v>
      </c>
      <c r="H310" s="12">
        <f t="shared" ca="1" si="63"/>
        <v>79</v>
      </c>
      <c r="I310" s="12">
        <f t="shared" ca="1" si="63"/>
        <v>78</v>
      </c>
      <c r="J310" s="127">
        <f t="shared" ca="1" si="63"/>
        <v>78</v>
      </c>
      <c r="K310" s="18">
        <f t="shared" ca="1" si="64"/>
        <v>3</v>
      </c>
      <c r="L310" s="12">
        <f t="shared" ca="1" si="64"/>
        <v>11</v>
      </c>
      <c r="M310" s="12">
        <f t="shared" ca="1" si="64"/>
        <v>22</v>
      </c>
      <c r="N310" s="17">
        <f t="shared" ca="1" si="64"/>
        <v>34</v>
      </c>
      <c r="R310" s="10">
        <v>240150003</v>
      </c>
      <c r="S310" s="10">
        <f t="array" ref="S310">MATCH(1,($R310='Past-Seasons'!$B$1:$B$607)*($B$303='Past-Seasons'!$A$1:$A$607),0)</f>
        <v>237</v>
      </c>
      <c r="T310" s="10" t="str">
        <f t="shared" si="65"/>
        <v>G237:IQ237</v>
      </c>
    </row>
    <row r="311" spans="2:20" ht="12.75" customHeight="1" x14ac:dyDescent="0.2">
      <c r="B311" s="26" t="str">
        <f>INDEX(Sites!$A:$K,MATCH($R311,Sites!$A:$A,0),4)</f>
        <v>NJ</v>
      </c>
      <c r="C311" s="126" t="str">
        <f>INDEX(Sites!$A:$K,MATCH($R311,Sites!$A:$A,0),6)</f>
        <v>Ancora State Hospital</v>
      </c>
      <c r="D311" s="18">
        <f t="shared" ca="1" si="63"/>
        <v>94</v>
      </c>
      <c r="E311" s="12">
        <f t="shared" ca="1" si="63"/>
        <v>93</v>
      </c>
      <c r="F311" s="12">
        <f t="shared" ca="1" si="63"/>
        <v>91</v>
      </c>
      <c r="G311" s="12">
        <f t="shared" ca="1" si="63"/>
        <v>88</v>
      </c>
      <c r="H311" s="12">
        <f t="shared" ca="1" si="63"/>
        <v>88</v>
      </c>
      <c r="I311" s="12">
        <f t="shared" ca="1" si="63"/>
        <v>86</v>
      </c>
      <c r="J311" s="127">
        <f t="shared" ca="1" si="63"/>
        <v>86</v>
      </c>
      <c r="K311" s="18">
        <f t="shared" ca="1" si="64"/>
        <v>8</v>
      </c>
      <c r="L311" s="12">
        <f t="shared" ca="1" si="64"/>
        <v>16</v>
      </c>
      <c r="M311" s="12">
        <f t="shared" ca="1" si="64"/>
        <v>23</v>
      </c>
      <c r="N311" s="17">
        <f t="shared" ca="1" si="64"/>
        <v>48</v>
      </c>
      <c r="R311" s="10">
        <v>340071001</v>
      </c>
      <c r="S311" s="10">
        <f t="array" ref="S311">MATCH(1,($R311='Past-Seasons'!$B$1:$B$607)*($B$303='Past-Seasons'!$A$1:$A$607),0)</f>
        <v>238</v>
      </c>
      <c r="T311" s="10" t="str">
        <f t="shared" si="65"/>
        <v>G238:IQ238</v>
      </c>
    </row>
    <row r="312" spans="2:20" ht="12.75" customHeight="1" x14ac:dyDescent="0.2">
      <c r="B312" s="26" t="str">
        <f>INDEX(Sites!$A:$K,MATCH($R312,Sites!$A:$A,0),4)</f>
        <v>NJ</v>
      </c>
      <c r="C312" s="126" t="str">
        <f>INDEX(Sites!$A:$K,MATCH($R312,Sites!$A:$A,0),6)</f>
        <v>Brigantine</v>
      </c>
      <c r="D312" s="18">
        <f t="shared" ca="1" si="63"/>
        <v>85</v>
      </c>
      <c r="E312" s="12">
        <f t="shared" ca="1" si="63"/>
        <v>82</v>
      </c>
      <c r="F312" s="12">
        <f t="shared" ca="1" si="63"/>
        <v>80</v>
      </c>
      <c r="G312" s="12">
        <f t="shared" ca="1" si="63"/>
        <v>80</v>
      </c>
      <c r="H312" s="12">
        <f t="shared" ca="1" si="63"/>
        <v>79</v>
      </c>
      <c r="I312" s="12">
        <f t="shared" ca="1" si="63"/>
        <v>78</v>
      </c>
      <c r="J312" s="127">
        <f t="shared" ca="1" si="63"/>
        <v>75</v>
      </c>
      <c r="K312" s="18">
        <f t="shared" ca="1" si="64"/>
        <v>1</v>
      </c>
      <c r="L312" s="12">
        <f t="shared" ca="1" si="64"/>
        <v>6</v>
      </c>
      <c r="M312" s="12">
        <f t="shared" ca="1" si="64"/>
        <v>9</v>
      </c>
      <c r="N312" s="17">
        <f t="shared" ca="1" si="64"/>
        <v>21</v>
      </c>
      <c r="R312" s="10">
        <v>340010006</v>
      </c>
      <c r="S312" s="10">
        <f t="array" ref="S312">MATCH(1,($R312='Past-Seasons'!$B$1:$B$607)*($B$303='Past-Seasons'!$A$1:$A$607),0)</f>
        <v>239</v>
      </c>
      <c r="T312" s="10" t="str">
        <f t="shared" si="65"/>
        <v>G239:IQ239</v>
      </c>
    </row>
    <row r="313" spans="2:20" ht="12.75" customHeight="1" x14ac:dyDescent="0.2">
      <c r="B313" s="26" t="str">
        <f>INDEX(Sites!$A:$K,MATCH($R313,Sites!$A:$A,0),4)</f>
        <v>NJ</v>
      </c>
      <c r="C313" s="126" t="str">
        <f>INDEX(Sites!$A:$K,MATCH($R313,Sites!$A:$A,0),6)</f>
        <v>Clarksboro</v>
      </c>
      <c r="D313" s="18">
        <f t="shared" ca="1" si="63"/>
        <v>97</v>
      </c>
      <c r="E313" s="12">
        <f t="shared" ca="1" si="63"/>
        <v>94</v>
      </c>
      <c r="F313" s="12">
        <f t="shared" ca="1" si="63"/>
        <v>85</v>
      </c>
      <c r="G313" s="12">
        <f t="shared" ca="1" si="63"/>
        <v>83</v>
      </c>
      <c r="H313" s="12">
        <f t="shared" ca="1" si="63"/>
        <v>83</v>
      </c>
      <c r="I313" s="12">
        <f t="shared" ca="1" si="63"/>
        <v>82</v>
      </c>
      <c r="J313" s="127">
        <f t="shared" ca="1" si="63"/>
        <v>80</v>
      </c>
      <c r="K313" s="18">
        <f t="shared" ca="1" si="64"/>
        <v>3</v>
      </c>
      <c r="L313" s="12">
        <f t="shared" ca="1" si="64"/>
        <v>14</v>
      </c>
      <c r="M313" s="12">
        <f t="shared" ca="1" si="64"/>
        <v>21</v>
      </c>
      <c r="N313" s="17">
        <f t="shared" ca="1" si="64"/>
        <v>38</v>
      </c>
      <c r="R313" s="10">
        <v>340150002</v>
      </c>
      <c r="S313" s="10">
        <f t="array" ref="S313">MATCH(1,($R313='Past-Seasons'!$B$1:$B$607)*($B$303='Past-Seasons'!$A$1:$A$607),0)</f>
        <v>240</v>
      </c>
      <c r="T313" s="10" t="str">
        <f t="shared" si="65"/>
        <v>G240:IQ240</v>
      </c>
    </row>
    <row r="314" spans="2:20" ht="12.75" customHeight="1" x14ac:dyDescent="0.2">
      <c r="B314" s="26" t="str">
        <f>INDEX(Sites!$A:$K,MATCH($R314,Sites!$A:$A,0),4)</f>
        <v>NJ</v>
      </c>
      <c r="C314" s="126" t="str">
        <f>INDEX(Sites!$A:$K,MATCH($R314,Sites!$A:$A,0),6)</f>
        <v>Colliers Mills</v>
      </c>
      <c r="D314" s="18">
        <f t="shared" ref="D314:J322" ca="1" si="66">IF(ISERROR(LARGE(INDIRECT($R$2 &amp; $T314),D$88)),"No Data",LARGE(INDIRECT($R$2 &amp; $T314),D$88))</f>
        <v>94</v>
      </c>
      <c r="E314" s="12">
        <f t="shared" ca="1" si="66"/>
        <v>94</v>
      </c>
      <c r="F314" s="12">
        <f t="shared" ca="1" si="66"/>
        <v>89</v>
      </c>
      <c r="G314" s="12">
        <f t="shared" ca="1" si="66"/>
        <v>87</v>
      </c>
      <c r="H314" s="12">
        <f t="shared" ca="1" si="66"/>
        <v>81</v>
      </c>
      <c r="I314" s="12">
        <f t="shared" ca="1" si="66"/>
        <v>80</v>
      </c>
      <c r="J314" s="127">
        <f t="shared" ca="1" si="66"/>
        <v>80</v>
      </c>
      <c r="K314" s="18">
        <f t="shared" ca="1" si="64"/>
        <v>4</v>
      </c>
      <c r="L314" s="12">
        <f t="shared" ca="1" si="64"/>
        <v>16</v>
      </c>
      <c r="M314" s="12">
        <f t="shared" ca="1" si="64"/>
        <v>26</v>
      </c>
      <c r="N314" s="17">
        <f t="shared" ca="1" si="64"/>
        <v>43</v>
      </c>
      <c r="R314" s="10">
        <v>340290006</v>
      </c>
      <c r="S314" s="10">
        <f t="array" ref="S314">MATCH(1,($R314='Past-Seasons'!$B$1:$B$607)*($B$303='Past-Seasons'!$A$1:$A$607),0)</f>
        <v>241</v>
      </c>
      <c r="T314" s="10" t="str">
        <f t="shared" si="65"/>
        <v>G241:IQ241</v>
      </c>
    </row>
    <row r="315" spans="2:20" ht="12.75" customHeight="1" x14ac:dyDescent="0.2">
      <c r="B315" s="26" t="str">
        <f>INDEX(Sites!$A:$K,MATCH($R315,Sites!$A:$A,0),4)</f>
        <v>NJ</v>
      </c>
      <c r="C315" s="126" t="str">
        <f>INDEX(Sites!$A:$K,MATCH($R315,Sites!$A:$A,0),6)</f>
        <v>Millville</v>
      </c>
      <c r="D315" s="18">
        <f t="shared" ca="1" si="66"/>
        <v>83</v>
      </c>
      <c r="E315" s="12">
        <f t="shared" ca="1" si="66"/>
        <v>82</v>
      </c>
      <c r="F315" s="12">
        <f t="shared" ca="1" si="66"/>
        <v>79</v>
      </c>
      <c r="G315" s="12">
        <f t="shared" ca="1" si="66"/>
        <v>77</v>
      </c>
      <c r="H315" s="12">
        <f t="shared" ca="1" si="66"/>
        <v>76</v>
      </c>
      <c r="I315" s="12">
        <f t="shared" ca="1" si="66"/>
        <v>76</v>
      </c>
      <c r="J315" s="127">
        <f t="shared" ca="1" si="66"/>
        <v>75</v>
      </c>
      <c r="K315" s="18" t="str">
        <f t="shared" ca="1" si="64"/>
        <v/>
      </c>
      <c r="L315" s="12">
        <f t="shared" ca="1" si="64"/>
        <v>6</v>
      </c>
      <c r="M315" s="12">
        <f t="shared" ca="1" si="64"/>
        <v>11</v>
      </c>
      <c r="N315" s="17">
        <f t="shared" ca="1" si="64"/>
        <v>26</v>
      </c>
      <c r="R315" s="10">
        <v>340110007</v>
      </c>
      <c r="S315" s="10">
        <f t="array" ref="S315">MATCH(1,($R315='Past-Seasons'!$B$1:$B$607)*($B$303='Past-Seasons'!$A$1:$A$607),0)</f>
        <v>242</v>
      </c>
      <c r="T315" s="10" t="str">
        <f t="shared" si="65"/>
        <v>G242:IQ242</v>
      </c>
    </row>
    <row r="316" spans="2:20" ht="12.75" customHeight="1" x14ac:dyDescent="0.2">
      <c r="B316" s="26" t="str">
        <f>INDEX(Sites!$A:$K,MATCH($R316,Sites!$A:$A,0),4)</f>
        <v>NJ</v>
      </c>
      <c r="C316" s="126" t="str">
        <f>INDEX(Sites!$A:$K,MATCH($R316,Sites!$A:$A,0),6)</f>
        <v>Rider University</v>
      </c>
      <c r="D316" s="18">
        <f t="shared" ca="1" si="66"/>
        <v>95</v>
      </c>
      <c r="E316" s="12">
        <f t="shared" ca="1" si="66"/>
        <v>88</v>
      </c>
      <c r="F316" s="12">
        <f t="shared" ca="1" si="66"/>
        <v>87</v>
      </c>
      <c r="G316" s="12">
        <f t="shared" ca="1" si="66"/>
        <v>86</v>
      </c>
      <c r="H316" s="12">
        <f t="shared" ca="1" si="66"/>
        <v>85</v>
      </c>
      <c r="I316" s="12">
        <f t="shared" ca="1" si="66"/>
        <v>83</v>
      </c>
      <c r="J316" s="127">
        <f t="shared" ca="1" si="66"/>
        <v>81</v>
      </c>
      <c r="K316" s="18">
        <f t="shared" ca="1" si="64"/>
        <v>5</v>
      </c>
      <c r="L316" s="12">
        <f t="shared" ca="1" si="64"/>
        <v>15</v>
      </c>
      <c r="M316" s="12">
        <f t="shared" ca="1" si="64"/>
        <v>29</v>
      </c>
      <c r="N316" s="17">
        <f t="shared" ca="1" si="64"/>
        <v>44</v>
      </c>
      <c r="R316" s="10">
        <v>340210005</v>
      </c>
      <c r="S316" s="10">
        <f t="array" ref="S316">MATCH(1,($R316='Past-Seasons'!$B$1:$B$607)*($B$303='Past-Seasons'!$A$1:$A$607),0)</f>
        <v>243</v>
      </c>
      <c r="T316" s="10" t="str">
        <f t="shared" si="65"/>
        <v>G243:IQ243</v>
      </c>
    </row>
    <row r="317" spans="2:20" ht="12.75" customHeight="1" x14ac:dyDescent="0.2">
      <c r="B317" s="26" t="str">
        <f>INDEX(Sites!$A:$K,MATCH($R317,Sites!$A:$A,0),4)</f>
        <v>PA</v>
      </c>
      <c r="C317" s="126" t="str">
        <f>INDEX(Sites!$A:$K,MATCH($R317,Sites!$A:$A,0),6)</f>
        <v>Bucks (BRIS)</v>
      </c>
      <c r="D317" s="18">
        <f t="shared" ca="1" si="66"/>
        <v>101</v>
      </c>
      <c r="E317" s="12">
        <f t="shared" ca="1" si="66"/>
        <v>99</v>
      </c>
      <c r="F317" s="12">
        <f t="shared" ca="1" si="66"/>
        <v>90</v>
      </c>
      <c r="G317" s="12">
        <f t="shared" ca="1" si="66"/>
        <v>87</v>
      </c>
      <c r="H317" s="12">
        <f t="shared" ca="1" si="66"/>
        <v>80</v>
      </c>
      <c r="I317" s="12">
        <f t="shared" ca="1" si="66"/>
        <v>80</v>
      </c>
      <c r="J317" s="127">
        <f t="shared" ca="1" si="66"/>
        <v>80</v>
      </c>
      <c r="K317" s="18">
        <f t="shared" ca="1" si="64"/>
        <v>4</v>
      </c>
      <c r="L317" s="12">
        <f t="shared" ca="1" si="64"/>
        <v>13</v>
      </c>
      <c r="M317" s="12">
        <f t="shared" ca="1" si="64"/>
        <v>21</v>
      </c>
      <c r="N317" s="17">
        <f t="shared" ca="1" si="64"/>
        <v>32</v>
      </c>
      <c r="R317" s="10">
        <v>420170012</v>
      </c>
      <c r="S317" s="10">
        <f t="array" ref="S317">MATCH(1,($R317='Past-Seasons'!$B$1:$B$607)*($B$303='Past-Seasons'!$A$1:$A$607),0)</f>
        <v>244</v>
      </c>
      <c r="T317" s="10" t="str">
        <f t="shared" si="65"/>
        <v>G244:IQ244</v>
      </c>
    </row>
    <row r="318" spans="2:20" ht="12.75" customHeight="1" x14ac:dyDescent="0.2">
      <c r="B318" s="26" t="str">
        <f>INDEX(Sites!$A:$K,MATCH($R318,Sites!$A:$A,0),4)</f>
        <v>PA</v>
      </c>
      <c r="C318" s="126" t="str">
        <f>INDEX(Sites!$A:$K,MATCH($R318,Sites!$A:$A,0),6)</f>
        <v>Chester (NEWG)</v>
      </c>
      <c r="D318" s="18">
        <f t="shared" ca="1" si="66"/>
        <v>86</v>
      </c>
      <c r="E318" s="12">
        <f t="shared" ca="1" si="66"/>
        <v>80</v>
      </c>
      <c r="F318" s="12">
        <f t="shared" ca="1" si="66"/>
        <v>78</v>
      </c>
      <c r="G318" s="12">
        <f t="shared" ca="1" si="66"/>
        <v>77</v>
      </c>
      <c r="H318" s="12">
        <f t="shared" ca="1" si="66"/>
        <v>76</v>
      </c>
      <c r="I318" s="12">
        <f t="shared" ca="1" si="66"/>
        <v>76</v>
      </c>
      <c r="J318" s="127">
        <f t="shared" ca="1" si="66"/>
        <v>76</v>
      </c>
      <c r="K318" s="18">
        <f t="shared" ca="1" si="64"/>
        <v>1</v>
      </c>
      <c r="L318" s="12">
        <f t="shared" ca="1" si="64"/>
        <v>7</v>
      </c>
      <c r="M318" s="12">
        <f t="shared" ca="1" si="64"/>
        <v>20</v>
      </c>
      <c r="N318" s="17">
        <f t="shared" ca="1" si="64"/>
        <v>32</v>
      </c>
      <c r="R318" s="10">
        <v>420290100</v>
      </c>
      <c r="S318" s="10">
        <f t="array" ref="S318">MATCH(1,($R318='Past-Seasons'!$B$1:$B$607)*($B$303='Past-Seasons'!$A$1:$A$607),0)</f>
        <v>245</v>
      </c>
      <c r="T318" s="10" t="str">
        <f t="shared" si="65"/>
        <v>G245:IQ245</v>
      </c>
    </row>
    <row r="319" spans="2:20" ht="12.75" customHeight="1" x14ac:dyDescent="0.2">
      <c r="B319" s="26" t="str">
        <f>INDEX(Sites!$A:$K,MATCH($R319,Sites!$A:$A,0),4)</f>
        <v>PA</v>
      </c>
      <c r="C319" s="126" t="str">
        <f>INDEX(Sites!$A:$K,MATCH($R319,Sites!$A:$A,0),6)</f>
        <v>Delaware (CHES)</v>
      </c>
      <c r="D319" s="18">
        <f t="shared" ca="1" si="66"/>
        <v>86</v>
      </c>
      <c r="E319" s="12">
        <f t="shared" ca="1" si="66"/>
        <v>84</v>
      </c>
      <c r="F319" s="12">
        <f t="shared" ca="1" si="66"/>
        <v>79</v>
      </c>
      <c r="G319" s="12">
        <f t="shared" ca="1" si="66"/>
        <v>76</v>
      </c>
      <c r="H319" s="12">
        <f t="shared" ca="1" si="66"/>
        <v>76</v>
      </c>
      <c r="I319" s="12">
        <f t="shared" ca="1" si="66"/>
        <v>74</v>
      </c>
      <c r="J319" s="127">
        <f t="shared" ca="1" si="66"/>
        <v>74</v>
      </c>
      <c r="K319" s="18">
        <f t="shared" ca="1" si="64"/>
        <v>1</v>
      </c>
      <c r="L319" s="12">
        <f t="shared" ca="1" si="64"/>
        <v>5</v>
      </c>
      <c r="M319" s="12">
        <f t="shared" ca="1" si="64"/>
        <v>8</v>
      </c>
      <c r="N319" s="17">
        <f t="shared" ca="1" si="64"/>
        <v>19</v>
      </c>
      <c r="R319" s="10">
        <v>420450002</v>
      </c>
      <c r="S319" s="10">
        <f t="array" ref="S319">MATCH(1,($R319='Past-Seasons'!$B$1:$B$607)*($B$303='Past-Seasons'!$A$1:$A$607),0)</f>
        <v>246</v>
      </c>
      <c r="T319" s="10" t="str">
        <f t="shared" si="65"/>
        <v>G246:IQ246</v>
      </c>
    </row>
    <row r="320" spans="2:20" ht="12.75" customHeight="1" x14ac:dyDescent="0.2">
      <c r="B320" s="26" t="str">
        <f>INDEX(Sites!$A:$K,MATCH($R320,Sites!$A:$A,0),4)</f>
        <v>PA</v>
      </c>
      <c r="C320" s="126" t="str">
        <f>INDEX(Sites!$A:$K,MATCH($R320,Sites!$A:$A,0),6)</f>
        <v>Montgomery (NORR)</v>
      </c>
      <c r="D320" s="18">
        <f t="shared" ca="1" si="66"/>
        <v>89</v>
      </c>
      <c r="E320" s="12">
        <f t="shared" ca="1" si="66"/>
        <v>84</v>
      </c>
      <c r="F320" s="12">
        <f t="shared" ca="1" si="66"/>
        <v>82</v>
      </c>
      <c r="G320" s="12">
        <f t="shared" ca="1" si="66"/>
        <v>81</v>
      </c>
      <c r="H320" s="12">
        <f t="shared" ca="1" si="66"/>
        <v>81</v>
      </c>
      <c r="I320" s="12">
        <f t="shared" ca="1" si="66"/>
        <v>79</v>
      </c>
      <c r="J320" s="127">
        <f t="shared" ca="1" si="66"/>
        <v>78</v>
      </c>
      <c r="K320" s="18">
        <f t="shared" ca="1" si="64"/>
        <v>1</v>
      </c>
      <c r="L320" s="12">
        <f t="shared" ca="1" si="64"/>
        <v>11</v>
      </c>
      <c r="M320" s="12">
        <f t="shared" ca="1" si="64"/>
        <v>17</v>
      </c>
      <c r="N320" s="17">
        <f t="shared" ca="1" si="64"/>
        <v>31</v>
      </c>
      <c r="R320" s="10">
        <v>420910013</v>
      </c>
      <c r="S320" s="10">
        <f t="array" ref="S320">MATCH(1,($R320='Past-Seasons'!$B$1:$B$607)*($B$303='Past-Seasons'!$A$1:$A$607),0)</f>
        <v>247</v>
      </c>
      <c r="T320" s="10" t="str">
        <f t="shared" si="65"/>
        <v>G247:IQ247</v>
      </c>
    </row>
    <row r="321" spans="2:20" ht="12.75" customHeight="1" x14ac:dyDescent="0.2">
      <c r="B321" s="26" t="str">
        <f>INDEX(Sites!$A:$K,MATCH($R321,Sites!$A:$A,0),4)</f>
        <v>PA</v>
      </c>
      <c r="C321" s="126" t="str">
        <f>INDEX(Sites!$A:$K,MATCH($R321,Sites!$A:$A,0),6)</f>
        <v>Philadelphia (LAB)</v>
      </c>
      <c r="D321" s="18">
        <f t="shared" ca="1" si="66"/>
        <v>86</v>
      </c>
      <c r="E321" s="12">
        <f t="shared" ca="1" si="66"/>
        <v>79</v>
      </c>
      <c r="F321" s="12">
        <f t="shared" ca="1" si="66"/>
        <v>79</v>
      </c>
      <c r="G321" s="12">
        <f t="shared" ca="1" si="66"/>
        <v>77</v>
      </c>
      <c r="H321" s="12">
        <f t="shared" ca="1" si="66"/>
        <v>70</v>
      </c>
      <c r="I321" s="12">
        <f t="shared" ca="1" si="66"/>
        <v>69</v>
      </c>
      <c r="J321" s="127">
        <f t="shared" ca="1" si="66"/>
        <v>67</v>
      </c>
      <c r="K321" s="18">
        <f t="shared" ca="1" si="64"/>
        <v>1</v>
      </c>
      <c r="L321" s="12">
        <f t="shared" ca="1" si="64"/>
        <v>4</v>
      </c>
      <c r="M321" s="12">
        <f t="shared" ca="1" si="64"/>
        <v>4</v>
      </c>
      <c r="N321" s="17">
        <f t="shared" ca="1" si="64"/>
        <v>7</v>
      </c>
      <c r="R321" s="10">
        <v>421010004</v>
      </c>
      <c r="S321" s="10">
        <f t="array" ref="S321">MATCH(1,($R321='Past-Seasons'!$B$1:$B$607)*($B$303='Past-Seasons'!$A$1:$A$607),0)</f>
        <v>248</v>
      </c>
      <c r="T321" s="10" t="str">
        <f t="shared" si="65"/>
        <v>G248:IQ248</v>
      </c>
    </row>
    <row r="322" spans="2:20" ht="12.75" customHeight="1" thickBot="1" x14ac:dyDescent="0.25">
      <c r="B322" s="87" t="str">
        <f>INDEX(Sites!$A:$K,MATCH($R322,Sites!$A:$A,0),4)</f>
        <v>PA</v>
      </c>
      <c r="C322" s="128" t="str">
        <f>INDEX(Sites!$A:$K,MATCH($R322,Sites!$A:$A,0),6)</f>
        <v>Philadelphia (NEA)</v>
      </c>
      <c r="D322" s="16">
        <f t="shared" ca="1" si="66"/>
        <v>95</v>
      </c>
      <c r="E322" s="11">
        <f t="shared" ca="1" si="66"/>
        <v>93</v>
      </c>
      <c r="F322" s="11">
        <f t="shared" ca="1" si="66"/>
        <v>89</v>
      </c>
      <c r="G322" s="11">
        <f t="shared" ca="1" si="66"/>
        <v>88</v>
      </c>
      <c r="H322" s="11">
        <f t="shared" ca="1" si="66"/>
        <v>85</v>
      </c>
      <c r="I322" s="11">
        <f t="shared" ca="1" si="66"/>
        <v>84</v>
      </c>
      <c r="J322" s="129">
        <f t="shared" ca="1" si="66"/>
        <v>83</v>
      </c>
      <c r="K322" s="16">
        <f t="shared" ca="1" si="64"/>
        <v>5</v>
      </c>
      <c r="L322" s="11">
        <f t="shared" ca="1" si="64"/>
        <v>20</v>
      </c>
      <c r="M322" s="11">
        <f t="shared" ca="1" si="64"/>
        <v>27</v>
      </c>
      <c r="N322" s="13">
        <f t="shared" ca="1" si="64"/>
        <v>48</v>
      </c>
      <c r="R322" s="10">
        <v>421010024</v>
      </c>
      <c r="S322" s="10">
        <f t="array" ref="S322">MATCH(1,($R322='Past-Seasons'!$B$1:$B$607)*($B$303='Past-Seasons'!$A$1:$A$607),0)</f>
        <v>249</v>
      </c>
      <c r="T322" s="10" t="str">
        <f t="shared" si="65"/>
        <v>G249:IQ249</v>
      </c>
    </row>
    <row r="323" spans="2:20" ht="12.75" customHeight="1" x14ac:dyDescent="0.2">
      <c r="B323" s="130"/>
      <c r="C323" s="131" t="s">
        <v>88</v>
      </c>
      <c r="D323" s="522">
        <f t="shared" ref="D323:J323" ca="1" si="67">MAX(D304:D322)</f>
        <v>101</v>
      </c>
      <c r="E323" s="333">
        <f t="shared" ca="1" si="67"/>
        <v>99</v>
      </c>
      <c r="F323" s="333">
        <f t="shared" ca="1" si="67"/>
        <v>91</v>
      </c>
      <c r="G323" s="333">
        <f t="shared" ca="1" si="67"/>
        <v>88</v>
      </c>
      <c r="H323" s="333">
        <f t="shared" ca="1" si="67"/>
        <v>88</v>
      </c>
      <c r="I323" s="333">
        <f t="shared" ca="1" si="67"/>
        <v>86</v>
      </c>
      <c r="J323" s="131">
        <f t="shared" ca="1" si="67"/>
        <v>86</v>
      </c>
      <c r="K323" s="132">
        <f ca="1">SUM(K304:K322)</f>
        <v>51</v>
      </c>
      <c r="L323" s="133">
        <f ca="1">SUM(L304:L322)</f>
        <v>188</v>
      </c>
      <c r="M323" s="133">
        <f ca="1">SUM(M304:M322)</f>
        <v>331</v>
      </c>
      <c r="N323" s="134">
        <f ca="1">SUM(N304:N322)</f>
        <v>602</v>
      </c>
      <c r="R323" s="10" t="s">
        <v>78</v>
      </c>
    </row>
    <row r="324" spans="2:20" ht="12.75" customHeight="1" thickBot="1" x14ac:dyDescent="0.25">
      <c r="B324" s="90"/>
      <c r="C324" s="15"/>
      <c r="D324" s="15"/>
      <c r="E324" s="15"/>
      <c r="F324" s="15"/>
      <c r="G324" s="15"/>
      <c r="H324" s="15"/>
      <c r="I324" s="15"/>
      <c r="J324" s="15"/>
      <c r="K324" s="549" t="s">
        <v>39</v>
      </c>
      <c r="L324" s="550"/>
      <c r="M324" s="550"/>
      <c r="N324" s="551"/>
      <c r="R324" s="10" t="s">
        <v>78</v>
      </c>
    </row>
    <row r="325" spans="2:20" ht="12.75" customHeight="1" thickBot="1" x14ac:dyDescent="0.25">
      <c r="B325" s="18"/>
      <c r="C325" s="135" t="s">
        <v>79</v>
      </c>
      <c r="D325" s="136" t="s">
        <v>53</v>
      </c>
      <c r="E325" s="18"/>
      <c r="F325" s="12"/>
      <c r="G325" s="12"/>
      <c r="H325" s="12"/>
      <c r="I325" s="12"/>
      <c r="J325" s="12"/>
      <c r="K325" s="558"/>
      <c r="L325" s="559"/>
      <c r="M325" s="559"/>
      <c r="N325" s="560"/>
      <c r="R325" s="10" t="s">
        <v>78</v>
      </c>
    </row>
    <row r="326" spans="2:20" ht="12.75" customHeight="1" x14ac:dyDescent="0.2">
      <c r="B326" s="18"/>
      <c r="C326" s="137"/>
      <c r="D326" s="218" t="s">
        <v>55</v>
      </c>
      <c r="E326" s="18"/>
      <c r="F326" s="12"/>
      <c r="G326" s="12"/>
      <c r="H326" s="12"/>
      <c r="I326" s="12"/>
      <c r="J326" s="12"/>
      <c r="K326" s="555" t="s">
        <v>40</v>
      </c>
      <c r="L326" s="556"/>
      <c r="M326" s="556"/>
      <c r="N326" s="557"/>
      <c r="R326" s="10" t="s">
        <v>78</v>
      </c>
    </row>
    <row r="327" spans="2:20" ht="12.75" customHeight="1" x14ac:dyDescent="0.2">
      <c r="B327" s="18"/>
      <c r="C327" s="123"/>
      <c r="D327" s="230" t="s">
        <v>56</v>
      </c>
      <c r="E327" s="12"/>
      <c r="F327" s="12"/>
      <c r="G327" s="12"/>
      <c r="H327" s="12"/>
      <c r="I327" s="12"/>
      <c r="J327" s="12"/>
      <c r="K327" s="138" t="str">
        <f t="shared" ref="K327:N327" si="68">K$5</f>
        <v>&gt; 84</v>
      </c>
      <c r="L327" s="139" t="str">
        <f t="shared" si="68"/>
        <v>&gt; 75</v>
      </c>
      <c r="M327" s="139" t="str">
        <f t="shared" si="68"/>
        <v>&gt; 70</v>
      </c>
      <c r="N327" s="140" t="str">
        <f t="shared" si="68"/>
        <v>&gt; 65</v>
      </c>
      <c r="R327" s="10" t="s">
        <v>78</v>
      </c>
      <c r="S327" s="8" t="s">
        <v>68</v>
      </c>
      <c r="T327" s="8" t="s">
        <v>80</v>
      </c>
    </row>
    <row r="328" spans="2:20" ht="12.75" customHeight="1" thickBot="1" x14ac:dyDescent="0.25">
      <c r="B328" s="16"/>
      <c r="C328" s="124"/>
      <c r="D328" s="11"/>
      <c r="E328" s="11"/>
      <c r="F328" s="11"/>
      <c r="G328" s="11"/>
      <c r="H328" s="11"/>
      <c r="I328" s="11"/>
      <c r="J328" s="11"/>
      <c r="K328" s="521" t="e">
        <f ca="1">COUNTIF(INDIRECT($R$2 &amp; $T328),K$5)</f>
        <v>#N/A</v>
      </c>
      <c r="L328" s="141" t="e">
        <f ca="1">COUNTIF(INDIRECT($R$2 &amp; $T328),L$5)</f>
        <v>#N/A</v>
      </c>
      <c r="M328" s="141" t="e">
        <f ca="1">COUNTIF(INDIRECT($R$2 &amp; $T328),M$5)</f>
        <v>#N/A</v>
      </c>
      <c r="N328" s="142" t="e">
        <f ca="1">COUNTIF(INDIRECT($R$2 &amp; $T328),N$5)</f>
        <v>#N/A</v>
      </c>
      <c r="R328" s="10" t="s">
        <v>78</v>
      </c>
      <c r="S328" s="10" t="e">
        <f>MATCH($B$88-COUNT($B$117:$B328),'Past-Seasons'!$F$1:$F$21,0)</f>
        <v>#N/A</v>
      </c>
      <c r="T328" s="10" t="e">
        <f>$T$1 &amp; S328 &amp; ":" &amp; $T$2 &amp; S328</f>
        <v>#N/A</v>
      </c>
    </row>
    <row r="329" spans="2:20" ht="12.75" customHeight="1" x14ac:dyDescent="0.2">
      <c r="R329" s="10" t="s">
        <v>78</v>
      </c>
    </row>
    <row r="330" spans="2:20" ht="12.75" customHeight="1" x14ac:dyDescent="0.2">
      <c r="R330" s="10" t="s">
        <v>78</v>
      </c>
    </row>
    <row r="331" spans="2:20" ht="12.75" customHeight="1" x14ac:dyDescent="0.2">
      <c r="R331" s="10" t="s">
        <v>78</v>
      </c>
    </row>
    <row r="332" spans="2:20" ht="12.75" customHeight="1" x14ac:dyDescent="0.2">
      <c r="R332" s="10" t="s">
        <v>78</v>
      </c>
    </row>
    <row r="333" spans="2:20" ht="12.75" customHeight="1" x14ac:dyDescent="0.2">
      <c r="R333" s="10" t="s">
        <v>78</v>
      </c>
    </row>
  </sheetData>
  <mergeCells count="46"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9" customWidth="1"/>
    <col min="3" max="3" width="12.7109375" style="85" customWidth="1"/>
    <col min="4" max="5" width="8.7109375" style="9" customWidth="1"/>
    <col min="6" max="6" width="20.7109375" style="9" customWidth="1"/>
    <col min="7" max="253" width="8.7109375" style="9"/>
    <col min="254" max="255" width="8.7109375" style="9" customWidth="1"/>
    <col min="256" max="16384" width="8.7109375" style="9"/>
  </cols>
  <sheetData>
    <row r="1" spans="1:251" s="5" customFormat="1" ht="13.5" customHeight="1" x14ac:dyDescent="0.2">
      <c r="A1" s="35" t="s">
        <v>24</v>
      </c>
      <c r="B1" s="36" t="s">
        <v>89</v>
      </c>
      <c r="C1" s="37" t="s">
        <v>51</v>
      </c>
      <c r="D1" s="36"/>
      <c r="E1" s="36"/>
      <c r="F1" s="36" t="s">
        <v>27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HL1" s="77"/>
      <c r="HM1" s="77"/>
      <c r="HN1" s="77"/>
      <c r="HO1" s="77"/>
      <c r="HP1" s="77"/>
      <c r="HQ1" s="77"/>
      <c r="HR1" s="77"/>
      <c r="HS1" s="77"/>
      <c r="HT1" s="77"/>
      <c r="HU1" s="77"/>
      <c r="HV1" s="77"/>
      <c r="HW1" s="77"/>
      <c r="HX1" s="77"/>
      <c r="HY1" s="77"/>
      <c r="HZ1" s="77"/>
      <c r="IA1" s="77"/>
      <c r="IB1" s="77"/>
      <c r="IC1" s="77"/>
      <c r="ID1" s="77"/>
      <c r="IE1" s="77"/>
      <c r="IF1" s="77"/>
      <c r="IG1" s="77"/>
      <c r="IH1" s="77"/>
      <c r="II1" s="77"/>
      <c r="IJ1" s="77"/>
      <c r="IK1" s="77"/>
      <c r="IL1" s="77"/>
      <c r="IM1" s="77"/>
      <c r="IN1" s="77"/>
      <c r="IO1" s="77"/>
      <c r="IP1" s="77"/>
    </row>
    <row r="2" spans="1:251" s="5" customFormat="1" ht="13.5" customHeight="1" x14ac:dyDescent="0.2">
      <c r="A2" s="3">
        <f>'PA-8Hr'!$A$4</f>
        <v>2022</v>
      </c>
      <c r="C2" s="76"/>
    </row>
    <row r="3" spans="1:251" s="7" customFormat="1" ht="12.75" customHeight="1" x14ac:dyDescent="0.2">
      <c r="A3" s="9"/>
      <c r="C3" s="78"/>
      <c r="F3" s="492" t="s">
        <v>54</v>
      </c>
      <c r="G3" s="96">
        <f t="shared" ref="G3:BR3" si="0">G$23</f>
        <v>36586</v>
      </c>
      <c r="H3" s="493">
        <f t="shared" si="0"/>
        <v>36587</v>
      </c>
      <c r="I3" s="493">
        <f t="shared" si="0"/>
        <v>36588</v>
      </c>
      <c r="J3" s="493">
        <f t="shared" si="0"/>
        <v>36589</v>
      </c>
      <c r="K3" s="493">
        <f t="shared" si="0"/>
        <v>36590</v>
      </c>
      <c r="L3" s="493">
        <f t="shared" si="0"/>
        <v>36591</v>
      </c>
      <c r="M3" s="493">
        <f t="shared" si="0"/>
        <v>36592</v>
      </c>
      <c r="N3" s="493">
        <f t="shared" si="0"/>
        <v>36593</v>
      </c>
      <c r="O3" s="493">
        <f t="shared" si="0"/>
        <v>36594</v>
      </c>
      <c r="P3" s="493">
        <f t="shared" si="0"/>
        <v>36595</v>
      </c>
      <c r="Q3" s="493">
        <f t="shared" si="0"/>
        <v>36596</v>
      </c>
      <c r="R3" s="493">
        <f t="shared" si="0"/>
        <v>36597</v>
      </c>
      <c r="S3" s="493">
        <f t="shared" si="0"/>
        <v>36598</v>
      </c>
      <c r="T3" s="493">
        <f t="shared" si="0"/>
        <v>36599</v>
      </c>
      <c r="U3" s="493">
        <f t="shared" si="0"/>
        <v>36600</v>
      </c>
      <c r="V3" s="493">
        <f t="shared" si="0"/>
        <v>36601</v>
      </c>
      <c r="W3" s="493">
        <f t="shared" si="0"/>
        <v>36602</v>
      </c>
      <c r="X3" s="493">
        <f t="shared" si="0"/>
        <v>36603</v>
      </c>
      <c r="Y3" s="493">
        <f t="shared" si="0"/>
        <v>36604</v>
      </c>
      <c r="Z3" s="493">
        <f t="shared" si="0"/>
        <v>36605</v>
      </c>
      <c r="AA3" s="493">
        <f t="shared" si="0"/>
        <v>36606</v>
      </c>
      <c r="AB3" s="493">
        <f t="shared" si="0"/>
        <v>36607</v>
      </c>
      <c r="AC3" s="493">
        <f t="shared" si="0"/>
        <v>36608</v>
      </c>
      <c r="AD3" s="493">
        <f t="shared" si="0"/>
        <v>36609</v>
      </c>
      <c r="AE3" s="493">
        <f t="shared" si="0"/>
        <v>36610</v>
      </c>
      <c r="AF3" s="493">
        <f t="shared" si="0"/>
        <v>36611</v>
      </c>
      <c r="AG3" s="493">
        <f t="shared" si="0"/>
        <v>36612</v>
      </c>
      <c r="AH3" s="493">
        <f t="shared" si="0"/>
        <v>36613</v>
      </c>
      <c r="AI3" s="493">
        <f t="shared" si="0"/>
        <v>36614</v>
      </c>
      <c r="AJ3" s="493">
        <f t="shared" si="0"/>
        <v>36615</v>
      </c>
      <c r="AK3" s="493">
        <f t="shared" si="0"/>
        <v>36616</v>
      </c>
      <c r="AL3" s="493">
        <f t="shared" si="0"/>
        <v>36617</v>
      </c>
      <c r="AM3" s="493">
        <f t="shared" si="0"/>
        <v>36618</v>
      </c>
      <c r="AN3" s="493">
        <f t="shared" si="0"/>
        <v>36619</v>
      </c>
      <c r="AO3" s="493">
        <f t="shared" si="0"/>
        <v>36620</v>
      </c>
      <c r="AP3" s="493">
        <f t="shared" si="0"/>
        <v>36621</v>
      </c>
      <c r="AQ3" s="493">
        <f t="shared" si="0"/>
        <v>36622</v>
      </c>
      <c r="AR3" s="493">
        <f t="shared" si="0"/>
        <v>36623</v>
      </c>
      <c r="AS3" s="493">
        <f t="shared" si="0"/>
        <v>36624</v>
      </c>
      <c r="AT3" s="493">
        <f t="shared" si="0"/>
        <v>36625</v>
      </c>
      <c r="AU3" s="493">
        <f t="shared" si="0"/>
        <v>36626</v>
      </c>
      <c r="AV3" s="493">
        <f t="shared" si="0"/>
        <v>36627</v>
      </c>
      <c r="AW3" s="493">
        <f t="shared" si="0"/>
        <v>36628</v>
      </c>
      <c r="AX3" s="493">
        <f t="shared" si="0"/>
        <v>36629</v>
      </c>
      <c r="AY3" s="493">
        <f t="shared" si="0"/>
        <v>36630</v>
      </c>
      <c r="AZ3" s="493">
        <f t="shared" si="0"/>
        <v>36631</v>
      </c>
      <c r="BA3" s="493">
        <f t="shared" si="0"/>
        <v>36632</v>
      </c>
      <c r="BB3" s="493">
        <f t="shared" si="0"/>
        <v>36633</v>
      </c>
      <c r="BC3" s="493">
        <f t="shared" si="0"/>
        <v>36634</v>
      </c>
      <c r="BD3" s="493">
        <f t="shared" si="0"/>
        <v>36635</v>
      </c>
      <c r="BE3" s="493">
        <f t="shared" si="0"/>
        <v>36636</v>
      </c>
      <c r="BF3" s="493">
        <f t="shared" si="0"/>
        <v>36637</v>
      </c>
      <c r="BG3" s="493">
        <f t="shared" si="0"/>
        <v>36638</v>
      </c>
      <c r="BH3" s="493">
        <f t="shared" si="0"/>
        <v>36639</v>
      </c>
      <c r="BI3" s="493">
        <f t="shared" si="0"/>
        <v>36640</v>
      </c>
      <c r="BJ3" s="493">
        <f t="shared" si="0"/>
        <v>36641</v>
      </c>
      <c r="BK3" s="493">
        <f t="shared" si="0"/>
        <v>36642</v>
      </c>
      <c r="BL3" s="493">
        <f t="shared" si="0"/>
        <v>36643</v>
      </c>
      <c r="BM3" s="493">
        <f t="shared" si="0"/>
        <v>36644</v>
      </c>
      <c r="BN3" s="493">
        <f t="shared" si="0"/>
        <v>36645</v>
      </c>
      <c r="BO3" s="493">
        <f t="shared" si="0"/>
        <v>36646</v>
      </c>
      <c r="BP3" s="493">
        <f t="shared" si="0"/>
        <v>36647</v>
      </c>
      <c r="BQ3" s="493">
        <f t="shared" si="0"/>
        <v>36648</v>
      </c>
      <c r="BR3" s="493">
        <f t="shared" si="0"/>
        <v>36649</v>
      </c>
      <c r="BS3" s="493">
        <f t="shared" ref="BS3:ED3" si="1">BS$23</f>
        <v>36650</v>
      </c>
      <c r="BT3" s="493">
        <f t="shared" si="1"/>
        <v>36651</v>
      </c>
      <c r="BU3" s="493">
        <f t="shared" si="1"/>
        <v>36652</v>
      </c>
      <c r="BV3" s="493">
        <f t="shared" si="1"/>
        <v>36653</v>
      </c>
      <c r="BW3" s="493">
        <f t="shared" si="1"/>
        <v>36654</v>
      </c>
      <c r="BX3" s="493">
        <f t="shared" si="1"/>
        <v>36655</v>
      </c>
      <c r="BY3" s="493">
        <f t="shared" si="1"/>
        <v>36656</v>
      </c>
      <c r="BZ3" s="493">
        <f t="shared" si="1"/>
        <v>36657</v>
      </c>
      <c r="CA3" s="493">
        <f t="shared" si="1"/>
        <v>36658</v>
      </c>
      <c r="CB3" s="493">
        <f t="shared" si="1"/>
        <v>36659</v>
      </c>
      <c r="CC3" s="493">
        <f t="shared" si="1"/>
        <v>36660</v>
      </c>
      <c r="CD3" s="493">
        <f t="shared" si="1"/>
        <v>36661</v>
      </c>
      <c r="CE3" s="493">
        <f t="shared" si="1"/>
        <v>36662</v>
      </c>
      <c r="CF3" s="493">
        <f t="shared" si="1"/>
        <v>36663</v>
      </c>
      <c r="CG3" s="493">
        <f t="shared" si="1"/>
        <v>36664</v>
      </c>
      <c r="CH3" s="493">
        <f t="shared" si="1"/>
        <v>36665</v>
      </c>
      <c r="CI3" s="493">
        <f t="shared" si="1"/>
        <v>36666</v>
      </c>
      <c r="CJ3" s="493">
        <f t="shared" si="1"/>
        <v>36667</v>
      </c>
      <c r="CK3" s="493">
        <f t="shared" si="1"/>
        <v>36668</v>
      </c>
      <c r="CL3" s="493">
        <f t="shared" si="1"/>
        <v>36669</v>
      </c>
      <c r="CM3" s="493">
        <f t="shared" si="1"/>
        <v>36670</v>
      </c>
      <c r="CN3" s="493">
        <f t="shared" si="1"/>
        <v>36671</v>
      </c>
      <c r="CO3" s="493">
        <f t="shared" si="1"/>
        <v>36672</v>
      </c>
      <c r="CP3" s="493">
        <f t="shared" si="1"/>
        <v>36673</v>
      </c>
      <c r="CQ3" s="493">
        <f t="shared" si="1"/>
        <v>36674</v>
      </c>
      <c r="CR3" s="493">
        <f t="shared" si="1"/>
        <v>36675</v>
      </c>
      <c r="CS3" s="493">
        <f t="shared" si="1"/>
        <v>36676</v>
      </c>
      <c r="CT3" s="493">
        <f t="shared" si="1"/>
        <v>36677</v>
      </c>
      <c r="CU3" s="493">
        <f t="shared" si="1"/>
        <v>36678</v>
      </c>
      <c r="CV3" s="493">
        <f t="shared" si="1"/>
        <v>36679</v>
      </c>
      <c r="CW3" s="493">
        <f t="shared" si="1"/>
        <v>36680</v>
      </c>
      <c r="CX3" s="493">
        <f t="shared" si="1"/>
        <v>36681</v>
      </c>
      <c r="CY3" s="493">
        <f t="shared" si="1"/>
        <v>36682</v>
      </c>
      <c r="CZ3" s="493">
        <f t="shared" si="1"/>
        <v>36683</v>
      </c>
      <c r="DA3" s="493">
        <f t="shared" si="1"/>
        <v>36684</v>
      </c>
      <c r="DB3" s="493">
        <f t="shared" si="1"/>
        <v>36685</v>
      </c>
      <c r="DC3" s="493">
        <f t="shared" si="1"/>
        <v>36686</v>
      </c>
      <c r="DD3" s="493">
        <f t="shared" si="1"/>
        <v>36687</v>
      </c>
      <c r="DE3" s="493">
        <f t="shared" si="1"/>
        <v>36688</v>
      </c>
      <c r="DF3" s="493">
        <f t="shared" si="1"/>
        <v>36689</v>
      </c>
      <c r="DG3" s="493">
        <f t="shared" si="1"/>
        <v>36690</v>
      </c>
      <c r="DH3" s="493">
        <f t="shared" si="1"/>
        <v>36691</v>
      </c>
      <c r="DI3" s="493">
        <f t="shared" si="1"/>
        <v>36692</v>
      </c>
      <c r="DJ3" s="493">
        <f t="shared" si="1"/>
        <v>36693</v>
      </c>
      <c r="DK3" s="493">
        <f t="shared" si="1"/>
        <v>36694</v>
      </c>
      <c r="DL3" s="493">
        <f t="shared" si="1"/>
        <v>36695</v>
      </c>
      <c r="DM3" s="493">
        <f t="shared" si="1"/>
        <v>36696</v>
      </c>
      <c r="DN3" s="493">
        <f t="shared" si="1"/>
        <v>36697</v>
      </c>
      <c r="DO3" s="493">
        <f t="shared" si="1"/>
        <v>36698</v>
      </c>
      <c r="DP3" s="493">
        <f t="shared" si="1"/>
        <v>36699</v>
      </c>
      <c r="DQ3" s="493">
        <f t="shared" si="1"/>
        <v>36700</v>
      </c>
      <c r="DR3" s="493">
        <f t="shared" si="1"/>
        <v>36701</v>
      </c>
      <c r="DS3" s="493">
        <f t="shared" si="1"/>
        <v>36702</v>
      </c>
      <c r="DT3" s="493">
        <f t="shared" si="1"/>
        <v>36703</v>
      </c>
      <c r="DU3" s="493">
        <f t="shared" si="1"/>
        <v>36704</v>
      </c>
      <c r="DV3" s="493">
        <f t="shared" si="1"/>
        <v>36705</v>
      </c>
      <c r="DW3" s="493">
        <f t="shared" si="1"/>
        <v>36706</v>
      </c>
      <c r="DX3" s="493">
        <f t="shared" si="1"/>
        <v>36707</v>
      </c>
      <c r="DY3" s="493">
        <f t="shared" si="1"/>
        <v>36708</v>
      </c>
      <c r="DZ3" s="493">
        <f t="shared" si="1"/>
        <v>36709</v>
      </c>
      <c r="EA3" s="493">
        <f t="shared" si="1"/>
        <v>36710</v>
      </c>
      <c r="EB3" s="493">
        <f t="shared" si="1"/>
        <v>36711</v>
      </c>
      <c r="EC3" s="493">
        <f t="shared" si="1"/>
        <v>36712</v>
      </c>
      <c r="ED3" s="493">
        <f t="shared" si="1"/>
        <v>36713</v>
      </c>
      <c r="EE3" s="493">
        <f t="shared" ref="EE3:GP3" si="2">EE$23</f>
        <v>36714</v>
      </c>
      <c r="EF3" s="493">
        <f t="shared" si="2"/>
        <v>36715</v>
      </c>
      <c r="EG3" s="493">
        <f t="shared" si="2"/>
        <v>36716</v>
      </c>
      <c r="EH3" s="493">
        <f t="shared" si="2"/>
        <v>36717</v>
      </c>
      <c r="EI3" s="493">
        <f t="shared" si="2"/>
        <v>36718</v>
      </c>
      <c r="EJ3" s="493">
        <f t="shared" si="2"/>
        <v>36719</v>
      </c>
      <c r="EK3" s="493">
        <f t="shared" si="2"/>
        <v>36720</v>
      </c>
      <c r="EL3" s="493">
        <f t="shared" si="2"/>
        <v>36721</v>
      </c>
      <c r="EM3" s="493">
        <f t="shared" si="2"/>
        <v>36722</v>
      </c>
      <c r="EN3" s="493">
        <f t="shared" si="2"/>
        <v>36723</v>
      </c>
      <c r="EO3" s="493">
        <f t="shared" si="2"/>
        <v>36724</v>
      </c>
      <c r="EP3" s="493">
        <f t="shared" si="2"/>
        <v>36725</v>
      </c>
      <c r="EQ3" s="493">
        <f t="shared" si="2"/>
        <v>36726</v>
      </c>
      <c r="ER3" s="493">
        <f t="shared" si="2"/>
        <v>36727</v>
      </c>
      <c r="ES3" s="493">
        <f t="shared" si="2"/>
        <v>36728</v>
      </c>
      <c r="ET3" s="493">
        <f t="shared" si="2"/>
        <v>36729</v>
      </c>
      <c r="EU3" s="493">
        <f t="shared" si="2"/>
        <v>36730</v>
      </c>
      <c r="EV3" s="493">
        <f t="shared" si="2"/>
        <v>36731</v>
      </c>
      <c r="EW3" s="493">
        <f t="shared" si="2"/>
        <v>36732</v>
      </c>
      <c r="EX3" s="493">
        <f t="shared" si="2"/>
        <v>36733</v>
      </c>
      <c r="EY3" s="493">
        <f t="shared" si="2"/>
        <v>36734</v>
      </c>
      <c r="EZ3" s="493">
        <f t="shared" si="2"/>
        <v>36735</v>
      </c>
      <c r="FA3" s="493">
        <f t="shared" si="2"/>
        <v>36736</v>
      </c>
      <c r="FB3" s="493">
        <f t="shared" si="2"/>
        <v>36737</v>
      </c>
      <c r="FC3" s="493">
        <f t="shared" si="2"/>
        <v>36738</v>
      </c>
      <c r="FD3" s="493">
        <f t="shared" si="2"/>
        <v>36739</v>
      </c>
      <c r="FE3" s="493">
        <f t="shared" si="2"/>
        <v>36740</v>
      </c>
      <c r="FF3" s="493">
        <f t="shared" si="2"/>
        <v>36741</v>
      </c>
      <c r="FG3" s="493">
        <f t="shared" si="2"/>
        <v>36742</v>
      </c>
      <c r="FH3" s="493">
        <f t="shared" si="2"/>
        <v>36743</v>
      </c>
      <c r="FI3" s="493">
        <f t="shared" si="2"/>
        <v>36744</v>
      </c>
      <c r="FJ3" s="493">
        <f t="shared" si="2"/>
        <v>36745</v>
      </c>
      <c r="FK3" s="493">
        <f t="shared" si="2"/>
        <v>36746</v>
      </c>
      <c r="FL3" s="493">
        <f t="shared" si="2"/>
        <v>36747</v>
      </c>
      <c r="FM3" s="493">
        <f t="shared" si="2"/>
        <v>36748</v>
      </c>
      <c r="FN3" s="493">
        <f t="shared" si="2"/>
        <v>36749</v>
      </c>
      <c r="FO3" s="493">
        <f t="shared" si="2"/>
        <v>36750</v>
      </c>
      <c r="FP3" s="493">
        <f t="shared" si="2"/>
        <v>36751</v>
      </c>
      <c r="FQ3" s="493">
        <f t="shared" si="2"/>
        <v>36752</v>
      </c>
      <c r="FR3" s="493">
        <f t="shared" si="2"/>
        <v>36753</v>
      </c>
      <c r="FS3" s="493">
        <f t="shared" si="2"/>
        <v>36754</v>
      </c>
      <c r="FT3" s="493">
        <f t="shared" si="2"/>
        <v>36755</v>
      </c>
      <c r="FU3" s="493">
        <f t="shared" si="2"/>
        <v>36756</v>
      </c>
      <c r="FV3" s="493">
        <f t="shared" si="2"/>
        <v>36757</v>
      </c>
      <c r="FW3" s="493">
        <f t="shared" si="2"/>
        <v>36758</v>
      </c>
      <c r="FX3" s="493">
        <f t="shared" si="2"/>
        <v>36759</v>
      </c>
      <c r="FY3" s="493">
        <f t="shared" si="2"/>
        <v>36760</v>
      </c>
      <c r="FZ3" s="493">
        <f t="shared" si="2"/>
        <v>36761</v>
      </c>
      <c r="GA3" s="493">
        <f t="shared" si="2"/>
        <v>36762</v>
      </c>
      <c r="GB3" s="493">
        <f t="shared" si="2"/>
        <v>36763</v>
      </c>
      <c r="GC3" s="493">
        <f t="shared" si="2"/>
        <v>36764</v>
      </c>
      <c r="GD3" s="493">
        <f t="shared" si="2"/>
        <v>36765</v>
      </c>
      <c r="GE3" s="493">
        <f t="shared" si="2"/>
        <v>36766</v>
      </c>
      <c r="GF3" s="493">
        <f t="shared" si="2"/>
        <v>36767</v>
      </c>
      <c r="GG3" s="493">
        <f t="shared" si="2"/>
        <v>36768</v>
      </c>
      <c r="GH3" s="493">
        <f t="shared" si="2"/>
        <v>36769</v>
      </c>
      <c r="GI3" s="493">
        <f t="shared" si="2"/>
        <v>36770</v>
      </c>
      <c r="GJ3" s="493">
        <f t="shared" si="2"/>
        <v>36771</v>
      </c>
      <c r="GK3" s="493">
        <f t="shared" si="2"/>
        <v>36772</v>
      </c>
      <c r="GL3" s="493">
        <f t="shared" si="2"/>
        <v>36773</v>
      </c>
      <c r="GM3" s="493">
        <f t="shared" si="2"/>
        <v>36774</v>
      </c>
      <c r="GN3" s="493">
        <f t="shared" si="2"/>
        <v>36775</v>
      </c>
      <c r="GO3" s="493">
        <f t="shared" si="2"/>
        <v>36776</v>
      </c>
      <c r="GP3" s="493">
        <f t="shared" si="2"/>
        <v>36777</v>
      </c>
      <c r="GQ3" s="493">
        <f t="shared" ref="GQ3:IQ3" si="3">GQ$23</f>
        <v>36778</v>
      </c>
      <c r="GR3" s="493">
        <f t="shared" si="3"/>
        <v>36779</v>
      </c>
      <c r="GS3" s="493">
        <f t="shared" si="3"/>
        <v>36780</v>
      </c>
      <c r="GT3" s="493">
        <f t="shared" si="3"/>
        <v>36781</v>
      </c>
      <c r="GU3" s="493">
        <f t="shared" si="3"/>
        <v>36782</v>
      </c>
      <c r="GV3" s="493">
        <f t="shared" si="3"/>
        <v>36783</v>
      </c>
      <c r="GW3" s="493">
        <f t="shared" si="3"/>
        <v>36784</v>
      </c>
      <c r="GX3" s="493">
        <f t="shared" si="3"/>
        <v>36785</v>
      </c>
      <c r="GY3" s="493">
        <f t="shared" si="3"/>
        <v>36786</v>
      </c>
      <c r="GZ3" s="493">
        <f t="shared" si="3"/>
        <v>36787</v>
      </c>
      <c r="HA3" s="493">
        <f t="shared" si="3"/>
        <v>36788</v>
      </c>
      <c r="HB3" s="493">
        <f t="shared" si="3"/>
        <v>36789</v>
      </c>
      <c r="HC3" s="493">
        <f t="shared" si="3"/>
        <v>36790</v>
      </c>
      <c r="HD3" s="493">
        <f t="shared" si="3"/>
        <v>36791</v>
      </c>
      <c r="HE3" s="493">
        <f t="shared" si="3"/>
        <v>36792</v>
      </c>
      <c r="HF3" s="493">
        <f t="shared" si="3"/>
        <v>36793</v>
      </c>
      <c r="HG3" s="493">
        <f t="shared" si="3"/>
        <v>36794</v>
      </c>
      <c r="HH3" s="493">
        <f t="shared" si="3"/>
        <v>36795</v>
      </c>
      <c r="HI3" s="493">
        <f t="shared" si="3"/>
        <v>36796</v>
      </c>
      <c r="HJ3" s="493">
        <f t="shared" si="3"/>
        <v>36797</v>
      </c>
      <c r="HK3" s="493">
        <f t="shared" si="3"/>
        <v>36798</v>
      </c>
      <c r="HL3" s="493">
        <f t="shared" si="3"/>
        <v>36799</v>
      </c>
      <c r="HM3" s="493">
        <f t="shared" si="3"/>
        <v>36800</v>
      </c>
      <c r="HN3" s="493">
        <f t="shared" si="3"/>
        <v>36801</v>
      </c>
      <c r="HO3" s="493">
        <f t="shared" si="3"/>
        <v>36802</v>
      </c>
      <c r="HP3" s="493">
        <f t="shared" si="3"/>
        <v>36803</v>
      </c>
      <c r="HQ3" s="493">
        <f t="shared" si="3"/>
        <v>36804</v>
      </c>
      <c r="HR3" s="493">
        <f t="shared" si="3"/>
        <v>36805</v>
      </c>
      <c r="HS3" s="493">
        <f t="shared" si="3"/>
        <v>36806</v>
      </c>
      <c r="HT3" s="493">
        <f t="shared" si="3"/>
        <v>36807</v>
      </c>
      <c r="HU3" s="493">
        <f t="shared" si="3"/>
        <v>36808</v>
      </c>
      <c r="HV3" s="493">
        <f t="shared" si="3"/>
        <v>36809</v>
      </c>
      <c r="HW3" s="493">
        <f t="shared" si="3"/>
        <v>36810</v>
      </c>
      <c r="HX3" s="493">
        <f t="shared" si="3"/>
        <v>36811</v>
      </c>
      <c r="HY3" s="493">
        <f t="shared" si="3"/>
        <v>36812</v>
      </c>
      <c r="HZ3" s="493">
        <f t="shared" si="3"/>
        <v>36813</v>
      </c>
      <c r="IA3" s="493">
        <f t="shared" si="3"/>
        <v>36814</v>
      </c>
      <c r="IB3" s="493">
        <f t="shared" si="3"/>
        <v>36815</v>
      </c>
      <c r="IC3" s="493">
        <f t="shared" si="3"/>
        <v>36816</v>
      </c>
      <c r="ID3" s="493">
        <f t="shared" si="3"/>
        <v>36817</v>
      </c>
      <c r="IE3" s="493">
        <f t="shared" si="3"/>
        <v>36818</v>
      </c>
      <c r="IF3" s="493">
        <f t="shared" si="3"/>
        <v>36819</v>
      </c>
      <c r="IG3" s="493">
        <f t="shared" si="3"/>
        <v>36820</v>
      </c>
      <c r="IH3" s="493">
        <f t="shared" si="3"/>
        <v>36821</v>
      </c>
      <c r="II3" s="493">
        <f t="shared" si="3"/>
        <v>36822</v>
      </c>
      <c r="IJ3" s="493">
        <f t="shared" si="3"/>
        <v>36823</v>
      </c>
      <c r="IK3" s="493">
        <f t="shared" si="3"/>
        <v>36824</v>
      </c>
      <c r="IL3" s="493">
        <f t="shared" si="3"/>
        <v>36825</v>
      </c>
      <c r="IM3" s="493">
        <f t="shared" si="3"/>
        <v>36826</v>
      </c>
      <c r="IN3" s="493">
        <f t="shared" si="3"/>
        <v>36827</v>
      </c>
      <c r="IO3" s="493">
        <f t="shared" si="3"/>
        <v>36828</v>
      </c>
      <c r="IP3" s="493">
        <f t="shared" si="3"/>
        <v>36829</v>
      </c>
      <c r="IQ3" s="494">
        <f t="shared" si="3"/>
        <v>36830</v>
      </c>
    </row>
    <row r="4" spans="1:251" s="7" customFormat="1" ht="12.75" customHeight="1" x14ac:dyDescent="0.2">
      <c r="A4" s="2"/>
      <c r="C4" s="495" t="s">
        <v>52</v>
      </c>
      <c r="D4" s="78"/>
      <c r="F4" s="496">
        <f>$A$2</f>
        <v>2022</v>
      </c>
      <c r="G4" s="147">
        <f t="shared" ref="G4:BR4" ca="1" si="4">IF(ISNUMBER(G$11),G$11,NA())</f>
        <v>78</v>
      </c>
      <c r="H4" s="497">
        <f t="shared" ca="1" si="4"/>
        <v>49</v>
      </c>
      <c r="I4" s="497">
        <f t="shared" ca="1" si="4"/>
        <v>49</v>
      </c>
      <c r="J4" s="497">
        <f t="shared" ca="1" si="4"/>
        <v>45</v>
      </c>
      <c r="K4" s="497">
        <f t="shared" ca="1" si="4"/>
        <v>43</v>
      </c>
      <c r="L4" s="497">
        <f t="shared" ca="1" si="4"/>
        <v>47</v>
      </c>
      <c r="M4" s="497">
        <f t="shared" ca="1" si="4"/>
        <v>43</v>
      </c>
      <c r="N4" s="497">
        <f t="shared" ca="1" si="4"/>
        <v>39</v>
      </c>
      <c r="O4" s="497">
        <f t="shared" ca="1" si="4"/>
        <v>48</v>
      </c>
      <c r="P4" s="497">
        <f t="shared" ca="1" si="4"/>
        <v>46</v>
      </c>
      <c r="Q4" s="497">
        <f t="shared" ca="1" si="4"/>
        <v>40</v>
      </c>
      <c r="R4" s="497">
        <f t="shared" ca="1" si="4"/>
        <v>49</v>
      </c>
      <c r="S4" s="497">
        <f t="shared" ca="1" si="4"/>
        <v>45</v>
      </c>
      <c r="T4" s="497">
        <f t="shared" ca="1" si="4"/>
        <v>42</v>
      </c>
      <c r="U4" s="497">
        <f t="shared" ca="1" si="4"/>
        <v>51</v>
      </c>
      <c r="V4" s="497">
        <f t="shared" ca="1" si="4"/>
        <v>55</v>
      </c>
      <c r="W4" s="497">
        <f t="shared" ca="1" si="4"/>
        <v>58</v>
      </c>
      <c r="X4" s="497">
        <f t="shared" ca="1" si="4"/>
        <v>41</v>
      </c>
      <c r="Y4" s="497">
        <f t="shared" ca="1" si="4"/>
        <v>54</v>
      </c>
      <c r="Z4" s="497">
        <f t="shared" ca="1" si="4"/>
        <v>47</v>
      </c>
      <c r="AA4" s="497">
        <f t="shared" ca="1" si="4"/>
        <v>40</v>
      </c>
      <c r="AB4" s="497">
        <f t="shared" ca="1" si="4"/>
        <v>52</v>
      </c>
      <c r="AC4" s="497">
        <f t="shared" ca="1" si="4"/>
        <v>48</v>
      </c>
      <c r="AD4" s="497">
        <f t="shared" ca="1" si="4"/>
        <v>43</v>
      </c>
      <c r="AE4" s="497">
        <f t="shared" ca="1" si="4"/>
        <v>28</v>
      </c>
      <c r="AF4" s="497">
        <f t="shared" ca="1" si="4"/>
        <v>46</v>
      </c>
      <c r="AG4" s="497">
        <f t="shared" ca="1" si="4"/>
        <v>41</v>
      </c>
      <c r="AH4" s="497">
        <f t="shared" ca="1" si="4"/>
        <v>39</v>
      </c>
      <c r="AI4" s="497">
        <f t="shared" ca="1" si="4"/>
        <v>41</v>
      </c>
      <c r="AJ4" s="497">
        <f t="shared" ca="1" si="4"/>
        <v>44</v>
      </c>
      <c r="AK4" s="497">
        <f t="shared" ca="1" si="4"/>
        <v>49</v>
      </c>
      <c r="AL4" s="497">
        <f t="shared" ca="1" si="4"/>
        <v>46</v>
      </c>
      <c r="AM4" s="497">
        <f t="shared" ca="1" si="4"/>
        <v>43</v>
      </c>
      <c r="AN4" s="497">
        <f t="shared" ca="1" si="4"/>
        <v>45</v>
      </c>
      <c r="AO4" s="497">
        <f t="shared" ca="1" si="4"/>
        <v>37</v>
      </c>
      <c r="AP4" s="497">
        <f t="shared" ca="1" si="4"/>
        <v>47</v>
      </c>
      <c r="AQ4" s="497">
        <f t="shared" ca="1" si="4"/>
        <v>48</v>
      </c>
      <c r="AR4" s="497">
        <f t="shared" ca="1" si="4"/>
        <v>48</v>
      </c>
      <c r="AS4" s="497">
        <f t="shared" ca="1" si="4"/>
        <v>44</v>
      </c>
      <c r="AT4" s="497">
        <f t="shared" ca="1" si="4"/>
        <v>51</v>
      </c>
      <c r="AU4" s="497">
        <f t="shared" ca="1" si="4"/>
        <v>41</v>
      </c>
      <c r="AV4" s="497">
        <f t="shared" ca="1" si="4"/>
        <v>38</v>
      </c>
      <c r="AW4" s="497">
        <f t="shared" ca="1" si="4"/>
        <v>46</v>
      </c>
      <c r="AX4" s="497">
        <f t="shared" ca="1" si="4"/>
        <v>59</v>
      </c>
      <c r="AY4" s="497">
        <f t="shared" ca="1" si="4"/>
        <v>57</v>
      </c>
      <c r="AZ4" s="497">
        <f t="shared" ca="1" si="4"/>
        <v>55</v>
      </c>
      <c r="BA4" s="497">
        <f t="shared" ca="1" si="4"/>
        <v>57</v>
      </c>
      <c r="BB4" s="497">
        <f t="shared" ca="1" si="4"/>
        <v>60</v>
      </c>
      <c r="BC4" s="497">
        <f t="shared" ca="1" si="4"/>
        <v>42</v>
      </c>
      <c r="BD4" s="497">
        <f t="shared" ca="1" si="4"/>
        <v>36</v>
      </c>
      <c r="BE4" s="497">
        <f t="shared" ca="1" si="4"/>
        <v>38</v>
      </c>
      <c r="BF4" s="497">
        <f t="shared" ca="1" si="4"/>
        <v>43</v>
      </c>
      <c r="BG4" s="497">
        <f t="shared" ca="1" si="4"/>
        <v>50</v>
      </c>
      <c r="BH4" s="497">
        <f t="shared" ca="1" si="4"/>
        <v>56</v>
      </c>
      <c r="BI4" s="497">
        <f t="shared" ca="1" si="4"/>
        <v>57</v>
      </c>
      <c r="BJ4" s="497">
        <f t="shared" ca="1" si="4"/>
        <v>57</v>
      </c>
      <c r="BK4" s="497">
        <f t="shared" ca="1" si="4"/>
        <v>47</v>
      </c>
      <c r="BL4" s="497">
        <f t="shared" ca="1" si="4"/>
        <v>43</v>
      </c>
      <c r="BM4" s="497">
        <f t="shared" ca="1" si="4"/>
        <v>42</v>
      </c>
      <c r="BN4" s="497">
        <f t="shared" ca="1" si="4"/>
        <v>49</v>
      </c>
      <c r="BO4" s="497">
        <f t="shared" ca="1" si="4"/>
        <v>53</v>
      </c>
      <c r="BP4" s="497">
        <f t="shared" ca="1" si="4"/>
        <v>58</v>
      </c>
      <c r="BQ4" s="497">
        <f t="shared" ca="1" si="4"/>
        <v>59</v>
      </c>
      <c r="BR4" s="497">
        <f t="shared" ca="1" si="4"/>
        <v>54</v>
      </c>
      <c r="BS4" s="497">
        <f t="shared" ref="BS4:ED4" ca="1" si="5">IF(ISNUMBER(BS$11),BS$11,NA())</f>
        <v>49</v>
      </c>
      <c r="BT4" s="497">
        <f t="shared" ca="1" si="5"/>
        <v>35</v>
      </c>
      <c r="BU4" s="497">
        <f t="shared" ca="1" si="5"/>
        <v>51</v>
      </c>
      <c r="BV4" s="497">
        <f t="shared" ca="1" si="5"/>
        <v>52</v>
      </c>
      <c r="BW4" s="497">
        <f t="shared" ca="1" si="5"/>
        <v>49</v>
      </c>
      <c r="BX4" s="497">
        <f t="shared" ca="1" si="5"/>
        <v>48</v>
      </c>
      <c r="BY4" s="497">
        <f t="shared" ca="1" si="5"/>
        <v>62</v>
      </c>
      <c r="BZ4" s="497">
        <f t="shared" ca="1" si="5"/>
        <v>63</v>
      </c>
      <c r="CA4" s="497">
        <f t="shared" ca="1" si="5"/>
        <v>51</v>
      </c>
      <c r="CB4" s="497">
        <f t="shared" ca="1" si="5"/>
        <v>37</v>
      </c>
      <c r="CC4" s="497">
        <f t="shared" ca="1" si="5"/>
        <v>27</v>
      </c>
      <c r="CD4" s="497">
        <f t="shared" ca="1" si="5"/>
        <v>27</v>
      </c>
      <c r="CE4" s="497">
        <f t="shared" ca="1" si="5"/>
        <v>41</v>
      </c>
      <c r="CF4" s="497">
        <f t="shared" ca="1" si="5"/>
        <v>49</v>
      </c>
      <c r="CG4" s="497">
        <f t="shared" ca="1" si="5"/>
        <v>60</v>
      </c>
      <c r="CH4" s="497">
        <f t="shared" ca="1" si="5"/>
        <v>48</v>
      </c>
      <c r="CI4" s="497">
        <f t="shared" ca="1" si="5"/>
        <v>58</v>
      </c>
      <c r="CJ4" s="497">
        <f t="shared" ca="1" si="5"/>
        <v>58</v>
      </c>
      <c r="CK4" s="497">
        <f t="shared" ca="1" si="5"/>
        <v>68</v>
      </c>
      <c r="CL4" s="497">
        <f t="shared" ca="1" si="5"/>
        <v>58</v>
      </c>
      <c r="CM4" s="497">
        <f t="shared" ca="1" si="5"/>
        <v>53</v>
      </c>
      <c r="CN4" s="497">
        <f t="shared" ca="1" si="5"/>
        <v>36</v>
      </c>
      <c r="CO4" s="497">
        <f t="shared" ca="1" si="5"/>
        <v>39</v>
      </c>
      <c r="CP4" s="497">
        <f t="shared" ca="1" si="5"/>
        <v>36</v>
      </c>
      <c r="CQ4" s="497">
        <f t="shared" ca="1" si="5"/>
        <v>32</v>
      </c>
      <c r="CR4" s="497">
        <f t="shared" ca="1" si="5"/>
        <v>45</v>
      </c>
      <c r="CS4" s="497">
        <f t="shared" ca="1" si="5"/>
        <v>49</v>
      </c>
      <c r="CT4" s="497">
        <f t="shared" ca="1" si="5"/>
        <v>64</v>
      </c>
      <c r="CU4" s="497">
        <f t="shared" ca="1" si="5"/>
        <v>66</v>
      </c>
      <c r="CV4" s="497">
        <f t="shared" ca="1" si="5"/>
        <v>63</v>
      </c>
      <c r="CW4" s="497">
        <f t="shared" ca="1" si="5"/>
        <v>55</v>
      </c>
      <c r="CX4" s="497">
        <f t="shared" ca="1" si="5"/>
        <v>54</v>
      </c>
      <c r="CY4" s="497">
        <f t="shared" ca="1" si="5"/>
        <v>71</v>
      </c>
      <c r="CZ4" s="497">
        <f t="shared" ca="1" si="5"/>
        <v>66</v>
      </c>
      <c r="DA4" s="497">
        <f t="shared" ca="1" si="5"/>
        <v>65</v>
      </c>
      <c r="DB4" s="497">
        <f t="shared" ca="1" si="5"/>
        <v>47</v>
      </c>
      <c r="DC4" s="497">
        <f t="shared" ca="1" si="5"/>
        <v>60</v>
      </c>
      <c r="DD4" s="497">
        <f t="shared" ca="1" si="5"/>
        <v>58</v>
      </c>
      <c r="DE4" s="497">
        <f t="shared" ca="1" si="5"/>
        <v>56</v>
      </c>
      <c r="DF4" s="497">
        <f t="shared" ca="1" si="5"/>
        <v>42</v>
      </c>
      <c r="DG4" s="497">
        <f t="shared" ca="1" si="5"/>
        <v>48</v>
      </c>
      <c r="DH4" s="497">
        <f t="shared" ca="1" si="5"/>
        <v>62</v>
      </c>
      <c r="DI4" s="497">
        <f t="shared" ca="1" si="5"/>
        <v>58</v>
      </c>
      <c r="DJ4" s="497">
        <f t="shared" ca="1" si="5"/>
        <v>69</v>
      </c>
      <c r="DK4" s="497">
        <f t="shared" ca="1" si="5"/>
        <v>43</v>
      </c>
      <c r="DL4" s="497">
        <f t="shared" ca="1" si="5"/>
        <v>63</v>
      </c>
      <c r="DM4" s="497">
        <f t="shared" ca="1" si="5"/>
        <v>37</v>
      </c>
      <c r="DN4" s="497">
        <f t="shared" ca="1" si="5"/>
        <v>44</v>
      </c>
      <c r="DO4" s="497">
        <f t="shared" ca="1" si="5"/>
        <v>65</v>
      </c>
      <c r="DP4" s="497">
        <f t="shared" ca="1" si="5"/>
        <v>71</v>
      </c>
      <c r="DQ4" s="497">
        <f t="shared" ca="1" si="5"/>
        <v>51</v>
      </c>
      <c r="DR4" s="497">
        <f t="shared" ca="1" si="5"/>
        <v>43</v>
      </c>
      <c r="DS4" s="497">
        <f t="shared" ca="1" si="5"/>
        <v>59</v>
      </c>
      <c r="DT4" s="497">
        <f t="shared" ca="1" si="5"/>
        <v>67</v>
      </c>
      <c r="DU4" s="497">
        <f t="shared" ca="1" si="5"/>
        <v>58</v>
      </c>
      <c r="DV4" s="497">
        <f t="shared" ca="1" si="5"/>
        <v>41</v>
      </c>
      <c r="DW4" s="497">
        <f t="shared" ca="1" si="5"/>
        <v>55</v>
      </c>
      <c r="DX4" s="497">
        <f t="shared" ca="1" si="5"/>
        <v>68</v>
      </c>
      <c r="DY4" s="497">
        <f t="shared" ca="1" si="5"/>
        <v>78</v>
      </c>
      <c r="DZ4" s="497">
        <f t="shared" ca="1" si="5"/>
        <v>66</v>
      </c>
      <c r="EA4" s="497">
        <f t="shared" ca="1" si="5"/>
        <v>56</v>
      </c>
      <c r="EB4" s="497">
        <f t="shared" ca="1" si="5"/>
        <v>57</v>
      </c>
      <c r="EC4" s="497">
        <f t="shared" ca="1" si="5"/>
        <v>56</v>
      </c>
      <c r="ED4" s="497">
        <f t="shared" ca="1" si="5"/>
        <v>54</v>
      </c>
      <c r="EE4" s="497">
        <f t="shared" ref="EE4:GP4" ca="1" si="6">IF(ISNUMBER(EE$11),EE$11,NA())</f>
        <v>60</v>
      </c>
      <c r="EF4" s="497">
        <f t="shared" ca="1" si="6"/>
        <v>55</v>
      </c>
      <c r="EG4" s="497">
        <f t="shared" ca="1" si="6"/>
        <v>70</v>
      </c>
      <c r="EH4" s="497">
        <f t="shared" ca="1" si="6"/>
        <v>42</v>
      </c>
      <c r="EI4" s="497">
        <f t="shared" ca="1" si="6"/>
        <v>58</v>
      </c>
      <c r="EJ4" s="497">
        <f t="shared" ca="1" si="6"/>
        <v>71</v>
      </c>
      <c r="EK4" s="497">
        <f t="shared" ca="1" si="6"/>
        <v>62</v>
      </c>
      <c r="EL4" s="497">
        <f t="shared" ca="1" si="6"/>
        <v>68</v>
      </c>
      <c r="EM4" s="497">
        <f t="shared" ca="1" si="6"/>
        <v>67</v>
      </c>
      <c r="EN4" s="497">
        <f t="shared" ca="1" si="6"/>
        <v>62</v>
      </c>
      <c r="EO4" s="497">
        <f t="shared" ca="1" si="6"/>
        <v>69</v>
      </c>
      <c r="EP4" s="497">
        <f t="shared" ca="1" si="6"/>
        <v>61</v>
      </c>
      <c r="EQ4" s="497">
        <f t="shared" ca="1" si="6"/>
        <v>38</v>
      </c>
      <c r="ER4" s="497">
        <f t="shared" ca="1" si="6"/>
        <v>62</v>
      </c>
      <c r="ES4" s="497">
        <f t="shared" ca="1" si="6"/>
        <v>76</v>
      </c>
      <c r="ET4" s="497">
        <f t="shared" ca="1" si="6"/>
        <v>67</v>
      </c>
      <c r="EU4" s="497">
        <f t="shared" ca="1" si="6"/>
        <v>71</v>
      </c>
      <c r="EV4" s="497">
        <f t="shared" ca="1" si="6"/>
        <v>75</v>
      </c>
      <c r="EW4" s="497">
        <f t="shared" ca="1" si="6"/>
        <v>67</v>
      </c>
      <c r="EX4" s="497">
        <f t="shared" ca="1" si="6"/>
        <v>49</v>
      </c>
      <c r="EY4" s="497">
        <f t="shared" ca="1" si="6"/>
        <v>47</v>
      </c>
      <c r="EZ4" s="497">
        <f t="shared" ca="1" si="6"/>
        <v>77</v>
      </c>
      <c r="FA4" s="497">
        <f t="shared" ca="1" si="6"/>
        <v>64</v>
      </c>
      <c r="FB4" s="497">
        <f t="shared" ca="1" si="6"/>
        <v>52</v>
      </c>
      <c r="FC4" s="497">
        <f t="shared" ca="1" si="6"/>
        <v>52</v>
      </c>
      <c r="FD4" s="497">
        <f t="shared" ca="1" si="6"/>
        <v>53</v>
      </c>
      <c r="FE4" s="497">
        <f t="shared" ca="1" si="6"/>
        <v>52</v>
      </c>
      <c r="FF4" s="497">
        <f t="shared" ca="1" si="6"/>
        <v>61</v>
      </c>
      <c r="FG4" s="497">
        <f t="shared" ca="1" si="6"/>
        <v>64</v>
      </c>
      <c r="FH4" s="497">
        <f t="shared" ca="1" si="6"/>
        <v>68</v>
      </c>
      <c r="FI4" s="497">
        <f t="shared" ca="1" si="6"/>
        <v>67</v>
      </c>
      <c r="FJ4" s="497">
        <f t="shared" ca="1" si="6"/>
        <v>51</v>
      </c>
      <c r="FK4" s="497">
        <f t="shared" ca="1" si="6"/>
        <v>36</v>
      </c>
      <c r="FL4" s="497">
        <f t="shared" ca="1" si="6"/>
        <v>49</v>
      </c>
      <c r="FM4" s="497">
        <f t="shared" ca="1" si="6"/>
        <v>65</v>
      </c>
      <c r="FN4" s="497">
        <f t="shared" ca="1" si="6"/>
        <v>55</v>
      </c>
      <c r="FO4" s="497">
        <f t="shared" ca="1" si="6"/>
        <v>62</v>
      </c>
      <c r="FP4" s="497">
        <f t="shared" ca="1" si="6"/>
        <v>47</v>
      </c>
      <c r="FQ4" s="497">
        <f t="shared" ca="1" si="6"/>
        <v>49</v>
      </c>
      <c r="FR4" s="497">
        <f t="shared" ca="1" si="6"/>
        <v>54</v>
      </c>
      <c r="FS4" s="497">
        <f t="shared" ca="1" si="6"/>
        <v>50</v>
      </c>
      <c r="FT4" s="497">
        <f t="shared" ca="1" si="6"/>
        <v>55</v>
      </c>
      <c r="FU4" s="497">
        <f t="shared" ca="1" si="6"/>
        <v>48</v>
      </c>
      <c r="FV4" s="497">
        <f t="shared" ca="1" si="6"/>
        <v>57</v>
      </c>
      <c r="FW4" s="497">
        <f t="shared" ca="1" si="6"/>
        <v>70</v>
      </c>
      <c r="FX4" s="497">
        <f t="shared" ca="1" si="6"/>
        <v>58</v>
      </c>
      <c r="FY4" s="497">
        <f t="shared" ca="1" si="6"/>
        <v>43</v>
      </c>
      <c r="FZ4" s="497">
        <f t="shared" ca="1" si="6"/>
        <v>43</v>
      </c>
      <c r="GA4" s="497">
        <f t="shared" ca="1" si="6"/>
        <v>55</v>
      </c>
      <c r="GB4" s="497">
        <f t="shared" ca="1" si="6"/>
        <v>55</v>
      </c>
      <c r="GC4" s="497">
        <f t="shared" ca="1" si="6"/>
        <v>59</v>
      </c>
      <c r="GD4" s="497">
        <f t="shared" ca="1" si="6"/>
        <v>64</v>
      </c>
      <c r="GE4" s="497">
        <f t="shared" ca="1" si="6"/>
        <v>64</v>
      </c>
      <c r="GF4" s="497">
        <f t="shared" ca="1" si="6"/>
        <v>57</v>
      </c>
      <c r="GG4" s="497">
        <f t="shared" ca="1" si="6"/>
        <v>52</v>
      </c>
      <c r="GH4" s="497">
        <f t="shared" ca="1" si="6"/>
        <v>48</v>
      </c>
      <c r="GI4" s="497">
        <f t="shared" ca="1" si="6"/>
        <v>50</v>
      </c>
      <c r="GJ4" s="497">
        <f t="shared" ca="1" si="6"/>
        <v>55</v>
      </c>
      <c r="GK4" s="497">
        <f t="shared" ca="1" si="6"/>
        <v>59</v>
      </c>
      <c r="GL4" s="497">
        <f t="shared" ca="1" si="6"/>
        <v>55</v>
      </c>
      <c r="GM4" s="497">
        <f t="shared" ca="1" si="6"/>
        <v>58</v>
      </c>
      <c r="GN4" s="497">
        <f t="shared" ca="1" si="6"/>
        <v>47</v>
      </c>
      <c r="GO4" s="497">
        <f t="shared" ca="1" si="6"/>
        <v>31</v>
      </c>
      <c r="GP4" s="497">
        <f t="shared" ca="1" si="6"/>
        <v>24</v>
      </c>
      <c r="GQ4" s="497">
        <f t="shared" ref="GQ4:IQ4" ca="1" si="7">IF(ISNUMBER(GQ$11),GQ$11,NA())</f>
        <v>43</v>
      </c>
      <c r="GR4" s="497">
        <f t="shared" ca="1" si="7"/>
        <v>60</v>
      </c>
      <c r="GS4" s="497">
        <f t="shared" ca="1" si="7"/>
        <v>42</v>
      </c>
      <c r="GT4" s="497">
        <f t="shared" ca="1" si="7"/>
        <v>28</v>
      </c>
      <c r="GU4" s="497">
        <f t="shared" ca="1" si="7"/>
        <v>38</v>
      </c>
      <c r="GV4" s="497">
        <f t="shared" ca="1" si="7"/>
        <v>47</v>
      </c>
      <c r="GW4" s="497">
        <f t="shared" ca="1" si="7"/>
        <v>49</v>
      </c>
      <c r="GX4" s="497">
        <f t="shared" ca="1" si="7"/>
        <v>45</v>
      </c>
      <c r="GY4" s="497">
        <f t="shared" ca="1" si="7"/>
        <v>42</v>
      </c>
      <c r="GZ4" s="497">
        <f t="shared" ca="1" si="7"/>
        <v>58</v>
      </c>
      <c r="HA4" s="497">
        <f t="shared" ca="1" si="7"/>
        <v>58</v>
      </c>
      <c r="HB4" s="497">
        <f t="shared" ca="1" si="7"/>
        <v>57</v>
      </c>
      <c r="HC4" s="497">
        <f t="shared" ca="1" si="7"/>
        <v>52</v>
      </c>
      <c r="HD4" s="497">
        <f t="shared" ca="1" si="7"/>
        <v>58</v>
      </c>
      <c r="HE4" s="497">
        <f t="shared" ca="1" si="7"/>
        <v>39</v>
      </c>
      <c r="HF4" s="497">
        <f t="shared" ca="1" si="7"/>
        <v>40</v>
      </c>
      <c r="HG4" s="497">
        <f t="shared" ca="1" si="7"/>
        <v>38</v>
      </c>
      <c r="HH4" s="497">
        <f t="shared" ca="1" si="7"/>
        <v>47</v>
      </c>
      <c r="HI4" s="497">
        <f t="shared" ca="1" si="7"/>
        <v>44</v>
      </c>
      <c r="HJ4" s="497">
        <f t="shared" ca="1" si="7"/>
        <v>41</v>
      </c>
      <c r="HK4" s="497">
        <f t="shared" ca="1" si="7"/>
        <v>32</v>
      </c>
      <c r="HL4" s="497">
        <f t="shared" ca="1" si="7"/>
        <v>32</v>
      </c>
      <c r="HM4" s="497">
        <f t="shared" ca="1" si="7"/>
        <v>29</v>
      </c>
      <c r="HN4" s="497">
        <f t="shared" ca="1" si="7"/>
        <v>25</v>
      </c>
      <c r="HO4" s="497">
        <f t="shared" ca="1" si="7"/>
        <v>29</v>
      </c>
      <c r="HP4" s="497">
        <f t="shared" ca="1" si="7"/>
        <v>26</v>
      </c>
      <c r="HQ4" s="497" t="e">
        <f t="shared" ca="1" si="7"/>
        <v>#N/A</v>
      </c>
      <c r="HR4" s="497" t="e">
        <f t="shared" ca="1" si="7"/>
        <v>#N/A</v>
      </c>
      <c r="HS4" s="497" t="e">
        <f t="shared" ca="1" si="7"/>
        <v>#N/A</v>
      </c>
      <c r="HT4" s="497" t="e">
        <f t="shared" ca="1" si="7"/>
        <v>#N/A</v>
      </c>
      <c r="HU4" s="497" t="e">
        <f t="shared" ca="1" si="7"/>
        <v>#N/A</v>
      </c>
      <c r="HV4" s="497" t="e">
        <f t="shared" ca="1" si="7"/>
        <v>#N/A</v>
      </c>
      <c r="HW4" s="497" t="e">
        <f t="shared" ca="1" si="7"/>
        <v>#N/A</v>
      </c>
      <c r="HX4" s="497" t="e">
        <f t="shared" ca="1" si="7"/>
        <v>#N/A</v>
      </c>
      <c r="HY4" s="497" t="e">
        <f t="shared" ca="1" si="7"/>
        <v>#N/A</v>
      </c>
      <c r="HZ4" s="497" t="e">
        <f t="shared" ca="1" si="7"/>
        <v>#N/A</v>
      </c>
      <c r="IA4" s="497" t="e">
        <f t="shared" ca="1" si="7"/>
        <v>#N/A</v>
      </c>
      <c r="IB4" s="497" t="e">
        <f t="shared" ca="1" si="7"/>
        <v>#N/A</v>
      </c>
      <c r="IC4" s="497" t="e">
        <f t="shared" ca="1" si="7"/>
        <v>#N/A</v>
      </c>
      <c r="ID4" s="497" t="e">
        <f t="shared" ca="1" si="7"/>
        <v>#N/A</v>
      </c>
      <c r="IE4" s="497" t="e">
        <f t="shared" ca="1" si="7"/>
        <v>#N/A</v>
      </c>
      <c r="IF4" s="497" t="e">
        <f t="shared" ca="1" si="7"/>
        <v>#N/A</v>
      </c>
      <c r="IG4" s="497" t="e">
        <f t="shared" ca="1" si="7"/>
        <v>#N/A</v>
      </c>
      <c r="IH4" s="497" t="e">
        <f t="shared" ca="1" si="7"/>
        <v>#N/A</v>
      </c>
      <c r="II4" s="497" t="e">
        <f t="shared" ca="1" si="7"/>
        <v>#N/A</v>
      </c>
      <c r="IJ4" s="497" t="e">
        <f t="shared" ca="1" si="7"/>
        <v>#N/A</v>
      </c>
      <c r="IK4" s="497" t="e">
        <f t="shared" ca="1" si="7"/>
        <v>#N/A</v>
      </c>
      <c r="IL4" s="497" t="e">
        <f t="shared" ca="1" si="7"/>
        <v>#N/A</v>
      </c>
      <c r="IM4" s="497" t="e">
        <f t="shared" ca="1" si="7"/>
        <v>#N/A</v>
      </c>
      <c r="IN4" s="497" t="e">
        <f t="shared" ca="1" si="7"/>
        <v>#N/A</v>
      </c>
      <c r="IO4" s="497" t="e">
        <f t="shared" ca="1" si="7"/>
        <v>#N/A</v>
      </c>
      <c r="IP4" s="497" t="e">
        <f t="shared" ca="1" si="7"/>
        <v>#N/A</v>
      </c>
      <c r="IQ4" s="498" t="e">
        <f t="shared" ca="1" si="7"/>
        <v>#N/A</v>
      </c>
    </row>
    <row r="5" spans="1:251" s="7" customFormat="1" ht="12.75" customHeight="1" x14ac:dyDescent="0.2">
      <c r="A5" s="2"/>
      <c r="C5" s="227" t="s">
        <v>53</v>
      </c>
      <c r="D5" s="78"/>
      <c r="F5" s="143" t="str">
        <f>"Max " &amp; $F$19 &amp; "-" &amp; $F$12</f>
        <v>Max 2014-2021</v>
      </c>
      <c r="G5" s="144">
        <f t="shared" ref="G5:BR5" ca="1" si="8">MAX(G$12:G$19)</f>
        <v>52.000000000000007</v>
      </c>
      <c r="H5" s="145">
        <f t="shared" ca="1" si="8"/>
        <v>51.000000000000007</v>
      </c>
      <c r="I5" s="145">
        <f t="shared" ca="1" si="8"/>
        <v>45</v>
      </c>
      <c r="J5" s="145">
        <f t="shared" ca="1" si="8"/>
        <v>48</v>
      </c>
      <c r="K5" s="145">
        <f t="shared" ca="1" si="8"/>
        <v>45.000000000000007</v>
      </c>
      <c r="L5" s="145">
        <f t="shared" ca="1" si="8"/>
        <v>48</v>
      </c>
      <c r="M5" s="145">
        <f t="shared" ca="1" si="8"/>
        <v>53.000000000000007</v>
      </c>
      <c r="N5" s="145">
        <f t="shared" ca="1" si="8"/>
        <v>62</v>
      </c>
      <c r="O5" s="145">
        <f t="shared" ca="1" si="8"/>
        <v>65</v>
      </c>
      <c r="P5" s="145">
        <f t="shared" ca="1" si="8"/>
        <v>62</v>
      </c>
      <c r="Q5" s="145">
        <f t="shared" ca="1" si="8"/>
        <v>55</v>
      </c>
      <c r="R5" s="145">
        <f t="shared" ca="1" si="8"/>
        <v>50</v>
      </c>
      <c r="S5" s="145">
        <f t="shared" ca="1" si="8"/>
        <v>46</v>
      </c>
      <c r="T5" s="145">
        <f t="shared" ca="1" si="8"/>
        <v>47</v>
      </c>
      <c r="U5" s="145">
        <f t="shared" ca="1" si="8"/>
        <v>53</v>
      </c>
      <c r="V5" s="145">
        <f t="shared" ca="1" si="8"/>
        <v>52.000000000000007</v>
      </c>
      <c r="W5" s="145">
        <f t="shared" ca="1" si="8"/>
        <v>57</v>
      </c>
      <c r="X5" s="145">
        <f t="shared" ca="1" si="8"/>
        <v>51</v>
      </c>
      <c r="Y5" s="145">
        <f t="shared" ca="1" si="8"/>
        <v>59.000000000000007</v>
      </c>
      <c r="Z5" s="145">
        <f t="shared" ca="1" si="8"/>
        <v>60</v>
      </c>
      <c r="AA5" s="145">
        <f t="shared" ca="1" si="8"/>
        <v>49</v>
      </c>
      <c r="AB5" s="145">
        <f t="shared" ca="1" si="8"/>
        <v>56</v>
      </c>
      <c r="AC5" s="145">
        <f t="shared" ca="1" si="8"/>
        <v>59.000000000000007</v>
      </c>
      <c r="AD5" s="145">
        <f t="shared" ca="1" si="8"/>
        <v>58</v>
      </c>
      <c r="AE5" s="145">
        <f t="shared" ca="1" si="8"/>
        <v>54</v>
      </c>
      <c r="AF5" s="145">
        <f t="shared" ca="1" si="8"/>
        <v>48</v>
      </c>
      <c r="AG5" s="145">
        <f t="shared" ca="1" si="8"/>
        <v>49</v>
      </c>
      <c r="AH5" s="145">
        <f t="shared" ca="1" si="8"/>
        <v>49</v>
      </c>
      <c r="AI5" s="145">
        <f t="shared" ca="1" si="8"/>
        <v>53.000000000000007</v>
      </c>
      <c r="AJ5" s="145">
        <f t="shared" ca="1" si="8"/>
        <v>53.000000000000007</v>
      </c>
      <c r="AK5" s="145">
        <f t="shared" ca="1" si="8"/>
        <v>54</v>
      </c>
      <c r="AL5" s="145">
        <f t="shared" ca="1" si="8"/>
        <v>51.000000000000007</v>
      </c>
      <c r="AM5" s="145">
        <f t="shared" ca="1" si="8"/>
        <v>57</v>
      </c>
      <c r="AN5" s="145">
        <f t="shared" ca="1" si="8"/>
        <v>54</v>
      </c>
      <c r="AO5" s="145">
        <f t="shared" ca="1" si="8"/>
        <v>51.000000000000007</v>
      </c>
      <c r="AP5" s="145">
        <f t="shared" ca="1" si="8"/>
        <v>55</v>
      </c>
      <c r="AQ5" s="145">
        <f t="shared" ca="1" si="8"/>
        <v>58</v>
      </c>
      <c r="AR5" s="145">
        <f t="shared" ca="1" si="8"/>
        <v>51</v>
      </c>
      <c r="AS5" s="145">
        <f t="shared" ca="1" si="8"/>
        <v>52.000000000000007</v>
      </c>
      <c r="AT5" s="145">
        <f t="shared" ca="1" si="8"/>
        <v>61</v>
      </c>
      <c r="AU5" s="145">
        <f t="shared" ca="1" si="8"/>
        <v>65</v>
      </c>
      <c r="AV5" s="145">
        <f t="shared" ca="1" si="8"/>
        <v>73.000000000000014</v>
      </c>
      <c r="AW5" s="145">
        <f t="shared" ca="1" si="8"/>
        <v>63</v>
      </c>
      <c r="AX5" s="145">
        <f t="shared" ca="1" si="8"/>
        <v>66</v>
      </c>
      <c r="AY5" s="145">
        <f t="shared" ca="1" si="8"/>
        <v>67</v>
      </c>
      <c r="AZ5" s="145">
        <f t="shared" ca="1" si="8"/>
        <v>56</v>
      </c>
      <c r="BA5" s="145">
        <f t="shared" ca="1" si="8"/>
        <v>61.000000000000007</v>
      </c>
      <c r="BB5" s="145">
        <f t="shared" ca="1" si="8"/>
        <v>61.000000000000007</v>
      </c>
      <c r="BC5" s="145">
        <f t="shared" ca="1" si="8"/>
        <v>70</v>
      </c>
      <c r="BD5" s="145">
        <f t="shared" ca="1" si="8"/>
        <v>70</v>
      </c>
      <c r="BE5" s="145">
        <f t="shared" ca="1" si="8"/>
        <v>56</v>
      </c>
      <c r="BF5" s="145">
        <f t="shared" ca="1" si="8"/>
        <v>60</v>
      </c>
      <c r="BG5" s="145">
        <f t="shared" ca="1" si="8"/>
        <v>61</v>
      </c>
      <c r="BH5" s="145">
        <f t="shared" ca="1" si="8"/>
        <v>61</v>
      </c>
      <c r="BI5" s="145">
        <f t="shared" ca="1" si="8"/>
        <v>57</v>
      </c>
      <c r="BJ5" s="145">
        <f t="shared" ca="1" si="8"/>
        <v>61.000000000000007</v>
      </c>
      <c r="BK5" s="145">
        <f t="shared" ca="1" si="8"/>
        <v>63</v>
      </c>
      <c r="BL5" s="145">
        <f t="shared" ca="1" si="8"/>
        <v>54</v>
      </c>
      <c r="BM5" s="145">
        <f t="shared" ca="1" si="8"/>
        <v>67</v>
      </c>
      <c r="BN5" s="145">
        <f t="shared" ca="1" si="8"/>
        <v>59.000000000000007</v>
      </c>
      <c r="BO5" s="145">
        <f t="shared" ca="1" si="8"/>
        <v>58</v>
      </c>
      <c r="BP5" s="145">
        <f t="shared" ca="1" si="8"/>
        <v>75</v>
      </c>
      <c r="BQ5" s="145">
        <f t="shared" ca="1" si="8"/>
        <v>76</v>
      </c>
      <c r="BR5" s="145">
        <f t="shared" ca="1" si="8"/>
        <v>72</v>
      </c>
      <c r="BS5" s="145">
        <f t="shared" ref="BS5:ED5" ca="1" si="9">MAX(BS$12:BS$19)</f>
        <v>68</v>
      </c>
      <c r="BT5" s="145">
        <f t="shared" ca="1" si="9"/>
        <v>77</v>
      </c>
      <c r="BU5" s="145">
        <f t="shared" ca="1" si="9"/>
        <v>68</v>
      </c>
      <c r="BV5" s="145">
        <f t="shared" ca="1" si="9"/>
        <v>70</v>
      </c>
      <c r="BW5" s="145">
        <f t="shared" ca="1" si="9"/>
        <v>81</v>
      </c>
      <c r="BX5" s="145">
        <f t="shared" ca="1" si="9"/>
        <v>66</v>
      </c>
      <c r="BY5" s="145">
        <f t="shared" ca="1" si="9"/>
        <v>62</v>
      </c>
      <c r="BZ5" s="145">
        <f t="shared" ca="1" si="9"/>
        <v>65</v>
      </c>
      <c r="CA5" s="145">
        <f t="shared" ca="1" si="9"/>
        <v>72.000000000000014</v>
      </c>
      <c r="CB5" s="145">
        <f t="shared" ca="1" si="9"/>
        <v>52</v>
      </c>
      <c r="CC5" s="145">
        <f t="shared" ca="1" si="9"/>
        <v>62</v>
      </c>
      <c r="CD5" s="145">
        <f t="shared" ca="1" si="9"/>
        <v>66</v>
      </c>
      <c r="CE5" s="145">
        <f t="shared" ca="1" si="9"/>
        <v>67</v>
      </c>
      <c r="CF5" s="145">
        <f t="shared" ca="1" si="9"/>
        <v>86</v>
      </c>
      <c r="CG5" s="145">
        <f t="shared" ca="1" si="9"/>
        <v>92</v>
      </c>
      <c r="CH5" s="145">
        <f t="shared" ca="1" si="9"/>
        <v>64</v>
      </c>
      <c r="CI5" s="145">
        <f t="shared" ca="1" si="9"/>
        <v>68</v>
      </c>
      <c r="CJ5" s="145">
        <f t="shared" ca="1" si="9"/>
        <v>65</v>
      </c>
      <c r="CK5" s="145">
        <f t="shared" ca="1" si="9"/>
        <v>62</v>
      </c>
      <c r="CL5" s="145">
        <f t="shared" ca="1" si="9"/>
        <v>59.000000000000007</v>
      </c>
      <c r="CM5" s="145">
        <f t="shared" ca="1" si="9"/>
        <v>68</v>
      </c>
      <c r="CN5" s="145">
        <f t="shared" ca="1" si="9"/>
        <v>87.000000000000014</v>
      </c>
      <c r="CO5" s="145">
        <f t="shared" ca="1" si="9"/>
        <v>86</v>
      </c>
      <c r="CP5" s="145">
        <f t="shared" ca="1" si="9"/>
        <v>75</v>
      </c>
      <c r="CQ5" s="145">
        <f t="shared" ca="1" si="9"/>
        <v>74.000000000000014</v>
      </c>
      <c r="CR5" s="145">
        <f t="shared" ca="1" si="9"/>
        <v>66</v>
      </c>
      <c r="CS5" s="145">
        <f t="shared" ca="1" si="9"/>
        <v>51</v>
      </c>
      <c r="CT5" s="145">
        <f t="shared" ca="1" si="9"/>
        <v>67</v>
      </c>
      <c r="CU5" s="145">
        <f t="shared" ca="1" si="9"/>
        <v>71.000000000000014</v>
      </c>
      <c r="CV5" s="145">
        <f t="shared" ca="1" si="9"/>
        <v>65</v>
      </c>
      <c r="CW5" s="145">
        <f t="shared" ca="1" si="9"/>
        <v>72</v>
      </c>
      <c r="CX5" s="145">
        <f t="shared" ca="1" si="9"/>
        <v>72</v>
      </c>
      <c r="CY5" s="145">
        <f t="shared" ca="1" si="9"/>
        <v>59</v>
      </c>
      <c r="CZ5" s="145">
        <f t="shared" ca="1" si="9"/>
        <v>63</v>
      </c>
      <c r="DA5" s="145">
        <f t="shared" ca="1" si="9"/>
        <v>66</v>
      </c>
      <c r="DB5" s="145">
        <f t="shared" ca="1" si="9"/>
        <v>63</v>
      </c>
      <c r="DC5" s="145">
        <f t="shared" ca="1" si="9"/>
        <v>70</v>
      </c>
      <c r="DD5" s="145">
        <f t="shared" ca="1" si="9"/>
        <v>76</v>
      </c>
      <c r="DE5" s="145">
        <f t="shared" ca="1" si="9"/>
        <v>100</v>
      </c>
      <c r="DF5" s="145">
        <f t="shared" ca="1" si="9"/>
        <v>80</v>
      </c>
      <c r="DG5" s="145">
        <f t="shared" ca="1" si="9"/>
        <v>79</v>
      </c>
      <c r="DH5" s="145">
        <f t="shared" ca="1" si="9"/>
        <v>70</v>
      </c>
      <c r="DI5" s="145">
        <f t="shared" ca="1" si="9"/>
        <v>75</v>
      </c>
      <c r="DJ5" s="145">
        <f t="shared" ca="1" si="9"/>
        <v>84</v>
      </c>
      <c r="DK5" s="145">
        <f t="shared" ca="1" si="9"/>
        <v>81</v>
      </c>
      <c r="DL5" s="145">
        <f t="shared" ca="1" si="9"/>
        <v>81</v>
      </c>
      <c r="DM5" s="145">
        <f t="shared" ca="1" si="9"/>
        <v>68</v>
      </c>
      <c r="DN5" s="145">
        <f t="shared" ca="1" si="9"/>
        <v>80</v>
      </c>
      <c r="DO5" s="145">
        <f t="shared" ca="1" si="9"/>
        <v>71</v>
      </c>
      <c r="DP5" s="145">
        <f t="shared" ca="1" si="9"/>
        <v>81</v>
      </c>
      <c r="DQ5" s="145">
        <f t="shared" ca="1" si="9"/>
        <v>63</v>
      </c>
      <c r="DR5" s="145">
        <f t="shared" ca="1" si="9"/>
        <v>74.000000000000014</v>
      </c>
      <c r="DS5" s="145">
        <f t="shared" ca="1" si="9"/>
        <v>72.000000000000014</v>
      </c>
      <c r="DT5" s="145">
        <f t="shared" ca="1" si="9"/>
        <v>76</v>
      </c>
      <c r="DU5" s="145">
        <f t="shared" ca="1" si="9"/>
        <v>62</v>
      </c>
      <c r="DV5" s="145">
        <f t="shared" ca="1" si="9"/>
        <v>77</v>
      </c>
      <c r="DW5" s="145">
        <f t="shared" ca="1" si="9"/>
        <v>68</v>
      </c>
      <c r="DX5" s="145">
        <f t="shared" ca="1" si="9"/>
        <v>79</v>
      </c>
      <c r="DY5" s="145">
        <f t="shared" ca="1" si="9"/>
        <v>78</v>
      </c>
      <c r="DZ5" s="145">
        <f t="shared" ca="1" si="9"/>
        <v>100</v>
      </c>
      <c r="EA5" s="145">
        <f t="shared" ca="1" si="9"/>
        <v>81</v>
      </c>
      <c r="EB5" s="145">
        <f t="shared" ca="1" si="9"/>
        <v>70</v>
      </c>
      <c r="EC5" s="145">
        <f t="shared" ca="1" si="9"/>
        <v>78</v>
      </c>
      <c r="ED5" s="145">
        <f t="shared" ca="1" si="9"/>
        <v>67</v>
      </c>
      <c r="EE5" s="145">
        <f t="shared" ref="EE5:GP5" ca="1" si="10">MAX(EE$12:EE$19)</f>
        <v>76</v>
      </c>
      <c r="EF5" s="145">
        <f t="shared" ca="1" si="10"/>
        <v>78</v>
      </c>
      <c r="EG5" s="145">
        <f t="shared" ca="1" si="10"/>
        <v>86</v>
      </c>
      <c r="EH5" s="145">
        <f t="shared" ca="1" si="10"/>
        <v>85</v>
      </c>
      <c r="EI5" s="145">
        <f t="shared" ca="1" si="10"/>
        <v>83</v>
      </c>
      <c r="EJ5" s="145">
        <f t="shared" ca="1" si="10"/>
        <v>76</v>
      </c>
      <c r="EK5" s="145">
        <f t="shared" ca="1" si="10"/>
        <v>70</v>
      </c>
      <c r="EL5" s="145">
        <f t="shared" ca="1" si="10"/>
        <v>68</v>
      </c>
      <c r="EM5" s="145">
        <f t="shared" ca="1" si="10"/>
        <v>70</v>
      </c>
      <c r="EN5" s="145">
        <f t="shared" ca="1" si="10"/>
        <v>86</v>
      </c>
      <c r="EO5" s="145">
        <f t="shared" ca="1" si="10"/>
        <v>66</v>
      </c>
      <c r="EP5" s="145">
        <f t="shared" ca="1" si="10"/>
        <v>74.000000000000014</v>
      </c>
      <c r="EQ5" s="145">
        <f t="shared" ca="1" si="10"/>
        <v>77</v>
      </c>
      <c r="ER5" s="145">
        <f t="shared" ca="1" si="10"/>
        <v>77</v>
      </c>
      <c r="ES5" s="145">
        <f t="shared" ca="1" si="10"/>
        <v>81</v>
      </c>
      <c r="ET5" s="145">
        <f t="shared" ca="1" si="10"/>
        <v>84</v>
      </c>
      <c r="EU5" s="145">
        <f t="shared" ca="1" si="10"/>
        <v>68</v>
      </c>
      <c r="EV5" s="145">
        <f t="shared" ca="1" si="10"/>
        <v>65</v>
      </c>
      <c r="EW5" s="145">
        <f t="shared" ca="1" si="10"/>
        <v>74.000000000000014</v>
      </c>
      <c r="EX5" s="145">
        <f t="shared" ca="1" si="10"/>
        <v>66</v>
      </c>
      <c r="EY5" s="145">
        <f t="shared" ca="1" si="10"/>
        <v>78</v>
      </c>
      <c r="EZ5" s="145">
        <f t="shared" ca="1" si="10"/>
        <v>83</v>
      </c>
      <c r="FA5" s="145">
        <f t="shared" ca="1" si="10"/>
        <v>81</v>
      </c>
      <c r="FB5" s="145">
        <f t="shared" ca="1" si="10"/>
        <v>66</v>
      </c>
      <c r="FC5" s="145">
        <f t="shared" ca="1" si="10"/>
        <v>67</v>
      </c>
      <c r="FD5" s="145">
        <f t="shared" ca="1" si="10"/>
        <v>79</v>
      </c>
      <c r="FE5" s="145">
        <f t="shared" ca="1" si="10"/>
        <v>64</v>
      </c>
      <c r="FF5" s="145">
        <f t="shared" ca="1" si="10"/>
        <v>70</v>
      </c>
      <c r="FG5" s="145">
        <f t="shared" ca="1" si="10"/>
        <v>68</v>
      </c>
      <c r="FH5" s="145">
        <f t="shared" ca="1" si="10"/>
        <v>75</v>
      </c>
      <c r="FI5" s="145">
        <f t="shared" ca="1" si="10"/>
        <v>65</v>
      </c>
      <c r="FJ5" s="145">
        <f t="shared" ca="1" si="10"/>
        <v>79</v>
      </c>
      <c r="FK5" s="145">
        <f t="shared" ca="1" si="10"/>
        <v>80</v>
      </c>
      <c r="FL5" s="145">
        <f t="shared" ca="1" si="10"/>
        <v>70</v>
      </c>
      <c r="FM5" s="145">
        <f t="shared" ca="1" si="10"/>
        <v>67</v>
      </c>
      <c r="FN5" s="145">
        <f t="shared" ca="1" si="10"/>
        <v>59.000000000000007</v>
      </c>
      <c r="FO5" s="145">
        <f t="shared" ca="1" si="10"/>
        <v>61.000000000000007</v>
      </c>
      <c r="FP5" s="145">
        <f t="shared" ca="1" si="10"/>
        <v>58</v>
      </c>
      <c r="FQ5" s="145">
        <f t="shared" ca="1" si="10"/>
        <v>69</v>
      </c>
      <c r="FR5" s="145">
        <f t="shared" ca="1" si="10"/>
        <v>83</v>
      </c>
      <c r="FS5" s="145">
        <f t="shared" ca="1" si="10"/>
        <v>74.000000000000014</v>
      </c>
      <c r="FT5" s="145">
        <f t="shared" ca="1" si="10"/>
        <v>68</v>
      </c>
      <c r="FU5" s="145">
        <f t="shared" ca="1" si="10"/>
        <v>56</v>
      </c>
      <c r="FV5" s="145">
        <f t="shared" ca="1" si="10"/>
        <v>64</v>
      </c>
      <c r="FW5" s="145">
        <f t="shared" ca="1" si="10"/>
        <v>69</v>
      </c>
      <c r="FX5" s="145">
        <f t="shared" ca="1" si="10"/>
        <v>64</v>
      </c>
      <c r="FY5" s="145">
        <f t="shared" ca="1" si="10"/>
        <v>58</v>
      </c>
      <c r="FZ5" s="145">
        <f t="shared" ca="1" si="10"/>
        <v>81</v>
      </c>
      <c r="GA5" s="145">
        <f t="shared" ca="1" si="10"/>
        <v>76</v>
      </c>
      <c r="GB5" s="145">
        <f t="shared" ca="1" si="10"/>
        <v>73.000000000000014</v>
      </c>
      <c r="GC5" s="145">
        <f t="shared" ca="1" si="10"/>
        <v>74</v>
      </c>
      <c r="GD5" s="145">
        <f t="shared" ca="1" si="10"/>
        <v>94</v>
      </c>
      <c r="GE5" s="145">
        <f t="shared" ca="1" si="10"/>
        <v>71</v>
      </c>
      <c r="GF5" s="145">
        <f t="shared" ca="1" si="10"/>
        <v>71.000000000000014</v>
      </c>
      <c r="GG5" s="145">
        <f t="shared" ca="1" si="10"/>
        <v>71.000000000000014</v>
      </c>
      <c r="GH5" s="145">
        <f t="shared" ca="1" si="10"/>
        <v>80</v>
      </c>
      <c r="GI5" s="145">
        <f t="shared" ca="1" si="10"/>
        <v>78</v>
      </c>
      <c r="GJ5" s="145">
        <f t="shared" ca="1" si="10"/>
        <v>82</v>
      </c>
      <c r="GK5" s="145">
        <f t="shared" ca="1" si="10"/>
        <v>90</v>
      </c>
      <c r="GL5" s="145">
        <f t="shared" ca="1" si="10"/>
        <v>74.000000000000014</v>
      </c>
      <c r="GM5" s="145">
        <f t="shared" ca="1" si="10"/>
        <v>77</v>
      </c>
      <c r="GN5" s="145">
        <f t="shared" ca="1" si="10"/>
        <v>72</v>
      </c>
      <c r="GO5" s="145">
        <f t="shared" ca="1" si="10"/>
        <v>71.000000000000014</v>
      </c>
      <c r="GP5" s="145">
        <f t="shared" ca="1" si="10"/>
        <v>74.000000000000014</v>
      </c>
      <c r="GQ5" s="145">
        <f t="shared" ref="GQ5:IQ5" ca="1" si="11">MAX(GQ$12:GQ$19)</f>
        <v>65</v>
      </c>
      <c r="GR5" s="145">
        <f t="shared" ca="1" si="11"/>
        <v>63</v>
      </c>
      <c r="GS5" s="145">
        <f t="shared" ca="1" si="11"/>
        <v>55</v>
      </c>
      <c r="GT5" s="145">
        <f t="shared" ca="1" si="11"/>
        <v>53.000000000000007</v>
      </c>
      <c r="GU5" s="145">
        <f t="shared" ca="1" si="11"/>
        <v>55</v>
      </c>
      <c r="GV5" s="145">
        <f t="shared" ca="1" si="11"/>
        <v>73.000000000000014</v>
      </c>
      <c r="GW5" s="145">
        <f t="shared" ca="1" si="11"/>
        <v>64</v>
      </c>
      <c r="GX5" s="145">
        <f t="shared" ca="1" si="11"/>
        <v>77</v>
      </c>
      <c r="GY5" s="145">
        <f t="shared" ca="1" si="11"/>
        <v>86</v>
      </c>
      <c r="GZ5" s="145">
        <f t="shared" ca="1" si="11"/>
        <v>78</v>
      </c>
      <c r="HA5" s="145">
        <f t="shared" ca="1" si="11"/>
        <v>57</v>
      </c>
      <c r="HB5" s="145">
        <f t="shared" ca="1" si="11"/>
        <v>45</v>
      </c>
      <c r="HC5" s="145">
        <f t="shared" ca="1" si="11"/>
        <v>61.000000000000007</v>
      </c>
      <c r="HD5" s="145">
        <f t="shared" ca="1" si="11"/>
        <v>83</v>
      </c>
      <c r="HE5" s="145">
        <f t="shared" ca="1" si="11"/>
        <v>82</v>
      </c>
      <c r="HF5" s="145">
        <f t="shared" ca="1" si="11"/>
        <v>66</v>
      </c>
      <c r="HG5" s="145">
        <f t="shared" ca="1" si="11"/>
        <v>80</v>
      </c>
      <c r="HH5" s="145">
        <f t="shared" ca="1" si="11"/>
        <v>45</v>
      </c>
      <c r="HI5" s="145">
        <f t="shared" ca="1" si="11"/>
        <v>54</v>
      </c>
      <c r="HJ5" s="145">
        <f t="shared" ca="1" si="11"/>
        <v>69</v>
      </c>
      <c r="HK5" s="145">
        <f t="shared" ca="1" si="11"/>
        <v>50</v>
      </c>
      <c r="HL5" s="145">
        <f t="shared" ca="1" si="11"/>
        <v>46</v>
      </c>
      <c r="HM5" s="145">
        <f t="shared" ca="1" si="11"/>
        <v>50</v>
      </c>
      <c r="HN5" s="145">
        <f t="shared" ca="1" si="11"/>
        <v>51.000000000000007</v>
      </c>
      <c r="HO5" s="145">
        <f t="shared" ca="1" si="11"/>
        <v>46</v>
      </c>
      <c r="HP5" s="145">
        <f t="shared" ca="1" si="11"/>
        <v>49</v>
      </c>
      <c r="HQ5" s="145">
        <f t="shared" ca="1" si="11"/>
        <v>58</v>
      </c>
      <c r="HR5" s="145">
        <f t="shared" ca="1" si="11"/>
        <v>56</v>
      </c>
      <c r="HS5" s="145">
        <f t="shared" ca="1" si="11"/>
        <v>48</v>
      </c>
      <c r="HT5" s="145">
        <f t="shared" ca="1" si="11"/>
        <v>47</v>
      </c>
      <c r="HU5" s="145">
        <f t="shared" ca="1" si="11"/>
        <v>47</v>
      </c>
      <c r="HV5" s="145">
        <f t="shared" ca="1" si="11"/>
        <v>42</v>
      </c>
      <c r="HW5" s="145">
        <f t="shared" ca="1" si="11"/>
        <v>50</v>
      </c>
      <c r="HX5" s="145">
        <f t="shared" ca="1" si="11"/>
        <v>53.000000000000007</v>
      </c>
      <c r="HY5" s="145">
        <f t="shared" ca="1" si="11"/>
        <v>43</v>
      </c>
      <c r="HZ5" s="145">
        <f t="shared" ca="1" si="11"/>
        <v>37.000000000000007</v>
      </c>
      <c r="IA5" s="145">
        <f t="shared" ca="1" si="11"/>
        <v>42</v>
      </c>
      <c r="IB5" s="145">
        <f t="shared" ca="1" si="11"/>
        <v>42</v>
      </c>
      <c r="IC5" s="145">
        <f t="shared" ca="1" si="11"/>
        <v>48</v>
      </c>
      <c r="ID5" s="145">
        <f t="shared" ca="1" si="11"/>
        <v>51.000000000000007</v>
      </c>
      <c r="IE5" s="145">
        <f t="shared" ca="1" si="11"/>
        <v>54</v>
      </c>
      <c r="IF5" s="145">
        <f t="shared" ca="1" si="11"/>
        <v>57</v>
      </c>
      <c r="IG5" s="145">
        <f t="shared" ca="1" si="11"/>
        <v>55</v>
      </c>
      <c r="IH5" s="145">
        <f t="shared" ca="1" si="11"/>
        <v>62</v>
      </c>
      <c r="II5" s="145">
        <f t="shared" ca="1" si="11"/>
        <v>48</v>
      </c>
      <c r="IJ5" s="145">
        <f t="shared" ca="1" si="11"/>
        <v>45.000000000000007</v>
      </c>
      <c r="IK5" s="145">
        <f t="shared" ca="1" si="11"/>
        <v>53</v>
      </c>
      <c r="IL5" s="145">
        <f t="shared" ca="1" si="11"/>
        <v>44</v>
      </c>
      <c r="IM5" s="145">
        <f t="shared" ca="1" si="11"/>
        <v>52.000000000000007</v>
      </c>
      <c r="IN5" s="145">
        <f t="shared" ca="1" si="11"/>
        <v>58</v>
      </c>
      <c r="IO5" s="145">
        <f t="shared" ca="1" si="11"/>
        <v>50</v>
      </c>
      <c r="IP5" s="145">
        <f t="shared" ca="1" si="11"/>
        <v>49</v>
      </c>
      <c r="IQ5" s="146">
        <f t="shared" ca="1" si="11"/>
        <v>44</v>
      </c>
    </row>
    <row r="6" spans="1:251" s="7" customFormat="1" ht="12.75" customHeight="1" x14ac:dyDescent="0.2">
      <c r="A6" s="2"/>
      <c r="C6" s="219" t="s">
        <v>55</v>
      </c>
      <c r="D6" s="78"/>
      <c r="F6" s="94" t="str">
        <f>"Avg " &amp; $F$19 &amp; "-" &amp; $F$12</f>
        <v>Avg 2014-2021</v>
      </c>
      <c r="G6" s="80">
        <f t="shared" ref="G6:BR6" ca="1" si="12">ROUND(AVERAGE(G$12:G$19),0)</f>
        <v>43</v>
      </c>
      <c r="H6" s="43">
        <f t="shared" ca="1" si="12"/>
        <v>45</v>
      </c>
      <c r="I6" s="43">
        <f t="shared" ca="1" si="12"/>
        <v>43</v>
      </c>
      <c r="J6" s="43">
        <f t="shared" ca="1" si="12"/>
        <v>39</v>
      </c>
      <c r="K6" s="43">
        <f t="shared" ca="1" si="12"/>
        <v>43</v>
      </c>
      <c r="L6" s="43">
        <f t="shared" ca="1" si="12"/>
        <v>44</v>
      </c>
      <c r="M6" s="43">
        <f t="shared" ca="1" si="12"/>
        <v>48</v>
      </c>
      <c r="N6" s="43">
        <f t="shared" ca="1" si="12"/>
        <v>53</v>
      </c>
      <c r="O6" s="43">
        <f t="shared" ca="1" si="12"/>
        <v>54</v>
      </c>
      <c r="P6" s="43">
        <f t="shared" ca="1" si="12"/>
        <v>50</v>
      </c>
      <c r="Q6" s="43">
        <f t="shared" ca="1" si="12"/>
        <v>50</v>
      </c>
      <c r="R6" s="43">
        <f t="shared" ca="1" si="12"/>
        <v>46</v>
      </c>
      <c r="S6" s="43">
        <f t="shared" ca="1" si="12"/>
        <v>45</v>
      </c>
      <c r="T6" s="43">
        <f t="shared" ca="1" si="12"/>
        <v>42</v>
      </c>
      <c r="U6" s="43">
        <f t="shared" ca="1" si="12"/>
        <v>44</v>
      </c>
      <c r="V6" s="43">
        <f t="shared" ca="1" si="12"/>
        <v>46</v>
      </c>
      <c r="W6" s="43">
        <f t="shared" ca="1" si="12"/>
        <v>47</v>
      </c>
      <c r="X6" s="43">
        <f t="shared" ca="1" si="12"/>
        <v>48</v>
      </c>
      <c r="Y6" s="43">
        <f t="shared" ca="1" si="12"/>
        <v>48</v>
      </c>
      <c r="Z6" s="43">
        <f t="shared" ca="1" si="12"/>
        <v>48</v>
      </c>
      <c r="AA6" s="43">
        <f t="shared" ca="1" si="12"/>
        <v>46</v>
      </c>
      <c r="AB6" s="43">
        <f t="shared" ca="1" si="12"/>
        <v>51</v>
      </c>
      <c r="AC6" s="43">
        <f t="shared" ca="1" si="12"/>
        <v>49</v>
      </c>
      <c r="AD6" s="43">
        <f t="shared" ca="1" si="12"/>
        <v>49</v>
      </c>
      <c r="AE6" s="43">
        <f t="shared" ca="1" si="12"/>
        <v>47</v>
      </c>
      <c r="AF6" s="43">
        <f t="shared" ca="1" si="12"/>
        <v>44</v>
      </c>
      <c r="AG6" s="43">
        <f t="shared" ca="1" si="12"/>
        <v>44</v>
      </c>
      <c r="AH6" s="43">
        <f t="shared" ca="1" si="12"/>
        <v>45</v>
      </c>
      <c r="AI6" s="43">
        <f t="shared" ca="1" si="12"/>
        <v>48</v>
      </c>
      <c r="AJ6" s="43">
        <f t="shared" ca="1" si="12"/>
        <v>45</v>
      </c>
      <c r="AK6" s="43">
        <f t="shared" ca="1" si="12"/>
        <v>50</v>
      </c>
      <c r="AL6" s="43">
        <f t="shared" ca="1" si="12"/>
        <v>48</v>
      </c>
      <c r="AM6" s="43">
        <f t="shared" ca="1" si="12"/>
        <v>50</v>
      </c>
      <c r="AN6" s="43">
        <f t="shared" ca="1" si="12"/>
        <v>49</v>
      </c>
      <c r="AO6" s="43">
        <f t="shared" ca="1" si="12"/>
        <v>49</v>
      </c>
      <c r="AP6" s="43">
        <f t="shared" ca="1" si="12"/>
        <v>50</v>
      </c>
      <c r="AQ6" s="43">
        <f t="shared" ca="1" si="12"/>
        <v>54</v>
      </c>
      <c r="AR6" s="43">
        <f t="shared" ca="1" si="12"/>
        <v>46</v>
      </c>
      <c r="AS6" s="43">
        <f t="shared" ca="1" si="12"/>
        <v>49</v>
      </c>
      <c r="AT6" s="43">
        <f t="shared" ca="1" si="12"/>
        <v>51</v>
      </c>
      <c r="AU6" s="43">
        <f t="shared" ca="1" si="12"/>
        <v>54</v>
      </c>
      <c r="AV6" s="43">
        <f t="shared" ca="1" si="12"/>
        <v>59</v>
      </c>
      <c r="AW6" s="43">
        <f t="shared" ca="1" si="12"/>
        <v>56</v>
      </c>
      <c r="AX6" s="43">
        <f t="shared" ca="1" si="12"/>
        <v>57</v>
      </c>
      <c r="AY6" s="43">
        <f t="shared" ca="1" si="12"/>
        <v>53</v>
      </c>
      <c r="AZ6" s="43">
        <f t="shared" ca="1" si="12"/>
        <v>51</v>
      </c>
      <c r="BA6" s="43">
        <f t="shared" ca="1" si="12"/>
        <v>55</v>
      </c>
      <c r="BB6" s="43">
        <f t="shared" ca="1" si="12"/>
        <v>50</v>
      </c>
      <c r="BC6" s="43">
        <f t="shared" ca="1" si="12"/>
        <v>57</v>
      </c>
      <c r="BD6" s="43">
        <f t="shared" ca="1" si="12"/>
        <v>55</v>
      </c>
      <c r="BE6" s="43">
        <f t="shared" ca="1" si="12"/>
        <v>52</v>
      </c>
      <c r="BF6" s="43">
        <f t="shared" ca="1" si="12"/>
        <v>54</v>
      </c>
      <c r="BG6" s="43">
        <f t="shared" ca="1" si="12"/>
        <v>53</v>
      </c>
      <c r="BH6" s="43">
        <f t="shared" ca="1" si="12"/>
        <v>48</v>
      </c>
      <c r="BI6" s="43">
        <f t="shared" ca="1" si="12"/>
        <v>52</v>
      </c>
      <c r="BJ6" s="43">
        <f t="shared" ca="1" si="12"/>
        <v>51</v>
      </c>
      <c r="BK6" s="43">
        <f t="shared" ca="1" si="12"/>
        <v>53</v>
      </c>
      <c r="BL6" s="43">
        <f t="shared" ca="1" si="12"/>
        <v>48</v>
      </c>
      <c r="BM6" s="43">
        <f t="shared" ca="1" si="12"/>
        <v>56</v>
      </c>
      <c r="BN6" s="43">
        <f t="shared" ca="1" si="12"/>
        <v>49</v>
      </c>
      <c r="BO6" s="43">
        <f t="shared" ca="1" si="12"/>
        <v>50</v>
      </c>
      <c r="BP6" s="43">
        <f t="shared" ca="1" si="12"/>
        <v>50</v>
      </c>
      <c r="BQ6" s="43">
        <f t="shared" ca="1" si="12"/>
        <v>55</v>
      </c>
      <c r="BR6" s="43">
        <f t="shared" ca="1" si="12"/>
        <v>55</v>
      </c>
      <c r="BS6" s="43">
        <f t="shared" ref="BS6:ED6" ca="1" si="13">ROUND(AVERAGE(BS$12:BS$19),0)</f>
        <v>55</v>
      </c>
      <c r="BT6" s="43">
        <f t="shared" ca="1" si="13"/>
        <v>52</v>
      </c>
      <c r="BU6" s="43">
        <f t="shared" ca="1" si="13"/>
        <v>49</v>
      </c>
      <c r="BV6" s="43">
        <f t="shared" ca="1" si="13"/>
        <v>52</v>
      </c>
      <c r="BW6" s="43">
        <f t="shared" ca="1" si="13"/>
        <v>58</v>
      </c>
      <c r="BX6" s="43">
        <f t="shared" ca="1" si="13"/>
        <v>51</v>
      </c>
      <c r="BY6" s="43">
        <f t="shared" ca="1" si="13"/>
        <v>49</v>
      </c>
      <c r="BZ6" s="43">
        <f t="shared" ca="1" si="13"/>
        <v>51</v>
      </c>
      <c r="CA6" s="43">
        <f t="shared" ca="1" si="13"/>
        <v>61</v>
      </c>
      <c r="CB6" s="43">
        <f t="shared" ca="1" si="13"/>
        <v>44</v>
      </c>
      <c r="CC6" s="43">
        <f t="shared" ca="1" si="13"/>
        <v>50</v>
      </c>
      <c r="CD6" s="43">
        <f t="shared" ca="1" si="13"/>
        <v>51</v>
      </c>
      <c r="CE6" s="43">
        <f t="shared" ca="1" si="13"/>
        <v>51</v>
      </c>
      <c r="CF6" s="43">
        <f t="shared" ca="1" si="13"/>
        <v>55</v>
      </c>
      <c r="CG6" s="43">
        <f t="shared" ca="1" si="13"/>
        <v>58</v>
      </c>
      <c r="CH6" s="43">
        <f t="shared" ca="1" si="13"/>
        <v>54</v>
      </c>
      <c r="CI6" s="43">
        <f t="shared" ca="1" si="13"/>
        <v>51</v>
      </c>
      <c r="CJ6" s="43">
        <f t="shared" ca="1" si="13"/>
        <v>54</v>
      </c>
      <c r="CK6" s="43">
        <f t="shared" ca="1" si="13"/>
        <v>51</v>
      </c>
      <c r="CL6" s="43">
        <f t="shared" ca="1" si="13"/>
        <v>52</v>
      </c>
      <c r="CM6" s="43">
        <f t="shared" ca="1" si="13"/>
        <v>60</v>
      </c>
      <c r="CN6" s="43">
        <f t="shared" ca="1" si="13"/>
        <v>66</v>
      </c>
      <c r="CO6" s="43">
        <f t="shared" ca="1" si="13"/>
        <v>68</v>
      </c>
      <c r="CP6" s="43">
        <f t="shared" ca="1" si="13"/>
        <v>56</v>
      </c>
      <c r="CQ6" s="43">
        <f t="shared" ca="1" si="13"/>
        <v>52</v>
      </c>
      <c r="CR6" s="43">
        <f t="shared" ca="1" si="13"/>
        <v>52</v>
      </c>
      <c r="CS6" s="43">
        <f t="shared" ca="1" si="13"/>
        <v>42</v>
      </c>
      <c r="CT6" s="43">
        <f t="shared" ca="1" si="13"/>
        <v>51</v>
      </c>
      <c r="CU6" s="43">
        <f t="shared" ca="1" si="13"/>
        <v>59</v>
      </c>
      <c r="CV6" s="43">
        <f t="shared" ca="1" si="13"/>
        <v>56</v>
      </c>
      <c r="CW6" s="43">
        <f t="shared" ca="1" si="13"/>
        <v>46</v>
      </c>
      <c r="CX6" s="43">
        <f t="shared" ca="1" si="13"/>
        <v>56</v>
      </c>
      <c r="CY6" s="43">
        <f t="shared" ca="1" si="13"/>
        <v>46</v>
      </c>
      <c r="CZ6" s="43">
        <f t="shared" ca="1" si="13"/>
        <v>50</v>
      </c>
      <c r="DA6" s="43">
        <f t="shared" ca="1" si="13"/>
        <v>50</v>
      </c>
      <c r="DB6" s="43">
        <f t="shared" ca="1" si="13"/>
        <v>55</v>
      </c>
      <c r="DC6" s="43">
        <f t="shared" ca="1" si="13"/>
        <v>61</v>
      </c>
      <c r="DD6" s="43">
        <f t="shared" ca="1" si="13"/>
        <v>59</v>
      </c>
      <c r="DE6" s="43">
        <f t="shared" ca="1" si="13"/>
        <v>65</v>
      </c>
      <c r="DF6" s="43">
        <f t="shared" ca="1" si="13"/>
        <v>59</v>
      </c>
      <c r="DG6" s="43">
        <f t="shared" ca="1" si="13"/>
        <v>58</v>
      </c>
      <c r="DH6" s="43">
        <f t="shared" ca="1" si="13"/>
        <v>62</v>
      </c>
      <c r="DI6" s="43">
        <f t="shared" ca="1" si="13"/>
        <v>56</v>
      </c>
      <c r="DJ6" s="43">
        <f t="shared" ca="1" si="13"/>
        <v>61</v>
      </c>
      <c r="DK6" s="43">
        <f t="shared" ca="1" si="13"/>
        <v>64</v>
      </c>
      <c r="DL6" s="43">
        <f t="shared" ca="1" si="13"/>
        <v>62</v>
      </c>
      <c r="DM6" s="43">
        <f t="shared" ca="1" si="13"/>
        <v>54</v>
      </c>
      <c r="DN6" s="43">
        <f t="shared" ca="1" si="13"/>
        <v>64</v>
      </c>
      <c r="DO6" s="43">
        <f t="shared" ca="1" si="13"/>
        <v>63</v>
      </c>
      <c r="DP6" s="43">
        <f t="shared" ca="1" si="13"/>
        <v>63</v>
      </c>
      <c r="DQ6" s="43">
        <f t="shared" ca="1" si="13"/>
        <v>50</v>
      </c>
      <c r="DR6" s="43">
        <f t="shared" ca="1" si="13"/>
        <v>59</v>
      </c>
      <c r="DS6" s="43">
        <f t="shared" ca="1" si="13"/>
        <v>56</v>
      </c>
      <c r="DT6" s="43">
        <f t="shared" ca="1" si="13"/>
        <v>62</v>
      </c>
      <c r="DU6" s="43">
        <f t="shared" ca="1" si="13"/>
        <v>51</v>
      </c>
      <c r="DV6" s="43">
        <f t="shared" ca="1" si="13"/>
        <v>56</v>
      </c>
      <c r="DW6" s="43">
        <f t="shared" ca="1" si="13"/>
        <v>63</v>
      </c>
      <c r="DX6" s="43">
        <f t="shared" ca="1" si="13"/>
        <v>65</v>
      </c>
      <c r="DY6" s="43">
        <f t="shared" ca="1" si="13"/>
        <v>60</v>
      </c>
      <c r="DZ6" s="43">
        <f t="shared" ca="1" si="13"/>
        <v>64</v>
      </c>
      <c r="EA6" s="43">
        <f t="shared" ca="1" si="13"/>
        <v>65</v>
      </c>
      <c r="EB6" s="43">
        <f t="shared" ca="1" si="13"/>
        <v>54</v>
      </c>
      <c r="EC6" s="43">
        <f t="shared" ca="1" si="13"/>
        <v>55</v>
      </c>
      <c r="ED6" s="43">
        <f t="shared" ca="1" si="13"/>
        <v>48</v>
      </c>
      <c r="EE6" s="43">
        <f t="shared" ref="EE6:GP6" ca="1" si="14">ROUND(AVERAGE(EE$12:EE$19),0)</f>
        <v>65</v>
      </c>
      <c r="EF6" s="43">
        <f t="shared" ca="1" si="14"/>
        <v>66</v>
      </c>
      <c r="EG6" s="43">
        <f t="shared" ca="1" si="14"/>
        <v>62</v>
      </c>
      <c r="EH6" s="43">
        <f t="shared" ca="1" si="14"/>
        <v>63</v>
      </c>
      <c r="EI6" s="43">
        <f t="shared" ca="1" si="14"/>
        <v>68</v>
      </c>
      <c r="EJ6" s="43">
        <f t="shared" ca="1" si="14"/>
        <v>68</v>
      </c>
      <c r="EK6" s="43">
        <f t="shared" ca="1" si="14"/>
        <v>59</v>
      </c>
      <c r="EL6" s="43">
        <f t="shared" ca="1" si="14"/>
        <v>59</v>
      </c>
      <c r="EM6" s="43">
        <f t="shared" ca="1" si="14"/>
        <v>56</v>
      </c>
      <c r="EN6" s="43">
        <f t="shared" ca="1" si="14"/>
        <v>65</v>
      </c>
      <c r="EO6" s="43">
        <f t="shared" ca="1" si="14"/>
        <v>60</v>
      </c>
      <c r="EP6" s="43">
        <f t="shared" ca="1" si="14"/>
        <v>61</v>
      </c>
      <c r="EQ6" s="43">
        <f t="shared" ca="1" si="14"/>
        <v>69</v>
      </c>
      <c r="ER6" s="43">
        <f t="shared" ca="1" si="14"/>
        <v>66</v>
      </c>
      <c r="ES6" s="43">
        <f t="shared" ca="1" si="14"/>
        <v>66</v>
      </c>
      <c r="ET6" s="43">
        <f t="shared" ca="1" si="14"/>
        <v>63</v>
      </c>
      <c r="EU6" s="43">
        <f t="shared" ca="1" si="14"/>
        <v>55</v>
      </c>
      <c r="EV6" s="43">
        <f t="shared" ca="1" si="14"/>
        <v>52</v>
      </c>
      <c r="EW6" s="43">
        <f t="shared" ca="1" si="14"/>
        <v>58</v>
      </c>
      <c r="EX6" s="43">
        <f t="shared" ca="1" si="14"/>
        <v>57</v>
      </c>
      <c r="EY6" s="43">
        <f t="shared" ca="1" si="14"/>
        <v>58</v>
      </c>
      <c r="EZ6" s="43">
        <f t="shared" ca="1" si="14"/>
        <v>64</v>
      </c>
      <c r="FA6" s="43">
        <f t="shared" ca="1" si="14"/>
        <v>56</v>
      </c>
      <c r="FB6" s="43">
        <f t="shared" ca="1" si="14"/>
        <v>54</v>
      </c>
      <c r="FC6" s="43">
        <f t="shared" ca="1" si="14"/>
        <v>56</v>
      </c>
      <c r="FD6" s="43">
        <f t="shared" ca="1" si="14"/>
        <v>55</v>
      </c>
      <c r="FE6" s="43">
        <f t="shared" ca="1" si="14"/>
        <v>50</v>
      </c>
      <c r="FF6" s="43">
        <f t="shared" ca="1" si="14"/>
        <v>51</v>
      </c>
      <c r="FG6" s="43">
        <f t="shared" ca="1" si="14"/>
        <v>55</v>
      </c>
      <c r="FH6" s="43">
        <f t="shared" ca="1" si="14"/>
        <v>60</v>
      </c>
      <c r="FI6" s="43">
        <f t="shared" ca="1" si="14"/>
        <v>56</v>
      </c>
      <c r="FJ6" s="43">
        <f t="shared" ca="1" si="14"/>
        <v>56</v>
      </c>
      <c r="FK6" s="43">
        <f t="shared" ca="1" si="14"/>
        <v>59</v>
      </c>
      <c r="FL6" s="43">
        <f t="shared" ca="1" si="14"/>
        <v>59</v>
      </c>
      <c r="FM6" s="43">
        <f t="shared" ca="1" si="14"/>
        <v>56</v>
      </c>
      <c r="FN6" s="43">
        <f t="shared" ca="1" si="14"/>
        <v>51</v>
      </c>
      <c r="FO6" s="43">
        <f t="shared" ca="1" si="14"/>
        <v>49</v>
      </c>
      <c r="FP6" s="43">
        <f t="shared" ca="1" si="14"/>
        <v>53</v>
      </c>
      <c r="FQ6" s="43">
        <f t="shared" ca="1" si="14"/>
        <v>56</v>
      </c>
      <c r="FR6" s="43">
        <f t="shared" ca="1" si="14"/>
        <v>59</v>
      </c>
      <c r="FS6" s="43">
        <f t="shared" ca="1" si="14"/>
        <v>66</v>
      </c>
      <c r="FT6" s="43">
        <f t="shared" ca="1" si="14"/>
        <v>59</v>
      </c>
      <c r="FU6" s="43">
        <f t="shared" ca="1" si="14"/>
        <v>50</v>
      </c>
      <c r="FV6" s="43">
        <f t="shared" ca="1" si="14"/>
        <v>52</v>
      </c>
      <c r="FW6" s="43">
        <f t="shared" ca="1" si="14"/>
        <v>48</v>
      </c>
      <c r="FX6" s="43">
        <f t="shared" ca="1" si="14"/>
        <v>55</v>
      </c>
      <c r="FY6" s="43">
        <f t="shared" ca="1" si="14"/>
        <v>52</v>
      </c>
      <c r="FZ6" s="43">
        <f t="shared" ca="1" si="14"/>
        <v>52</v>
      </c>
      <c r="GA6" s="43">
        <f t="shared" ca="1" si="14"/>
        <v>60</v>
      </c>
      <c r="GB6" s="43">
        <f t="shared" ca="1" si="14"/>
        <v>57</v>
      </c>
      <c r="GC6" s="43">
        <f t="shared" ca="1" si="14"/>
        <v>60</v>
      </c>
      <c r="GD6" s="43">
        <f t="shared" ca="1" si="14"/>
        <v>66</v>
      </c>
      <c r="GE6" s="43">
        <f t="shared" ca="1" si="14"/>
        <v>55</v>
      </c>
      <c r="GF6" s="43">
        <f t="shared" ca="1" si="14"/>
        <v>59</v>
      </c>
      <c r="GG6" s="43">
        <f t="shared" ca="1" si="14"/>
        <v>57</v>
      </c>
      <c r="GH6" s="43">
        <f t="shared" ca="1" si="14"/>
        <v>61</v>
      </c>
      <c r="GI6" s="43">
        <f t="shared" ca="1" si="14"/>
        <v>49</v>
      </c>
      <c r="GJ6" s="43">
        <f t="shared" ca="1" si="14"/>
        <v>53</v>
      </c>
      <c r="GK6" s="43">
        <f t="shared" ca="1" si="14"/>
        <v>56</v>
      </c>
      <c r="GL6" s="43">
        <f t="shared" ca="1" si="14"/>
        <v>59</v>
      </c>
      <c r="GM6" s="43">
        <f t="shared" ca="1" si="14"/>
        <v>57</v>
      </c>
      <c r="GN6" s="43">
        <f t="shared" ca="1" si="14"/>
        <v>58</v>
      </c>
      <c r="GO6" s="43">
        <f t="shared" ca="1" si="14"/>
        <v>55</v>
      </c>
      <c r="GP6" s="43">
        <f t="shared" ca="1" si="14"/>
        <v>51</v>
      </c>
      <c r="GQ6" s="43">
        <f t="shared" ref="GQ6:IQ6" ca="1" si="15">ROUND(AVERAGE(GQ$12:GQ$19),0)</f>
        <v>44</v>
      </c>
      <c r="GR6" s="43">
        <f t="shared" ca="1" si="15"/>
        <v>41</v>
      </c>
      <c r="GS6" s="43">
        <f t="shared" ca="1" si="15"/>
        <v>41</v>
      </c>
      <c r="GT6" s="43">
        <f t="shared" ca="1" si="15"/>
        <v>42</v>
      </c>
      <c r="GU6" s="43">
        <f t="shared" ca="1" si="15"/>
        <v>36</v>
      </c>
      <c r="GV6" s="43">
        <f t="shared" ca="1" si="15"/>
        <v>46</v>
      </c>
      <c r="GW6" s="43">
        <f t="shared" ca="1" si="15"/>
        <v>50</v>
      </c>
      <c r="GX6" s="43">
        <f t="shared" ca="1" si="15"/>
        <v>57</v>
      </c>
      <c r="GY6" s="43">
        <f t="shared" ca="1" si="15"/>
        <v>53</v>
      </c>
      <c r="GZ6" s="43">
        <f t="shared" ca="1" si="15"/>
        <v>45</v>
      </c>
      <c r="HA6" s="43">
        <f t="shared" ca="1" si="15"/>
        <v>41</v>
      </c>
      <c r="HB6" s="43">
        <f t="shared" ca="1" si="15"/>
        <v>40</v>
      </c>
      <c r="HC6" s="43">
        <f t="shared" ca="1" si="15"/>
        <v>44</v>
      </c>
      <c r="HD6" s="43">
        <f t="shared" ca="1" si="15"/>
        <v>48</v>
      </c>
      <c r="HE6" s="43">
        <f t="shared" ca="1" si="15"/>
        <v>52</v>
      </c>
      <c r="HF6" s="43">
        <f t="shared" ca="1" si="15"/>
        <v>44</v>
      </c>
      <c r="HG6" s="43">
        <f t="shared" ca="1" si="15"/>
        <v>44</v>
      </c>
      <c r="HH6" s="43">
        <f t="shared" ca="1" si="15"/>
        <v>40</v>
      </c>
      <c r="HI6" s="43">
        <f t="shared" ca="1" si="15"/>
        <v>41</v>
      </c>
      <c r="HJ6" s="43">
        <f t="shared" ca="1" si="15"/>
        <v>45</v>
      </c>
      <c r="HK6" s="43">
        <f t="shared" ca="1" si="15"/>
        <v>40</v>
      </c>
      <c r="HL6" s="43">
        <f t="shared" ca="1" si="15"/>
        <v>37</v>
      </c>
      <c r="HM6" s="43">
        <f t="shared" ca="1" si="15"/>
        <v>39</v>
      </c>
      <c r="HN6" s="43">
        <f t="shared" ca="1" si="15"/>
        <v>37</v>
      </c>
      <c r="HO6" s="43">
        <f t="shared" ca="1" si="15"/>
        <v>39</v>
      </c>
      <c r="HP6" s="43">
        <f t="shared" ca="1" si="15"/>
        <v>40</v>
      </c>
      <c r="HQ6" s="43">
        <f t="shared" ca="1" si="15"/>
        <v>38</v>
      </c>
      <c r="HR6" s="43">
        <f t="shared" ca="1" si="15"/>
        <v>42</v>
      </c>
      <c r="HS6" s="43">
        <f t="shared" ca="1" si="15"/>
        <v>41</v>
      </c>
      <c r="HT6" s="43">
        <f t="shared" ca="1" si="15"/>
        <v>40</v>
      </c>
      <c r="HU6" s="43">
        <f t="shared" ca="1" si="15"/>
        <v>37</v>
      </c>
      <c r="HV6" s="43">
        <f t="shared" ca="1" si="15"/>
        <v>38</v>
      </c>
      <c r="HW6" s="43">
        <f t="shared" ca="1" si="15"/>
        <v>39</v>
      </c>
      <c r="HX6" s="43">
        <f t="shared" ca="1" si="15"/>
        <v>41</v>
      </c>
      <c r="HY6" s="43">
        <f t="shared" ca="1" si="15"/>
        <v>39</v>
      </c>
      <c r="HZ6" s="43">
        <f t="shared" ca="1" si="15"/>
        <v>33</v>
      </c>
      <c r="IA6" s="43">
        <f t="shared" ca="1" si="15"/>
        <v>36</v>
      </c>
      <c r="IB6" s="43">
        <f t="shared" ca="1" si="15"/>
        <v>37</v>
      </c>
      <c r="IC6" s="43">
        <f t="shared" ca="1" si="15"/>
        <v>38</v>
      </c>
      <c r="ID6" s="43">
        <f t="shared" ca="1" si="15"/>
        <v>41</v>
      </c>
      <c r="IE6" s="43">
        <f t="shared" ca="1" si="15"/>
        <v>43</v>
      </c>
      <c r="IF6" s="43">
        <f t="shared" ca="1" si="15"/>
        <v>45</v>
      </c>
      <c r="IG6" s="43">
        <f t="shared" ca="1" si="15"/>
        <v>43</v>
      </c>
      <c r="IH6" s="43">
        <f t="shared" ca="1" si="15"/>
        <v>43</v>
      </c>
      <c r="II6" s="43">
        <f t="shared" ca="1" si="15"/>
        <v>41</v>
      </c>
      <c r="IJ6" s="43">
        <f t="shared" ca="1" si="15"/>
        <v>38</v>
      </c>
      <c r="IK6" s="43">
        <f t="shared" ca="1" si="15"/>
        <v>37</v>
      </c>
      <c r="IL6" s="43">
        <f t="shared" ca="1" si="15"/>
        <v>34</v>
      </c>
      <c r="IM6" s="43">
        <f t="shared" ca="1" si="15"/>
        <v>41</v>
      </c>
      <c r="IN6" s="43">
        <f t="shared" ca="1" si="15"/>
        <v>42</v>
      </c>
      <c r="IO6" s="43">
        <f t="shared" ca="1" si="15"/>
        <v>40</v>
      </c>
      <c r="IP6" s="43">
        <f t="shared" ca="1" si="15"/>
        <v>36</v>
      </c>
      <c r="IQ6" s="81">
        <f t="shared" ca="1" si="15"/>
        <v>35</v>
      </c>
    </row>
    <row r="7" spans="1:251" s="7" customFormat="1" ht="12.75" customHeight="1" x14ac:dyDescent="0.2">
      <c r="A7" s="2"/>
      <c r="C7" s="226" t="s">
        <v>56</v>
      </c>
      <c r="D7" s="78"/>
      <c r="F7" s="95" t="str">
        <f>"Min " &amp; $F$19 &amp; "-" &amp; $F$12</f>
        <v>Min 2014-2021</v>
      </c>
      <c r="G7" s="82">
        <f t="shared" ref="G7:BR7" ca="1" si="16">MIN(G$12:G$19)</f>
        <v>40</v>
      </c>
      <c r="H7" s="83">
        <f t="shared" ca="1" si="16"/>
        <v>41</v>
      </c>
      <c r="I7" s="83">
        <f t="shared" ca="1" si="16"/>
        <v>41</v>
      </c>
      <c r="J7" s="83">
        <f t="shared" ca="1" si="16"/>
        <v>27</v>
      </c>
      <c r="K7" s="83">
        <f t="shared" ca="1" si="16"/>
        <v>41</v>
      </c>
      <c r="L7" s="83">
        <f t="shared" ca="1" si="16"/>
        <v>40</v>
      </c>
      <c r="M7" s="83">
        <f t="shared" ca="1" si="16"/>
        <v>42</v>
      </c>
      <c r="N7" s="83">
        <f t="shared" ca="1" si="16"/>
        <v>43</v>
      </c>
      <c r="O7" s="83">
        <f t="shared" ca="1" si="16"/>
        <v>39</v>
      </c>
      <c r="P7" s="83">
        <f t="shared" ca="1" si="16"/>
        <v>45.000000000000007</v>
      </c>
      <c r="Q7" s="83">
        <f t="shared" ca="1" si="16"/>
        <v>45.000000000000007</v>
      </c>
      <c r="R7" s="83">
        <f t="shared" ca="1" si="16"/>
        <v>43</v>
      </c>
      <c r="S7" s="83">
        <f t="shared" ca="1" si="16"/>
        <v>43</v>
      </c>
      <c r="T7" s="83">
        <f t="shared" ca="1" si="16"/>
        <v>39</v>
      </c>
      <c r="U7" s="83">
        <f t="shared" ca="1" si="16"/>
        <v>30</v>
      </c>
      <c r="V7" s="83">
        <f t="shared" ca="1" si="16"/>
        <v>43</v>
      </c>
      <c r="W7" s="83">
        <f t="shared" ca="1" si="16"/>
        <v>39</v>
      </c>
      <c r="X7" s="83">
        <f t="shared" ca="1" si="16"/>
        <v>45</v>
      </c>
      <c r="Y7" s="83">
        <f t="shared" ca="1" si="16"/>
        <v>39</v>
      </c>
      <c r="Z7" s="83">
        <f t="shared" ca="1" si="16"/>
        <v>43</v>
      </c>
      <c r="AA7" s="83">
        <f t="shared" ca="1" si="16"/>
        <v>43</v>
      </c>
      <c r="AB7" s="83">
        <f t="shared" ca="1" si="16"/>
        <v>47</v>
      </c>
      <c r="AC7" s="83">
        <f t="shared" ca="1" si="16"/>
        <v>42</v>
      </c>
      <c r="AD7" s="83">
        <f t="shared" ca="1" si="16"/>
        <v>38</v>
      </c>
      <c r="AE7" s="83">
        <f t="shared" ca="1" si="16"/>
        <v>41</v>
      </c>
      <c r="AF7" s="83">
        <f t="shared" ca="1" si="16"/>
        <v>40</v>
      </c>
      <c r="AG7" s="83">
        <f t="shared" ca="1" si="16"/>
        <v>36.000000000000007</v>
      </c>
      <c r="AH7" s="83">
        <f t="shared" ca="1" si="16"/>
        <v>42</v>
      </c>
      <c r="AI7" s="83">
        <f t="shared" ca="1" si="16"/>
        <v>42</v>
      </c>
      <c r="AJ7" s="83">
        <f t="shared" ca="1" si="16"/>
        <v>41</v>
      </c>
      <c r="AK7" s="83">
        <f t="shared" ca="1" si="16"/>
        <v>45.000000000000007</v>
      </c>
      <c r="AL7" s="83">
        <f t="shared" ca="1" si="16"/>
        <v>43</v>
      </c>
      <c r="AM7" s="83">
        <f t="shared" ca="1" si="16"/>
        <v>44.000000000000007</v>
      </c>
      <c r="AN7" s="83">
        <f t="shared" ca="1" si="16"/>
        <v>43</v>
      </c>
      <c r="AO7" s="83">
        <f t="shared" ca="1" si="16"/>
        <v>44.000000000000007</v>
      </c>
      <c r="AP7" s="83">
        <f t="shared" ca="1" si="16"/>
        <v>47</v>
      </c>
      <c r="AQ7" s="83">
        <f t="shared" ca="1" si="16"/>
        <v>49</v>
      </c>
      <c r="AR7" s="83">
        <f t="shared" ca="1" si="16"/>
        <v>39</v>
      </c>
      <c r="AS7" s="83">
        <f t="shared" ca="1" si="16"/>
        <v>44.000000000000007</v>
      </c>
      <c r="AT7" s="83">
        <f t="shared" ca="1" si="16"/>
        <v>41</v>
      </c>
      <c r="AU7" s="83">
        <f t="shared" ca="1" si="16"/>
        <v>35</v>
      </c>
      <c r="AV7" s="83">
        <f t="shared" ca="1" si="16"/>
        <v>51.000000000000007</v>
      </c>
      <c r="AW7" s="83">
        <f t="shared" ca="1" si="16"/>
        <v>47</v>
      </c>
      <c r="AX7" s="83">
        <f t="shared" ca="1" si="16"/>
        <v>48</v>
      </c>
      <c r="AY7" s="83">
        <f t="shared" ca="1" si="16"/>
        <v>42</v>
      </c>
      <c r="AZ7" s="83">
        <f t="shared" ca="1" si="16"/>
        <v>41</v>
      </c>
      <c r="BA7" s="83">
        <f t="shared" ca="1" si="16"/>
        <v>48</v>
      </c>
      <c r="BB7" s="83">
        <f t="shared" ca="1" si="16"/>
        <v>40</v>
      </c>
      <c r="BC7" s="83">
        <f t="shared" ca="1" si="16"/>
        <v>49</v>
      </c>
      <c r="BD7" s="83">
        <f t="shared" ca="1" si="16"/>
        <v>48</v>
      </c>
      <c r="BE7" s="83">
        <f t="shared" ca="1" si="16"/>
        <v>49</v>
      </c>
      <c r="BF7" s="83">
        <f t="shared" ca="1" si="16"/>
        <v>45.000000000000007</v>
      </c>
      <c r="BG7" s="83">
        <f t="shared" ca="1" si="16"/>
        <v>32</v>
      </c>
      <c r="BH7" s="83">
        <f t="shared" ca="1" si="16"/>
        <v>43</v>
      </c>
      <c r="BI7" s="83">
        <f t="shared" ca="1" si="16"/>
        <v>41</v>
      </c>
      <c r="BJ7" s="83">
        <f t="shared" ca="1" si="16"/>
        <v>39</v>
      </c>
      <c r="BK7" s="83">
        <f t="shared" ca="1" si="16"/>
        <v>33</v>
      </c>
      <c r="BL7" s="83">
        <f t="shared" ca="1" si="16"/>
        <v>39</v>
      </c>
      <c r="BM7" s="83">
        <f t="shared" ca="1" si="16"/>
        <v>48</v>
      </c>
      <c r="BN7" s="83">
        <f t="shared" ca="1" si="16"/>
        <v>43</v>
      </c>
      <c r="BO7" s="83">
        <f t="shared" ca="1" si="16"/>
        <v>44</v>
      </c>
      <c r="BP7" s="83">
        <f t="shared" ca="1" si="16"/>
        <v>36.000000000000007</v>
      </c>
      <c r="BQ7" s="83">
        <f t="shared" ca="1" si="16"/>
        <v>39</v>
      </c>
      <c r="BR7" s="83">
        <f t="shared" ca="1" si="16"/>
        <v>38</v>
      </c>
      <c r="BS7" s="83">
        <f t="shared" ref="BS7:ED7" ca="1" si="17">MIN(BS$12:BS$19)</f>
        <v>35</v>
      </c>
      <c r="BT7" s="83">
        <f t="shared" ca="1" si="17"/>
        <v>30</v>
      </c>
      <c r="BU7" s="83">
        <f t="shared" ca="1" si="17"/>
        <v>30</v>
      </c>
      <c r="BV7" s="83">
        <f t="shared" ca="1" si="17"/>
        <v>34</v>
      </c>
      <c r="BW7" s="83">
        <f t="shared" ca="1" si="17"/>
        <v>46</v>
      </c>
      <c r="BX7" s="83">
        <f t="shared" ca="1" si="17"/>
        <v>37.000000000000007</v>
      </c>
      <c r="BY7" s="83">
        <f t="shared" ca="1" si="17"/>
        <v>33</v>
      </c>
      <c r="BZ7" s="83">
        <f t="shared" ca="1" si="17"/>
        <v>35</v>
      </c>
      <c r="CA7" s="83">
        <f t="shared" ca="1" si="17"/>
        <v>43</v>
      </c>
      <c r="CB7" s="83">
        <f t="shared" ca="1" si="17"/>
        <v>38</v>
      </c>
      <c r="CC7" s="83">
        <f t="shared" ca="1" si="17"/>
        <v>32</v>
      </c>
      <c r="CD7" s="83">
        <f t="shared" ca="1" si="17"/>
        <v>34</v>
      </c>
      <c r="CE7" s="83">
        <f t="shared" ca="1" si="17"/>
        <v>35</v>
      </c>
      <c r="CF7" s="83">
        <f t="shared" ca="1" si="17"/>
        <v>34</v>
      </c>
      <c r="CG7" s="83">
        <f t="shared" ca="1" si="17"/>
        <v>37</v>
      </c>
      <c r="CH7" s="83">
        <f t="shared" ca="1" si="17"/>
        <v>33</v>
      </c>
      <c r="CI7" s="83">
        <f t="shared" ca="1" si="17"/>
        <v>43</v>
      </c>
      <c r="CJ7" s="83">
        <f t="shared" ca="1" si="17"/>
        <v>43</v>
      </c>
      <c r="CK7" s="83">
        <f t="shared" ca="1" si="17"/>
        <v>39</v>
      </c>
      <c r="CL7" s="83">
        <f t="shared" ca="1" si="17"/>
        <v>43</v>
      </c>
      <c r="CM7" s="83">
        <f t="shared" ca="1" si="17"/>
        <v>46</v>
      </c>
      <c r="CN7" s="83">
        <f t="shared" ca="1" si="17"/>
        <v>50</v>
      </c>
      <c r="CO7" s="83">
        <f t="shared" ca="1" si="17"/>
        <v>48</v>
      </c>
      <c r="CP7" s="83">
        <f t="shared" ca="1" si="17"/>
        <v>41</v>
      </c>
      <c r="CQ7" s="83">
        <f t="shared" ca="1" si="17"/>
        <v>33</v>
      </c>
      <c r="CR7" s="83">
        <f t="shared" ca="1" si="17"/>
        <v>33</v>
      </c>
      <c r="CS7" s="83">
        <f t="shared" ca="1" si="17"/>
        <v>32</v>
      </c>
      <c r="CT7" s="83">
        <f t="shared" ca="1" si="17"/>
        <v>31</v>
      </c>
      <c r="CU7" s="83">
        <f t="shared" ca="1" si="17"/>
        <v>42</v>
      </c>
      <c r="CV7" s="83">
        <f t="shared" ca="1" si="17"/>
        <v>27</v>
      </c>
      <c r="CW7" s="83">
        <f t="shared" ca="1" si="17"/>
        <v>29</v>
      </c>
      <c r="CX7" s="83">
        <f t="shared" ca="1" si="17"/>
        <v>40</v>
      </c>
      <c r="CY7" s="83">
        <f t="shared" ca="1" si="17"/>
        <v>38</v>
      </c>
      <c r="CZ7" s="83">
        <f t="shared" ca="1" si="17"/>
        <v>40</v>
      </c>
      <c r="DA7" s="83">
        <f t="shared" ca="1" si="17"/>
        <v>40</v>
      </c>
      <c r="DB7" s="83">
        <f t="shared" ca="1" si="17"/>
        <v>45.000000000000007</v>
      </c>
      <c r="DC7" s="83">
        <f t="shared" ca="1" si="17"/>
        <v>51</v>
      </c>
      <c r="DD7" s="83">
        <f t="shared" ca="1" si="17"/>
        <v>47</v>
      </c>
      <c r="DE7" s="83">
        <f t="shared" ca="1" si="17"/>
        <v>34</v>
      </c>
      <c r="DF7" s="83">
        <f t="shared" ca="1" si="17"/>
        <v>29</v>
      </c>
      <c r="DG7" s="83">
        <f t="shared" ca="1" si="17"/>
        <v>41</v>
      </c>
      <c r="DH7" s="83">
        <f t="shared" ca="1" si="17"/>
        <v>53</v>
      </c>
      <c r="DI7" s="83">
        <f t="shared" ca="1" si="17"/>
        <v>49</v>
      </c>
      <c r="DJ7" s="83">
        <f t="shared" ca="1" si="17"/>
        <v>47</v>
      </c>
      <c r="DK7" s="83">
        <f t="shared" ca="1" si="17"/>
        <v>43</v>
      </c>
      <c r="DL7" s="83">
        <f t="shared" ca="1" si="17"/>
        <v>44.000000000000007</v>
      </c>
      <c r="DM7" s="83">
        <f t="shared" ca="1" si="17"/>
        <v>37.000000000000007</v>
      </c>
      <c r="DN7" s="83">
        <f t="shared" ca="1" si="17"/>
        <v>52.000000000000007</v>
      </c>
      <c r="DO7" s="83">
        <f t="shared" ca="1" si="17"/>
        <v>46</v>
      </c>
      <c r="DP7" s="83">
        <f t="shared" ca="1" si="17"/>
        <v>42</v>
      </c>
      <c r="DQ7" s="83">
        <f t="shared" ca="1" si="17"/>
        <v>33</v>
      </c>
      <c r="DR7" s="83">
        <f t="shared" ca="1" si="17"/>
        <v>50</v>
      </c>
      <c r="DS7" s="83">
        <f t="shared" ca="1" si="17"/>
        <v>45</v>
      </c>
      <c r="DT7" s="83">
        <f t="shared" ca="1" si="17"/>
        <v>50</v>
      </c>
      <c r="DU7" s="83">
        <f t="shared" ca="1" si="17"/>
        <v>41</v>
      </c>
      <c r="DV7" s="83">
        <f t="shared" ca="1" si="17"/>
        <v>44.000000000000007</v>
      </c>
      <c r="DW7" s="83">
        <f t="shared" ca="1" si="17"/>
        <v>53.000000000000007</v>
      </c>
      <c r="DX7" s="83">
        <f t="shared" ca="1" si="17"/>
        <v>51.000000000000007</v>
      </c>
      <c r="DY7" s="83">
        <f t="shared" ca="1" si="17"/>
        <v>37.000000000000007</v>
      </c>
      <c r="DZ7" s="83">
        <f t="shared" ca="1" si="17"/>
        <v>46</v>
      </c>
      <c r="EA7" s="83">
        <f t="shared" ca="1" si="17"/>
        <v>47</v>
      </c>
      <c r="EB7" s="83">
        <f t="shared" ca="1" si="17"/>
        <v>40</v>
      </c>
      <c r="EC7" s="83">
        <f t="shared" ca="1" si="17"/>
        <v>43</v>
      </c>
      <c r="ED7" s="83">
        <f t="shared" ca="1" si="17"/>
        <v>28</v>
      </c>
      <c r="EE7" s="83">
        <f t="shared" ref="EE7:GP7" ca="1" si="18">MIN(EE$12:EE$19)</f>
        <v>49</v>
      </c>
      <c r="EF7" s="83">
        <f t="shared" ca="1" si="18"/>
        <v>52.000000000000007</v>
      </c>
      <c r="EG7" s="83">
        <f t="shared" ca="1" si="18"/>
        <v>51.000000000000007</v>
      </c>
      <c r="EH7" s="83">
        <f t="shared" ca="1" si="18"/>
        <v>46</v>
      </c>
      <c r="EI7" s="83">
        <f t="shared" ca="1" si="18"/>
        <v>50</v>
      </c>
      <c r="EJ7" s="83">
        <f t="shared" ca="1" si="18"/>
        <v>63</v>
      </c>
      <c r="EK7" s="83">
        <f t="shared" ca="1" si="18"/>
        <v>44.000000000000007</v>
      </c>
      <c r="EL7" s="83">
        <f t="shared" ca="1" si="18"/>
        <v>49</v>
      </c>
      <c r="EM7" s="83">
        <f t="shared" ca="1" si="18"/>
        <v>47</v>
      </c>
      <c r="EN7" s="83">
        <f t="shared" ca="1" si="18"/>
        <v>51.000000000000007</v>
      </c>
      <c r="EO7" s="83">
        <f t="shared" ca="1" si="18"/>
        <v>57</v>
      </c>
      <c r="EP7" s="83">
        <f t="shared" ca="1" si="18"/>
        <v>54</v>
      </c>
      <c r="EQ7" s="83">
        <f t="shared" ca="1" si="18"/>
        <v>59</v>
      </c>
      <c r="ER7" s="83">
        <f t="shared" ca="1" si="18"/>
        <v>56</v>
      </c>
      <c r="ES7" s="83">
        <f t="shared" ca="1" si="18"/>
        <v>36</v>
      </c>
      <c r="ET7" s="83">
        <f t="shared" ca="1" si="18"/>
        <v>35</v>
      </c>
      <c r="EU7" s="83">
        <f t="shared" ca="1" si="18"/>
        <v>33</v>
      </c>
      <c r="EV7" s="83">
        <f t="shared" ca="1" si="18"/>
        <v>30</v>
      </c>
      <c r="EW7" s="83">
        <f t="shared" ca="1" si="18"/>
        <v>40</v>
      </c>
      <c r="EX7" s="83">
        <f t="shared" ca="1" si="18"/>
        <v>47</v>
      </c>
      <c r="EY7" s="83">
        <f t="shared" ca="1" si="18"/>
        <v>42</v>
      </c>
      <c r="EZ7" s="83">
        <f t="shared" ca="1" si="18"/>
        <v>55</v>
      </c>
      <c r="FA7" s="83">
        <f t="shared" ca="1" si="18"/>
        <v>39</v>
      </c>
      <c r="FB7" s="83">
        <f t="shared" ca="1" si="18"/>
        <v>44</v>
      </c>
      <c r="FC7" s="83">
        <f t="shared" ca="1" si="18"/>
        <v>46</v>
      </c>
      <c r="FD7" s="83">
        <f t="shared" ca="1" si="18"/>
        <v>38</v>
      </c>
      <c r="FE7" s="83">
        <f t="shared" ca="1" si="18"/>
        <v>36</v>
      </c>
      <c r="FF7" s="83">
        <f t="shared" ca="1" si="18"/>
        <v>27</v>
      </c>
      <c r="FG7" s="83">
        <f t="shared" ca="1" si="18"/>
        <v>47</v>
      </c>
      <c r="FH7" s="83">
        <f t="shared" ca="1" si="18"/>
        <v>41</v>
      </c>
      <c r="FI7" s="83">
        <f t="shared" ca="1" si="18"/>
        <v>43</v>
      </c>
      <c r="FJ7" s="83">
        <f t="shared" ca="1" si="18"/>
        <v>38</v>
      </c>
      <c r="FK7" s="83">
        <f t="shared" ca="1" si="18"/>
        <v>43</v>
      </c>
      <c r="FL7" s="83">
        <f t="shared" ca="1" si="18"/>
        <v>54</v>
      </c>
      <c r="FM7" s="83">
        <f t="shared" ca="1" si="18"/>
        <v>38</v>
      </c>
      <c r="FN7" s="83">
        <f t="shared" ca="1" si="18"/>
        <v>45.000000000000007</v>
      </c>
      <c r="FO7" s="83">
        <f t="shared" ca="1" si="18"/>
        <v>38</v>
      </c>
      <c r="FP7" s="83">
        <f t="shared" ca="1" si="18"/>
        <v>50</v>
      </c>
      <c r="FQ7" s="83">
        <f t="shared" ca="1" si="18"/>
        <v>48</v>
      </c>
      <c r="FR7" s="83">
        <f t="shared" ca="1" si="18"/>
        <v>30</v>
      </c>
      <c r="FS7" s="83">
        <f t="shared" ca="1" si="18"/>
        <v>56</v>
      </c>
      <c r="FT7" s="83">
        <f t="shared" ca="1" si="18"/>
        <v>52</v>
      </c>
      <c r="FU7" s="83">
        <f t="shared" ca="1" si="18"/>
        <v>41</v>
      </c>
      <c r="FV7" s="83">
        <f t="shared" ca="1" si="18"/>
        <v>33</v>
      </c>
      <c r="FW7" s="83">
        <f t="shared" ca="1" si="18"/>
        <v>30</v>
      </c>
      <c r="FX7" s="83">
        <f t="shared" ca="1" si="18"/>
        <v>44</v>
      </c>
      <c r="FY7" s="83">
        <f t="shared" ca="1" si="18"/>
        <v>43</v>
      </c>
      <c r="FZ7" s="83">
        <f t="shared" ca="1" si="18"/>
        <v>34</v>
      </c>
      <c r="GA7" s="83">
        <f t="shared" ca="1" si="18"/>
        <v>40</v>
      </c>
      <c r="GB7" s="83">
        <f t="shared" ca="1" si="18"/>
        <v>51</v>
      </c>
      <c r="GC7" s="83">
        <f t="shared" ca="1" si="18"/>
        <v>47</v>
      </c>
      <c r="GD7" s="83">
        <f t="shared" ca="1" si="18"/>
        <v>46</v>
      </c>
      <c r="GE7" s="83">
        <f t="shared" ca="1" si="18"/>
        <v>41</v>
      </c>
      <c r="GF7" s="83">
        <f t="shared" ca="1" si="18"/>
        <v>38</v>
      </c>
      <c r="GG7" s="83">
        <f t="shared" ca="1" si="18"/>
        <v>46</v>
      </c>
      <c r="GH7" s="83">
        <f t="shared" ca="1" si="18"/>
        <v>41</v>
      </c>
      <c r="GI7" s="83">
        <f t="shared" ca="1" si="18"/>
        <v>35</v>
      </c>
      <c r="GJ7" s="83">
        <f t="shared" ca="1" si="18"/>
        <v>41</v>
      </c>
      <c r="GK7" s="83">
        <f t="shared" ca="1" si="18"/>
        <v>31</v>
      </c>
      <c r="GL7" s="83">
        <f t="shared" ca="1" si="18"/>
        <v>49</v>
      </c>
      <c r="GM7" s="83">
        <f t="shared" ca="1" si="18"/>
        <v>46</v>
      </c>
      <c r="GN7" s="83">
        <f t="shared" ca="1" si="18"/>
        <v>39</v>
      </c>
      <c r="GO7" s="83">
        <f t="shared" ca="1" si="18"/>
        <v>40</v>
      </c>
      <c r="GP7" s="83">
        <f t="shared" ca="1" si="18"/>
        <v>34</v>
      </c>
      <c r="GQ7" s="83">
        <f t="shared" ref="GQ7:IQ7" ca="1" si="19">MIN(GQ$12:GQ$19)</f>
        <v>33</v>
      </c>
      <c r="GR7" s="83">
        <f t="shared" ca="1" si="19"/>
        <v>30</v>
      </c>
      <c r="GS7" s="83">
        <f t="shared" ca="1" si="19"/>
        <v>22</v>
      </c>
      <c r="GT7" s="83">
        <f t="shared" ca="1" si="19"/>
        <v>21</v>
      </c>
      <c r="GU7" s="83">
        <f t="shared" ca="1" si="19"/>
        <v>22</v>
      </c>
      <c r="GV7" s="83">
        <f t="shared" ca="1" si="19"/>
        <v>24</v>
      </c>
      <c r="GW7" s="83">
        <f t="shared" ca="1" si="19"/>
        <v>39</v>
      </c>
      <c r="GX7" s="83">
        <f t="shared" ca="1" si="19"/>
        <v>43</v>
      </c>
      <c r="GY7" s="83">
        <f t="shared" ca="1" si="19"/>
        <v>30</v>
      </c>
      <c r="GZ7" s="83">
        <f t="shared" ca="1" si="19"/>
        <v>25</v>
      </c>
      <c r="HA7" s="83">
        <f t="shared" ca="1" si="19"/>
        <v>28</v>
      </c>
      <c r="HB7" s="83">
        <f t="shared" ca="1" si="19"/>
        <v>31</v>
      </c>
      <c r="HC7" s="83">
        <f t="shared" ca="1" si="19"/>
        <v>33</v>
      </c>
      <c r="HD7" s="83">
        <f t="shared" ca="1" si="19"/>
        <v>34</v>
      </c>
      <c r="HE7" s="83">
        <f t="shared" ca="1" si="19"/>
        <v>34</v>
      </c>
      <c r="HF7" s="83">
        <f t="shared" ca="1" si="19"/>
        <v>30</v>
      </c>
      <c r="HG7" s="83">
        <f t="shared" ca="1" si="19"/>
        <v>31</v>
      </c>
      <c r="HH7" s="83">
        <f t="shared" ca="1" si="19"/>
        <v>36</v>
      </c>
      <c r="HI7" s="83">
        <f t="shared" ca="1" si="19"/>
        <v>34</v>
      </c>
      <c r="HJ7" s="83">
        <f t="shared" ca="1" si="19"/>
        <v>32</v>
      </c>
      <c r="HK7" s="83">
        <f t="shared" ca="1" si="19"/>
        <v>32</v>
      </c>
      <c r="HL7" s="83">
        <f t="shared" ca="1" si="19"/>
        <v>28</v>
      </c>
      <c r="HM7" s="83">
        <f t="shared" ca="1" si="19"/>
        <v>27</v>
      </c>
      <c r="HN7" s="83">
        <f t="shared" ca="1" si="19"/>
        <v>24</v>
      </c>
      <c r="HO7" s="83">
        <f t="shared" ca="1" si="19"/>
        <v>25</v>
      </c>
      <c r="HP7" s="83">
        <f t="shared" ca="1" si="19"/>
        <v>32</v>
      </c>
      <c r="HQ7" s="83">
        <f t="shared" ca="1" si="19"/>
        <v>26</v>
      </c>
      <c r="HR7" s="83">
        <f t="shared" ca="1" si="19"/>
        <v>28</v>
      </c>
      <c r="HS7" s="83">
        <f t="shared" ca="1" si="19"/>
        <v>37</v>
      </c>
      <c r="HT7" s="83">
        <f t="shared" ca="1" si="19"/>
        <v>31</v>
      </c>
      <c r="HU7" s="83">
        <f t="shared" ca="1" si="19"/>
        <v>27</v>
      </c>
      <c r="HV7" s="83">
        <f t="shared" ca="1" si="19"/>
        <v>35</v>
      </c>
      <c r="HW7" s="83">
        <f t="shared" ca="1" si="19"/>
        <v>25</v>
      </c>
      <c r="HX7" s="83">
        <f t="shared" ca="1" si="19"/>
        <v>36</v>
      </c>
      <c r="HY7" s="83">
        <f t="shared" ca="1" si="19"/>
        <v>35</v>
      </c>
      <c r="HZ7" s="83">
        <f t="shared" ca="1" si="19"/>
        <v>30</v>
      </c>
      <c r="IA7" s="83">
        <f t="shared" ca="1" si="19"/>
        <v>33</v>
      </c>
      <c r="IB7" s="83">
        <f t="shared" ca="1" si="19"/>
        <v>31</v>
      </c>
      <c r="IC7" s="83">
        <f t="shared" ca="1" si="19"/>
        <v>33</v>
      </c>
      <c r="ID7" s="83">
        <f t="shared" ca="1" si="19"/>
        <v>32</v>
      </c>
      <c r="IE7" s="83">
        <f t="shared" ca="1" si="19"/>
        <v>34</v>
      </c>
      <c r="IF7" s="83">
        <f t="shared" ca="1" si="19"/>
        <v>34</v>
      </c>
      <c r="IG7" s="83">
        <f t="shared" ca="1" si="19"/>
        <v>32</v>
      </c>
      <c r="IH7" s="83">
        <f t="shared" ca="1" si="19"/>
        <v>29</v>
      </c>
      <c r="II7" s="83">
        <f t="shared" ca="1" si="19"/>
        <v>32</v>
      </c>
      <c r="IJ7" s="83">
        <f t="shared" ca="1" si="19"/>
        <v>27</v>
      </c>
      <c r="IK7" s="83">
        <f t="shared" ca="1" si="19"/>
        <v>29</v>
      </c>
      <c r="IL7" s="83">
        <f t="shared" ca="1" si="19"/>
        <v>28</v>
      </c>
      <c r="IM7" s="83">
        <f t="shared" ca="1" si="19"/>
        <v>35</v>
      </c>
      <c r="IN7" s="83">
        <f t="shared" ca="1" si="19"/>
        <v>27</v>
      </c>
      <c r="IO7" s="83">
        <f t="shared" ca="1" si="19"/>
        <v>29</v>
      </c>
      <c r="IP7" s="83">
        <f t="shared" ca="1" si="19"/>
        <v>28</v>
      </c>
      <c r="IQ7" s="84">
        <f t="shared" ca="1" si="19"/>
        <v>25</v>
      </c>
    </row>
    <row r="8" spans="1:251" ht="12.75" customHeight="1" x14ac:dyDescent="0.2">
      <c r="A8" s="5"/>
      <c r="D8" s="7"/>
    </row>
    <row r="9" spans="1:251" ht="12.75" customHeight="1" x14ac:dyDescent="0.2">
      <c r="C9" s="499" t="s">
        <v>68</v>
      </c>
      <c r="D9" s="7"/>
    </row>
    <row r="10" spans="1:251" ht="12.75" customHeight="1" x14ac:dyDescent="0.2">
      <c r="B10" s="500" t="s">
        <v>90</v>
      </c>
      <c r="C10" s="501">
        <f ca="1">MATCH($C$1,INDIRECT(B10 &amp; "F:F"),0)</f>
        <v>28</v>
      </c>
      <c r="D10" s="7"/>
      <c r="E10" s="45"/>
      <c r="F10" s="495" t="s">
        <v>14</v>
      </c>
      <c r="G10" s="86" t="str">
        <f>SUBSTITUTE(ADDRESS(1,COLUMN(),4),"1","")</f>
        <v>G</v>
      </c>
      <c r="H10" s="502" t="str">
        <f t="shared" ref="H10:BS10" si="20">SUBSTITUTE(ADDRESS(1,COLUMN(),4),"1","")</f>
        <v>H</v>
      </c>
      <c r="I10" s="502" t="str">
        <f t="shared" si="20"/>
        <v>I</v>
      </c>
      <c r="J10" s="502" t="str">
        <f t="shared" si="20"/>
        <v>J</v>
      </c>
      <c r="K10" s="502" t="str">
        <f t="shared" si="20"/>
        <v>K</v>
      </c>
      <c r="L10" s="502" t="str">
        <f t="shared" si="20"/>
        <v>L</v>
      </c>
      <c r="M10" s="502" t="str">
        <f t="shared" si="20"/>
        <v>M</v>
      </c>
      <c r="N10" s="502" t="str">
        <f t="shared" si="20"/>
        <v>N</v>
      </c>
      <c r="O10" s="502" t="str">
        <f t="shared" si="20"/>
        <v>O</v>
      </c>
      <c r="P10" s="502" t="str">
        <f t="shared" si="20"/>
        <v>P</v>
      </c>
      <c r="Q10" s="502" t="str">
        <f t="shared" si="20"/>
        <v>Q</v>
      </c>
      <c r="R10" s="502" t="str">
        <f t="shared" si="20"/>
        <v>R</v>
      </c>
      <c r="S10" s="502" t="str">
        <f t="shared" si="20"/>
        <v>S</v>
      </c>
      <c r="T10" s="502" t="str">
        <f t="shared" si="20"/>
        <v>T</v>
      </c>
      <c r="U10" s="502" t="str">
        <f t="shared" si="20"/>
        <v>U</v>
      </c>
      <c r="V10" s="502" t="str">
        <f t="shared" si="20"/>
        <v>V</v>
      </c>
      <c r="W10" s="502" t="str">
        <f t="shared" si="20"/>
        <v>W</v>
      </c>
      <c r="X10" s="502" t="str">
        <f t="shared" si="20"/>
        <v>X</v>
      </c>
      <c r="Y10" s="502" t="str">
        <f t="shared" si="20"/>
        <v>Y</v>
      </c>
      <c r="Z10" s="502" t="str">
        <f t="shared" si="20"/>
        <v>Z</v>
      </c>
      <c r="AA10" s="502" t="str">
        <f t="shared" si="20"/>
        <v>AA</v>
      </c>
      <c r="AB10" s="502" t="str">
        <f t="shared" si="20"/>
        <v>AB</v>
      </c>
      <c r="AC10" s="502" t="str">
        <f t="shared" si="20"/>
        <v>AC</v>
      </c>
      <c r="AD10" s="502" t="str">
        <f t="shared" si="20"/>
        <v>AD</v>
      </c>
      <c r="AE10" s="502" t="str">
        <f t="shared" si="20"/>
        <v>AE</v>
      </c>
      <c r="AF10" s="502" t="str">
        <f t="shared" si="20"/>
        <v>AF</v>
      </c>
      <c r="AG10" s="502" t="str">
        <f t="shared" si="20"/>
        <v>AG</v>
      </c>
      <c r="AH10" s="502" t="str">
        <f t="shared" si="20"/>
        <v>AH</v>
      </c>
      <c r="AI10" s="502" t="str">
        <f t="shared" si="20"/>
        <v>AI</v>
      </c>
      <c r="AJ10" s="502" t="str">
        <f t="shared" si="20"/>
        <v>AJ</v>
      </c>
      <c r="AK10" s="502" t="str">
        <f t="shared" si="20"/>
        <v>AK</v>
      </c>
      <c r="AL10" s="502" t="str">
        <f t="shared" si="20"/>
        <v>AL</v>
      </c>
      <c r="AM10" s="502" t="str">
        <f t="shared" si="20"/>
        <v>AM</v>
      </c>
      <c r="AN10" s="502" t="str">
        <f t="shared" si="20"/>
        <v>AN</v>
      </c>
      <c r="AO10" s="502" t="str">
        <f t="shared" si="20"/>
        <v>AO</v>
      </c>
      <c r="AP10" s="502" t="str">
        <f t="shared" si="20"/>
        <v>AP</v>
      </c>
      <c r="AQ10" s="502" t="str">
        <f t="shared" si="20"/>
        <v>AQ</v>
      </c>
      <c r="AR10" s="502" t="str">
        <f t="shared" si="20"/>
        <v>AR</v>
      </c>
      <c r="AS10" s="502" t="str">
        <f t="shared" si="20"/>
        <v>AS</v>
      </c>
      <c r="AT10" s="502" t="str">
        <f t="shared" si="20"/>
        <v>AT</v>
      </c>
      <c r="AU10" s="502" t="str">
        <f t="shared" si="20"/>
        <v>AU</v>
      </c>
      <c r="AV10" s="502" t="str">
        <f t="shared" si="20"/>
        <v>AV</v>
      </c>
      <c r="AW10" s="502" t="str">
        <f t="shared" si="20"/>
        <v>AW</v>
      </c>
      <c r="AX10" s="502" t="str">
        <f t="shared" si="20"/>
        <v>AX</v>
      </c>
      <c r="AY10" s="502" t="str">
        <f t="shared" si="20"/>
        <v>AY</v>
      </c>
      <c r="AZ10" s="502" t="str">
        <f t="shared" si="20"/>
        <v>AZ</v>
      </c>
      <c r="BA10" s="502" t="str">
        <f t="shared" si="20"/>
        <v>BA</v>
      </c>
      <c r="BB10" s="502" t="str">
        <f t="shared" si="20"/>
        <v>BB</v>
      </c>
      <c r="BC10" s="502" t="str">
        <f t="shared" si="20"/>
        <v>BC</v>
      </c>
      <c r="BD10" s="502" t="str">
        <f t="shared" si="20"/>
        <v>BD</v>
      </c>
      <c r="BE10" s="502" t="str">
        <f t="shared" si="20"/>
        <v>BE</v>
      </c>
      <c r="BF10" s="502" t="str">
        <f t="shared" si="20"/>
        <v>BF</v>
      </c>
      <c r="BG10" s="502" t="str">
        <f t="shared" si="20"/>
        <v>BG</v>
      </c>
      <c r="BH10" s="502" t="str">
        <f t="shared" si="20"/>
        <v>BH</v>
      </c>
      <c r="BI10" s="502" t="str">
        <f t="shared" si="20"/>
        <v>BI</v>
      </c>
      <c r="BJ10" s="502" t="str">
        <f t="shared" si="20"/>
        <v>BJ</v>
      </c>
      <c r="BK10" s="502" t="str">
        <f t="shared" si="20"/>
        <v>BK</v>
      </c>
      <c r="BL10" s="502" t="str">
        <f t="shared" si="20"/>
        <v>BL</v>
      </c>
      <c r="BM10" s="502" t="str">
        <f t="shared" si="20"/>
        <v>BM</v>
      </c>
      <c r="BN10" s="502" t="str">
        <f t="shared" si="20"/>
        <v>BN</v>
      </c>
      <c r="BO10" s="502" t="str">
        <f t="shared" si="20"/>
        <v>BO</v>
      </c>
      <c r="BP10" s="502" t="str">
        <f t="shared" si="20"/>
        <v>BP</v>
      </c>
      <c r="BQ10" s="502" t="str">
        <f t="shared" si="20"/>
        <v>BQ</v>
      </c>
      <c r="BR10" s="502" t="str">
        <f t="shared" si="20"/>
        <v>BR</v>
      </c>
      <c r="BS10" s="502" t="str">
        <f t="shared" si="20"/>
        <v>BS</v>
      </c>
      <c r="BT10" s="502" t="str">
        <f t="shared" ref="BT10:EE10" si="21">SUBSTITUTE(ADDRESS(1,COLUMN(),4),"1","")</f>
        <v>BT</v>
      </c>
      <c r="BU10" s="502" t="str">
        <f t="shared" si="21"/>
        <v>BU</v>
      </c>
      <c r="BV10" s="502" t="str">
        <f t="shared" si="21"/>
        <v>BV</v>
      </c>
      <c r="BW10" s="502" t="str">
        <f t="shared" si="21"/>
        <v>BW</v>
      </c>
      <c r="BX10" s="502" t="str">
        <f t="shared" si="21"/>
        <v>BX</v>
      </c>
      <c r="BY10" s="502" t="str">
        <f t="shared" si="21"/>
        <v>BY</v>
      </c>
      <c r="BZ10" s="502" t="str">
        <f t="shared" si="21"/>
        <v>BZ</v>
      </c>
      <c r="CA10" s="502" t="str">
        <f t="shared" si="21"/>
        <v>CA</v>
      </c>
      <c r="CB10" s="502" t="str">
        <f t="shared" si="21"/>
        <v>CB</v>
      </c>
      <c r="CC10" s="502" t="str">
        <f t="shared" si="21"/>
        <v>CC</v>
      </c>
      <c r="CD10" s="502" t="str">
        <f t="shared" si="21"/>
        <v>CD</v>
      </c>
      <c r="CE10" s="502" t="str">
        <f t="shared" si="21"/>
        <v>CE</v>
      </c>
      <c r="CF10" s="502" t="str">
        <f t="shared" si="21"/>
        <v>CF</v>
      </c>
      <c r="CG10" s="502" t="str">
        <f t="shared" si="21"/>
        <v>CG</v>
      </c>
      <c r="CH10" s="502" t="str">
        <f t="shared" si="21"/>
        <v>CH</v>
      </c>
      <c r="CI10" s="502" t="str">
        <f t="shared" si="21"/>
        <v>CI</v>
      </c>
      <c r="CJ10" s="502" t="str">
        <f t="shared" si="21"/>
        <v>CJ</v>
      </c>
      <c r="CK10" s="502" t="str">
        <f t="shared" si="21"/>
        <v>CK</v>
      </c>
      <c r="CL10" s="502" t="str">
        <f t="shared" si="21"/>
        <v>CL</v>
      </c>
      <c r="CM10" s="502" t="str">
        <f t="shared" si="21"/>
        <v>CM</v>
      </c>
      <c r="CN10" s="502" t="str">
        <f t="shared" si="21"/>
        <v>CN</v>
      </c>
      <c r="CO10" s="502" t="str">
        <f t="shared" si="21"/>
        <v>CO</v>
      </c>
      <c r="CP10" s="502" t="str">
        <f t="shared" si="21"/>
        <v>CP</v>
      </c>
      <c r="CQ10" s="502" t="str">
        <f t="shared" si="21"/>
        <v>CQ</v>
      </c>
      <c r="CR10" s="502" t="str">
        <f t="shared" si="21"/>
        <v>CR</v>
      </c>
      <c r="CS10" s="502" t="str">
        <f t="shared" si="21"/>
        <v>CS</v>
      </c>
      <c r="CT10" s="502" t="str">
        <f t="shared" si="21"/>
        <v>CT</v>
      </c>
      <c r="CU10" s="502" t="str">
        <f t="shared" si="21"/>
        <v>CU</v>
      </c>
      <c r="CV10" s="502" t="str">
        <f t="shared" si="21"/>
        <v>CV</v>
      </c>
      <c r="CW10" s="502" t="str">
        <f t="shared" si="21"/>
        <v>CW</v>
      </c>
      <c r="CX10" s="502" t="str">
        <f t="shared" si="21"/>
        <v>CX</v>
      </c>
      <c r="CY10" s="502" t="str">
        <f t="shared" si="21"/>
        <v>CY</v>
      </c>
      <c r="CZ10" s="502" t="str">
        <f t="shared" si="21"/>
        <v>CZ</v>
      </c>
      <c r="DA10" s="502" t="str">
        <f t="shared" si="21"/>
        <v>DA</v>
      </c>
      <c r="DB10" s="502" t="str">
        <f t="shared" si="21"/>
        <v>DB</v>
      </c>
      <c r="DC10" s="502" t="str">
        <f t="shared" si="21"/>
        <v>DC</v>
      </c>
      <c r="DD10" s="502" t="str">
        <f t="shared" si="21"/>
        <v>DD</v>
      </c>
      <c r="DE10" s="502" t="str">
        <f t="shared" si="21"/>
        <v>DE</v>
      </c>
      <c r="DF10" s="502" t="str">
        <f t="shared" si="21"/>
        <v>DF</v>
      </c>
      <c r="DG10" s="502" t="str">
        <f t="shared" si="21"/>
        <v>DG</v>
      </c>
      <c r="DH10" s="502" t="str">
        <f t="shared" si="21"/>
        <v>DH</v>
      </c>
      <c r="DI10" s="502" t="str">
        <f t="shared" si="21"/>
        <v>DI</v>
      </c>
      <c r="DJ10" s="502" t="str">
        <f t="shared" si="21"/>
        <v>DJ</v>
      </c>
      <c r="DK10" s="502" t="str">
        <f t="shared" si="21"/>
        <v>DK</v>
      </c>
      <c r="DL10" s="502" t="str">
        <f t="shared" si="21"/>
        <v>DL</v>
      </c>
      <c r="DM10" s="502" t="str">
        <f t="shared" si="21"/>
        <v>DM</v>
      </c>
      <c r="DN10" s="502" t="str">
        <f t="shared" si="21"/>
        <v>DN</v>
      </c>
      <c r="DO10" s="502" t="str">
        <f t="shared" si="21"/>
        <v>DO</v>
      </c>
      <c r="DP10" s="502" t="str">
        <f t="shared" si="21"/>
        <v>DP</v>
      </c>
      <c r="DQ10" s="502" t="str">
        <f t="shared" si="21"/>
        <v>DQ</v>
      </c>
      <c r="DR10" s="502" t="str">
        <f t="shared" si="21"/>
        <v>DR</v>
      </c>
      <c r="DS10" s="502" t="str">
        <f t="shared" si="21"/>
        <v>DS</v>
      </c>
      <c r="DT10" s="502" t="str">
        <f t="shared" si="21"/>
        <v>DT</v>
      </c>
      <c r="DU10" s="502" t="str">
        <f t="shared" si="21"/>
        <v>DU</v>
      </c>
      <c r="DV10" s="502" t="str">
        <f t="shared" si="21"/>
        <v>DV</v>
      </c>
      <c r="DW10" s="502" t="str">
        <f t="shared" si="21"/>
        <v>DW</v>
      </c>
      <c r="DX10" s="502" t="str">
        <f t="shared" si="21"/>
        <v>DX</v>
      </c>
      <c r="DY10" s="502" t="str">
        <f t="shared" si="21"/>
        <v>DY</v>
      </c>
      <c r="DZ10" s="502" t="str">
        <f t="shared" si="21"/>
        <v>DZ</v>
      </c>
      <c r="EA10" s="502" t="str">
        <f t="shared" si="21"/>
        <v>EA</v>
      </c>
      <c r="EB10" s="502" t="str">
        <f t="shared" si="21"/>
        <v>EB</v>
      </c>
      <c r="EC10" s="502" t="str">
        <f t="shared" si="21"/>
        <v>EC</v>
      </c>
      <c r="ED10" s="502" t="str">
        <f t="shared" si="21"/>
        <v>ED</v>
      </c>
      <c r="EE10" s="502" t="str">
        <f t="shared" si="21"/>
        <v>EE</v>
      </c>
      <c r="EF10" s="502" t="str">
        <f t="shared" ref="EF10:GQ10" si="22">SUBSTITUTE(ADDRESS(1,COLUMN(),4),"1","")</f>
        <v>EF</v>
      </c>
      <c r="EG10" s="502" t="str">
        <f t="shared" si="22"/>
        <v>EG</v>
      </c>
      <c r="EH10" s="502" t="str">
        <f t="shared" si="22"/>
        <v>EH</v>
      </c>
      <c r="EI10" s="502" t="str">
        <f t="shared" si="22"/>
        <v>EI</v>
      </c>
      <c r="EJ10" s="502" t="str">
        <f t="shared" si="22"/>
        <v>EJ</v>
      </c>
      <c r="EK10" s="502" t="str">
        <f t="shared" si="22"/>
        <v>EK</v>
      </c>
      <c r="EL10" s="502" t="str">
        <f t="shared" si="22"/>
        <v>EL</v>
      </c>
      <c r="EM10" s="502" t="str">
        <f t="shared" si="22"/>
        <v>EM</v>
      </c>
      <c r="EN10" s="502" t="str">
        <f t="shared" si="22"/>
        <v>EN</v>
      </c>
      <c r="EO10" s="502" t="str">
        <f t="shared" si="22"/>
        <v>EO</v>
      </c>
      <c r="EP10" s="502" t="str">
        <f t="shared" si="22"/>
        <v>EP</v>
      </c>
      <c r="EQ10" s="502" t="str">
        <f t="shared" si="22"/>
        <v>EQ</v>
      </c>
      <c r="ER10" s="502" t="str">
        <f t="shared" si="22"/>
        <v>ER</v>
      </c>
      <c r="ES10" s="502" t="str">
        <f t="shared" si="22"/>
        <v>ES</v>
      </c>
      <c r="ET10" s="502" t="str">
        <f t="shared" si="22"/>
        <v>ET</v>
      </c>
      <c r="EU10" s="502" t="str">
        <f t="shared" si="22"/>
        <v>EU</v>
      </c>
      <c r="EV10" s="502" t="str">
        <f t="shared" si="22"/>
        <v>EV</v>
      </c>
      <c r="EW10" s="502" t="str">
        <f t="shared" si="22"/>
        <v>EW</v>
      </c>
      <c r="EX10" s="502" t="str">
        <f t="shared" si="22"/>
        <v>EX</v>
      </c>
      <c r="EY10" s="502" t="str">
        <f t="shared" si="22"/>
        <v>EY</v>
      </c>
      <c r="EZ10" s="502" t="str">
        <f t="shared" si="22"/>
        <v>EZ</v>
      </c>
      <c r="FA10" s="502" t="str">
        <f t="shared" si="22"/>
        <v>FA</v>
      </c>
      <c r="FB10" s="502" t="str">
        <f t="shared" si="22"/>
        <v>FB</v>
      </c>
      <c r="FC10" s="502" t="str">
        <f t="shared" si="22"/>
        <v>FC</v>
      </c>
      <c r="FD10" s="502" t="str">
        <f t="shared" si="22"/>
        <v>FD</v>
      </c>
      <c r="FE10" s="502" t="str">
        <f t="shared" si="22"/>
        <v>FE</v>
      </c>
      <c r="FF10" s="502" t="str">
        <f t="shared" si="22"/>
        <v>FF</v>
      </c>
      <c r="FG10" s="502" t="str">
        <f t="shared" si="22"/>
        <v>FG</v>
      </c>
      <c r="FH10" s="502" t="str">
        <f t="shared" si="22"/>
        <v>FH</v>
      </c>
      <c r="FI10" s="502" t="str">
        <f t="shared" si="22"/>
        <v>FI</v>
      </c>
      <c r="FJ10" s="502" t="str">
        <f t="shared" si="22"/>
        <v>FJ</v>
      </c>
      <c r="FK10" s="502" t="str">
        <f t="shared" si="22"/>
        <v>FK</v>
      </c>
      <c r="FL10" s="502" t="str">
        <f t="shared" si="22"/>
        <v>FL</v>
      </c>
      <c r="FM10" s="502" t="str">
        <f t="shared" si="22"/>
        <v>FM</v>
      </c>
      <c r="FN10" s="502" t="str">
        <f t="shared" si="22"/>
        <v>FN</v>
      </c>
      <c r="FO10" s="502" t="str">
        <f t="shared" si="22"/>
        <v>FO</v>
      </c>
      <c r="FP10" s="502" t="str">
        <f t="shared" si="22"/>
        <v>FP</v>
      </c>
      <c r="FQ10" s="502" t="str">
        <f t="shared" si="22"/>
        <v>FQ</v>
      </c>
      <c r="FR10" s="502" t="str">
        <f t="shared" si="22"/>
        <v>FR</v>
      </c>
      <c r="FS10" s="502" t="str">
        <f t="shared" si="22"/>
        <v>FS</v>
      </c>
      <c r="FT10" s="502" t="str">
        <f t="shared" si="22"/>
        <v>FT</v>
      </c>
      <c r="FU10" s="502" t="str">
        <f t="shared" si="22"/>
        <v>FU</v>
      </c>
      <c r="FV10" s="502" t="str">
        <f t="shared" si="22"/>
        <v>FV</v>
      </c>
      <c r="FW10" s="502" t="str">
        <f t="shared" si="22"/>
        <v>FW</v>
      </c>
      <c r="FX10" s="502" t="str">
        <f t="shared" si="22"/>
        <v>FX</v>
      </c>
      <c r="FY10" s="502" t="str">
        <f t="shared" si="22"/>
        <v>FY</v>
      </c>
      <c r="FZ10" s="502" t="str">
        <f t="shared" si="22"/>
        <v>FZ</v>
      </c>
      <c r="GA10" s="502" t="str">
        <f t="shared" si="22"/>
        <v>GA</v>
      </c>
      <c r="GB10" s="502" t="str">
        <f t="shared" si="22"/>
        <v>GB</v>
      </c>
      <c r="GC10" s="502" t="str">
        <f t="shared" si="22"/>
        <v>GC</v>
      </c>
      <c r="GD10" s="502" t="str">
        <f t="shared" si="22"/>
        <v>GD</v>
      </c>
      <c r="GE10" s="502" t="str">
        <f t="shared" si="22"/>
        <v>GE</v>
      </c>
      <c r="GF10" s="502" t="str">
        <f t="shared" si="22"/>
        <v>GF</v>
      </c>
      <c r="GG10" s="502" t="str">
        <f t="shared" si="22"/>
        <v>GG</v>
      </c>
      <c r="GH10" s="502" t="str">
        <f t="shared" si="22"/>
        <v>GH</v>
      </c>
      <c r="GI10" s="502" t="str">
        <f t="shared" si="22"/>
        <v>GI</v>
      </c>
      <c r="GJ10" s="502" t="str">
        <f t="shared" si="22"/>
        <v>GJ</v>
      </c>
      <c r="GK10" s="502" t="str">
        <f t="shared" si="22"/>
        <v>GK</v>
      </c>
      <c r="GL10" s="502" t="str">
        <f t="shared" si="22"/>
        <v>GL</v>
      </c>
      <c r="GM10" s="502" t="str">
        <f t="shared" si="22"/>
        <v>GM</v>
      </c>
      <c r="GN10" s="502" t="str">
        <f t="shared" si="22"/>
        <v>GN</v>
      </c>
      <c r="GO10" s="502" t="str">
        <f t="shared" si="22"/>
        <v>GO</v>
      </c>
      <c r="GP10" s="502" t="str">
        <f t="shared" si="22"/>
        <v>GP</v>
      </c>
      <c r="GQ10" s="502" t="str">
        <f t="shared" si="22"/>
        <v>GQ</v>
      </c>
      <c r="GR10" s="502" t="str">
        <f t="shared" ref="GR10:IQ10" si="23">SUBSTITUTE(ADDRESS(1,COLUMN(),4),"1","")</f>
        <v>GR</v>
      </c>
      <c r="GS10" s="502" t="str">
        <f t="shared" si="23"/>
        <v>GS</v>
      </c>
      <c r="GT10" s="502" t="str">
        <f t="shared" si="23"/>
        <v>GT</v>
      </c>
      <c r="GU10" s="502" t="str">
        <f t="shared" si="23"/>
        <v>GU</v>
      </c>
      <c r="GV10" s="502" t="str">
        <f t="shared" si="23"/>
        <v>GV</v>
      </c>
      <c r="GW10" s="502" t="str">
        <f t="shared" si="23"/>
        <v>GW</v>
      </c>
      <c r="GX10" s="502" t="str">
        <f t="shared" si="23"/>
        <v>GX</v>
      </c>
      <c r="GY10" s="502" t="str">
        <f t="shared" si="23"/>
        <v>GY</v>
      </c>
      <c r="GZ10" s="502" t="str">
        <f t="shared" si="23"/>
        <v>GZ</v>
      </c>
      <c r="HA10" s="502" t="str">
        <f t="shared" si="23"/>
        <v>HA</v>
      </c>
      <c r="HB10" s="502" t="str">
        <f t="shared" si="23"/>
        <v>HB</v>
      </c>
      <c r="HC10" s="502" t="str">
        <f t="shared" si="23"/>
        <v>HC</v>
      </c>
      <c r="HD10" s="502" t="str">
        <f t="shared" si="23"/>
        <v>HD</v>
      </c>
      <c r="HE10" s="502" t="str">
        <f t="shared" si="23"/>
        <v>HE</v>
      </c>
      <c r="HF10" s="502" t="str">
        <f t="shared" si="23"/>
        <v>HF</v>
      </c>
      <c r="HG10" s="502" t="str">
        <f t="shared" si="23"/>
        <v>HG</v>
      </c>
      <c r="HH10" s="502" t="str">
        <f t="shared" si="23"/>
        <v>HH</v>
      </c>
      <c r="HI10" s="502" t="str">
        <f t="shared" si="23"/>
        <v>HI</v>
      </c>
      <c r="HJ10" s="502" t="str">
        <f t="shared" si="23"/>
        <v>HJ</v>
      </c>
      <c r="HK10" s="502" t="str">
        <f t="shared" si="23"/>
        <v>HK</v>
      </c>
      <c r="HL10" s="502" t="str">
        <f t="shared" si="23"/>
        <v>HL</v>
      </c>
      <c r="HM10" s="502" t="str">
        <f t="shared" si="23"/>
        <v>HM</v>
      </c>
      <c r="HN10" s="502" t="str">
        <f t="shared" si="23"/>
        <v>HN</v>
      </c>
      <c r="HO10" s="502" t="str">
        <f t="shared" si="23"/>
        <v>HO</v>
      </c>
      <c r="HP10" s="502" t="str">
        <f t="shared" si="23"/>
        <v>HP</v>
      </c>
      <c r="HQ10" s="502" t="str">
        <f t="shared" si="23"/>
        <v>HQ</v>
      </c>
      <c r="HR10" s="502" t="str">
        <f t="shared" si="23"/>
        <v>HR</v>
      </c>
      <c r="HS10" s="502" t="str">
        <f t="shared" si="23"/>
        <v>HS</v>
      </c>
      <c r="HT10" s="502" t="str">
        <f t="shared" si="23"/>
        <v>HT</v>
      </c>
      <c r="HU10" s="502" t="str">
        <f t="shared" si="23"/>
        <v>HU</v>
      </c>
      <c r="HV10" s="502" t="str">
        <f t="shared" si="23"/>
        <v>HV</v>
      </c>
      <c r="HW10" s="502" t="str">
        <f t="shared" si="23"/>
        <v>HW</v>
      </c>
      <c r="HX10" s="502" t="str">
        <f t="shared" si="23"/>
        <v>HX</v>
      </c>
      <c r="HY10" s="502" t="str">
        <f t="shared" si="23"/>
        <v>HY</v>
      </c>
      <c r="HZ10" s="502" t="str">
        <f t="shared" si="23"/>
        <v>HZ</v>
      </c>
      <c r="IA10" s="502" t="str">
        <f t="shared" si="23"/>
        <v>IA</v>
      </c>
      <c r="IB10" s="502" t="str">
        <f t="shared" si="23"/>
        <v>IB</v>
      </c>
      <c r="IC10" s="502" t="str">
        <f t="shared" si="23"/>
        <v>IC</v>
      </c>
      <c r="ID10" s="502" t="str">
        <f t="shared" si="23"/>
        <v>ID</v>
      </c>
      <c r="IE10" s="502" t="str">
        <f t="shared" si="23"/>
        <v>IE</v>
      </c>
      <c r="IF10" s="502" t="str">
        <f t="shared" si="23"/>
        <v>IF</v>
      </c>
      <c r="IG10" s="502" t="str">
        <f t="shared" si="23"/>
        <v>IG</v>
      </c>
      <c r="IH10" s="502" t="str">
        <f t="shared" si="23"/>
        <v>IH</v>
      </c>
      <c r="II10" s="502" t="str">
        <f t="shared" si="23"/>
        <v>II</v>
      </c>
      <c r="IJ10" s="502" t="str">
        <f t="shared" si="23"/>
        <v>IJ</v>
      </c>
      <c r="IK10" s="502" t="str">
        <f t="shared" si="23"/>
        <v>IK</v>
      </c>
      <c r="IL10" s="502" t="str">
        <f t="shared" si="23"/>
        <v>IL</v>
      </c>
      <c r="IM10" s="502" t="str">
        <f t="shared" si="23"/>
        <v>IM</v>
      </c>
      <c r="IN10" s="502" t="str">
        <f t="shared" si="23"/>
        <v>IN</v>
      </c>
      <c r="IO10" s="502" t="str">
        <f t="shared" si="23"/>
        <v>IO</v>
      </c>
      <c r="IP10" s="502" t="str">
        <f t="shared" si="23"/>
        <v>IP</v>
      </c>
      <c r="IQ10" s="503" t="str">
        <f t="shared" si="23"/>
        <v>IQ</v>
      </c>
    </row>
    <row r="11" spans="1:251" ht="12.75" customHeight="1" x14ac:dyDescent="0.2">
      <c r="B11" s="504" t="s">
        <v>69</v>
      </c>
      <c r="C11" s="504" t="s">
        <v>70</v>
      </c>
      <c r="D11" s="504" t="s">
        <v>91</v>
      </c>
      <c r="E11" s="45"/>
      <c r="F11" s="505">
        <f>$A$2</f>
        <v>2022</v>
      </c>
      <c r="G11" s="92">
        <f t="shared" ref="G11:BR11" ca="1" si="24">INDIRECT($B$10 &amp; G$10 &amp; $C$10)</f>
        <v>78</v>
      </c>
      <c r="H11" s="506">
        <f t="shared" ca="1" si="24"/>
        <v>49</v>
      </c>
      <c r="I11" s="506">
        <f t="shared" ca="1" si="24"/>
        <v>49</v>
      </c>
      <c r="J11" s="506">
        <f t="shared" ca="1" si="24"/>
        <v>45</v>
      </c>
      <c r="K11" s="506">
        <f t="shared" ca="1" si="24"/>
        <v>43</v>
      </c>
      <c r="L11" s="506">
        <f t="shared" ca="1" si="24"/>
        <v>47</v>
      </c>
      <c r="M11" s="506">
        <f t="shared" ca="1" si="24"/>
        <v>43</v>
      </c>
      <c r="N11" s="506">
        <f t="shared" ca="1" si="24"/>
        <v>39</v>
      </c>
      <c r="O11" s="506">
        <f t="shared" ca="1" si="24"/>
        <v>48</v>
      </c>
      <c r="P11" s="506">
        <f t="shared" ca="1" si="24"/>
        <v>46</v>
      </c>
      <c r="Q11" s="506">
        <f t="shared" ca="1" si="24"/>
        <v>40</v>
      </c>
      <c r="R11" s="506">
        <f t="shared" ca="1" si="24"/>
        <v>49</v>
      </c>
      <c r="S11" s="506">
        <f t="shared" ca="1" si="24"/>
        <v>45</v>
      </c>
      <c r="T11" s="506">
        <f t="shared" ca="1" si="24"/>
        <v>42</v>
      </c>
      <c r="U11" s="506">
        <f t="shared" ca="1" si="24"/>
        <v>51</v>
      </c>
      <c r="V11" s="506">
        <f t="shared" ca="1" si="24"/>
        <v>55</v>
      </c>
      <c r="W11" s="506">
        <f t="shared" ca="1" si="24"/>
        <v>58</v>
      </c>
      <c r="X11" s="506">
        <f t="shared" ca="1" si="24"/>
        <v>41</v>
      </c>
      <c r="Y11" s="506">
        <f t="shared" ca="1" si="24"/>
        <v>54</v>
      </c>
      <c r="Z11" s="506">
        <f t="shared" ca="1" si="24"/>
        <v>47</v>
      </c>
      <c r="AA11" s="506">
        <f t="shared" ca="1" si="24"/>
        <v>40</v>
      </c>
      <c r="AB11" s="506">
        <f t="shared" ca="1" si="24"/>
        <v>52</v>
      </c>
      <c r="AC11" s="506">
        <f t="shared" ca="1" si="24"/>
        <v>48</v>
      </c>
      <c r="AD11" s="506">
        <f t="shared" ca="1" si="24"/>
        <v>43</v>
      </c>
      <c r="AE11" s="506">
        <f t="shared" ca="1" si="24"/>
        <v>28</v>
      </c>
      <c r="AF11" s="506">
        <f t="shared" ca="1" si="24"/>
        <v>46</v>
      </c>
      <c r="AG11" s="506">
        <f t="shared" ca="1" si="24"/>
        <v>41</v>
      </c>
      <c r="AH11" s="506">
        <f t="shared" ca="1" si="24"/>
        <v>39</v>
      </c>
      <c r="AI11" s="506">
        <f t="shared" ca="1" si="24"/>
        <v>41</v>
      </c>
      <c r="AJ11" s="506">
        <f t="shared" ca="1" si="24"/>
        <v>44</v>
      </c>
      <c r="AK11" s="506">
        <f t="shared" ca="1" si="24"/>
        <v>49</v>
      </c>
      <c r="AL11" s="506">
        <f t="shared" ca="1" si="24"/>
        <v>46</v>
      </c>
      <c r="AM11" s="506">
        <f t="shared" ca="1" si="24"/>
        <v>43</v>
      </c>
      <c r="AN11" s="506">
        <f t="shared" ca="1" si="24"/>
        <v>45</v>
      </c>
      <c r="AO11" s="506">
        <f t="shared" ca="1" si="24"/>
        <v>37</v>
      </c>
      <c r="AP11" s="506">
        <f t="shared" ca="1" si="24"/>
        <v>47</v>
      </c>
      <c r="AQ11" s="506">
        <f t="shared" ca="1" si="24"/>
        <v>48</v>
      </c>
      <c r="AR11" s="506">
        <f t="shared" ca="1" si="24"/>
        <v>48</v>
      </c>
      <c r="AS11" s="506">
        <f t="shared" ca="1" si="24"/>
        <v>44</v>
      </c>
      <c r="AT11" s="506">
        <f t="shared" ca="1" si="24"/>
        <v>51</v>
      </c>
      <c r="AU11" s="506">
        <f t="shared" ca="1" si="24"/>
        <v>41</v>
      </c>
      <c r="AV11" s="506">
        <f t="shared" ca="1" si="24"/>
        <v>38</v>
      </c>
      <c r="AW11" s="506">
        <f t="shared" ca="1" si="24"/>
        <v>46</v>
      </c>
      <c r="AX11" s="506">
        <f t="shared" ca="1" si="24"/>
        <v>59</v>
      </c>
      <c r="AY11" s="506">
        <f t="shared" ca="1" si="24"/>
        <v>57</v>
      </c>
      <c r="AZ11" s="506">
        <f t="shared" ca="1" si="24"/>
        <v>55</v>
      </c>
      <c r="BA11" s="506">
        <f t="shared" ca="1" si="24"/>
        <v>57</v>
      </c>
      <c r="BB11" s="506">
        <f t="shared" ca="1" si="24"/>
        <v>60</v>
      </c>
      <c r="BC11" s="506">
        <f t="shared" ca="1" si="24"/>
        <v>42</v>
      </c>
      <c r="BD11" s="506">
        <f t="shared" ca="1" si="24"/>
        <v>36</v>
      </c>
      <c r="BE11" s="506">
        <f t="shared" ca="1" si="24"/>
        <v>38</v>
      </c>
      <c r="BF11" s="506">
        <f t="shared" ca="1" si="24"/>
        <v>43</v>
      </c>
      <c r="BG11" s="506">
        <f t="shared" ca="1" si="24"/>
        <v>50</v>
      </c>
      <c r="BH11" s="506">
        <f t="shared" ca="1" si="24"/>
        <v>56</v>
      </c>
      <c r="BI11" s="506">
        <f t="shared" ca="1" si="24"/>
        <v>57</v>
      </c>
      <c r="BJ11" s="506">
        <f t="shared" ca="1" si="24"/>
        <v>57</v>
      </c>
      <c r="BK11" s="506">
        <f t="shared" ca="1" si="24"/>
        <v>47</v>
      </c>
      <c r="BL11" s="506">
        <f t="shared" ca="1" si="24"/>
        <v>43</v>
      </c>
      <c r="BM11" s="506">
        <f t="shared" ca="1" si="24"/>
        <v>42</v>
      </c>
      <c r="BN11" s="506">
        <f t="shared" ca="1" si="24"/>
        <v>49</v>
      </c>
      <c r="BO11" s="506">
        <f t="shared" ca="1" si="24"/>
        <v>53</v>
      </c>
      <c r="BP11" s="506">
        <f t="shared" ca="1" si="24"/>
        <v>58</v>
      </c>
      <c r="BQ11" s="506">
        <f t="shared" ca="1" si="24"/>
        <v>59</v>
      </c>
      <c r="BR11" s="506">
        <f t="shared" ca="1" si="24"/>
        <v>54</v>
      </c>
      <c r="BS11" s="506">
        <f t="shared" ref="BS11:ED11" ca="1" si="25">INDIRECT($B$10 &amp; BS$10 &amp; $C$10)</f>
        <v>49</v>
      </c>
      <c r="BT11" s="506">
        <f t="shared" ca="1" si="25"/>
        <v>35</v>
      </c>
      <c r="BU11" s="506">
        <f t="shared" ca="1" si="25"/>
        <v>51</v>
      </c>
      <c r="BV11" s="506">
        <f t="shared" ca="1" si="25"/>
        <v>52</v>
      </c>
      <c r="BW11" s="506">
        <f t="shared" ca="1" si="25"/>
        <v>49</v>
      </c>
      <c r="BX11" s="506">
        <f t="shared" ca="1" si="25"/>
        <v>48</v>
      </c>
      <c r="BY11" s="506">
        <f t="shared" ca="1" si="25"/>
        <v>62</v>
      </c>
      <c r="BZ11" s="506">
        <f t="shared" ca="1" si="25"/>
        <v>63</v>
      </c>
      <c r="CA11" s="506">
        <f t="shared" ca="1" si="25"/>
        <v>51</v>
      </c>
      <c r="CB11" s="506">
        <f t="shared" ca="1" si="25"/>
        <v>37</v>
      </c>
      <c r="CC11" s="506">
        <f t="shared" ca="1" si="25"/>
        <v>27</v>
      </c>
      <c r="CD11" s="506">
        <f t="shared" ca="1" si="25"/>
        <v>27</v>
      </c>
      <c r="CE11" s="506">
        <f t="shared" ca="1" si="25"/>
        <v>41</v>
      </c>
      <c r="CF11" s="506">
        <f t="shared" ca="1" si="25"/>
        <v>49</v>
      </c>
      <c r="CG11" s="506">
        <f t="shared" ca="1" si="25"/>
        <v>60</v>
      </c>
      <c r="CH11" s="506">
        <f t="shared" ca="1" si="25"/>
        <v>48</v>
      </c>
      <c r="CI11" s="506">
        <f t="shared" ca="1" si="25"/>
        <v>58</v>
      </c>
      <c r="CJ11" s="506">
        <f t="shared" ca="1" si="25"/>
        <v>58</v>
      </c>
      <c r="CK11" s="506">
        <f t="shared" ca="1" si="25"/>
        <v>68</v>
      </c>
      <c r="CL11" s="506">
        <f t="shared" ca="1" si="25"/>
        <v>58</v>
      </c>
      <c r="CM11" s="506">
        <f t="shared" ca="1" si="25"/>
        <v>53</v>
      </c>
      <c r="CN11" s="506">
        <f t="shared" ca="1" si="25"/>
        <v>36</v>
      </c>
      <c r="CO11" s="506">
        <f t="shared" ca="1" si="25"/>
        <v>39</v>
      </c>
      <c r="CP11" s="506">
        <f t="shared" ca="1" si="25"/>
        <v>36</v>
      </c>
      <c r="CQ11" s="506">
        <f t="shared" ca="1" si="25"/>
        <v>32</v>
      </c>
      <c r="CR11" s="506">
        <f t="shared" ca="1" si="25"/>
        <v>45</v>
      </c>
      <c r="CS11" s="506">
        <f t="shared" ca="1" si="25"/>
        <v>49</v>
      </c>
      <c r="CT11" s="506">
        <f t="shared" ca="1" si="25"/>
        <v>64</v>
      </c>
      <c r="CU11" s="506">
        <f t="shared" ca="1" si="25"/>
        <v>66</v>
      </c>
      <c r="CV11" s="506">
        <f t="shared" ca="1" si="25"/>
        <v>63</v>
      </c>
      <c r="CW11" s="506">
        <f t="shared" ca="1" si="25"/>
        <v>55</v>
      </c>
      <c r="CX11" s="506">
        <f t="shared" ca="1" si="25"/>
        <v>54</v>
      </c>
      <c r="CY11" s="506">
        <f t="shared" ca="1" si="25"/>
        <v>71</v>
      </c>
      <c r="CZ11" s="506">
        <f t="shared" ca="1" si="25"/>
        <v>66</v>
      </c>
      <c r="DA11" s="506">
        <f t="shared" ca="1" si="25"/>
        <v>65</v>
      </c>
      <c r="DB11" s="506">
        <f t="shared" ca="1" si="25"/>
        <v>47</v>
      </c>
      <c r="DC11" s="506">
        <f t="shared" ca="1" si="25"/>
        <v>60</v>
      </c>
      <c r="DD11" s="506">
        <f t="shared" ca="1" si="25"/>
        <v>58</v>
      </c>
      <c r="DE11" s="506">
        <f t="shared" ca="1" si="25"/>
        <v>56</v>
      </c>
      <c r="DF11" s="506">
        <f t="shared" ca="1" si="25"/>
        <v>42</v>
      </c>
      <c r="DG11" s="506">
        <f t="shared" ca="1" si="25"/>
        <v>48</v>
      </c>
      <c r="DH11" s="506">
        <f t="shared" ca="1" si="25"/>
        <v>62</v>
      </c>
      <c r="DI11" s="506">
        <f t="shared" ca="1" si="25"/>
        <v>58</v>
      </c>
      <c r="DJ11" s="506">
        <f t="shared" ca="1" si="25"/>
        <v>69</v>
      </c>
      <c r="DK11" s="506">
        <f t="shared" ca="1" si="25"/>
        <v>43</v>
      </c>
      <c r="DL11" s="506">
        <f t="shared" ca="1" si="25"/>
        <v>63</v>
      </c>
      <c r="DM11" s="506">
        <f t="shared" ca="1" si="25"/>
        <v>37</v>
      </c>
      <c r="DN11" s="506">
        <f t="shared" ca="1" si="25"/>
        <v>44</v>
      </c>
      <c r="DO11" s="506">
        <f t="shared" ca="1" si="25"/>
        <v>65</v>
      </c>
      <c r="DP11" s="506">
        <f t="shared" ca="1" si="25"/>
        <v>71</v>
      </c>
      <c r="DQ11" s="506">
        <f t="shared" ca="1" si="25"/>
        <v>51</v>
      </c>
      <c r="DR11" s="506">
        <f t="shared" ca="1" si="25"/>
        <v>43</v>
      </c>
      <c r="DS11" s="506">
        <f t="shared" ca="1" si="25"/>
        <v>59</v>
      </c>
      <c r="DT11" s="506">
        <f t="shared" ca="1" si="25"/>
        <v>67</v>
      </c>
      <c r="DU11" s="506">
        <f t="shared" ca="1" si="25"/>
        <v>58</v>
      </c>
      <c r="DV11" s="506">
        <f t="shared" ca="1" si="25"/>
        <v>41</v>
      </c>
      <c r="DW11" s="506">
        <f t="shared" ca="1" si="25"/>
        <v>55</v>
      </c>
      <c r="DX11" s="506">
        <f t="shared" ca="1" si="25"/>
        <v>68</v>
      </c>
      <c r="DY11" s="506">
        <f t="shared" ca="1" si="25"/>
        <v>78</v>
      </c>
      <c r="DZ11" s="506">
        <f t="shared" ca="1" si="25"/>
        <v>66</v>
      </c>
      <c r="EA11" s="506">
        <f t="shared" ca="1" si="25"/>
        <v>56</v>
      </c>
      <c r="EB11" s="506">
        <f t="shared" ca="1" si="25"/>
        <v>57</v>
      </c>
      <c r="EC11" s="506">
        <f t="shared" ca="1" si="25"/>
        <v>56</v>
      </c>
      <c r="ED11" s="506">
        <f t="shared" ca="1" si="25"/>
        <v>54</v>
      </c>
      <c r="EE11" s="506">
        <f t="shared" ref="EE11:GP11" ca="1" si="26">INDIRECT($B$10 &amp; EE$10 &amp; $C$10)</f>
        <v>60</v>
      </c>
      <c r="EF11" s="506">
        <f t="shared" ca="1" si="26"/>
        <v>55</v>
      </c>
      <c r="EG11" s="506">
        <f t="shared" ca="1" si="26"/>
        <v>70</v>
      </c>
      <c r="EH11" s="506">
        <f t="shared" ca="1" si="26"/>
        <v>42</v>
      </c>
      <c r="EI11" s="506">
        <f t="shared" ca="1" si="26"/>
        <v>58</v>
      </c>
      <c r="EJ11" s="506">
        <f t="shared" ca="1" si="26"/>
        <v>71</v>
      </c>
      <c r="EK11" s="506">
        <f t="shared" ca="1" si="26"/>
        <v>62</v>
      </c>
      <c r="EL11" s="506">
        <f t="shared" ca="1" si="26"/>
        <v>68</v>
      </c>
      <c r="EM11" s="506">
        <f t="shared" ca="1" si="26"/>
        <v>67</v>
      </c>
      <c r="EN11" s="506">
        <f t="shared" ca="1" si="26"/>
        <v>62</v>
      </c>
      <c r="EO11" s="506">
        <f t="shared" ca="1" si="26"/>
        <v>69</v>
      </c>
      <c r="EP11" s="506">
        <f t="shared" ca="1" si="26"/>
        <v>61</v>
      </c>
      <c r="EQ11" s="506">
        <f t="shared" ca="1" si="26"/>
        <v>38</v>
      </c>
      <c r="ER11" s="506">
        <f t="shared" ca="1" si="26"/>
        <v>62</v>
      </c>
      <c r="ES11" s="506">
        <f t="shared" ca="1" si="26"/>
        <v>76</v>
      </c>
      <c r="ET11" s="506">
        <f t="shared" ca="1" si="26"/>
        <v>67</v>
      </c>
      <c r="EU11" s="506">
        <f t="shared" ca="1" si="26"/>
        <v>71</v>
      </c>
      <c r="EV11" s="506">
        <f t="shared" ca="1" si="26"/>
        <v>75</v>
      </c>
      <c r="EW11" s="506">
        <f t="shared" ca="1" si="26"/>
        <v>67</v>
      </c>
      <c r="EX11" s="506">
        <f t="shared" ca="1" si="26"/>
        <v>49</v>
      </c>
      <c r="EY11" s="506">
        <f t="shared" ca="1" si="26"/>
        <v>47</v>
      </c>
      <c r="EZ11" s="506">
        <f t="shared" ca="1" si="26"/>
        <v>77</v>
      </c>
      <c r="FA11" s="506">
        <f t="shared" ca="1" si="26"/>
        <v>64</v>
      </c>
      <c r="FB11" s="506">
        <f t="shared" ca="1" si="26"/>
        <v>52</v>
      </c>
      <c r="FC11" s="506">
        <f t="shared" ca="1" si="26"/>
        <v>52</v>
      </c>
      <c r="FD11" s="506">
        <f t="shared" ca="1" si="26"/>
        <v>53</v>
      </c>
      <c r="FE11" s="506">
        <f t="shared" ca="1" si="26"/>
        <v>52</v>
      </c>
      <c r="FF11" s="506">
        <f t="shared" ca="1" si="26"/>
        <v>61</v>
      </c>
      <c r="FG11" s="506">
        <f t="shared" ca="1" si="26"/>
        <v>64</v>
      </c>
      <c r="FH11" s="506">
        <f t="shared" ca="1" si="26"/>
        <v>68</v>
      </c>
      <c r="FI11" s="506">
        <f t="shared" ca="1" si="26"/>
        <v>67</v>
      </c>
      <c r="FJ11" s="506">
        <f t="shared" ca="1" si="26"/>
        <v>51</v>
      </c>
      <c r="FK11" s="506">
        <f t="shared" ca="1" si="26"/>
        <v>36</v>
      </c>
      <c r="FL11" s="506">
        <f t="shared" ca="1" si="26"/>
        <v>49</v>
      </c>
      <c r="FM11" s="506">
        <f t="shared" ca="1" si="26"/>
        <v>65</v>
      </c>
      <c r="FN11" s="506">
        <f t="shared" ca="1" si="26"/>
        <v>55</v>
      </c>
      <c r="FO11" s="506">
        <f t="shared" ca="1" si="26"/>
        <v>62</v>
      </c>
      <c r="FP11" s="506">
        <f t="shared" ca="1" si="26"/>
        <v>47</v>
      </c>
      <c r="FQ11" s="506">
        <f t="shared" ca="1" si="26"/>
        <v>49</v>
      </c>
      <c r="FR11" s="506">
        <f t="shared" ca="1" si="26"/>
        <v>54</v>
      </c>
      <c r="FS11" s="506">
        <f t="shared" ca="1" si="26"/>
        <v>50</v>
      </c>
      <c r="FT11" s="506">
        <f t="shared" ca="1" si="26"/>
        <v>55</v>
      </c>
      <c r="FU11" s="506">
        <f t="shared" ca="1" si="26"/>
        <v>48</v>
      </c>
      <c r="FV11" s="506">
        <f t="shared" ca="1" si="26"/>
        <v>57</v>
      </c>
      <c r="FW11" s="506">
        <f t="shared" ca="1" si="26"/>
        <v>70</v>
      </c>
      <c r="FX11" s="506">
        <f t="shared" ca="1" si="26"/>
        <v>58</v>
      </c>
      <c r="FY11" s="506">
        <f t="shared" ca="1" si="26"/>
        <v>43</v>
      </c>
      <c r="FZ11" s="506">
        <f t="shared" ca="1" si="26"/>
        <v>43</v>
      </c>
      <c r="GA11" s="506">
        <f t="shared" ca="1" si="26"/>
        <v>55</v>
      </c>
      <c r="GB11" s="506">
        <f t="shared" ca="1" si="26"/>
        <v>55</v>
      </c>
      <c r="GC11" s="506">
        <f t="shared" ca="1" si="26"/>
        <v>59</v>
      </c>
      <c r="GD11" s="506">
        <f t="shared" ca="1" si="26"/>
        <v>64</v>
      </c>
      <c r="GE11" s="506">
        <f t="shared" ca="1" si="26"/>
        <v>64</v>
      </c>
      <c r="GF11" s="506">
        <f t="shared" ca="1" si="26"/>
        <v>57</v>
      </c>
      <c r="GG11" s="506">
        <f t="shared" ca="1" si="26"/>
        <v>52</v>
      </c>
      <c r="GH11" s="506">
        <f t="shared" ca="1" si="26"/>
        <v>48</v>
      </c>
      <c r="GI11" s="506">
        <f t="shared" ca="1" si="26"/>
        <v>50</v>
      </c>
      <c r="GJ11" s="506">
        <f t="shared" ca="1" si="26"/>
        <v>55</v>
      </c>
      <c r="GK11" s="506">
        <f t="shared" ca="1" si="26"/>
        <v>59</v>
      </c>
      <c r="GL11" s="506">
        <f t="shared" ca="1" si="26"/>
        <v>55</v>
      </c>
      <c r="GM11" s="506">
        <f t="shared" ca="1" si="26"/>
        <v>58</v>
      </c>
      <c r="GN11" s="506">
        <f t="shared" ca="1" si="26"/>
        <v>47</v>
      </c>
      <c r="GO11" s="506">
        <f t="shared" ca="1" si="26"/>
        <v>31</v>
      </c>
      <c r="GP11" s="506">
        <f t="shared" ca="1" si="26"/>
        <v>24</v>
      </c>
      <c r="GQ11" s="506">
        <f t="shared" ref="GQ11:IQ11" ca="1" si="27">INDIRECT($B$10 &amp; GQ$10 &amp; $C$10)</f>
        <v>43</v>
      </c>
      <c r="GR11" s="506">
        <f t="shared" ca="1" si="27"/>
        <v>60</v>
      </c>
      <c r="GS11" s="506">
        <f t="shared" ca="1" si="27"/>
        <v>42</v>
      </c>
      <c r="GT11" s="506">
        <f t="shared" ca="1" si="27"/>
        <v>28</v>
      </c>
      <c r="GU11" s="506">
        <f t="shared" ca="1" si="27"/>
        <v>38</v>
      </c>
      <c r="GV11" s="506">
        <f t="shared" ca="1" si="27"/>
        <v>47</v>
      </c>
      <c r="GW11" s="506">
        <f t="shared" ca="1" si="27"/>
        <v>49</v>
      </c>
      <c r="GX11" s="506">
        <f t="shared" ca="1" si="27"/>
        <v>45</v>
      </c>
      <c r="GY11" s="506">
        <f t="shared" ca="1" si="27"/>
        <v>42</v>
      </c>
      <c r="GZ11" s="506">
        <f t="shared" ca="1" si="27"/>
        <v>58</v>
      </c>
      <c r="HA11" s="506">
        <f t="shared" ca="1" si="27"/>
        <v>58</v>
      </c>
      <c r="HB11" s="506">
        <f t="shared" ca="1" si="27"/>
        <v>57</v>
      </c>
      <c r="HC11" s="506">
        <f t="shared" ca="1" si="27"/>
        <v>52</v>
      </c>
      <c r="HD11" s="506">
        <f t="shared" ca="1" si="27"/>
        <v>58</v>
      </c>
      <c r="HE11" s="506">
        <f t="shared" ca="1" si="27"/>
        <v>39</v>
      </c>
      <c r="HF11" s="506">
        <f t="shared" ca="1" si="27"/>
        <v>40</v>
      </c>
      <c r="HG11" s="506">
        <f t="shared" ca="1" si="27"/>
        <v>38</v>
      </c>
      <c r="HH11" s="506">
        <f t="shared" ca="1" si="27"/>
        <v>47</v>
      </c>
      <c r="HI11" s="506">
        <f t="shared" ca="1" si="27"/>
        <v>44</v>
      </c>
      <c r="HJ11" s="506">
        <f t="shared" ca="1" si="27"/>
        <v>41</v>
      </c>
      <c r="HK11" s="506">
        <f t="shared" ca="1" si="27"/>
        <v>32</v>
      </c>
      <c r="HL11" s="506">
        <f t="shared" ca="1" si="27"/>
        <v>32</v>
      </c>
      <c r="HM11" s="506">
        <f t="shared" ca="1" si="27"/>
        <v>29</v>
      </c>
      <c r="HN11" s="506">
        <f t="shared" ca="1" si="27"/>
        <v>25</v>
      </c>
      <c r="HO11" s="506">
        <f t="shared" ca="1" si="27"/>
        <v>29</v>
      </c>
      <c r="HP11" s="506">
        <f t="shared" ca="1" si="27"/>
        <v>26</v>
      </c>
      <c r="HQ11" s="506" t="str">
        <f t="shared" ca="1" si="27"/>
        <v/>
      </c>
      <c r="HR11" s="506" t="str">
        <f t="shared" ca="1" si="27"/>
        <v/>
      </c>
      <c r="HS11" s="506" t="str">
        <f t="shared" ca="1" si="27"/>
        <v/>
      </c>
      <c r="HT11" s="506" t="str">
        <f t="shared" ca="1" si="27"/>
        <v/>
      </c>
      <c r="HU11" s="506" t="str">
        <f t="shared" ca="1" si="27"/>
        <v/>
      </c>
      <c r="HV11" s="506" t="str">
        <f t="shared" ca="1" si="27"/>
        <v/>
      </c>
      <c r="HW11" s="506" t="str">
        <f t="shared" ca="1" si="27"/>
        <v/>
      </c>
      <c r="HX11" s="506" t="str">
        <f t="shared" ca="1" si="27"/>
        <v/>
      </c>
      <c r="HY11" s="506" t="str">
        <f t="shared" ca="1" si="27"/>
        <v/>
      </c>
      <c r="HZ11" s="506" t="str">
        <f t="shared" ca="1" si="27"/>
        <v/>
      </c>
      <c r="IA11" s="506" t="str">
        <f t="shared" ca="1" si="27"/>
        <v/>
      </c>
      <c r="IB11" s="506" t="str">
        <f t="shared" ca="1" si="27"/>
        <v/>
      </c>
      <c r="IC11" s="506" t="str">
        <f t="shared" ca="1" si="27"/>
        <v/>
      </c>
      <c r="ID11" s="506" t="str">
        <f t="shared" ca="1" si="27"/>
        <v/>
      </c>
      <c r="IE11" s="506" t="str">
        <f t="shared" ca="1" si="27"/>
        <v/>
      </c>
      <c r="IF11" s="506" t="str">
        <f t="shared" ca="1" si="27"/>
        <v/>
      </c>
      <c r="IG11" s="506" t="str">
        <f t="shared" ca="1" si="27"/>
        <v/>
      </c>
      <c r="IH11" s="506" t="str">
        <f t="shared" ca="1" si="27"/>
        <v/>
      </c>
      <c r="II11" s="506" t="str">
        <f t="shared" ca="1" si="27"/>
        <v/>
      </c>
      <c r="IJ11" s="506" t="str">
        <f t="shared" ca="1" si="27"/>
        <v/>
      </c>
      <c r="IK11" s="506" t="str">
        <f t="shared" ca="1" si="27"/>
        <v/>
      </c>
      <c r="IL11" s="506" t="str">
        <f t="shared" ca="1" si="27"/>
        <v/>
      </c>
      <c r="IM11" s="506" t="str">
        <f t="shared" ca="1" si="27"/>
        <v/>
      </c>
      <c r="IN11" s="506" t="str">
        <f t="shared" ca="1" si="27"/>
        <v/>
      </c>
      <c r="IO11" s="506" t="str">
        <f t="shared" ca="1" si="27"/>
        <v/>
      </c>
      <c r="IP11" s="506" t="str">
        <f t="shared" ca="1" si="27"/>
        <v/>
      </c>
      <c r="IQ11" s="507" t="str">
        <f t="shared" ca="1" si="27"/>
        <v/>
      </c>
    </row>
    <row r="12" spans="1:251" ht="12.75" customHeight="1" x14ac:dyDescent="0.2">
      <c r="B12" s="489" t="e">
        <f t="shared" ref="B12:B20" si="28">MATCH(F12,A:A,0)</f>
        <v>#N/A</v>
      </c>
      <c r="C12" s="489" t="e">
        <f t="shared" ref="C12:C19" si="29">B13-4</f>
        <v>#N/A</v>
      </c>
      <c r="D12" s="489" t="e">
        <f>C12-B12+1</f>
        <v>#N/A</v>
      </c>
      <c r="E12" s="45"/>
      <c r="F12" s="93">
        <f>F11-1</f>
        <v>2021</v>
      </c>
      <c r="G12" s="90" t="str">
        <f t="shared" ref="G12:P19" ca="1" si="30">IF(COUNT(INDIRECT(G$10 &amp; $B12 &amp; ":" &amp; G$10 &amp; $C12))=0,"",MAX(INDIRECT(G$10 &amp; $B12 &amp; ":" &amp; G$10 &amp; $C12)))</f>
        <v/>
      </c>
      <c r="H12" s="15" t="str">
        <f t="shared" ca="1" si="30"/>
        <v/>
      </c>
      <c r="I12" s="15" t="str">
        <f t="shared" ca="1" si="30"/>
        <v/>
      </c>
      <c r="J12" s="15" t="str">
        <f t="shared" ca="1" si="30"/>
        <v/>
      </c>
      <c r="K12" s="15" t="str">
        <f t="shared" ca="1" si="30"/>
        <v/>
      </c>
      <c r="L12" s="15" t="str">
        <f t="shared" ca="1" si="30"/>
        <v/>
      </c>
      <c r="M12" s="15" t="str">
        <f t="shared" ca="1" si="30"/>
        <v/>
      </c>
      <c r="N12" s="15" t="str">
        <f t="shared" ca="1" si="30"/>
        <v/>
      </c>
      <c r="O12" s="15" t="str">
        <f t="shared" ca="1" si="30"/>
        <v/>
      </c>
      <c r="P12" s="15" t="str">
        <f t="shared" ca="1" si="30"/>
        <v/>
      </c>
      <c r="Q12" s="15" t="str">
        <f t="shared" ref="Q12:Z19" ca="1" si="31">IF(COUNT(INDIRECT(Q$10 &amp; $B12 &amp; ":" &amp; Q$10 &amp; $C12))=0,"",MAX(INDIRECT(Q$10 &amp; $B12 &amp; ":" &amp; Q$10 &amp; $C12)))</f>
        <v/>
      </c>
      <c r="R12" s="15" t="str">
        <f t="shared" ca="1" si="31"/>
        <v/>
      </c>
      <c r="S12" s="15" t="str">
        <f t="shared" ca="1" si="31"/>
        <v/>
      </c>
      <c r="T12" s="15" t="str">
        <f t="shared" ca="1" si="31"/>
        <v/>
      </c>
      <c r="U12" s="15" t="str">
        <f t="shared" ca="1" si="31"/>
        <v/>
      </c>
      <c r="V12" s="15" t="str">
        <f t="shared" ca="1" si="31"/>
        <v/>
      </c>
      <c r="W12" s="15" t="str">
        <f t="shared" ca="1" si="31"/>
        <v/>
      </c>
      <c r="X12" s="15" t="str">
        <f t="shared" ca="1" si="31"/>
        <v/>
      </c>
      <c r="Y12" s="15" t="str">
        <f t="shared" ca="1" si="31"/>
        <v/>
      </c>
      <c r="Z12" s="15" t="str">
        <f t="shared" ca="1" si="31"/>
        <v/>
      </c>
      <c r="AA12" s="15" t="str">
        <f t="shared" ref="AA12:AJ19" ca="1" si="32">IF(COUNT(INDIRECT(AA$10 &amp; $B12 &amp; ":" &amp; AA$10 &amp; $C12))=0,"",MAX(INDIRECT(AA$10 &amp; $B12 &amp; ":" &amp; AA$10 &amp; $C12)))</f>
        <v/>
      </c>
      <c r="AB12" s="15" t="str">
        <f t="shared" ca="1" si="32"/>
        <v/>
      </c>
      <c r="AC12" s="15" t="str">
        <f t="shared" ca="1" si="32"/>
        <v/>
      </c>
      <c r="AD12" s="15" t="str">
        <f t="shared" ca="1" si="32"/>
        <v/>
      </c>
      <c r="AE12" s="15" t="str">
        <f t="shared" ca="1" si="32"/>
        <v/>
      </c>
      <c r="AF12" s="15" t="str">
        <f t="shared" ca="1" si="32"/>
        <v/>
      </c>
      <c r="AG12" s="15" t="str">
        <f t="shared" ca="1" si="32"/>
        <v/>
      </c>
      <c r="AH12" s="15" t="str">
        <f t="shared" ca="1" si="32"/>
        <v/>
      </c>
      <c r="AI12" s="15" t="str">
        <f t="shared" ca="1" si="32"/>
        <v/>
      </c>
      <c r="AJ12" s="15" t="str">
        <f t="shared" ca="1" si="32"/>
        <v/>
      </c>
      <c r="AK12" s="15" t="str">
        <f t="shared" ref="AK12:AT19" ca="1" si="33">IF(COUNT(INDIRECT(AK$10 &amp; $B12 &amp; ":" &amp; AK$10 &amp; $C12))=0,"",MAX(INDIRECT(AK$10 &amp; $B12 &amp; ":" &amp; AK$10 &amp; $C12)))</f>
        <v/>
      </c>
      <c r="AL12" s="15" t="str">
        <f t="shared" ca="1" si="33"/>
        <v/>
      </c>
      <c r="AM12" s="15" t="str">
        <f t="shared" ca="1" si="33"/>
        <v/>
      </c>
      <c r="AN12" s="15" t="str">
        <f t="shared" ca="1" si="33"/>
        <v/>
      </c>
      <c r="AO12" s="15" t="str">
        <f t="shared" ca="1" si="33"/>
        <v/>
      </c>
      <c r="AP12" s="15" t="str">
        <f t="shared" ca="1" si="33"/>
        <v/>
      </c>
      <c r="AQ12" s="15" t="str">
        <f t="shared" ca="1" si="33"/>
        <v/>
      </c>
      <c r="AR12" s="15" t="str">
        <f t="shared" ca="1" si="33"/>
        <v/>
      </c>
      <c r="AS12" s="15" t="str">
        <f t="shared" ca="1" si="33"/>
        <v/>
      </c>
      <c r="AT12" s="15" t="str">
        <f t="shared" ca="1" si="33"/>
        <v/>
      </c>
      <c r="AU12" s="15" t="str">
        <f t="shared" ref="AU12:BD19" ca="1" si="34">IF(COUNT(INDIRECT(AU$10 &amp; $B12 &amp; ":" &amp; AU$10 &amp; $C12))=0,"",MAX(INDIRECT(AU$10 &amp; $B12 &amp; ":" &amp; AU$10 &amp; $C12)))</f>
        <v/>
      </c>
      <c r="AV12" s="15" t="str">
        <f t="shared" ca="1" si="34"/>
        <v/>
      </c>
      <c r="AW12" s="15" t="str">
        <f t="shared" ca="1" si="34"/>
        <v/>
      </c>
      <c r="AX12" s="15" t="str">
        <f t="shared" ca="1" si="34"/>
        <v/>
      </c>
      <c r="AY12" s="15" t="str">
        <f t="shared" ca="1" si="34"/>
        <v/>
      </c>
      <c r="AZ12" s="15" t="str">
        <f t="shared" ca="1" si="34"/>
        <v/>
      </c>
      <c r="BA12" s="15" t="str">
        <f t="shared" ca="1" si="34"/>
        <v/>
      </c>
      <c r="BB12" s="15" t="str">
        <f t="shared" ca="1" si="34"/>
        <v/>
      </c>
      <c r="BC12" s="15" t="str">
        <f t="shared" ca="1" si="34"/>
        <v/>
      </c>
      <c r="BD12" s="15" t="str">
        <f t="shared" ca="1" si="34"/>
        <v/>
      </c>
      <c r="BE12" s="15" t="str">
        <f t="shared" ref="BE12:BN19" ca="1" si="35">IF(COUNT(INDIRECT(BE$10 &amp; $B12 &amp; ":" &amp; BE$10 &amp; $C12))=0,"",MAX(INDIRECT(BE$10 &amp; $B12 &amp; ":" &amp; BE$10 &amp; $C12)))</f>
        <v/>
      </c>
      <c r="BF12" s="15" t="str">
        <f t="shared" ca="1" si="35"/>
        <v/>
      </c>
      <c r="BG12" s="15" t="str">
        <f t="shared" ca="1" si="35"/>
        <v/>
      </c>
      <c r="BH12" s="15" t="str">
        <f t="shared" ca="1" si="35"/>
        <v/>
      </c>
      <c r="BI12" s="15" t="str">
        <f t="shared" ca="1" si="35"/>
        <v/>
      </c>
      <c r="BJ12" s="15" t="str">
        <f t="shared" ca="1" si="35"/>
        <v/>
      </c>
      <c r="BK12" s="15" t="str">
        <f t="shared" ca="1" si="35"/>
        <v/>
      </c>
      <c r="BL12" s="15" t="str">
        <f t="shared" ca="1" si="35"/>
        <v/>
      </c>
      <c r="BM12" s="15" t="str">
        <f t="shared" ca="1" si="35"/>
        <v/>
      </c>
      <c r="BN12" s="15" t="str">
        <f t="shared" ca="1" si="35"/>
        <v/>
      </c>
      <c r="BO12" s="15" t="str">
        <f t="shared" ref="BO12:BX19" ca="1" si="36">IF(COUNT(INDIRECT(BO$10 &amp; $B12 &amp; ":" &amp; BO$10 &amp; $C12))=0,"",MAX(INDIRECT(BO$10 &amp; $B12 &amp; ":" &amp; BO$10 &amp; $C12)))</f>
        <v/>
      </c>
      <c r="BP12" s="15" t="str">
        <f t="shared" ca="1" si="36"/>
        <v/>
      </c>
      <c r="BQ12" s="15" t="str">
        <f t="shared" ca="1" si="36"/>
        <v/>
      </c>
      <c r="BR12" s="15" t="str">
        <f t="shared" ca="1" si="36"/>
        <v/>
      </c>
      <c r="BS12" s="15" t="str">
        <f t="shared" ca="1" si="36"/>
        <v/>
      </c>
      <c r="BT12" s="15" t="str">
        <f t="shared" ca="1" si="36"/>
        <v/>
      </c>
      <c r="BU12" s="15" t="str">
        <f t="shared" ca="1" si="36"/>
        <v/>
      </c>
      <c r="BV12" s="15" t="str">
        <f t="shared" ca="1" si="36"/>
        <v/>
      </c>
      <c r="BW12" s="15" t="str">
        <f t="shared" ca="1" si="36"/>
        <v/>
      </c>
      <c r="BX12" s="15" t="str">
        <f t="shared" ca="1" si="36"/>
        <v/>
      </c>
      <c r="BY12" s="15" t="str">
        <f t="shared" ref="BY12:CH19" ca="1" si="37">IF(COUNT(INDIRECT(BY$10 &amp; $B12 &amp; ":" &amp; BY$10 &amp; $C12))=0,"",MAX(INDIRECT(BY$10 &amp; $B12 &amp; ":" &amp; BY$10 &amp; $C12)))</f>
        <v/>
      </c>
      <c r="BZ12" s="15" t="str">
        <f t="shared" ca="1" si="37"/>
        <v/>
      </c>
      <c r="CA12" s="15" t="str">
        <f t="shared" ca="1" si="37"/>
        <v/>
      </c>
      <c r="CB12" s="15" t="str">
        <f t="shared" ca="1" si="37"/>
        <v/>
      </c>
      <c r="CC12" s="15" t="str">
        <f t="shared" ca="1" si="37"/>
        <v/>
      </c>
      <c r="CD12" s="15" t="str">
        <f t="shared" ca="1" si="37"/>
        <v/>
      </c>
      <c r="CE12" s="15" t="str">
        <f t="shared" ca="1" si="37"/>
        <v/>
      </c>
      <c r="CF12" s="15" t="str">
        <f t="shared" ca="1" si="37"/>
        <v/>
      </c>
      <c r="CG12" s="15" t="str">
        <f t="shared" ca="1" si="37"/>
        <v/>
      </c>
      <c r="CH12" s="15" t="str">
        <f t="shared" ca="1" si="37"/>
        <v/>
      </c>
      <c r="CI12" s="15" t="str">
        <f t="shared" ref="CI12:CR19" ca="1" si="38">IF(COUNT(INDIRECT(CI$10 &amp; $B12 &amp; ":" &amp; CI$10 &amp; $C12))=0,"",MAX(INDIRECT(CI$10 &amp; $B12 &amp; ":" &amp; CI$10 &amp; $C12)))</f>
        <v/>
      </c>
      <c r="CJ12" s="15" t="str">
        <f t="shared" ca="1" si="38"/>
        <v/>
      </c>
      <c r="CK12" s="15" t="str">
        <f t="shared" ca="1" si="38"/>
        <v/>
      </c>
      <c r="CL12" s="15" t="str">
        <f t="shared" ca="1" si="38"/>
        <v/>
      </c>
      <c r="CM12" s="15" t="str">
        <f t="shared" ca="1" si="38"/>
        <v/>
      </c>
      <c r="CN12" s="15" t="str">
        <f t="shared" ca="1" si="38"/>
        <v/>
      </c>
      <c r="CO12" s="15" t="str">
        <f t="shared" ca="1" si="38"/>
        <v/>
      </c>
      <c r="CP12" s="15" t="str">
        <f t="shared" ca="1" si="38"/>
        <v/>
      </c>
      <c r="CQ12" s="15" t="str">
        <f t="shared" ca="1" si="38"/>
        <v/>
      </c>
      <c r="CR12" s="15" t="str">
        <f t="shared" ca="1" si="38"/>
        <v/>
      </c>
      <c r="CS12" s="15" t="str">
        <f t="shared" ref="CS12:DB19" ca="1" si="39">IF(COUNT(INDIRECT(CS$10 &amp; $B12 &amp; ":" &amp; CS$10 &amp; $C12))=0,"",MAX(INDIRECT(CS$10 &amp; $B12 &amp; ":" &amp; CS$10 &amp; $C12)))</f>
        <v/>
      </c>
      <c r="CT12" s="15" t="str">
        <f t="shared" ca="1" si="39"/>
        <v/>
      </c>
      <c r="CU12" s="15" t="str">
        <f t="shared" ca="1" si="39"/>
        <v/>
      </c>
      <c r="CV12" s="15" t="str">
        <f t="shared" ca="1" si="39"/>
        <v/>
      </c>
      <c r="CW12" s="15" t="str">
        <f t="shared" ca="1" si="39"/>
        <v/>
      </c>
      <c r="CX12" s="15" t="str">
        <f t="shared" ca="1" si="39"/>
        <v/>
      </c>
      <c r="CY12" s="15" t="str">
        <f t="shared" ca="1" si="39"/>
        <v/>
      </c>
      <c r="CZ12" s="15" t="str">
        <f t="shared" ca="1" si="39"/>
        <v/>
      </c>
      <c r="DA12" s="15" t="str">
        <f t="shared" ca="1" si="39"/>
        <v/>
      </c>
      <c r="DB12" s="15" t="str">
        <f t="shared" ca="1" si="39"/>
        <v/>
      </c>
      <c r="DC12" s="15" t="str">
        <f t="shared" ref="DC12:DL19" ca="1" si="40">IF(COUNT(INDIRECT(DC$10 &amp; $B12 &amp; ":" &amp; DC$10 &amp; $C12))=0,"",MAX(INDIRECT(DC$10 &amp; $B12 &amp; ":" &amp; DC$10 &amp; $C12)))</f>
        <v/>
      </c>
      <c r="DD12" s="15" t="str">
        <f t="shared" ca="1" si="40"/>
        <v/>
      </c>
      <c r="DE12" s="15" t="str">
        <f t="shared" ca="1" si="40"/>
        <v/>
      </c>
      <c r="DF12" s="15" t="str">
        <f t="shared" ca="1" si="40"/>
        <v/>
      </c>
      <c r="DG12" s="15" t="str">
        <f t="shared" ca="1" si="40"/>
        <v/>
      </c>
      <c r="DH12" s="15" t="str">
        <f t="shared" ca="1" si="40"/>
        <v/>
      </c>
      <c r="DI12" s="15" t="str">
        <f t="shared" ca="1" si="40"/>
        <v/>
      </c>
      <c r="DJ12" s="15" t="str">
        <f t="shared" ca="1" si="40"/>
        <v/>
      </c>
      <c r="DK12" s="15" t="str">
        <f t="shared" ca="1" si="40"/>
        <v/>
      </c>
      <c r="DL12" s="15" t="str">
        <f t="shared" ca="1" si="40"/>
        <v/>
      </c>
      <c r="DM12" s="15" t="str">
        <f t="shared" ref="DM12:DV19" ca="1" si="41">IF(COUNT(INDIRECT(DM$10 &amp; $B12 &amp; ":" &amp; DM$10 &amp; $C12))=0,"",MAX(INDIRECT(DM$10 &amp; $B12 &amp; ":" &amp; DM$10 &amp; $C12)))</f>
        <v/>
      </c>
      <c r="DN12" s="15" t="str">
        <f t="shared" ca="1" si="41"/>
        <v/>
      </c>
      <c r="DO12" s="15" t="str">
        <f t="shared" ca="1" si="41"/>
        <v/>
      </c>
      <c r="DP12" s="15" t="str">
        <f t="shared" ca="1" si="41"/>
        <v/>
      </c>
      <c r="DQ12" s="15" t="str">
        <f t="shared" ca="1" si="41"/>
        <v/>
      </c>
      <c r="DR12" s="15" t="str">
        <f t="shared" ca="1" si="41"/>
        <v/>
      </c>
      <c r="DS12" s="15" t="str">
        <f t="shared" ca="1" si="41"/>
        <v/>
      </c>
      <c r="DT12" s="15" t="str">
        <f t="shared" ca="1" si="41"/>
        <v/>
      </c>
      <c r="DU12" s="15" t="str">
        <f t="shared" ca="1" si="41"/>
        <v/>
      </c>
      <c r="DV12" s="15" t="str">
        <f t="shared" ca="1" si="41"/>
        <v/>
      </c>
      <c r="DW12" s="15" t="str">
        <f t="shared" ref="DW12:EF19" ca="1" si="42">IF(COUNT(INDIRECT(DW$10 &amp; $B12 &amp; ":" &amp; DW$10 &amp; $C12))=0,"",MAX(INDIRECT(DW$10 &amp; $B12 &amp; ":" &amp; DW$10 &amp; $C12)))</f>
        <v/>
      </c>
      <c r="DX12" s="15" t="str">
        <f t="shared" ca="1" si="42"/>
        <v/>
      </c>
      <c r="DY12" s="15" t="str">
        <f t="shared" ca="1" si="42"/>
        <v/>
      </c>
      <c r="DZ12" s="15" t="str">
        <f t="shared" ca="1" si="42"/>
        <v/>
      </c>
      <c r="EA12" s="15" t="str">
        <f t="shared" ca="1" si="42"/>
        <v/>
      </c>
      <c r="EB12" s="15" t="str">
        <f t="shared" ca="1" si="42"/>
        <v/>
      </c>
      <c r="EC12" s="15" t="str">
        <f t="shared" ca="1" si="42"/>
        <v/>
      </c>
      <c r="ED12" s="15" t="str">
        <f t="shared" ca="1" si="42"/>
        <v/>
      </c>
      <c r="EE12" s="15" t="str">
        <f t="shared" ca="1" si="42"/>
        <v/>
      </c>
      <c r="EF12" s="15" t="str">
        <f t="shared" ca="1" si="42"/>
        <v/>
      </c>
      <c r="EG12" s="15" t="str">
        <f t="shared" ref="EG12:EP19" ca="1" si="43">IF(COUNT(INDIRECT(EG$10 &amp; $B12 &amp; ":" &amp; EG$10 &amp; $C12))=0,"",MAX(INDIRECT(EG$10 &amp; $B12 &amp; ":" &amp; EG$10 &amp; $C12)))</f>
        <v/>
      </c>
      <c r="EH12" s="15" t="str">
        <f t="shared" ca="1" si="43"/>
        <v/>
      </c>
      <c r="EI12" s="15" t="str">
        <f t="shared" ca="1" si="43"/>
        <v/>
      </c>
      <c r="EJ12" s="15" t="str">
        <f t="shared" ca="1" si="43"/>
        <v/>
      </c>
      <c r="EK12" s="15" t="str">
        <f t="shared" ca="1" si="43"/>
        <v/>
      </c>
      <c r="EL12" s="15" t="str">
        <f t="shared" ca="1" si="43"/>
        <v/>
      </c>
      <c r="EM12" s="15" t="str">
        <f t="shared" ca="1" si="43"/>
        <v/>
      </c>
      <c r="EN12" s="15" t="str">
        <f t="shared" ca="1" si="43"/>
        <v/>
      </c>
      <c r="EO12" s="15" t="str">
        <f t="shared" ca="1" si="43"/>
        <v/>
      </c>
      <c r="EP12" s="15" t="str">
        <f t="shared" ca="1" si="43"/>
        <v/>
      </c>
      <c r="EQ12" s="15" t="str">
        <f t="shared" ref="EQ12:EZ19" ca="1" si="44">IF(COUNT(INDIRECT(EQ$10 &amp; $B12 &amp; ":" &amp; EQ$10 &amp; $C12))=0,"",MAX(INDIRECT(EQ$10 &amp; $B12 &amp; ":" &amp; EQ$10 &amp; $C12)))</f>
        <v/>
      </c>
      <c r="ER12" s="15" t="str">
        <f t="shared" ca="1" si="44"/>
        <v/>
      </c>
      <c r="ES12" s="15" t="str">
        <f t="shared" ca="1" si="44"/>
        <v/>
      </c>
      <c r="ET12" s="15" t="str">
        <f t="shared" ca="1" si="44"/>
        <v/>
      </c>
      <c r="EU12" s="15" t="str">
        <f t="shared" ca="1" si="44"/>
        <v/>
      </c>
      <c r="EV12" s="15" t="str">
        <f t="shared" ca="1" si="44"/>
        <v/>
      </c>
      <c r="EW12" s="15" t="str">
        <f t="shared" ca="1" si="44"/>
        <v/>
      </c>
      <c r="EX12" s="15" t="str">
        <f t="shared" ca="1" si="44"/>
        <v/>
      </c>
      <c r="EY12" s="15" t="str">
        <f t="shared" ca="1" si="44"/>
        <v/>
      </c>
      <c r="EZ12" s="15" t="str">
        <f t="shared" ca="1" si="44"/>
        <v/>
      </c>
      <c r="FA12" s="15" t="str">
        <f t="shared" ref="FA12:FJ19" ca="1" si="45">IF(COUNT(INDIRECT(FA$10 &amp; $B12 &amp; ":" &amp; FA$10 &amp; $C12))=0,"",MAX(INDIRECT(FA$10 &amp; $B12 &amp; ":" &amp; FA$10 &amp; $C12)))</f>
        <v/>
      </c>
      <c r="FB12" s="15" t="str">
        <f t="shared" ca="1" si="45"/>
        <v/>
      </c>
      <c r="FC12" s="15" t="str">
        <f t="shared" ca="1" si="45"/>
        <v/>
      </c>
      <c r="FD12" s="15" t="str">
        <f t="shared" ca="1" si="45"/>
        <v/>
      </c>
      <c r="FE12" s="15" t="str">
        <f t="shared" ca="1" si="45"/>
        <v/>
      </c>
      <c r="FF12" s="15" t="str">
        <f t="shared" ca="1" si="45"/>
        <v/>
      </c>
      <c r="FG12" s="15" t="str">
        <f t="shared" ca="1" si="45"/>
        <v/>
      </c>
      <c r="FH12" s="15" t="str">
        <f t="shared" ca="1" si="45"/>
        <v/>
      </c>
      <c r="FI12" s="15" t="str">
        <f t="shared" ca="1" si="45"/>
        <v/>
      </c>
      <c r="FJ12" s="15" t="str">
        <f t="shared" ca="1" si="45"/>
        <v/>
      </c>
      <c r="FK12" s="15" t="str">
        <f t="shared" ref="FK12:FT19" ca="1" si="46">IF(COUNT(INDIRECT(FK$10 &amp; $B12 &amp; ":" &amp; FK$10 &amp; $C12))=0,"",MAX(INDIRECT(FK$10 &amp; $B12 &amp; ":" &amp; FK$10 &amp; $C12)))</f>
        <v/>
      </c>
      <c r="FL12" s="15" t="str">
        <f t="shared" ca="1" si="46"/>
        <v/>
      </c>
      <c r="FM12" s="15" t="str">
        <f t="shared" ca="1" si="46"/>
        <v/>
      </c>
      <c r="FN12" s="15" t="str">
        <f t="shared" ca="1" si="46"/>
        <v/>
      </c>
      <c r="FO12" s="15" t="str">
        <f t="shared" ca="1" si="46"/>
        <v/>
      </c>
      <c r="FP12" s="15" t="str">
        <f t="shared" ca="1" si="46"/>
        <v/>
      </c>
      <c r="FQ12" s="15" t="str">
        <f t="shared" ca="1" si="46"/>
        <v/>
      </c>
      <c r="FR12" s="15" t="str">
        <f t="shared" ca="1" si="46"/>
        <v/>
      </c>
      <c r="FS12" s="15" t="str">
        <f t="shared" ca="1" si="46"/>
        <v/>
      </c>
      <c r="FT12" s="15" t="str">
        <f t="shared" ca="1" si="46"/>
        <v/>
      </c>
      <c r="FU12" s="15" t="str">
        <f t="shared" ref="FU12:GD19" ca="1" si="47">IF(COUNT(INDIRECT(FU$10 &amp; $B12 &amp; ":" &amp; FU$10 &amp; $C12))=0,"",MAX(INDIRECT(FU$10 &amp; $B12 &amp; ":" &amp; FU$10 &amp; $C12)))</f>
        <v/>
      </c>
      <c r="FV12" s="15" t="str">
        <f t="shared" ca="1" si="47"/>
        <v/>
      </c>
      <c r="FW12" s="15" t="str">
        <f t="shared" ca="1" si="47"/>
        <v/>
      </c>
      <c r="FX12" s="15" t="str">
        <f t="shared" ca="1" si="47"/>
        <v/>
      </c>
      <c r="FY12" s="15" t="str">
        <f t="shared" ca="1" si="47"/>
        <v/>
      </c>
      <c r="FZ12" s="15" t="str">
        <f t="shared" ca="1" si="47"/>
        <v/>
      </c>
      <c r="GA12" s="15" t="str">
        <f t="shared" ca="1" si="47"/>
        <v/>
      </c>
      <c r="GB12" s="15" t="str">
        <f t="shared" ca="1" si="47"/>
        <v/>
      </c>
      <c r="GC12" s="15" t="str">
        <f t="shared" ca="1" si="47"/>
        <v/>
      </c>
      <c r="GD12" s="15" t="str">
        <f t="shared" ca="1" si="47"/>
        <v/>
      </c>
      <c r="GE12" s="15" t="str">
        <f t="shared" ref="GE12:GN19" ca="1" si="48">IF(COUNT(INDIRECT(GE$10 &amp; $B12 &amp; ":" &amp; GE$10 &amp; $C12))=0,"",MAX(INDIRECT(GE$10 &amp; $B12 &amp; ":" &amp; GE$10 &amp; $C12)))</f>
        <v/>
      </c>
      <c r="GF12" s="15" t="str">
        <f t="shared" ca="1" si="48"/>
        <v/>
      </c>
      <c r="GG12" s="15" t="str">
        <f t="shared" ca="1" si="48"/>
        <v/>
      </c>
      <c r="GH12" s="15" t="str">
        <f t="shared" ca="1" si="48"/>
        <v/>
      </c>
      <c r="GI12" s="15" t="str">
        <f t="shared" ca="1" si="48"/>
        <v/>
      </c>
      <c r="GJ12" s="15" t="str">
        <f t="shared" ca="1" si="48"/>
        <v/>
      </c>
      <c r="GK12" s="15" t="str">
        <f t="shared" ca="1" si="48"/>
        <v/>
      </c>
      <c r="GL12" s="15" t="str">
        <f t="shared" ca="1" si="48"/>
        <v/>
      </c>
      <c r="GM12" s="15" t="str">
        <f t="shared" ca="1" si="48"/>
        <v/>
      </c>
      <c r="GN12" s="15" t="str">
        <f t="shared" ca="1" si="48"/>
        <v/>
      </c>
      <c r="GO12" s="15" t="str">
        <f t="shared" ref="GO12:GX19" ca="1" si="49">IF(COUNT(INDIRECT(GO$10 &amp; $B12 &amp; ":" &amp; GO$10 &amp; $C12))=0,"",MAX(INDIRECT(GO$10 &amp; $B12 &amp; ":" &amp; GO$10 &amp; $C12)))</f>
        <v/>
      </c>
      <c r="GP12" s="15" t="str">
        <f t="shared" ca="1" si="49"/>
        <v/>
      </c>
      <c r="GQ12" s="15" t="str">
        <f t="shared" ca="1" si="49"/>
        <v/>
      </c>
      <c r="GR12" s="15" t="str">
        <f t="shared" ca="1" si="49"/>
        <v/>
      </c>
      <c r="GS12" s="15" t="str">
        <f t="shared" ca="1" si="49"/>
        <v/>
      </c>
      <c r="GT12" s="15" t="str">
        <f t="shared" ca="1" si="49"/>
        <v/>
      </c>
      <c r="GU12" s="15" t="str">
        <f t="shared" ca="1" si="49"/>
        <v/>
      </c>
      <c r="GV12" s="15" t="str">
        <f t="shared" ca="1" si="49"/>
        <v/>
      </c>
      <c r="GW12" s="15" t="str">
        <f t="shared" ca="1" si="49"/>
        <v/>
      </c>
      <c r="GX12" s="15" t="str">
        <f t="shared" ca="1" si="49"/>
        <v/>
      </c>
      <c r="GY12" s="15" t="str">
        <f t="shared" ref="GY12:HH19" ca="1" si="50">IF(COUNT(INDIRECT(GY$10 &amp; $B12 &amp; ":" &amp; GY$10 &amp; $C12))=0,"",MAX(INDIRECT(GY$10 &amp; $B12 &amp; ":" &amp; GY$10 &amp; $C12)))</f>
        <v/>
      </c>
      <c r="GZ12" s="15" t="str">
        <f t="shared" ca="1" si="50"/>
        <v/>
      </c>
      <c r="HA12" s="15" t="str">
        <f t="shared" ca="1" si="50"/>
        <v/>
      </c>
      <c r="HB12" s="15" t="str">
        <f t="shared" ca="1" si="50"/>
        <v/>
      </c>
      <c r="HC12" s="15" t="str">
        <f t="shared" ca="1" si="50"/>
        <v/>
      </c>
      <c r="HD12" s="15" t="str">
        <f t="shared" ca="1" si="50"/>
        <v/>
      </c>
      <c r="HE12" s="15" t="str">
        <f t="shared" ca="1" si="50"/>
        <v/>
      </c>
      <c r="HF12" s="15" t="str">
        <f t="shared" ca="1" si="50"/>
        <v/>
      </c>
      <c r="HG12" s="15" t="str">
        <f t="shared" ca="1" si="50"/>
        <v/>
      </c>
      <c r="HH12" s="15" t="str">
        <f t="shared" ca="1" si="50"/>
        <v/>
      </c>
      <c r="HI12" s="15" t="str">
        <f t="shared" ref="HI12:HR19" ca="1" si="51">IF(COUNT(INDIRECT(HI$10 &amp; $B12 &amp; ":" &amp; HI$10 &amp; $C12))=0,"",MAX(INDIRECT(HI$10 &amp; $B12 &amp; ":" &amp; HI$10 &amp; $C12)))</f>
        <v/>
      </c>
      <c r="HJ12" s="15" t="str">
        <f t="shared" ca="1" si="51"/>
        <v/>
      </c>
      <c r="HK12" s="15" t="str">
        <f t="shared" ca="1" si="51"/>
        <v/>
      </c>
      <c r="HL12" s="15" t="str">
        <f t="shared" ca="1" si="51"/>
        <v/>
      </c>
      <c r="HM12" s="15" t="str">
        <f t="shared" ca="1" si="51"/>
        <v/>
      </c>
      <c r="HN12" s="15" t="str">
        <f t="shared" ca="1" si="51"/>
        <v/>
      </c>
      <c r="HO12" s="15" t="str">
        <f t="shared" ca="1" si="51"/>
        <v/>
      </c>
      <c r="HP12" s="15" t="str">
        <f t="shared" ca="1" si="51"/>
        <v/>
      </c>
      <c r="HQ12" s="15" t="str">
        <f t="shared" ca="1" si="51"/>
        <v/>
      </c>
      <c r="HR12" s="15" t="str">
        <f t="shared" ca="1" si="51"/>
        <v/>
      </c>
      <c r="HS12" s="15" t="str">
        <f t="shared" ref="HS12:IB19" ca="1" si="52">IF(COUNT(INDIRECT(HS$10 &amp; $B12 &amp; ":" &amp; HS$10 &amp; $C12))=0,"",MAX(INDIRECT(HS$10 &amp; $B12 &amp; ":" &amp; HS$10 &amp; $C12)))</f>
        <v/>
      </c>
      <c r="HT12" s="15" t="str">
        <f t="shared" ca="1" si="52"/>
        <v/>
      </c>
      <c r="HU12" s="15" t="str">
        <f t="shared" ca="1" si="52"/>
        <v/>
      </c>
      <c r="HV12" s="15" t="str">
        <f t="shared" ca="1" si="52"/>
        <v/>
      </c>
      <c r="HW12" s="15" t="str">
        <f t="shared" ca="1" si="52"/>
        <v/>
      </c>
      <c r="HX12" s="15" t="str">
        <f t="shared" ca="1" si="52"/>
        <v/>
      </c>
      <c r="HY12" s="15" t="str">
        <f t="shared" ca="1" si="52"/>
        <v/>
      </c>
      <c r="HZ12" s="15" t="str">
        <f t="shared" ca="1" si="52"/>
        <v/>
      </c>
      <c r="IA12" s="15" t="str">
        <f t="shared" ca="1" si="52"/>
        <v/>
      </c>
      <c r="IB12" s="15" t="str">
        <f t="shared" ca="1" si="52"/>
        <v/>
      </c>
      <c r="IC12" s="15" t="str">
        <f t="shared" ref="IC12:IQ19" ca="1" si="53">IF(COUNT(INDIRECT(IC$10 &amp; $B12 &amp; ":" &amp; IC$10 &amp; $C12))=0,"",MAX(INDIRECT(IC$10 &amp; $B12 &amp; ":" &amp; IC$10 &amp; $C12)))</f>
        <v/>
      </c>
      <c r="ID12" s="15" t="str">
        <f t="shared" ca="1" si="53"/>
        <v/>
      </c>
      <c r="IE12" s="15" t="str">
        <f t="shared" ca="1" si="53"/>
        <v/>
      </c>
      <c r="IF12" s="15" t="str">
        <f t="shared" ca="1" si="53"/>
        <v/>
      </c>
      <c r="IG12" s="15" t="str">
        <f t="shared" ca="1" si="53"/>
        <v/>
      </c>
      <c r="IH12" s="15" t="str">
        <f t="shared" ca="1" si="53"/>
        <v/>
      </c>
      <c r="II12" s="15" t="str">
        <f t="shared" ca="1" si="53"/>
        <v/>
      </c>
      <c r="IJ12" s="15" t="str">
        <f t="shared" ca="1" si="53"/>
        <v/>
      </c>
      <c r="IK12" s="15" t="str">
        <f t="shared" ca="1" si="53"/>
        <v/>
      </c>
      <c r="IL12" s="15" t="str">
        <f t="shared" ca="1" si="53"/>
        <v/>
      </c>
      <c r="IM12" s="15" t="str">
        <f t="shared" ca="1" si="53"/>
        <v/>
      </c>
      <c r="IN12" s="15" t="str">
        <f t="shared" ca="1" si="53"/>
        <v/>
      </c>
      <c r="IO12" s="15" t="str">
        <f t="shared" ca="1" si="53"/>
        <v/>
      </c>
      <c r="IP12" s="15" t="str">
        <f t="shared" ca="1" si="53"/>
        <v/>
      </c>
      <c r="IQ12" s="91" t="str">
        <f t="shared" ca="1" si="53"/>
        <v/>
      </c>
    </row>
    <row r="13" spans="1:251" ht="12.75" customHeight="1" x14ac:dyDescent="0.2">
      <c r="B13" s="26" t="e">
        <f t="shared" si="28"/>
        <v>#N/A</v>
      </c>
      <c r="C13" s="26" t="e">
        <f t="shared" si="29"/>
        <v>#N/A</v>
      </c>
      <c r="D13" s="26" t="e">
        <f t="shared" ref="D13:D16" si="54">C13-B13+1</f>
        <v>#N/A</v>
      </c>
      <c r="E13" s="45"/>
      <c r="F13" s="51">
        <f t="shared" ref="F13:F20" si="55">F12-1</f>
        <v>2020</v>
      </c>
      <c r="G13" s="18" t="str">
        <f t="shared" ca="1" si="30"/>
        <v/>
      </c>
      <c r="H13" s="12" t="str">
        <f t="shared" ca="1" si="30"/>
        <v/>
      </c>
      <c r="I13" s="12" t="str">
        <f t="shared" ca="1" si="30"/>
        <v/>
      </c>
      <c r="J13" s="12" t="str">
        <f t="shared" ca="1" si="30"/>
        <v/>
      </c>
      <c r="K13" s="12" t="str">
        <f t="shared" ca="1" si="30"/>
        <v/>
      </c>
      <c r="L13" s="12" t="str">
        <f t="shared" ca="1" si="30"/>
        <v/>
      </c>
      <c r="M13" s="12" t="str">
        <f t="shared" ca="1" si="30"/>
        <v/>
      </c>
      <c r="N13" s="12" t="str">
        <f t="shared" ca="1" si="30"/>
        <v/>
      </c>
      <c r="O13" s="12" t="str">
        <f t="shared" ca="1" si="30"/>
        <v/>
      </c>
      <c r="P13" s="12" t="str">
        <f t="shared" ca="1" si="30"/>
        <v/>
      </c>
      <c r="Q13" s="12" t="str">
        <f t="shared" ca="1" si="31"/>
        <v/>
      </c>
      <c r="R13" s="12" t="str">
        <f t="shared" ca="1" si="31"/>
        <v/>
      </c>
      <c r="S13" s="12" t="str">
        <f t="shared" ca="1" si="31"/>
        <v/>
      </c>
      <c r="T13" s="12" t="str">
        <f t="shared" ca="1" si="31"/>
        <v/>
      </c>
      <c r="U13" s="12" t="str">
        <f t="shared" ca="1" si="31"/>
        <v/>
      </c>
      <c r="V13" s="12" t="str">
        <f t="shared" ca="1" si="31"/>
        <v/>
      </c>
      <c r="W13" s="12" t="str">
        <f t="shared" ca="1" si="31"/>
        <v/>
      </c>
      <c r="X13" s="12" t="str">
        <f t="shared" ca="1" si="31"/>
        <v/>
      </c>
      <c r="Y13" s="12" t="str">
        <f t="shared" ca="1" si="31"/>
        <v/>
      </c>
      <c r="Z13" s="12" t="str">
        <f t="shared" ca="1" si="31"/>
        <v/>
      </c>
      <c r="AA13" s="12" t="str">
        <f t="shared" ca="1" si="32"/>
        <v/>
      </c>
      <c r="AB13" s="12" t="str">
        <f t="shared" ca="1" si="32"/>
        <v/>
      </c>
      <c r="AC13" s="12" t="str">
        <f t="shared" ca="1" si="32"/>
        <v/>
      </c>
      <c r="AD13" s="12" t="str">
        <f t="shared" ca="1" si="32"/>
        <v/>
      </c>
      <c r="AE13" s="12" t="str">
        <f t="shared" ca="1" si="32"/>
        <v/>
      </c>
      <c r="AF13" s="12" t="str">
        <f t="shared" ca="1" si="32"/>
        <v/>
      </c>
      <c r="AG13" s="12" t="str">
        <f t="shared" ca="1" si="32"/>
        <v/>
      </c>
      <c r="AH13" s="12" t="str">
        <f t="shared" ca="1" si="32"/>
        <v/>
      </c>
      <c r="AI13" s="12" t="str">
        <f t="shared" ca="1" si="32"/>
        <v/>
      </c>
      <c r="AJ13" s="12" t="str">
        <f t="shared" ca="1" si="32"/>
        <v/>
      </c>
      <c r="AK13" s="12" t="str">
        <f t="shared" ca="1" si="33"/>
        <v/>
      </c>
      <c r="AL13" s="12" t="str">
        <f t="shared" ca="1" si="33"/>
        <v/>
      </c>
      <c r="AM13" s="12" t="str">
        <f t="shared" ca="1" si="33"/>
        <v/>
      </c>
      <c r="AN13" s="12" t="str">
        <f t="shared" ca="1" si="33"/>
        <v/>
      </c>
      <c r="AO13" s="12" t="str">
        <f t="shared" ca="1" si="33"/>
        <v/>
      </c>
      <c r="AP13" s="12" t="str">
        <f t="shared" ca="1" si="33"/>
        <v/>
      </c>
      <c r="AQ13" s="12" t="str">
        <f t="shared" ca="1" si="33"/>
        <v/>
      </c>
      <c r="AR13" s="12" t="str">
        <f t="shared" ca="1" si="33"/>
        <v/>
      </c>
      <c r="AS13" s="12" t="str">
        <f t="shared" ca="1" si="33"/>
        <v/>
      </c>
      <c r="AT13" s="12" t="str">
        <f t="shared" ca="1" si="33"/>
        <v/>
      </c>
      <c r="AU13" s="12" t="str">
        <f t="shared" ca="1" si="34"/>
        <v/>
      </c>
      <c r="AV13" s="12" t="str">
        <f t="shared" ca="1" si="34"/>
        <v/>
      </c>
      <c r="AW13" s="12" t="str">
        <f t="shared" ca="1" si="34"/>
        <v/>
      </c>
      <c r="AX13" s="12" t="str">
        <f t="shared" ca="1" si="34"/>
        <v/>
      </c>
      <c r="AY13" s="12" t="str">
        <f t="shared" ca="1" si="34"/>
        <v/>
      </c>
      <c r="AZ13" s="12" t="str">
        <f t="shared" ca="1" si="34"/>
        <v/>
      </c>
      <c r="BA13" s="12" t="str">
        <f t="shared" ca="1" si="34"/>
        <v/>
      </c>
      <c r="BB13" s="12" t="str">
        <f t="shared" ca="1" si="34"/>
        <v/>
      </c>
      <c r="BC13" s="12" t="str">
        <f t="shared" ca="1" si="34"/>
        <v/>
      </c>
      <c r="BD13" s="12" t="str">
        <f t="shared" ca="1" si="34"/>
        <v/>
      </c>
      <c r="BE13" s="12" t="str">
        <f t="shared" ca="1" si="35"/>
        <v/>
      </c>
      <c r="BF13" s="12" t="str">
        <f t="shared" ca="1" si="35"/>
        <v/>
      </c>
      <c r="BG13" s="12" t="str">
        <f t="shared" ca="1" si="35"/>
        <v/>
      </c>
      <c r="BH13" s="12" t="str">
        <f t="shared" ca="1" si="35"/>
        <v/>
      </c>
      <c r="BI13" s="12" t="str">
        <f t="shared" ca="1" si="35"/>
        <v/>
      </c>
      <c r="BJ13" s="12" t="str">
        <f t="shared" ca="1" si="35"/>
        <v/>
      </c>
      <c r="BK13" s="12" t="str">
        <f t="shared" ca="1" si="35"/>
        <v/>
      </c>
      <c r="BL13" s="12" t="str">
        <f t="shared" ca="1" si="35"/>
        <v/>
      </c>
      <c r="BM13" s="12" t="str">
        <f t="shared" ca="1" si="35"/>
        <v/>
      </c>
      <c r="BN13" s="12" t="str">
        <f t="shared" ca="1" si="35"/>
        <v/>
      </c>
      <c r="BO13" s="12" t="str">
        <f t="shared" ca="1" si="36"/>
        <v/>
      </c>
      <c r="BP13" s="12" t="str">
        <f t="shared" ca="1" si="36"/>
        <v/>
      </c>
      <c r="BQ13" s="12" t="str">
        <f t="shared" ca="1" si="36"/>
        <v/>
      </c>
      <c r="BR13" s="12" t="str">
        <f t="shared" ca="1" si="36"/>
        <v/>
      </c>
      <c r="BS13" s="12" t="str">
        <f t="shared" ca="1" si="36"/>
        <v/>
      </c>
      <c r="BT13" s="12" t="str">
        <f t="shared" ca="1" si="36"/>
        <v/>
      </c>
      <c r="BU13" s="12" t="str">
        <f t="shared" ca="1" si="36"/>
        <v/>
      </c>
      <c r="BV13" s="12" t="str">
        <f t="shared" ca="1" si="36"/>
        <v/>
      </c>
      <c r="BW13" s="12" t="str">
        <f t="shared" ca="1" si="36"/>
        <v/>
      </c>
      <c r="BX13" s="12" t="str">
        <f t="shared" ca="1" si="36"/>
        <v/>
      </c>
      <c r="BY13" s="12" t="str">
        <f t="shared" ca="1" si="37"/>
        <v/>
      </c>
      <c r="BZ13" s="12" t="str">
        <f t="shared" ca="1" si="37"/>
        <v/>
      </c>
      <c r="CA13" s="12" t="str">
        <f t="shared" ca="1" si="37"/>
        <v/>
      </c>
      <c r="CB13" s="12" t="str">
        <f t="shared" ca="1" si="37"/>
        <v/>
      </c>
      <c r="CC13" s="12" t="str">
        <f t="shared" ca="1" si="37"/>
        <v/>
      </c>
      <c r="CD13" s="12" t="str">
        <f t="shared" ca="1" si="37"/>
        <v/>
      </c>
      <c r="CE13" s="12" t="str">
        <f t="shared" ca="1" si="37"/>
        <v/>
      </c>
      <c r="CF13" s="12" t="str">
        <f t="shared" ca="1" si="37"/>
        <v/>
      </c>
      <c r="CG13" s="12" t="str">
        <f t="shared" ca="1" si="37"/>
        <v/>
      </c>
      <c r="CH13" s="12" t="str">
        <f t="shared" ca="1" si="37"/>
        <v/>
      </c>
      <c r="CI13" s="12" t="str">
        <f t="shared" ca="1" si="38"/>
        <v/>
      </c>
      <c r="CJ13" s="12" t="str">
        <f t="shared" ca="1" si="38"/>
        <v/>
      </c>
      <c r="CK13" s="12" t="str">
        <f t="shared" ca="1" si="38"/>
        <v/>
      </c>
      <c r="CL13" s="12" t="str">
        <f t="shared" ca="1" si="38"/>
        <v/>
      </c>
      <c r="CM13" s="12" t="str">
        <f t="shared" ca="1" si="38"/>
        <v/>
      </c>
      <c r="CN13" s="12" t="str">
        <f t="shared" ca="1" si="38"/>
        <v/>
      </c>
      <c r="CO13" s="12" t="str">
        <f t="shared" ca="1" si="38"/>
        <v/>
      </c>
      <c r="CP13" s="12" t="str">
        <f t="shared" ca="1" si="38"/>
        <v/>
      </c>
      <c r="CQ13" s="12" t="str">
        <f t="shared" ca="1" si="38"/>
        <v/>
      </c>
      <c r="CR13" s="12" t="str">
        <f t="shared" ca="1" si="38"/>
        <v/>
      </c>
      <c r="CS13" s="12" t="str">
        <f t="shared" ca="1" si="39"/>
        <v/>
      </c>
      <c r="CT13" s="12" t="str">
        <f t="shared" ca="1" si="39"/>
        <v/>
      </c>
      <c r="CU13" s="12" t="str">
        <f t="shared" ca="1" si="39"/>
        <v/>
      </c>
      <c r="CV13" s="12" t="str">
        <f t="shared" ca="1" si="39"/>
        <v/>
      </c>
      <c r="CW13" s="12" t="str">
        <f t="shared" ca="1" si="39"/>
        <v/>
      </c>
      <c r="CX13" s="12" t="str">
        <f t="shared" ca="1" si="39"/>
        <v/>
      </c>
      <c r="CY13" s="12" t="str">
        <f t="shared" ca="1" si="39"/>
        <v/>
      </c>
      <c r="CZ13" s="12" t="str">
        <f t="shared" ca="1" si="39"/>
        <v/>
      </c>
      <c r="DA13" s="12" t="str">
        <f t="shared" ca="1" si="39"/>
        <v/>
      </c>
      <c r="DB13" s="12" t="str">
        <f t="shared" ca="1" si="39"/>
        <v/>
      </c>
      <c r="DC13" s="12" t="str">
        <f t="shared" ca="1" si="40"/>
        <v/>
      </c>
      <c r="DD13" s="12" t="str">
        <f t="shared" ca="1" si="40"/>
        <v/>
      </c>
      <c r="DE13" s="12" t="str">
        <f t="shared" ca="1" si="40"/>
        <v/>
      </c>
      <c r="DF13" s="12" t="str">
        <f t="shared" ca="1" si="40"/>
        <v/>
      </c>
      <c r="DG13" s="12" t="str">
        <f t="shared" ca="1" si="40"/>
        <v/>
      </c>
      <c r="DH13" s="12" t="str">
        <f t="shared" ca="1" si="40"/>
        <v/>
      </c>
      <c r="DI13" s="12" t="str">
        <f t="shared" ca="1" si="40"/>
        <v/>
      </c>
      <c r="DJ13" s="12" t="str">
        <f t="shared" ca="1" si="40"/>
        <v/>
      </c>
      <c r="DK13" s="12" t="str">
        <f t="shared" ca="1" si="40"/>
        <v/>
      </c>
      <c r="DL13" s="12" t="str">
        <f t="shared" ca="1" si="40"/>
        <v/>
      </c>
      <c r="DM13" s="12" t="str">
        <f t="shared" ca="1" si="41"/>
        <v/>
      </c>
      <c r="DN13" s="12" t="str">
        <f t="shared" ca="1" si="41"/>
        <v/>
      </c>
      <c r="DO13" s="12" t="str">
        <f t="shared" ca="1" si="41"/>
        <v/>
      </c>
      <c r="DP13" s="12" t="str">
        <f t="shared" ca="1" si="41"/>
        <v/>
      </c>
      <c r="DQ13" s="12" t="str">
        <f t="shared" ca="1" si="41"/>
        <v/>
      </c>
      <c r="DR13" s="12" t="str">
        <f t="shared" ca="1" si="41"/>
        <v/>
      </c>
      <c r="DS13" s="12" t="str">
        <f t="shared" ca="1" si="41"/>
        <v/>
      </c>
      <c r="DT13" s="12" t="str">
        <f t="shared" ca="1" si="41"/>
        <v/>
      </c>
      <c r="DU13" s="12" t="str">
        <f t="shared" ca="1" si="41"/>
        <v/>
      </c>
      <c r="DV13" s="12" t="str">
        <f t="shared" ca="1" si="41"/>
        <v/>
      </c>
      <c r="DW13" s="12" t="str">
        <f t="shared" ca="1" si="42"/>
        <v/>
      </c>
      <c r="DX13" s="12" t="str">
        <f t="shared" ca="1" si="42"/>
        <v/>
      </c>
      <c r="DY13" s="12" t="str">
        <f t="shared" ca="1" si="42"/>
        <v/>
      </c>
      <c r="DZ13" s="12" t="str">
        <f t="shared" ca="1" si="42"/>
        <v/>
      </c>
      <c r="EA13" s="12" t="str">
        <f t="shared" ca="1" si="42"/>
        <v/>
      </c>
      <c r="EB13" s="12" t="str">
        <f t="shared" ca="1" si="42"/>
        <v/>
      </c>
      <c r="EC13" s="12" t="str">
        <f t="shared" ca="1" si="42"/>
        <v/>
      </c>
      <c r="ED13" s="12" t="str">
        <f t="shared" ca="1" si="42"/>
        <v/>
      </c>
      <c r="EE13" s="12" t="str">
        <f t="shared" ca="1" si="42"/>
        <v/>
      </c>
      <c r="EF13" s="12" t="str">
        <f t="shared" ca="1" si="42"/>
        <v/>
      </c>
      <c r="EG13" s="12" t="str">
        <f t="shared" ca="1" si="43"/>
        <v/>
      </c>
      <c r="EH13" s="12" t="str">
        <f t="shared" ca="1" si="43"/>
        <v/>
      </c>
      <c r="EI13" s="12" t="str">
        <f t="shared" ca="1" si="43"/>
        <v/>
      </c>
      <c r="EJ13" s="12" t="str">
        <f t="shared" ca="1" si="43"/>
        <v/>
      </c>
      <c r="EK13" s="12" t="str">
        <f t="shared" ca="1" si="43"/>
        <v/>
      </c>
      <c r="EL13" s="12" t="str">
        <f t="shared" ca="1" si="43"/>
        <v/>
      </c>
      <c r="EM13" s="12" t="str">
        <f t="shared" ca="1" si="43"/>
        <v/>
      </c>
      <c r="EN13" s="12" t="str">
        <f t="shared" ca="1" si="43"/>
        <v/>
      </c>
      <c r="EO13" s="12" t="str">
        <f t="shared" ca="1" si="43"/>
        <v/>
      </c>
      <c r="EP13" s="12" t="str">
        <f t="shared" ca="1" si="43"/>
        <v/>
      </c>
      <c r="EQ13" s="12" t="str">
        <f t="shared" ca="1" si="44"/>
        <v/>
      </c>
      <c r="ER13" s="12" t="str">
        <f t="shared" ca="1" si="44"/>
        <v/>
      </c>
      <c r="ES13" s="12" t="str">
        <f t="shared" ca="1" si="44"/>
        <v/>
      </c>
      <c r="ET13" s="12" t="str">
        <f t="shared" ca="1" si="44"/>
        <v/>
      </c>
      <c r="EU13" s="12" t="str">
        <f t="shared" ca="1" si="44"/>
        <v/>
      </c>
      <c r="EV13" s="12" t="str">
        <f t="shared" ca="1" si="44"/>
        <v/>
      </c>
      <c r="EW13" s="12" t="str">
        <f t="shared" ca="1" si="44"/>
        <v/>
      </c>
      <c r="EX13" s="12" t="str">
        <f t="shared" ca="1" si="44"/>
        <v/>
      </c>
      <c r="EY13" s="12" t="str">
        <f t="shared" ca="1" si="44"/>
        <v/>
      </c>
      <c r="EZ13" s="12" t="str">
        <f t="shared" ca="1" si="44"/>
        <v/>
      </c>
      <c r="FA13" s="12" t="str">
        <f t="shared" ca="1" si="45"/>
        <v/>
      </c>
      <c r="FB13" s="12" t="str">
        <f t="shared" ca="1" si="45"/>
        <v/>
      </c>
      <c r="FC13" s="12" t="str">
        <f t="shared" ca="1" si="45"/>
        <v/>
      </c>
      <c r="FD13" s="12" t="str">
        <f t="shared" ca="1" si="45"/>
        <v/>
      </c>
      <c r="FE13" s="12" t="str">
        <f t="shared" ca="1" si="45"/>
        <v/>
      </c>
      <c r="FF13" s="12" t="str">
        <f t="shared" ca="1" si="45"/>
        <v/>
      </c>
      <c r="FG13" s="12" t="str">
        <f t="shared" ca="1" si="45"/>
        <v/>
      </c>
      <c r="FH13" s="12" t="str">
        <f t="shared" ca="1" si="45"/>
        <v/>
      </c>
      <c r="FI13" s="12" t="str">
        <f t="shared" ca="1" si="45"/>
        <v/>
      </c>
      <c r="FJ13" s="12" t="str">
        <f t="shared" ca="1" si="45"/>
        <v/>
      </c>
      <c r="FK13" s="12" t="str">
        <f t="shared" ca="1" si="46"/>
        <v/>
      </c>
      <c r="FL13" s="12" t="str">
        <f t="shared" ca="1" si="46"/>
        <v/>
      </c>
      <c r="FM13" s="12" t="str">
        <f t="shared" ca="1" si="46"/>
        <v/>
      </c>
      <c r="FN13" s="12" t="str">
        <f t="shared" ca="1" si="46"/>
        <v/>
      </c>
      <c r="FO13" s="12" t="str">
        <f t="shared" ca="1" si="46"/>
        <v/>
      </c>
      <c r="FP13" s="12" t="str">
        <f t="shared" ca="1" si="46"/>
        <v/>
      </c>
      <c r="FQ13" s="12" t="str">
        <f t="shared" ca="1" si="46"/>
        <v/>
      </c>
      <c r="FR13" s="12" t="str">
        <f t="shared" ca="1" si="46"/>
        <v/>
      </c>
      <c r="FS13" s="12" t="str">
        <f t="shared" ca="1" si="46"/>
        <v/>
      </c>
      <c r="FT13" s="12" t="str">
        <f t="shared" ca="1" si="46"/>
        <v/>
      </c>
      <c r="FU13" s="12" t="str">
        <f t="shared" ca="1" si="47"/>
        <v/>
      </c>
      <c r="FV13" s="12" t="str">
        <f t="shared" ca="1" si="47"/>
        <v/>
      </c>
      <c r="FW13" s="12" t="str">
        <f t="shared" ca="1" si="47"/>
        <v/>
      </c>
      <c r="FX13" s="12" t="str">
        <f t="shared" ca="1" si="47"/>
        <v/>
      </c>
      <c r="FY13" s="12" t="str">
        <f t="shared" ca="1" si="47"/>
        <v/>
      </c>
      <c r="FZ13" s="12" t="str">
        <f t="shared" ca="1" si="47"/>
        <v/>
      </c>
      <c r="GA13" s="12" t="str">
        <f t="shared" ca="1" si="47"/>
        <v/>
      </c>
      <c r="GB13" s="12" t="str">
        <f t="shared" ca="1" si="47"/>
        <v/>
      </c>
      <c r="GC13" s="12" t="str">
        <f t="shared" ca="1" si="47"/>
        <v/>
      </c>
      <c r="GD13" s="12" t="str">
        <f t="shared" ca="1" si="47"/>
        <v/>
      </c>
      <c r="GE13" s="12" t="str">
        <f t="shared" ca="1" si="48"/>
        <v/>
      </c>
      <c r="GF13" s="12" t="str">
        <f t="shared" ca="1" si="48"/>
        <v/>
      </c>
      <c r="GG13" s="12" t="str">
        <f t="shared" ca="1" si="48"/>
        <v/>
      </c>
      <c r="GH13" s="12" t="str">
        <f t="shared" ca="1" si="48"/>
        <v/>
      </c>
      <c r="GI13" s="12" t="str">
        <f t="shared" ca="1" si="48"/>
        <v/>
      </c>
      <c r="GJ13" s="12" t="str">
        <f t="shared" ca="1" si="48"/>
        <v/>
      </c>
      <c r="GK13" s="12" t="str">
        <f t="shared" ca="1" si="48"/>
        <v/>
      </c>
      <c r="GL13" s="12" t="str">
        <f t="shared" ca="1" si="48"/>
        <v/>
      </c>
      <c r="GM13" s="12" t="str">
        <f t="shared" ca="1" si="48"/>
        <v/>
      </c>
      <c r="GN13" s="12" t="str">
        <f t="shared" ca="1" si="48"/>
        <v/>
      </c>
      <c r="GO13" s="12" t="str">
        <f t="shared" ca="1" si="49"/>
        <v/>
      </c>
      <c r="GP13" s="12" t="str">
        <f t="shared" ca="1" si="49"/>
        <v/>
      </c>
      <c r="GQ13" s="12" t="str">
        <f t="shared" ca="1" si="49"/>
        <v/>
      </c>
      <c r="GR13" s="12" t="str">
        <f t="shared" ca="1" si="49"/>
        <v/>
      </c>
      <c r="GS13" s="12" t="str">
        <f t="shared" ca="1" si="49"/>
        <v/>
      </c>
      <c r="GT13" s="12" t="str">
        <f t="shared" ca="1" si="49"/>
        <v/>
      </c>
      <c r="GU13" s="12" t="str">
        <f t="shared" ca="1" si="49"/>
        <v/>
      </c>
      <c r="GV13" s="12" t="str">
        <f t="shared" ca="1" si="49"/>
        <v/>
      </c>
      <c r="GW13" s="12" t="str">
        <f t="shared" ca="1" si="49"/>
        <v/>
      </c>
      <c r="GX13" s="12" t="str">
        <f t="shared" ca="1" si="49"/>
        <v/>
      </c>
      <c r="GY13" s="12" t="str">
        <f t="shared" ca="1" si="50"/>
        <v/>
      </c>
      <c r="GZ13" s="12" t="str">
        <f t="shared" ca="1" si="50"/>
        <v/>
      </c>
      <c r="HA13" s="12" t="str">
        <f t="shared" ca="1" si="50"/>
        <v/>
      </c>
      <c r="HB13" s="12" t="str">
        <f t="shared" ca="1" si="50"/>
        <v/>
      </c>
      <c r="HC13" s="12" t="str">
        <f t="shared" ca="1" si="50"/>
        <v/>
      </c>
      <c r="HD13" s="12" t="str">
        <f t="shared" ca="1" si="50"/>
        <v/>
      </c>
      <c r="HE13" s="12" t="str">
        <f t="shared" ca="1" si="50"/>
        <v/>
      </c>
      <c r="HF13" s="12" t="str">
        <f t="shared" ca="1" si="50"/>
        <v/>
      </c>
      <c r="HG13" s="12" t="str">
        <f t="shared" ca="1" si="50"/>
        <v/>
      </c>
      <c r="HH13" s="12" t="str">
        <f t="shared" ca="1" si="50"/>
        <v/>
      </c>
      <c r="HI13" s="12" t="str">
        <f t="shared" ca="1" si="51"/>
        <v/>
      </c>
      <c r="HJ13" s="12" t="str">
        <f t="shared" ca="1" si="51"/>
        <v/>
      </c>
      <c r="HK13" s="12" t="str">
        <f t="shared" ca="1" si="51"/>
        <v/>
      </c>
      <c r="HL13" s="12" t="str">
        <f t="shared" ca="1" si="51"/>
        <v/>
      </c>
      <c r="HM13" s="12" t="str">
        <f t="shared" ca="1" si="51"/>
        <v/>
      </c>
      <c r="HN13" s="12" t="str">
        <f t="shared" ca="1" si="51"/>
        <v/>
      </c>
      <c r="HO13" s="12" t="str">
        <f t="shared" ca="1" si="51"/>
        <v/>
      </c>
      <c r="HP13" s="12" t="str">
        <f t="shared" ca="1" si="51"/>
        <v/>
      </c>
      <c r="HQ13" s="12" t="str">
        <f t="shared" ca="1" si="51"/>
        <v/>
      </c>
      <c r="HR13" s="12" t="str">
        <f t="shared" ca="1" si="51"/>
        <v/>
      </c>
      <c r="HS13" s="12" t="str">
        <f t="shared" ca="1" si="52"/>
        <v/>
      </c>
      <c r="HT13" s="12" t="str">
        <f t="shared" ca="1" si="52"/>
        <v/>
      </c>
      <c r="HU13" s="12" t="str">
        <f t="shared" ca="1" si="52"/>
        <v/>
      </c>
      <c r="HV13" s="12" t="str">
        <f t="shared" ca="1" si="52"/>
        <v/>
      </c>
      <c r="HW13" s="12" t="str">
        <f t="shared" ca="1" si="52"/>
        <v/>
      </c>
      <c r="HX13" s="12" t="str">
        <f t="shared" ca="1" si="52"/>
        <v/>
      </c>
      <c r="HY13" s="12" t="str">
        <f t="shared" ca="1" si="52"/>
        <v/>
      </c>
      <c r="HZ13" s="12" t="str">
        <f t="shared" ca="1" si="52"/>
        <v/>
      </c>
      <c r="IA13" s="12" t="str">
        <f t="shared" ca="1" si="52"/>
        <v/>
      </c>
      <c r="IB13" s="12" t="str">
        <f t="shared" ca="1" si="52"/>
        <v/>
      </c>
      <c r="IC13" s="12" t="str">
        <f t="shared" ca="1" si="53"/>
        <v/>
      </c>
      <c r="ID13" s="12" t="str">
        <f t="shared" ca="1" si="53"/>
        <v/>
      </c>
      <c r="IE13" s="12" t="str">
        <f t="shared" ca="1" si="53"/>
        <v/>
      </c>
      <c r="IF13" s="12" t="str">
        <f t="shared" ca="1" si="53"/>
        <v/>
      </c>
      <c r="IG13" s="12" t="str">
        <f t="shared" ca="1" si="53"/>
        <v/>
      </c>
      <c r="IH13" s="12" t="str">
        <f t="shared" ca="1" si="53"/>
        <v/>
      </c>
      <c r="II13" s="12" t="str">
        <f t="shared" ca="1" si="53"/>
        <v/>
      </c>
      <c r="IJ13" s="12" t="str">
        <f t="shared" ca="1" si="53"/>
        <v/>
      </c>
      <c r="IK13" s="12" t="str">
        <f t="shared" ca="1" si="53"/>
        <v/>
      </c>
      <c r="IL13" s="12" t="str">
        <f t="shared" ca="1" si="53"/>
        <v/>
      </c>
      <c r="IM13" s="12" t="str">
        <f t="shared" ca="1" si="53"/>
        <v/>
      </c>
      <c r="IN13" s="12" t="str">
        <f t="shared" ca="1" si="53"/>
        <v/>
      </c>
      <c r="IO13" s="12" t="str">
        <f t="shared" ca="1" si="53"/>
        <v/>
      </c>
      <c r="IP13" s="12" t="str">
        <f t="shared" ca="1" si="53"/>
        <v/>
      </c>
      <c r="IQ13" s="17" t="str">
        <f t="shared" ca="1" si="53"/>
        <v/>
      </c>
    </row>
    <row r="14" spans="1:251" ht="12.75" customHeight="1" x14ac:dyDescent="0.2">
      <c r="B14" s="26" t="e">
        <f t="shared" si="28"/>
        <v>#N/A</v>
      </c>
      <c r="C14" s="26">
        <f t="shared" si="29"/>
        <v>20</v>
      </c>
      <c r="D14" s="26" t="e">
        <f t="shared" si="54"/>
        <v>#N/A</v>
      </c>
      <c r="E14" s="45"/>
      <c r="F14" s="51">
        <f t="shared" si="55"/>
        <v>2019</v>
      </c>
      <c r="G14" s="18" t="str">
        <f t="shared" ca="1" si="30"/>
        <v/>
      </c>
      <c r="H14" s="12" t="str">
        <f t="shared" ca="1" si="30"/>
        <v/>
      </c>
      <c r="I14" s="12" t="str">
        <f t="shared" ca="1" si="30"/>
        <v/>
      </c>
      <c r="J14" s="12" t="str">
        <f t="shared" ca="1" si="30"/>
        <v/>
      </c>
      <c r="K14" s="12" t="str">
        <f t="shared" ca="1" si="30"/>
        <v/>
      </c>
      <c r="L14" s="12" t="str">
        <f t="shared" ca="1" si="30"/>
        <v/>
      </c>
      <c r="M14" s="12" t="str">
        <f t="shared" ca="1" si="30"/>
        <v/>
      </c>
      <c r="N14" s="12" t="str">
        <f t="shared" ca="1" si="30"/>
        <v/>
      </c>
      <c r="O14" s="12" t="str">
        <f t="shared" ca="1" si="30"/>
        <v/>
      </c>
      <c r="P14" s="12" t="str">
        <f t="shared" ca="1" si="30"/>
        <v/>
      </c>
      <c r="Q14" s="12" t="str">
        <f t="shared" ca="1" si="31"/>
        <v/>
      </c>
      <c r="R14" s="12" t="str">
        <f t="shared" ca="1" si="31"/>
        <v/>
      </c>
      <c r="S14" s="12" t="str">
        <f t="shared" ca="1" si="31"/>
        <v/>
      </c>
      <c r="T14" s="12" t="str">
        <f t="shared" ca="1" si="31"/>
        <v/>
      </c>
      <c r="U14" s="12" t="str">
        <f t="shared" ca="1" si="31"/>
        <v/>
      </c>
      <c r="V14" s="12" t="str">
        <f t="shared" ca="1" si="31"/>
        <v/>
      </c>
      <c r="W14" s="12" t="str">
        <f t="shared" ca="1" si="31"/>
        <v/>
      </c>
      <c r="X14" s="12" t="str">
        <f t="shared" ca="1" si="31"/>
        <v/>
      </c>
      <c r="Y14" s="12" t="str">
        <f t="shared" ca="1" si="31"/>
        <v/>
      </c>
      <c r="Z14" s="12" t="str">
        <f t="shared" ca="1" si="31"/>
        <v/>
      </c>
      <c r="AA14" s="12" t="str">
        <f t="shared" ca="1" si="32"/>
        <v/>
      </c>
      <c r="AB14" s="12" t="str">
        <f t="shared" ca="1" si="32"/>
        <v/>
      </c>
      <c r="AC14" s="12" t="str">
        <f t="shared" ca="1" si="32"/>
        <v/>
      </c>
      <c r="AD14" s="12" t="str">
        <f t="shared" ca="1" si="32"/>
        <v/>
      </c>
      <c r="AE14" s="12" t="str">
        <f t="shared" ca="1" si="32"/>
        <v/>
      </c>
      <c r="AF14" s="12" t="str">
        <f t="shared" ca="1" si="32"/>
        <v/>
      </c>
      <c r="AG14" s="12" t="str">
        <f t="shared" ca="1" si="32"/>
        <v/>
      </c>
      <c r="AH14" s="12" t="str">
        <f t="shared" ca="1" si="32"/>
        <v/>
      </c>
      <c r="AI14" s="12" t="str">
        <f t="shared" ca="1" si="32"/>
        <v/>
      </c>
      <c r="AJ14" s="12" t="str">
        <f t="shared" ca="1" si="32"/>
        <v/>
      </c>
      <c r="AK14" s="12" t="str">
        <f t="shared" ca="1" si="33"/>
        <v/>
      </c>
      <c r="AL14" s="12" t="str">
        <f t="shared" ca="1" si="33"/>
        <v/>
      </c>
      <c r="AM14" s="12" t="str">
        <f t="shared" ca="1" si="33"/>
        <v/>
      </c>
      <c r="AN14" s="12" t="str">
        <f t="shared" ca="1" si="33"/>
        <v/>
      </c>
      <c r="AO14" s="12" t="str">
        <f t="shared" ca="1" si="33"/>
        <v/>
      </c>
      <c r="AP14" s="12" t="str">
        <f t="shared" ca="1" si="33"/>
        <v/>
      </c>
      <c r="AQ14" s="12" t="str">
        <f t="shared" ca="1" si="33"/>
        <v/>
      </c>
      <c r="AR14" s="12" t="str">
        <f t="shared" ca="1" si="33"/>
        <v/>
      </c>
      <c r="AS14" s="12" t="str">
        <f t="shared" ca="1" si="33"/>
        <v/>
      </c>
      <c r="AT14" s="12" t="str">
        <f t="shared" ca="1" si="33"/>
        <v/>
      </c>
      <c r="AU14" s="12" t="str">
        <f t="shared" ca="1" si="34"/>
        <v/>
      </c>
      <c r="AV14" s="12" t="str">
        <f t="shared" ca="1" si="34"/>
        <v/>
      </c>
      <c r="AW14" s="12" t="str">
        <f t="shared" ca="1" si="34"/>
        <v/>
      </c>
      <c r="AX14" s="12" t="str">
        <f t="shared" ca="1" si="34"/>
        <v/>
      </c>
      <c r="AY14" s="12" t="str">
        <f t="shared" ca="1" si="34"/>
        <v/>
      </c>
      <c r="AZ14" s="12" t="str">
        <f t="shared" ca="1" si="34"/>
        <v/>
      </c>
      <c r="BA14" s="12" t="str">
        <f t="shared" ca="1" si="34"/>
        <v/>
      </c>
      <c r="BB14" s="12" t="str">
        <f t="shared" ca="1" si="34"/>
        <v/>
      </c>
      <c r="BC14" s="12" t="str">
        <f t="shared" ca="1" si="34"/>
        <v/>
      </c>
      <c r="BD14" s="12" t="str">
        <f t="shared" ca="1" si="34"/>
        <v/>
      </c>
      <c r="BE14" s="12" t="str">
        <f t="shared" ca="1" si="35"/>
        <v/>
      </c>
      <c r="BF14" s="12" t="str">
        <f t="shared" ca="1" si="35"/>
        <v/>
      </c>
      <c r="BG14" s="12" t="str">
        <f t="shared" ca="1" si="35"/>
        <v/>
      </c>
      <c r="BH14" s="12" t="str">
        <f t="shared" ca="1" si="35"/>
        <v/>
      </c>
      <c r="BI14" s="12" t="str">
        <f t="shared" ca="1" si="35"/>
        <v/>
      </c>
      <c r="BJ14" s="12" t="str">
        <f t="shared" ca="1" si="35"/>
        <v/>
      </c>
      <c r="BK14" s="12" t="str">
        <f t="shared" ca="1" si="35"/>
        <v/>
      </c>
      <c r="BL14" s="12" t="str">
        <f t="shared" ca="1" si="35"/>
        <v/>
      </c>
      <c r="BM14" s="12" t="str">
        <f t="shared" ca="1" si="35"/>
        <v/>
      </c>
      <c r="BN14" s="12" t="str">
        <f t="shared" ca="1" si="35"/>
        <v/>
      </c>
      <c r="BO14" s="12" t="str">
        <f t="shared" ca="1" si="36"/>
        <v/>
      </c>
      <c r="BP14" s="12" t="str">
        <f t="shared" ca="1" si="36"/>
        <v/>
      </c>
      <c r="BQ14" s="12" t="str">
        <f t="shared" ca="1" si="36"/>
        <v/>
      </c>
      <c r="BR14" s="12" t="str">
        <f t="shared" ca="1" si="36"/>
        <v/>
      </c>
      <c r="BS14" s="12" t="str">
        <f t="shared" ca="1" si="36"/>
        <v/>
      </c>
      <c r="BT14" s="12" t="str">
        <f t="shared" ca="1" si="36"/>
        <v/>
      </c>
      <c r="BU14" s="12" t="str">
        <f t="shared" ca="1" si="36"/>
        <v/>
      </c>
      <c r="BV14" s="12" t="str">
        <f t="shared" ca="1" si="36"/>
        <v/>
      </c>
      <c r="BW14" s="12" t="str">
        <f t="shared" ca="1" si="36"/>
        <v/>
      </c>
      <c r="BX14" s="12" t="str">
        <f t="shared" ca="1" si="36"/>
        <v/>
      </c>
      <c r="BY14" s="12" t="str">
        <f t="shared" ca="1" si="37"/>
        <v/>
      </c>
      <c r="BZ14" s="12" t="str">
        <f t="shared" ca="1" si="37"/>
        <v/>
      </c>
      <c r="CA14" s="12" t="str">
        <f t="shared" ca="1" si="37"/>
        <v/>
      </c>
      <c r="CB14" s="12" t="str">
        <f t="shared" ca="1" si="37"/>
        <v/>
      </c>
      <c r="CC14" s="12" t="str">
        <f t="shared" ca="1" si="37"/>
        <v/>
      </c>
      <c r="CD14" s="12" t="str">
        <f t="shared" ca="1" si="37"/>
        <v/>
      </c>
      <c r="CE14" s="12" t="str">
        <f t="shared" ca="1" si="37"/>
        <v/>
      </c>
      <c r="CF14" s="12" t="str">
        <f t="shared" ca="1" si="37"/>
        <v/>
      </c>
      <c r="CG14" s="12" t="str">
        <f t="shared" ca="1" si="37"/>
        <v/>
      </c>
      <c r="CH14" s="12" t="str">
        <f t="shared" ca="1" si="37"/>
        <v/>
      </c>
      <c r="CI14" s="12" t="str">
        <f t="shared" ca="1" si="38"/>
        <v/>
      </c>
      <c r="CJ14" s="12" t="str">
        <f t="shared" ca="1" si="38"/>
        <v/>
      </c>
      <c r="CK14" s="12" t="str">
        <f t="shared" ca="1" si="38"/>
        <v/>
      </c>
      <c r="CL14" s="12" t="str">
        <f t="shared" ca="1" si="38"/>
        <v/>
      </c>
      <c r="CM14" s="12" t="str">
        <f t="shared" ca="1" si="38"/>
        <v/>
      </c>
      <c r="CN14" s="12" t="str">
        <f t="shared" ca="1" si="38"/>
        <v/>
      </c>
      <c r="CO14" s="12" t="str">
        <f t="shared" ca="1" si="38"/>
        <v/>
      </c>
      <c r="CP14" s="12" t="str">
        <f t="shared" ca="1" si="38"/>
        <v/>
      </c>
      <c r="CQ14" s="12" t="str">
        <f t="shared" ca="1" si="38"/>
        <v/>
      </c>
      <c r="CR14" s="12" t="str">
        <f t="shared" ca="1" si="38"/>
        <v/>
      </c>
      <c r="CS14" s="12" t="str">
        <f t="shared" ca="1" si="39"/>
        <v/>
      </c>
      <c r="CT14" s="12" t="str">
        <f t="shared" ca="1" si="39"/>
        <v/>
      </c>
      <c r="CU14" s="12" t="str">
        <f t="shared" ca="1" si="39"/>
        <v/>
      </c>
      <c r="CV14" s="12" t="str">
        <f t="shared" ca="1" si="39"/>
        <v/>
      </c>
      <c r="CW14" s="12" t="str">
        <f t="shared" ca="1" si="39"/>
        <v/>
      </c>
      <c r="CX14" s="12" t="str">
        <f t="shared" ca="1" si="39"/>
        <v/>
      </c>
      <c r="CY14" s="12" t="str">
        <f t="shared" ca="1" si="39"/>
        <v/>
      </c>
      <c r="CZ14" s="12" t="str">
        <f t="shared" ca="1" si="39"/>
        <v/>
      </c>
      <c r="DA14" s="12" t="str">
        <f t="shared" ca="1" si="39"/>
        <v/>
      </c>
      <c r="DB14" s="12" t="str">
        <f t="shared" ca="1" si="39"/>
        <v/>
      </c>
      <c r="DC14" s="12" t="str">
        <f t="shared" ca="1" si="40"/>
        <v/>
      </c>
      <c r="DD14" s="12" t="str">
        <f t="shared" ca="1" si="40"/>
        <v/>
      </c>
      <c r="DE14" s="12" t="str">
        <f t="shared" ca="1" si="40"/>
        <v/>
      </c>
      <c r="DF14" s="12" t="str">
        <f t="shared" ca="1" si="40"/>
        <v/>
      </c>
      <c r="DG14" s="12" t="str">
        <f t="shared" ca="1" si="40"/>
        <v/>
      </c>
      <c r="DH14" s="12" t="str">
        <f t="shared" ca="1" si="40"/>
        <v/>
      </c>
      <c r="DI14" s="12" t="str">
        <f t="shared" ca="1" si="40"/>
        <v/>
      </c>
      <c r="DJ14" s="12" t="str">
        <f t="shared" ca="1" si="40"/>
        <v/>
      </c>
      <c r="DK14" s="12" t="str">
        <f t="shared" ca="1" si="40"/>
        <v/>
      </c>
      <c r="DL14" s="12" t="str">
        <f t="shared" ca="1" si="40"/>
        <v/>
      </c>
      <c r="DM14" s="12" t="str">
        <f t="shared" ca="1" si="41"/>
        <v/>
      </c>
      <c r="DN14" s="12" t="str">
        <f t="shared" ca="1" si="41"/>
        <v/>
      </c>
      <c r="DO14" s="12" t="str">
        <f t="shared" ca="1" si="41"/>
        <v/>
      </c>
      <c r="DP14" s="12" t="str">
        <f t="shared" ca="1" si="41"/>
        <v/>
      </c>
      <c r="DQ14" s="12" t="str">
        <f t="shared" ca="1" si="41"/>
        <v/>
      </c>
      <c r="DR14" s="12" t="str">
        <f t="shared" ca="1" si="41"/>
        <v/>
      </c>
      <c r="DS14" s="12" t="str">
        <f t="shared" ca="1" si="41"/>
        <v/>
      </c>
      <c r="DT14" s="12" t="str">
        <f t="shared" ca="1" si="41"/>
        <v/>
      </c>
      <c r="DU14" s="12" t="str">
        <f t="shared" ca="1" si="41"/>
        <v/>
      </c>
      <c r="DV14" s="12" t="str">
        <f t="shared" ca="1" si="41"/>
        <v/>
      </c>
      <c r="DW14" s="12" t="str">
        <f t="shared" ca="1" si="42"/>
        <v/>
      </c>
      <c r="DX14" s="12" t="str">
        <f t="shared" ca="1" si="42"/>
        <v/>
      </c>
      <c r="DY14" s="12" t="str">
        <f t="shared" ca="1" si="42"/>
        <v/>
      </c>
      <c r="DZ14" s="12" t="str">
        <f t="shared" ca="1" si="42"/>
        <v/>
      </c>
      <c r="EA14" s="12" t="str">
        <f t="shared" ca="1" si="42"/>
        <v/>
      </c>
      <c r="EB14" s="12" t="str">
        <f t="shared" ca="1" si="42"/>
        <v/>
      </c>
      <c r="EC14" s="12" t="str">
        <f t="shared" ca="1" si="42"/>
        <v/>
      </c>
      <c r="ED14" s="12" t="str">
        <f t="shared" ca="1" si="42"/>
        <v/>
      </c>
      <c r="EE14" s="12" t="str">
        <f t="shared" ca="1" si="42"/>
        <v/>
      </c>
      <c r="EF14" s="12" t="str">
        <f t="shared" ca="1" si="42"/>
        <v/>
      </c>
      <c r="EG14" s="12" t="str">
        <f t="shared" ca="1" si="43"/>
        <v/>
      </c>
      <c r="EH14" s="12" t="str">
        <f t="shared" ca="1" si="43"/>
        <v/>
      </c>
      <c r="EI14" s="12" t="str">
        <f t="shared" ca="1" si="43"/>
        <v/>
      </c>
      <c r="EJ14" s="12" t="str">
        <f t="shared" ca="1" si="43"/>
        <v/>
      </c>
      <c r="EK14" s="12" t="str">
        <f t="shared" ca="1" si="43"/>
        <v/>
      </c>
      <c r="EL14" s="12" t="str">
        <f t="shared" ca="1" si="43"/>
        <v/>
      </c>
      <c r="EM14" s="12" t="str">
        <f t="shared" ca="1" si="43"/>
        <v/>
      </c>
      <c r="EN14" s="12" t="str">
        <f t="shared" ca="1" si="43"/>
        <v/>
      </c>
      <c r="EO14" s="12" t="str">
        <f t="shared" ca="1" si="43"/>
        <v/>
      </c>
      <c r="EP14" s="12" t="str">
        <f t="shared" ca="1" si="43"/>
        <v/>
      </c>
      <c r="EQ14" s="12" t="str">
        <f t="shared" ca="1" si="44"/>
        <v/>
      </c>
      <c r="ER14" s="12" t="str">
        <f t="shared" ca="1" si="44"/>
        <v/>
      </c>
      <c r="ES14" s="12" t="str">
        <f t="shared" ca="1" si="44"/>
        <v/>
      </c>
      <c r="ET14" s="12" t="str">
        <f t="shared" ca="1" si="44"/>
        <v/>
      </c>
      <c r="EU14" s="12" t="str">
        <f t="shared" ca="1" si="44"/>
        <v/>
      </c>
      <c r="EV14" s="12" t="str">
        <f t="shared" ca="1" si="44"/>
        <v/>
      </c>
      <c r="EW14" s="12" t="str">
        <f t="shared" ca="1" si="44"/>
        <v/>
      </c>
      <c r="EX14" s="12" t="str">
        <f t="shared" ca="1" si="44"/>
        <v/>
      </c>
      <c r="EY14" s="12" t="str">
        <f t="shared" ca="1" si="44"/>
        <v/>
      </c>
      <c r="EZ14" s="12" t="str">
        <f t="shared" ca="1" si="44"/>
        <v/>
      </c>
      <c r="FA14" s="12" t="str">
        <f t="shared" ca="1" si="45"/>
        <v/>
      </c>
      <c r="FB14" s="12" t="str">
        <f t="shared" ca="1" si="45"/>
        <v/>
      </c>
      <c r="FC14" s="12" t="str">
        <f t="shared" ca="1" si="45"/>
        <v/>
      </c>
      <c r="FD14" s="12" t="str">
        <f t="shared" ca="1" si="45"/>
        <v/>
      </c>
      <c r="FE14" s="12" t="str">
        <f t="shared" ca="1" si="45"/>
        <v/>
      </c>
      <c r="FF14" s="12" t="str">
        <f t="shared" ca="1" si="45"/>
        <v/>
      </c>
      <c r="FG14" s="12" t="str">
        <f t="shared" ca="1" si="45"/>
        <v/>
      </c>
      <c r="FH14" s="12" t="str">
        <f t="shared" ca="1" si="45"/>
        <v/>
      </c>
      <c r="FI14" s="12" t="str">
        <f t="shared" ca="1" si="45"/>
        <v/>
      </c>
      <c r="FJ14" s="12" t="str">
        <f t="shared" ca="1" si="45"/>
        <v/>
      </c>
      <c r="FK14" s="12" t="str">
        <f t="shared" ca="1" si="46"/>
        <v/>
      </c>
      <c r="FL14" s="12" t="str">
        <f t="shared" ca="1" si="46"/>
        <v/>
      </c>
      <c r="FM14" s="12" t="str">
        <f t="shared" ca="1" si="46"/>
        <v/>
      </c>
      <c r="FN14" s="12" t="str">
        <f t="shared" ca="1" si="46"/>
        <v/>
      </c>
      <c r="FO14" s="12" t="str">
        <f t="shared" ca="1" si="46"/>
        <v/>
      </c>
      <c r="FP14" s="12" t="str">
        <f t="shared" ca="1" si="46"/>
        <v/>
      </c>
      <c r="FQ14" s="12" t="str">
        <f t="shared" ca="1" si="46"/>
        <v/>
      </c>
      <c r="FR14" s="12" t="str">
        <f t="shared" ca="1" si="46"/>
        <v/>
      </c>
      <c r="FS14" s="12" t="str">
        <f t="shared" ca="1" si="46"/>
        <v/>
      </c>
      <c r="FT14" s="12" t="str">
        <f t="shared" ca="1" si="46"/>
        <v/>
      </c>
      <c r="FU14" s="12" t="str">
        <f t="shared" ca="1" si="47"/>
        <v/>
      </c>
      <c r="FV14" s="12" t="str">
        <f t="shared" ca="1" si="47"/>
        <v/>
      </c>
      <c r="FW14" s="12" t="str">
        <f t="shared" ca="1" si="47"/>
        <v/>
      </c>
      <c r="FX14" s="12" t="str">
        <f t="shared" ca="1" si="47"/>
        <v/>
      </c>
      <c r="FY14" s="12" t="str">
        <f t="shared" ca="1" si="47"/>
        <v/>
      </c>
      <c r="FZ14" s="12" t="str">
        <f t="shared" ca="1" si="47"/>
        <v/>
      </c>
      <c r="GA14" s="12" t="str">
        <f t="shared" ca="1" si="47"/>
        <v/>
      </c>
      <c r="GB14" s="12" t="str">
        <f t="shared" ca="1" si="47"/>
        <v/>
      </c>
      <c r="GC14" s="12" t="str">
        <f t="shared" ca="1" si="47"/>
        <v/>
      </c>
      <c r="GD14" s="12" t="str">
        <f t="shared" ca="1" si="47"/>
        <v/>
      </c>
      <c r="GE14" s="12" t="str">
        <f t="shared" ca="1" si="48"/>
        <v/>
      </c>
      <c r="GF14" s="12" t="str">
        <f t="shared" ca="1" si="48"/>
        <v/>
      </c>
      <c r="GG14" s="12" t="str">
        <f t="shared" ca="1" si="48"/>
        <v/>
      </c>
      <c r="GH14" s="12" t="str">
        <f t="shared" ca="1" si="48"/>
        <v/>
      </c>
      <c r="GI14" s="12" t="str">
        <f t="shared" ca="1" si="48"/>
        <v/>
      </c>
      <c r="GJ14" s="12" t="str">
        <f t="shared" ca="1" si="48"/>
        <v/>
      </c>
      <c r="GK14" s="12" t="str">
        <f t="shared" ca="1" si="48"/>
        <v/>
      </c>
      <c r="GL14" s="12" t="str">
        <f t="shared" ca="1" si="48"/>
        <v/>
      </c>
      <c r="GM14" s="12" t="str">
        <f t="shared" ca="1" si="48"/>
        <v/>
      </c>
      <c r="GN14" s="12" t="str">
        <f t="shared" ca="1" si="48"/>
        <v/>
      </c>
      <c r="GO14" s="12" t="str">
        <f t="shared" ca="1" si="49"/>
        <v/>
      </c>
      <c r="GP14" s="12" t="str">
        <f t="shared" ca="1" si="49"/>
        <v/>
      </c>
      <c r="GQ14" s="12" t="str">
        <f t="shared" ca="1" si="49"/>
        <v/>
      </c>
      <c r="GR14" s="12" t="str">
        <f t="shared" ca="1" si="49"/>
        <v/>
      </c>
      <c r="GS14" s="12" t="str">
        <f t="shared" ca="1" si="49"/>
        <v/>
      </c>
      <c r="GT14" s="12" t="str">
        <f t="shared" ca="1" si="49"/>
        <v/>
      </c>
      <c r="GU14" s="12" t="str">
        <f t="shared" ca="1" si="49"/>
        <v/>
      </c>
      <c r="GV14" s="12" t="str">
        <f t="shared" ca="1" si="49"/>
        <v/>
      </c>
      <c r="GW14" s="12" t="str">
        <f t="shared" ca="1" si="49"/>
        <v/>
      </c>
      <c r="GX14" s="12" t="str">
        <f t="shared" ca="1" si="49"/>
        <v/>
      </c>
      <c r="GY14" s="12" t="str">
        <f t="shared" ca="1" si="50"/>
        <v/>
      </c>
      <c r="GZ14" s="12" t="str">
        <f t="shared" ca="1" si="50"/>
        <v/>
      </c>
      <c r="HA14" s="12" t="str">
        <f t="shared" ca="1" si="50"/>
        <v/>
      </c>
      <c r="HB14" s="12" t="str">
        <f t="shared" ca="1" si="50"/>
        <v/>
      </c>
      <c r="HC14" s="12" t="str">
        <f t="shared" ca="1" si="50"/>
        <v/>
      </c>
      <c r="HD14" s="12" t="str">
        <f t="shared" ca="1" si="50"/>
        <v/>
      </c>
      <c r="HE14" s="12" t="str">
        <f t="shared" ca="1" si="50"/>
        <v/>
      </c>
      <c r="HF14" s="12" t="str">
        <f t="shared" ca="1" si="50"/>
        <v/>
      </c>
      <c r="HG14" s="12" t="str">
        <f t="shared" ca="1" si="50"/>
        <v/>
      </c>
      <c r="HH14" s="12" t="str">
        <f t="shared" ca="1" si="50"/>
        <v/>
      </c>
      <c r="HI14" s="12" t="str">
        <f t="shared" ca="1" si="51"/>
        <v/>
      </c>
      <c r="HJ14" s="12" t="str">
        <f t="shared" ca="1" si="51"/>
        <v/>
      </c>
      <c r="HK14" s="12" t="str">
        <f t="shared" ca="1" si="51"/>
        <v/>
      </c>
      <c r="HL14" s="12" t="str">
        <f t="shared" ca="1" si="51"/>
        <v/>
      </c>
      <c r="HM14" s="12" t="str">
        <f t="shared" ca="1" si="51"/>
        <v/>
      </c>
      <c r="HN14" s="12" t="str">
        <f t="shared" ca="1" si="51"/>
        <v/>
      </c>
      <c r="HO14" s="12" t="str">
        <f t="shared" ca="1" si="51"/>
        <v/>
      </c>
      <c r="HP14" s="12" t="str">
        <f t="shared" ca="1" si="51"/>
        <v/>
      </c>
      <c r="HQ14" s="12" t="str">
        <f t="shared" ca="1" si="51"/>
        <v/>
      </c>
      <c r="HR14" s="12" t="str">
        <f t="shared" ca="1" si="51"/>
        <v/>
      </c>
      <c r="HS14" s="12" t="str">
        <f t="shared" ca="1" si="52"/>
        <v/>
      </c>
      <c r="HT14" s="12" t="str">
        <f t="shared" ca="1" si="52"/>
        <v/>
      </c>
      <c r="HU14" s="12" t="str">
        <f t="shared" ca="1" si="52"/>
        <v/>
      </c>
      <c r="HV14" s="12" t="str">
        <f t="shared" ca="1" si="52"/>
        <v/>
      </c>
      <c r="HW14" s="12" t="str">
        <f t="shared" ca="1" si="52"/>
        <v/>
      </c>
      <c r="HX14" s="12" t="str">
        <f t="shared" ca="1" si="52"/>
        <v/>
      </c>
      <c r="HY14" s="12" t="str">
        <f t="shared" ca="1" si="52"/>
        <v/>
      </c>
      <c r="HZ14" s="12" t="str">
        <f t="shared" ca="1" si="52"/>
        <v/>
      </c>
      <c r="IA14" s="12" t="str">
        <f t="shared" ca="1" si="52"/>
        <v/>
      </c>
      <c r="IB14" s="12" t="str">
        <f t="shared" ca="1" si="52"/>
        <v/>
      </c>
      <c r="IC14" s="12" t="str">
        <f t="shared" ca="1" si="53"/>
        <v/>
      </c>
      <c r="ID14" s="12" t="str">
        <f t="shared" ca="1" si="53"/>
        <v/>
      </c>
      <c r="IE14" s="12" t="str">
        <f t="shared" ca="1" si="53"/>
        <v/>
      </c>
      <c r="IF14" s="12" t="str">
        <f t="shared" ca="1" si="53"/>
        <v/>
      </c>
      <c r="IG14" s="12" t="str">
        <f t="shared" ca="1" si="53"/>
        <v/>
      </c>
      <c r="IH14" s="12" t="str">
        <f t="shared" ca="1" si="53"/>
        <v/>
      </c>
      <c r="II14" s="12" t="str">
        <f t="shared" ca="1" si="53"/>
        <v/>
      </c>
      <c r="IJ14" s="12" t="str">
        <f t="shared" ca="1" si="53"/>
        <v/>
      </c>
      <c r="IK14" s="12" t="str">
        <f t="shared" ca="1" si="53"/>
        <v/>
      </c>
      <c r="IL14" s="12" t="str">
        <f t="shared" ca="1" si="53"/>
        <v/>
      </c>
      <c r="IM14" s="12" t="str">
        <f t="shared" ca="1" si="53"/>
        <v/>
      </c>
      <c r="IN14" s="12" t="str">
        <f t="shared" ca="1" si="53"/>
        <v/>
      </c>
      <c r="IO14" s="12" t="str">
        <f t="shared" ca="1" si="53"/>
        <v/>
      </c>
      <c r="IP14" s="12" t="str">
        <f t="shared" ca="1" si="53"/>
        <v/>
      </c>
      <c r="IQ14" s="17" t="str">
        <f t="shared" ca="1" si="53"/>
        <v/>
      </c>
    </row>
    <row r="15" spans="1:251" ht="12.75" customHeight="1" x14ac:dyDescent="0.2">
      <c r="B15" s="26">
        <f t="shared" si="28"/>
        <v>24</v>
      </c>
      <c r="C15" s="26">
        <f t="shared" si="29"/>
        <v>46</v>
      </c>
      <c r="D15" s="26">
        <f t="shared" si="54"/>
        <v>23</v>
      </c>
      <c r="E15" s="45"/>
      <c r="F15" s="51">
        <f t="shared" si="55"/>
        <v>2018</v>
      </c>
      <c r="G15" s="18">
        <f t="shared" ca="1" si="30"/>
        <v>41</v>
      </c>
      <c r="H15" s="12">
        <f t="shared" ca="1" si="30"/>
        <v>42</v>
      </c>
      <c r="I15" s="12">
        <f t="shared" ca="1" si="30"/>
        <v>45</v>
      </c>
      <c r="J15" s="12">
        <f t="shared" ca="1" si="30"/>
        <v>48</v>
      </c>
      <c r="K15" s="12">
        <f t="shared" ca="1" si="30"/>
        <v>44</v>
      </c>
      <c r="L15" s="12">
        <f t="shared" ca="1" si="30"/>
        <v>48</v>
      </c>
      <c r="M15" s="12">
        <f t="shared" ca="1" si="30"/>
        <v>47</v>
      </c>
      <c r="N15" s="12">
        <f t="shared" ca="1" si="30"/>
        <v>43</v>
      </c>
      <c r="O15" s="12">
        <f t="shared" ca="1" si="30"/>
        <v>39</v>
      </c>
      <c r="P15" s="12">
        <f t="shared" ca="1" si="30"/>
        <v>47</v>
      </c>
      <c r="Q15" s="12">
        <f t="shared" ca="1" si="31"/>
        <v>48</v>
      </c>
      <c r="R15" s="12">
        <f t="shared" ca="1" si="31"/>
        <v>45</v>
      </c>
      <c r="S15" s="12">
        <f t="shared" ca="1" si="31"/>
        <v>45</v>
      </c>
      <c r="T15" s="12">
        <f t="shared" ca="1" si="31"/>
        <v>39</v>
      </c>
      <c r="U15" s="12">
        <f t="shared" ca="1" si="31"/>
        <v>45</v>
      </c>
      <c r="V15" s="12">
        <f t="shared" ca="1" si="31"/>
        <v>43</v>
      </c>
      <c r="W15" s="12">
        <f t="shared" ca="1" si="31"/>
        <v>45</v>
      </c>
      <c r="X15" s="12">
        <f t="shared" ca="1" si="31"/>
        <v>51</v>
      </c>
      <c r="Y15" s="12">
        <f t="shared" ca="1" si="31"/>
        <v>50</v>
      </c>
      <c r="Z15" s="12">
        <f t="shared" ca="1" si="31"/>
        <v>44</v>
      </c>
      <c r="AA15" s="12">
        <f t="shared" ca="1" si="32"/>
        <v>43</v>
      </c>
      <c r="AB15" s="12">
        <f t="shared" ca="1" si="32"/>
        <v>49</v>
      </c>
      <c r="AC15" s="12">
        <f t="shared" ca="1" si="32"/>
        <v>49</v>
      </c>
      <c r="AD15" s="12">
        <f t="shared" ca="1" si="32"/>
        <v>53</v>
      </c>
      <c r="AE15" s="12">
        <f t="shared" ca="1" si="32"/>
        <v>45</v>
      </c>
      <c r="AF15" s="12">
        <f t="shared" ca="1" si="32"/>
        <v>48</v>
      </c>
      <c r="AG15" s="12">
        <f t="shared" ca="1" si="32"/>
        <v>49</v>
      </c>
      <c r="AH15" s="12">
        <f t="shared" ca="1" si="32"/>
        <v>43</v>
      </c>
      <c r="AI15" s="12">
        <f t="shared" ca="1" si="32"/>
        <v>51</v>
      </c>
      <c r="AJ15" s="12">
        <f t="shared" ca="1" si="32"/>
        <v>41</v>
      </c>
      <c r="AK15" s="12">
        <f t="shared" ca="1" si="33"/>
        <v>47</v>
      </c>
      <c r="AL15" s="12">
        <f t="shared" ca="1" si="33"/>
        <v>47</v>
      </c>
      <c r="AM15" s="12">
        <f t="shared" ca="1" si="33"/>
        <v>49</v>
      </c>
      <c r="AN15" s="12">
        <f t="shared" ca="1" si="33"/>
        <v>48</v>
      </c>
      <c r="AO15" s="12">
        <f t="shared" ca="1" si="33"/>
        <v>49</v>
      </c>
      <c r="AP15" s="12">
        <f t="shared" ca="1" si="33"/>
        <v>49</v>
      </c>
      <c r="AQ15" s="12">
        <f t="shared" ca="1" si="33"/>
        <v>58</v>
      </c>
      <c r="AR15" s="12">
        <f t="shared" ca="1" si="33"/>
        <v>51</v>
      </c>
      <c r="AS15" s="12">
        <f t="shared" ca="1" si="33"/>
        <v>49</v>
      </c>
      <c r="AT15" s="12">
        <f t="shared" ca="1" si="33"/>
        <v>50</v>
      </c>
      <c r="AU15" s="12">
        <f t="shared" ca="1" si="34"/>
        <v>51</v>
      </c>
      <c r="AV15" s="12">
        <f t="shared" ca="1" si="34"/>
        <v>54</v>
      </c>
      <c r="AW15" s="12">
        <f t="shared" ca="1" si="34"/>
        <v>57</v>
      </c>
      <c r="AX15" s="12">
        <f t="shared" ca="1" si="34"/>
        <v>66</v>
      </c>
      <c r="AY15" s="12">
        <f t="shared" ca="1" si="34"/>
        <v>67</v>
      </c>
      <c r="AZ15" s="12">
        <f t="shared" ca="1" si="34"/>
        <v>48</v>
      </c>
      <c r="BA15" s="12">
        <f t="shared" ca="1" si="34"/>
        <v>51</v>
      </c>
      <c r="BB15" s="12">
        <f t="shared" ca="1" si="34"/>
        <v>40</v>
      </c>
      <c r="BC15" s="12">
        <f t="shared" ca="1" si="34"/>
        <v>50</v>
      </c>
      <c r="BD15" s="12">
        <f t="shared" ca="1" si="34"/>
        <v>48</v>
      </c>
      <c r="BE15" s="12">
        <f t="shared" ca="1" si="35"/>
        <v>52</v>
      </c>
      <c r="BF15" s="12">
        <f t="shared" ca="1" si="35"/>
        <v>54</v>
      </c>
      <c r="BG15" s="12">
        <f t="shared" ca="1" si="35"/>
        <v>58</v>
      </c>
      <c r="BH15" s="12">
        <f t="shared" ca="1" si="35"/>
        <v>61</v>
      </c>
      <c r="BI15" s="12">
        <f t="shared" ca="1" si="35"/>
        <v>57</v>
      </c>
      <c r="BJ15" s="12">
        <f t="shared" ca="1" si="35"/>
        <v>51</v>
      </c>
      <c r="BK15" s="12">
        <f t="shared" ca="1" si="35"/>
        <v>60</v>
      </c>
      <c r="BL15" s="12">
        <f t="shared" ca="1" si="35"/>
        <v>54</v>
      </c>
      <c r="BM15" s="12">
        <f t="shared" ca="1" si="35"/>
        <v>61</v>
      </c>
      <c r="BN15" s="12">
        <f t="shared" ca="1" si="35"/>
        <v>44</v>
      </c>
      <c r="BO15" s="12">
        <f t="shared" ca="1" si="36"/>
        <v>58</v>
      </c>
      <c r="BP15" s="12">
        <f t="shared" ca="1" si="36"/>
        <v>75</v>
      </c>
      <c r="BQ15" s="12">
        <f t="shared" ca="1" si="36"/>
        <v>76</v>
      </c>
      <c r="BR15" s="12">
        <f t="shared" ca="1" si="36"/>
        <v>72</v>
      </c>
      <c r="BS15" s="12">
        <f t="shared" ca="1" si="36"/>
        <v>66</v>
      </c>
      <c r="BT15" s="12">
        <f t="shared" ca="1" si="36"/>
        <v>57</v>
      </c>
      <c r="BU15" s="12">
        <f t="shared" ca="1" si="36"/>
        <v>50</v>
      </c>
      <c r="BV15" s="12">
        <f t="shared" ca="1" si="36"/>
        <v>62</v>
      </c>
      <c r="BW15" s="12">
        <f t="shared" ca="1" si="36"/>
        <v>57</v>
      </c>
      <c r="BX15" s="12">
        <f t="shared" ca="1" si="36"/>
        <v>66</v>
      </c>
      <c r="BY15" s="12">
        <f t="shared" ca="1" si="37"/>
        <v>54</v>
      </c>
      <c r="BZ15" s="12">
        <f t="shared" ca="1" si="37"/>
        <v>64</v>
      </c>
      <c r="CA15" s="12">
        <f t="shared" ca="1" si="37"/>
        <v>61</v>
      </c>
      <c r="CB15" s="12">
        <f t="shared" ca="1" si="37"/>
        <v>45</v>
      </c>
      <c r="CC15" s="12">
        <f t="shared" ca="1" si="37"/>
        <v>42</v>
      </c>
      <c r="CD15" s="12">
        <f t="shared" ca="1" si="37"/>
        <v>64</v>
      </c>
      <c r="CE15" s="12">
        <f t="shared" ca="1" si="37"/>
        <v>41</v>
      </c>
      <c r="CF15" s="12">
        <f t="shared" ca="1" si="37"/>
        <v>34</v>
      </c>
      <c r="CG15" s="12">
        <f t="shared" ca="1" si="37"/>
        <v>37</v>
      </c>
      <c r="CH15" s="12">
        <f t="shared" ca="1" si="37"/>
        <v>33</v>
      </c>
      <c r="CI15" s="12">
        <f t="shared" ca="1" si="38"/>
        <v>43</v>
      </c>
      <c r="CJ15" s="12">
        <f t="shared" ca="1" si="38"/>
        <v>65</v>
      </c>
      <c r="CK15" s="12">
        <f t="shared" ca="1" si="38"/>
        <v>42</v>
      </c>
      <c r="CL15" s="12">
        <f t="shared" ca="1" si="38"/>
        <v>50</v>
      </c>
      <c r="CM15" s="12">
        <f t="shared" ca="1" si="38"/>
        <v>68</v>
      </c>
      <c r="CN15" s="12">
        <f t="shared" ca="1" si="38"/>
        <v>72</v>
      </c>
      <c r="CO15" s="12">
        <f t="shared" ca="1" si="38"/>
        <v>68</v>
      </c>
      <c r="CP15" s="12">
        <f t="shared" ca="1" si="38"/>
        <v>41</v>
      </c>
      <c r="CQ15" s="12">
        <f t="shared" ca="1" si="38"/>
        <v>33</v>
      </c>
      <c r="CR15" s="12">
        <f t="shared" ca="1" si="38"/>
        <v>62</v>
      </c>
      <c r="CS15" s="12">
        <f t="shared" ca="1" si="39"/>
        <v>32</v>
      </c>
      <c r="CT15" s="12">
        <f t="shared" ca="1" si="39"/>
        <v>31</v>
      </c>
      <c r="CU15" s="12">
        <f t="shared" ca="1" si="39"/>
        <v>56</v>
      </c>
      <c r="CV15" s="12">
        <f t="shared" ca="1" si="39"/>
        <v>65</v>
      </c>
      <c r="CW15" s="12">
        <f t="shared" ca="1" si="39"/>
        <v>29</v>
      </c>
      <c r="CX15" s="12">
        <f t="shared" ca="1" si="39"/>
        <v>45</v>
      </c>
      <c r="CY15" s="12">
        <f t="shared" ca="1" si="39"/>
        <v>59</v>
      </c>
      <c r="CZ15" s="12">
        <f t="shared" ca="1" si="39"/>
        <v>40</v>
      </c>
      <c r="DA15" s="12">
        <f t="shared" ca="1" si="39"/>
        <v>47</v>
      </c>
      <c r="DB15" s="12">
        <f t="shared" ca="1" si="39"/>
        <v>62</v>
      </c>
      <c r="DC15" s="12">
        <f t="shared" ca="1" si="40"/>
        <v>70</v>
      </c>
      <c r="DD15" s="12">
        <f t="shared" ca="1" si="40"/>
        <v>53</v>
      </c>
      <c r="DE15" s="12">
        <f t="shared" ca="1" si="40"/>
        <v>44</v>
      </c>
      <c r="DF15" s="12">
        <f t="shared" ca="1" si="40"/>
        <v>50</v>
      </c>
      <c r="DG15" s="12">
        <f t="shared" ca="1" si="40"/>
        <v>49</v>
      </c>
      <c r="DH15" s="12">
        <f t="shared" ca="1" si="40"/>
        <v>58</v>
      </c>
      <c r="DI15" s="12">
        <f t="shared" ca="1" si="40"/>
        <v>49</v>
      </c>
      <c r="DJ15" s="12">
        <f t="shared" ca="1" si="40"/>
        <v>69</v>
      </c>
      <c r="DK15" s="12">
        <f t="shared" ca="1" si="40"/>
        <v>81</v>
      </c>
      <c r="DL15" s="12">
        <f t="shared" ca="1" si="40"/>
        <v>81</v>
      </c>
      <c r="DM15" s="12">
        <f t="shared" ca="1" si="41"/>
        <v>53</v>
      </c>
      <c r="DN15" s="12">
        <f t="shared" ca="1" si="41"/>
        <v>65</v>
      </c>
      <c r="DO15" s="12">
        <f t="shared" ca="1" si="41"/>
        <v>71</v>
      </c>
      <c r="DP15" s="12">
        <f t="shared" ca="1" si="41"/>
        <v>42</v>
      </c>
      <c r="DQ15" s="12">
        <f t="shared" ca="1" si="41"/>
        <v>40</v>
      </c>
      <c r="DR15" s="12">
        <f t="shared" ca="1" si="41"/>
        <v>50</v>
      </c>
      <c r="DS15" s="12">
        <f t="shared" ca="1" si="41"/>
        <v>47</v>
      </c>
      <c r="DT15" s="12">
        <f t="shared" ca="1" si="41"/>
        <v>50</v>
      </c>
      <c r="DU15" s="12">
        <f t="shared" ca="1" si="41"/>
        <v>41</v>
      </c>
      <c r="DV15" s="12">
        <f t="shared" ca="1" si="41"/>
        <v>60</v>
      </c>
      <c r="DW15" s="12">
        <f t="shared" ca="1" si="42"/>
        <v>68</v>
      </c>
      <c r="DX15" s="12">
        <f t="shared" ca="1" si="42"/>
        <v>79</v>
      </c>
      <c r="DY15" s="12">
        <f t="shared" ca="1" si="42"/>
        <v>78</v>
      </c>
      <c r="DZ15" s="12">
        <f t="shared" ca="1" si="42"/>
        <v>100</v>
      </c>
      <c r="EA15" s="12">
        <f t="shared" ca="1" si="42"/>
        <v>81</v>
      </c>
      <c r="EB15" s="12">
        <f t="shared" ca="1" si="42"/>
        <v>51</v>
      </c>
      <c r="EC15" s="12">
        <f t="shared" ca="1" si="42"/>
        <v>43</v>
      </c>
      <c r="ED15" s="12">
        <f t="shared" ca="1" si="42"/>
        <v>43</v>
      </c>
      <c r="EE15" s="12">
        <f t="shared" ca="1" si="42"/>
        <v>60</v>
      </c>
      <c r="EF15" s="12">
        <f t="shared" ca="1" si="42"/>
        <v>61</v>
      </c>
      <c r="EG15" s="12">
        <f t="shared" ca="1" si="43"/>
        <v>86</v>
      </c>
      <c r="EH15" s="12">
        <f t="shared" ca="1" si="43"/>
        <v>85</v>
      </c>
      <c r="EI15" s="12">
        <f t="shared" ca="1" si="43"/>
        <v>72</v>
      </c>
      <c r="EJ15" s="12">
        <f t="shared" ca="1" si="43"/>
        <v>63</v>
      </c>
      <c r="EK15" s="12">
        <f t="shared" ca="1" si="43"/>
        <v>64</v>
      </c>
      <c r="EL15" s="12">
        <f t="shared" ca="1" si="43"/>
        <v>68</v>
      </c>
      <c r="EM15" s="12">
        <f t="shared" ca="1" si="43"/>
        <v>59</v>
      </c>
      <c r="EN15" s="12">
        <f t="shared" ca="1" si="43"/>
        <v>86</v>
      </c>
      <c r="EO15" s="12">
        <f t="shared" ca="1" si="43"/>
        <v>57</v>
      </c>
      <c r="EP15" s="12">
        <f t="shared" ca="1" si="43"/>
        <v>56</v>
      </c>
      <c r="EQ15" s="12">
        <f t="shared" ca="1" si="44"/>
        <v>77</v>
      </c>
      <c r="ER15" s="12">
        <f t="shared" ca="1" si="44"/>
        <v>60</v>
      </c>
      <c r="ES15" s="12">
        <f t="shared" ca="1" si="44"/>
        <v>36</v>
      </c>
      <c r="ET15" s="12">
        <f t="shared" ca="1" si="44"/>
        <v>35</v>
      </c>
      <c r="EU15" s="12">
        <f t="shared" ca="1" si="44"/>
        <v>33</v>
      </c>
      <c r="EV15" s="12">
        <f t="shared" ca="1" si="44"/>
        <v>30</v>
      </c>
      <c r="EW15" s="12">
        <f t="shared" ca="1" si="44"/>
        <v>41</v>
      </c>
      <c r="EX15" s="12">
        <f t="shared" ca="1" si="44"/>
        <v>55</v>
      </c>
      <c r="EY15" s="12">
        <f t="shared" ca="1" si="44"/>
        <v>52</v>
      </c>
      <c r="EZ15" s="12">
        <f t="shared" ca="1" si="44"/>
        <v>57</v>
      </c>
      <c r="FA15" s="12">
        <f t="shared" ca="1" si="45"/>
        <v>47</v>
      </c>
      <c r="FB15" s="12">
        <f t="shared" ca="1" si="45"/>
        <v>44</v>
      </c>
      <c r="FC15" s="12">
        <f t="shared" ca="1" si="45"/>
        <v>46</v>
      </c>
      <c r="FD15" s="12">
        <f t="shared" ca="1" si="45"/>
        <v>44</v>
      </c>
      <c r="FE15" s="12">
        <f t="shared" ca="1" si="45"/>
        <v>36</v>
      </c>
      <c r="FF15" s="12">
        <f t="shared" ca="1" si="45"/>
        <v>27</v>
      </c>
      <c r="FG15" s="12">
        <f t="shared" ca="1" si="45"/>
        <v>47</v>
      </c>
      <c r="FH15" s="12">
        <f t="shared" ca="1" si="45"/>
        <v>64</v>
      </c>
      <c r="FI15" s="12">
        <f t="shared" ca="1" si="45"/>
        <v>63</v>
      </c>
      <c r="FJ15" s="12">
        <f t="shared" ca="1" si="45"/>
        <v>66</v>
      </c>
      <c r="FK15" s="12">
        <f t="shared" ca="1" si="46"/>
        <v>80</v>
      </c>
      <c r="FL15" s="12">
        <f t="shared" ca="1" si="46"/>
        <v>59</v>
      </c>
      <c r="FM15" s="12">
        <f t="shared" ca="1" si="46"/>
        <v>67</v>
      </c>
      <c r="FN15" s="12">
        <f t="shared" ca="1" si="46"/>
        <v>49</v>
      </c>
      <c r="FO15" s="12">
        <f t="shared" ca="1" si="46"/>
        <v>58</v>
      </c>
      <c r="FP15" s="12">
        <f t="shared" ca="1" si="46"/>
        <v>53</v>
      </c>
      <c r="FQ15" s="12">
        <f t="shared" ca="1" si="46"/>
        <v>48</v>
      </c>
      <c r="FR15" s="12">
        <f t="shared" ca="1" si="46"/>
        <v>67</v>
      </c>
      <c r="FS15" s="12">
        <f t="shared" ca="1" si="46"/>
        <v>71</v>
      </c>
      <c r="FT15" s="12">
        <f t="shared" ca="1" si="46"/>
        <v>56</v>
      </c>
      <c r="FU15" s="12">
        <f t="shared" ca="1" si="47"/>
        <v>49</v>
      </c>
      <c r="FV15" s="12">
        <f t="shared" ca="1" si="47"/>
        <v>33</v>
      </c>
      <c r="FW15" s="12">
        <f t="shared" ca="1" si="47"/>
        <v>33</v>
      </c>
      <c r="FX15" s="12">
        <f t="shared" ca="1" si="47"/>
        <v>44</v>
      </c>
      <c r="FY15" s="12">
        <f t="shared" ca="1" si="47"/>
        <v>49</v>
      </c>
      <c r="FZ15" s="12">
        <f t="shared" ca="1" si="47"/>
        <v>40</v>
      </c>
      <c r="GA15" s="12">
        <f t="shared" ca="1" si="47"/>
        <v>64</v>
      </c>
      <c r="GB15" s="12">
        <f t="shared" ca="1" si="47"/>
        <v>51</v>
      </c>
      <c r="GC15" s="12">
        <f t="shared" ca="1" si="47"/>
        <v>56</v>
      </c>
      <c r="GD15" s="12">
        <f t="shared" ca="1" si="47"/>
        <v>66</v>
      </c>
      <c r="GE15" s="12">
        <f t="shared" ca="1" si="48"/>
        <v>71</v>
      </c>
      <c r="GF15" s="12">
        <f t="shared" ca="1" si="48"/>
        <v>71</v>
      </c>
      <c r="GG15" s="12">
        <f t="shared" ca="1" si="48"/>
        <v>57</v>
      </c>
      <c r="GH15" s="12">
        <f t="shared" ca="1" si="48"/>
        <v>50</v>
      </c>
      <c r="GI15" s="12">
        <f t="shared" ca="1" si="48"/>
        <v>35</v>
      </c>
      <c r="GJ15" s="12">
        <f t="shared" ca="1" si="48"/>
        <v>43</v>
      </c>
      <c r="GK15" s="12">
        <f t="shared" ca="1" si="48"/>
        <v>63</v>
      </c>
      <c r="GL15" s="12">
        <f t="shared" ca="1" si="48"/>
        <v>53</v>
      </c>
      <c r="GM15" s="12">
        <f t="shared" ca="1" si="48"/>
        <v>77</v>
      </c>
      <c r="GN15" s="12">
        <f t="shared" ca="1" si="48"/>
        <v>72</v>
      </c>
      <c r="GO15" s="12">
        <f t="shared" ca="1" si="49"/>
        <v>64</v>
      </c>
      <c r="GP15" s="12">
        <f t="shared" ca="1" si="49"/>
        <v>34</v>
      </c>
      <c r="GQ15" s="12">
        <f t="shared" ca="1" si="49"/>
        <v>33</v>
      </c>
      <c r="GR15" s="12">
        <f t="shared" ca="1" si="49"/>
        <v>30</v>
      </c>
      <c r="GS15" s="12">
        <f t="shared" ca="1" si="49"/>
        <v>22</v>
      </c>
      <c r="GT15" s="12">
        <f t="shared" ca="1" si="49"/>
        <v>21</v>
      </c>
      <c r="GU15" s="12">
        <f t="shared" ca="1" si="49"/>
        <v>22</v>
      </c>
      <c r="GV15" s="12">
        <f t="shared" ca="1" si="49"/>
        <v>24</v>
      </c>
      <c r="GW15" s="12">
        <f t="shared" ca="1" si="49"/>
        <v>39</v>
      </c>
      <c r="GX15" s="12">
        <f t="shared" ca="1" si="49"/>
        <v>43</v>
      </c>
      <c r="GY15" s="12">
        <f t="shared" ca="1" si="50"/>
        <v>30</v>
      </c>
      <c r="GZ15" s="12">
        <f t="shared" ca="1" si="50"/>
        <v>29</v>
      </c>
      <c r="HA15" s="12">
        <f t="shared" ca="1" si="50"/>
        <v>48</v>
      </c>
      <c r="HB15" s="12">
        <f t="shared" ca="1" si="50"/>
        <v>31</v>
      </c>
      <c r="HC15" s="12">
        <f t="shared" ca="1" si="50"/>
        <v>33</v>
      </c>
      <c r="HD15" s="12">
        <f t="shared" ca="1" si="50"/>
        <v>41</v>
      </c>
      <c r="HE15" s="12">
        <f t="shared" ca="1" si="50"/>
        <v>40</v>
      </c>
      <c r="HF15" s="12">
        <f t="shared" ca="1" si="50"/>
        <v>35</v>
      </c>
      <c r="HG15" s="12">
        <f t="shared" ca="1" si="50"/>
        <v>31</v>
      </c>
      <c r="HH15" s="12">
        <f t="shared" ca="1" si="50"/>
        <v>36</v>
      </c>
      <c r="HI15" s="12">
        <f t="shared" ca="1" si="51"/>
        <v>34</v>
      </c>
      <c r="HJ15" s="12">
        <f t="shared" ca="1" si="51"/>
        <v>32</v>
      </c>
      <c r="HK15" s="12">
        <f t="shared" ca="1" si="51"/>
        <v>50</v>
      </c>
      <c r="HL15" s="12">
        <f t="shared" ca="1" si="51"/>
        <v>46</v>
      </c>
      <c r="HM15" s="12">
        <f t="shared" ca="1" si="51"/>
        <v>50</v>
      </c>
      <c r="HN15" s="12">
        <f t="shared" ca="1" si="51"/>
        <v>47</v>
      </c>
      <c r="HO15" s="12">
        <f t="shared" ca="1" si="51"/>
        <v>46</v>
      </c>
      <c r="HP15" s="12">
        <f t="shared" ca="1" si="51"/>
        <v>47</v>
      </c>
      <c r="HQ15" s="12">
        <f t="shared" ca="1" si="51"/>
        <v>26</v>
      </c>
      <c r="HR15" s="12">
        <f t="shared" ca="1" si="51"/>
        <v>28</v>
      </c>
      <c r="HS15" s="12">
        <f t="shared" ca="1" si="52"/>
        <v>37</v>
      </c>
      <c r="HT15" s="12">
        <f t="shared" ca="1" si="52"/>
        <v>34</v>
      </c>
      <c r="HU15" s="12">
        <f t="shared" ca="1" si="52"/>
        <v>32</v>
      </c>
      <c r="HV15" s="12">
        <f t="shared" ca="1" si="52"/>
        <v>35</v>
      </c>
      <c r="HW15" s="12">
        <f t="shared" ca="1" si="52"/>
        <v>25</v>
      </c>
      <c r="HX15" s="12">
        <f t="shared" ca="1" si="52"/>
        <v>36</v>
      </c>
      <c r="HY15" s="12">
        <f t="shared" ca="1" si="52"/>
        <v>35</v>
      </c>
      <c r="HZ15" s="12">
        <f t="shared" ca="1" si="52"/>
        <v>32</v>
      </c>
      <c r="IA15" s="12">
        <f t="shared" ca="1" si="52"/>
        <v>34</v>
      </c>
      <c r="IB15" s="12">
        <f t="shared" ca="1" si="52"/>
        <v>31</v>
      </c>
      <c r="IC15" s="12">
        <f t="shared" ca="1" si="53"/>
        <v>40</v>
      </c>
      <c r="ID15" s="12">
        <f t="shared" ca="1" si="53"/>
        <v>36</v>
      </c>
      <c r="IE15" s="12">
        <f t="shared" ca="1" si="53"/>
        <v>40</v>
      </c>
      <c r="IF15" s="12">
        <f t="shared" ca="1" si="53"/>
        <v>34</v>
      </c>
      <c r="IG15" s="12">
        <f t="shared" ca="1" si="53"/>
        <v>32</v>
      </c>
      <c r="IH15" s="12">
        <f t="shared" ca="1" si="53"/>
        <v>34</v>
      </c>
      <c r="II15" s="12">
        <f t="shared" ca="1" si="53"/>
        <v>43</v>
      </c>
      <c r="IJ15" s="12">
        <f t="shared" ca="1" si="53"/>
        <v>27</v>
      </c>
      <c r="IK15" s="12">
        <f t="shared" ca="1" si="53"/>
        <v>29</v>
      </c>
      <c r="IL15" s="12">
        <f t="shared" ca="1" si="53"/>
        <v>36</v>
      </c>
      <c r="IM15" s="12">
        <f t="shared" ca="1" si="53"/>
        <v>36</v>
      </c>
      <c r="IN15" s="12">
        <f t="shared" ca="1" si="53"/>
        <v>27</v>
      </c>
      <c r="IO15" s="12">
        <f t="shared" ca="1" si="53"/>
        <v>29</v>
      </c>
      <c r="IP15" s="12">
        <f t="shared" ca="1" si="53"/>
        <v>37</v>
      </c>
      <c r="IQ15" s="17">
        <f t="shared" ca="1" si="53"/>
        <v>44</v>
      </c>
    </row>
    <row r="16" spans="1:251" ht="12.75" customHeight="1" x14ac:dyDescent="0.2">
      <c r="B16" s="39">
        <f t="shared" si="28"/>
        <v>50</v>
      </c>
      <c r="C16" s="39">
        <f t="shared" si="29"/>
        <v>72</v>
      </c>
      <c r="D16" s="39">
        <f t="shared" si="54"/>
        <v>23</v>
      </c>
      <c r="E16" s="45"/>
      <c r="F16" s="52">
        <f t="shared" si="55"/>
        <v>2017</v>
      </c>
      <c r="G16" s="46">
        <f t="shared" ca="1" si="30"/>
        <v>40</v>
      </c>
      <c r="H16" s="47">
        <f t="shared" ca="1" si="30"/>
        <v>47</v>
      </c>
      <c r="I16" s="47">
        <f t="shared" ca="1" si="30"/>
        <v>43</v>
      </c>
      <c r="J16" s="47">
        <f t="shared" ca="1" si="30"/>
        <v>45.000000000000007</v>
      </c>
      <c r="K16" s="47">
        <f t="shared" ca="1" si="30"/>
        <v>45.000000000000007</v>
      </c>
      <c r="L16" s="47">
        <f t="shared" ca="1" si="30"/>
        <v>47</v>
      </c>
      <c r="M16" s="47">
        <f t="shared" ca="1" si="30"/>
        <v>53.000000000000007</v>
      </c>
      <c r="N16" s="47">
        <f t="shared" ca="1" si="30"/>
        <v>52.000000000000007</v>
      </c>
      <c r="O16" s="47">
        <f t="shared" ca="1" si="30"/>
        <v>58</v>
      </c>
      <c r="P16" s="47">
        <f t="shared" ca="1" si="30"/>
        <v>45.000000000000007</v>
      </c>
      <c r="Q16" s="47">
        <f t="shared" ca="1" si="31"/>
        <v>45.000000000000007</v>
      </c>
      <c r="R16" s="47">
        <f t="shared" ca="1" si="31"/>
        <v>43</v>
      </c>
      <c r="S16" s="47">
        <f t="shared" ca="1" si="31"/>
        <v>46</v>
      </c>
      <c r="T16" s="47">
        <f t="shared" ca="1" si="31"/>
        <v>42</v>
      </c>
      <c r="U16" s="47">
        <f t="shared" ca="1" si="31"/>
        <v>47</v>
      </c>
      <c r="V16" s="47">
        <f t="shared" ca="1" si="31"/>
        <v>52.000000000000007</v>
      </c>
      <c r="W16" s="47">
        <f t="shared" ca="1" si="31"/>
        <v>57</v>
      </c>
      <c r="X16" s="47">
        <f t="shared" ca="1" si="31"/>
        <v>50</v>
      </c>
      <c r="Y16" s="47">
        <f t="shared" ca="1" si="31"/>
        <v>59.000000000000007</v>
      </c>
      <c r="Z16" s="47">
        <f t="shared" ca="1" si="31"/>
        <v>60</v>
      </c>
      <c r="AA16" s="47">
        <f t="shared" ca="1" si="32"/>
        <v>49</v>
      </c>
      <c r="AB16" s="47">
        <f t="shared" ca="1" si="32"/>
        <v>50</v>
      </c>
      <c r="AC16" s="47">
        <f t="shared" ca="1" si="32"/>
        <v>46</v>
      </c>
      <c r="AD16" s="47">
        <f t="shared" ca="1" si="32"/>
        <v>52.000000000000007</v>
      </c>
      <c r="AE16" s="47">
        <f t="shared" ca="1" si="32"/>
        <v>54</v>
      </c>
      <c r="AF16" s="47">
        <f t="shared" ca="1" si="32"/>
        <v>41</v>
      </c>
      <c r="AG16" s="47">
        <f t="shared" ca="1" si="32"/>
        <v>43</v>
      </c>
      <c r="AH16" s="47">
        <f t="shared" ca="1" si="32"/>
        <v>43</v>
      </c>
      <c r="AI16" s="47">
        <f t="shared" ca="1" si="32"/>
        <v>49</v>
      </c>
      <c r="AJ16" s="47">
        <f t="shared" ca="1" si="32"/>
        <v>45.000000000000007</v>
      </c>
      <c r="AK16" s="47">
        <f t="shared" ca="1" si="33"/>
        <v>45.000000000000007</v>
      </c>
      <c r="AL16" s="47">
        <f t="shared" ca="1" si="33"/>
        <v>43</v>
      </c>
      <c r="AM16" s="47">
        <f t="shared" ca="1" si="33"/>
        <v>51.000000000000007</v>
      </c>
      <c r="AN16" s="47">
        <f t="shared" ca="1" si="33"/>
        <v>54</v>
      </c>
      <c r="AO16" s="47">
        <f t="shared" ca="1" si="33"/>
        <v>51.000000000000007</v>
      </c>
      <c r="AP16" s="47">
        <f t="shared" ca="1" si="33"/>
        <v>55</v>
      </c>
      <c r="AQ16" s="47">
        <f t="shared" ca="1" si="33"/>
        <v>49</v>
      </c>
      <c r="AR16" s="47">
        <f t="shared" ca="1" si="33"/>
        <v>39</v>
      </c>
      <c r="AS16" s="47">
        <f t="shared" ca="1" si="33"/>
        <v>52.000000000000007</v>
      </c>
      <c r="AT16" s="47">
        <f t="shared" ca="1" si="33"/>
        <v>59.000000000000007</v>
      </c>
      <c r="AU16" s="47">
        <f t="shared" ca="1" si="34"/>
        <v>65</v>
      </c>
      <c r="AV16" s="47">
        <f t="shared" ca="1" si="34"/>
        <v>73.000000000000014</v>
      </c>
      <c r="AW16" s="47">
        <f t="shared" ca="1" si="34"/>
        <v>58</v>
      </c>
      <c r="AX16" s="47">
        <f t="shared" ca="1" si="34"/>
        <v>55</v>
      </c>
      <c r="AY16" s="47">
        <f t="shared" ca="1" si="34"/>
        <v>60</v>
      </c>
      <c r="AZ16" s="47">
        <f t="shared" ca="1" si="34"/>
        <v>55</v>
      </c>
      <c r="BA16" s="47">
        <f t="shared" ca="1" si="34"/>
        <v>61.000000000000007</v>
      </c>
      <c r="BB16" s="47">
        <f t="shared" ca="1" si="34"/>
        <v>50</v>
      </c>
      <c r="BC16" s="47">
        <f t="shared" ca="1" si="34"/>
        <v>50</v>
      </c>
      <c r="BD16" s="47">
        <f t="shared" ca="1" si="34"/>
        <v>48</v>
      </c>
      <c r="BE16" s="47">
        <f t="shared" ca="1" si="35"/>
        <v>52.000000000000007</v>
      </c>
      <c r="BF16" s="47">
        <f t="shared" ca="1" si="35"/>
        <v>45.000000000000007</v>
      </c>
      <c r="BG16" s="47">
        <f t="shared" ca="1" si="35"/>
        <v>32</v>
      </c>
      <c r="BH16" s="47">
        <f t="shared" ca="1" si="35"/>
        <v>43</v>
      </c>
      <c r="BI16" s="47">
        <f t="shared" ca="1" si="35"/>
        <v>41</v>
      </c>
      <c r="BJ16" s="47">
        <f t="shared" ca="1" si="35"/>
        <v>39</v>
      </c>
      <c r="BK16" s="47">
        <f t="shared" ca="1" si="35"/>
        <v>33</v>
      </c>
      <c r="BL16" s="47">
        <f t="shared" ca="1" si="35"/>
        <v>50</v>
      </c>
      <c r="BM16" s="47">
        <f t="shared" ca="1" si="35"/>
        <v>67</v>
      </c>
      <c r="BN16" s="47">
        <f t="shared" ca="1" si="35"/>
        <v>53.000000000000007</v>
      </c>
      <c r="BO16" s="47">
        <f t="shared" ca="1" si="36"/>
        <v>49</v>
      </c>
      <c r="BP16" s="47">
        <f t="shared" ca="1" si="36"/>
        <v>36.000000000000007</v>
      </c>
      <c r="BQ16" s="47">
        <f t="shared" ca="1" si="36"/>
        <v>54</v>
      </c>
      <c r="BR16" s="47">
        <f t="shared" ca="1" si="36"/>
        <v>46</v>
      </c>
      <c r="BS16" s="47">
        <f t="shared" ca="1" si="36"/>
        <v>52.000000000000007</v>
      </c>
      <c r="BT16" s="47">
        <f t="shared" ca="1" si="36"/>
        <v>43</v>
      </c>
      <c r="BU16" s="47">
        <f t="shared" ca="1" si="36"/>
        <v>38</v>
      </c>
      <c r="BV16" s="47">
        <f t="shared" ca="1" si="36"/>
        <v>42</v>
      </c>
      <c r="BW16" s="47">
        <f t="shared" ca="1" si="36"/>
        <v>49</v>
      </c>
      <c r="BX16" s="47">
        <f t="shared" ca="1" si="36"/>
        <v>56</v>
      </c>
      <c r="BY16" s="47">
        <f t="shared" ca="1" si="37"/>
        <v>62</v>
      </c>
      <c r="BZ16" s="47">
        <f t="shared" ca="1" si="37"/>
        <v>45.000000000000007</v>
      </c>
      <c r="CA16" s="47">
        <f t="shared" ca="1" si="37"/>
        <v>43</v>
      </c>
      <c r="CB16" s="47">
        <f t="shared" ca="1" si="37"/>
        <v>38</v>
      </c>
      <c r="CC16" s="47">
        <f t="shared" ca="1" si="37"/>
        <v>58</v>
      </c>
      <c r="CD16" s="47">
        <f t="shared" ca="1" si="37"/>
        <v>46</v>
      </c>
      <c r="CE16" s="47">
        <f t="shared" ca="1" si="37"/>
        <v>61.000000000000007</v>
      </c>
      <c r="CF16" s="47">
        <f t="shared" ca="1" si="37"/>
        <v>86</v>
      </c>
      <c r="CG16" s="47">
        <f t="shared" ca="1" si="37"/>
        <v>92</v>
      </c>
      <c r="CH16" s="47">
        <f t="shared" ca="1" si="37"/>
        <v>64</v>
      </c>
      <c r="CI16" s="47">
        <f t="shared" ca="1" si="38"/>
        <v>46</v>
      </c>
      <c r="CJ16" s="47">
        <f t="shared" ca="1" si="38"/>
        <v>46</v>
      </c>
      <c r="CK16" s="47">
        <f t="shared" ca="1" si="38"/>
        <v>39</v>
      </c>
      <c r="CL16" s="47">
        <f t="shared" ca="1" si="38"/>
        <v>43</v>
      </c>
      <c r="CM16" s="47">
        <f t="shared" ca="1" si="38"/>
        <v>57</v>
      </c>
      <c r="CN16" s="47">
        <f t="shared" ca="1" si="38"/>
        <v>50</v>
      </c>
      <c r="CO16" s="47">
        <f t="shared" ca="1" si="38"/>
        <v>48</v>
      </c>
      <c r="CP16" s="47">
        <f t="shared" ca="1" si="38"/>
        <v>45.000000000000007</v>
      </c>
      <c r="CQ16" s="47">
        <f t="shared" ca="1" si="38"/>
        <v>50</v>
      </c>
      <c r="CR16" s="47">
        <f t="shared" ca="1" si="38"/>
        <v>40</v>
      </c>
      <c r="CS16" s="47">
        <f t="shared" ca="1" si="39"/>
        <v>37.000000000000007</v>
      </c>
      <c r="CT16" s="47">
        <f t="shared" ca="1" si="39"/>
        <v>62</v>
      </c>
      <c r="CU16" s="47">
        <f t="shared" ca="1" si="39"/>
        <v>66</v>
      </c>
      <c r="CV16" s="47">
        <f t="shared" ca="1" si="39"/>
        <v>65</v>
      </c>
      <c r="CW16" s="47">
        <f t="shared" ca="1" si="39"/>
        <v>52.000000000000007</v>
      </c>
      <c r="CX16" s="47">
        <f t="shared" ca="1" si="39"/>
        <v>60</v>
      </c>
      <c r="CY16" s="47">
        <f t="shared" ca="1" si="39"/>
        <v>46</v>
      </c>
      <c r="CZ16" s="47">
        <f t="shared" ca="1" si="39"/>
        <v>52.000000000000007</v>
      </c>
      <c r="DA16" s="47">
        <f t="shared" ca="1" si="39"/>
        <v>40</v>
      </c>
      <c r="DB16" s="47">
        <f t="shared" ca="1" si="39"/>
        <v>48</v>
      </c>
      <c r="DC16" s="47">
        <f t="shared" ca="1" si="40"/>
        <v>58</v>
      </c>
      <c r="DD16" s="47">
        <f t="shared" ca="1" si="40"/>
        <v>76</v>
      </c>
      <c r="DE16" s="47">
        <f t="shared" ca="1" si="40"/>
        <v>71.000000000000014</v>
      </c>
      <c r="DF16" s="47">
        <f t="shared" ca="1" si="40"/>
        <v>80</v>
      </c>
      <c r="DG16" s="47">
        <f t="shared" ca="1" si="40"/>
        <v>79</v>
      </c>
      <c r="DH16" s="47">
        <f t="shared" ca="1" si="40"/>
        <v>67</v>
      </c>
      <c r="DI16" s="47">
        <f t="shared" ca="1" si="40"/>
        <v>55</v>
      </c>
      <c r="DJ16" s="47">
        <f t="shared" ca="1" si="40"/>
        <v>55</v>
      </c>
      <c r="DK16" s="47">
        <f t="shared" ca="1" si="40"/>
        <v>43</v>
      </c>
      <c r="DL16" s="47">
        <f t="shared" ca="1" si="40"/>
        <v>44.000000000000007</v>
      </c>
      <c r="DM16" s="47">
        <f t="shared" ca="1" si="41"/>
        <v>37.000000000000007</v>
      </c>
      <c r="DN16" s="47">
        <f t="shared" ca="1" si="41"/>
        <v>63</v>
      </c>
      <c r="DO16" s="47">
        <f t="shared" ca="1" si="41"/>
        <v>67</v>
      </c>
      <c r="DP16" s="47">
        <f t="shared" ca="1" si="41"/>
        <v>81</v>
      </c>
      <c r="DQ16" s="47">
        <f t="shared" ca="1" si="41"/>
        <v>33</v>
      </c>
      <c r="DR16" s="47">
        <f t="shared" ca="1" si="41"/>
        <v>52.000000000000007</v>
      </c>
      <c r="DS16" s="47">
        <f t="shared" ca="1" si="41"/>
        <v>56</v>
      </c>
      <c r="DT16" s="47">
        <f t="shared" ca="1" si="41"/>
        <v>60</v>
      </c>
      <c r="DU16" s="47">
        <f t="shared" ca="1" si="41"/>
        <v>54</v>
      </c>
      <c r="DV16" s="47">
        <f t="shared" ca="1" si="41"/>
        <v>52.000000000000007</v>
      </c>
      <c r="DW16" s="47">
        <f t="shared" ca="1" si="42"/>
        <v>67</v>
      </c>
      <c r="DX16" s="47">
        <f t="shared" ca="1" si="42"/>
        <v>70</v>
      </c>
      <c r="DY16" s="47">
        <f t="shared" ca="1" si="42"/>
        <v>37.000000000000007</v>
      </c>
      <c r="DZ16" s="47">
        <f t="shared" ca="1" si="42"/>
        <v>63</v>
      </c>
      <c r="EA16" s="47">
        <f t="shared" ca="1" si="42"/>
        <v>67</v>
      </c>
      <c r="EB16" s="47">
        <f t="shared" ca="1" si="42"/>
        <v>70</v>
      </c>
      <c r="EC16" s="47">
        <f t="shared" ca="1" si="42"/>
        <v>55</v>
      </c>
      <c r="ED16" s="47">
        <f t="shared" ca="1" si="42"/>
        <v>28</v>
      </c>
      <c r="EE16" s="47">
        <f t="shared" ca="1" si="42"/>
        <v>49</v>
      </c>
      <c r="EF16" s="47">
        <f t="shared" ca="1" si="42"/>
        <v>63</v>
      </c>
      <c r="EG16" s="47">
        <f t="shared" ca="1" si="43"/>
        <v>51.000000000000007</v>
      </c>
      <c r="EH16" s="47">
        <f t="shared" ca="1" si="43"/>
        <v>55</v>
      </c>
      <c r="EI16" s="47">
        <f t="shared" ca="1" si="43"/>
        <v>67</v>
      </c>
      <c r="EJ16" s="47">
        <f t="shared" ca="1" si="43"/>
        <v>64</v>
      </c>
      <c r="EK16" s="47">
        <f t="shared" ca="1" si="43"/>
        <v>70</v>
      </c>
      <c r="EL16" s="47">
        <f t="shared" ca="1" si="43"/>
        <v>49</v>
      </c>
      <c r="EM16" s="47">
        <f t="shared" ca="1" si="43"/>
        <v>53.000000000000007</v>
      </c>
      <c r="EN16" s="47">
        <f t="shared" ca="1" si="43"/>
        <v>51.000000000000007</v>
      </c>
      <c r="EO16" s="47">
        <f t="shared" ca="1" si="43"/>
        <v>57</v>
      </c>
      <c r="EP16" s="47">
        <f t="shared" ca="1" si="43"/>
        <v>74.000000000000014</v>
      </c>
      <c r="EQ16" s="47">
        <f t="shared" ca="1" si="44"/>
        <v>77</v>
      </c>
      <c r="ER16" s="47">
        <f t="shared" ca="1" si="44"/>
        <v>77</v>
      </c>
      <c r="ES16" s="47">
        <f t="shared" ca="1" si="44"/>
        <v>76</v>
      </c>
      <c r="ET16" s="47">
        <f t="shared" ca="1" si="44"/>
        <v>79</v>
      </c>
      <c r="EU16" s="47">
        <f t="shared" ca="1" si="44"/>
        <v>57</v>
      </c>
      <c r="EV16" s="47">
        <f t="shared" ca="1" si="44"/>
        <v>57</v>
      </c>
      <c r="EW16" s="47">
        <f t="shared" ca="1" si="44"/>
        <v>40</v>
      </c>
      <c r="EX16" s="47">
        <f t="shared" ca="1" si="44"/>
        <v>47</v>
      </c>
      <c r="EY16" s="47">
        <f t="shared" ca="1" si="44"/>
        <v>42</v>
      </c>
      <c r="EZ16" s="47">
        <f t="shared" ca="1" si="44"/>
        <v>61.000000000000007</v>
      </c>
      <c r="FA16" s="47">
        <f t="shared" ca="1" si="45"/>
        <v>39</v>
      </c>
      <c r="FB16" s="47">
        <f t="shared" ca="1" si="45"/>
        <v>49</v>
      </c>
      <c r="FC16" s="47">
        <f t="shared" ca="1" si="45"/>
        <v>51.000000000000007</v>
      </c>
      <c r="FD16" s="47">
        <f t="shared" ca="1" si="45"/>
        <v>79</v>
      </c>
      <c r="FE16" s="47">
        <f t="shared" ca="1" si="45"/>
        <v>56</v>
      </c>
      <c r="FF16" s="47">
        <f t="shared" ca="1" si="45"/>
        <v>58</v>
      </c>
      <c r="FG16" s="47">
        <f t="shared" ca="1" si="45"/>
        <v>47</v>
      </c>
      <c r="FH16" s="47">
        <f t="shared" ca="1" si="45"/>
        <v>41</v>
      </c>
      <c r="FI16" s="47">
        <f t="shared" ca="1" si="45"/>
        <v>43</v>
      </c>
      <c r="FJ16" s="47">
        <f t="shared" ca="1" si="45"/>
        <v>38</v>
      </c>
      <c r="FK16" s="47">
        <f t="shared" ca="1" si="46"/>
        <v>43</v>
      </c>
      <c r="FL16" s="47">
        <f t="shared" ca="1" si="46"/>
        <v>70</v>
      </c>
      <c r="FM16" s="47">
        <f t="shared" ca="1" si="46"/>
        <v>66</v>
      </c>
      <c r="FN16" s="47">
        <f t="shared" ca="1" si="46"/>
        <v>53.000000000000007</v>
      </c>
      <c r="FO16" s="47">
        <f t="shared" ca="1" si="46"/>
        <v>40</v>
      </c>
      <c r="FP16" s="47">
        <f t="shared" ca="1" si="46"/>
        <v>50</v>
      </c>
      <c r="FQ16" s="47">
        <f t="shared" ca="1" si="46"/>
        <v>58</v>
      </c>
      <c r="FR16" s="47">
        <f t="shared" ca="1" si="46"/>
        <v>30</v>
      </c>
      <c r="FS16" s="47">
        <f t="shared" ca="1" si="46"/>
        <v>59.000000000000007</v>
      </c>
      <c r="FT16" s="47">
        <f t="shared" ca="1" si="46"/>
        <v>64</v>
      </c>
      <c r="FU16" s="47">
        <f t="shared" ca="1" si="47"/>
        <v>41</v>
      </c>
      <c r="FV16" s="47">
        <f t="shared" ca="1" si="47"/>
        <v>54</v>
      </c>
      <c r="FW16" s="47">
        <f t="shared" ca="1" si="47"/>
        <v>44.000000000000007</v>
      </c>
      <c r="FX16" s="47">
        <f t="shared" ca="1" si="47"/>
        <v>58</v>
      </c>
      <c r="FY16" s="47">
        <f t="shared" ca="1" si="47"/>
        <v>55</v>
      </c>
      <c r="FZ16" s="47">
        <f t="shared" ca="1" si="47"/>
        <v>51.000000000000007</v>
      </c>
      <c r="GA16" s="47">
        <f t="shared" ca="1" si="47"/>
        <v>51.000000000000007</v>
      </c>
      <c r="GB16" s="47">
        <f t="shared" ca="1" si="47"/>
        <v>52.000000000000007</v>
      </c>
      <c r="GC16" s="47">
        <f t="shared" ca="1" si="47"/>
        <v>47</v>
      </c>
      <c r="GD16" s="47">
        <f t="shared" ca="1" si="47"/>
        <v>51.000000000000007</v>
      </c>
      <c r="GE16" s="47">
        <f t="shared" ca="1" si="48"/>
        <v>41</v>
      </c>
      <c r="GF16" s="47">
        <f t="shared" ca="1" si="48"/>
        <v>38</v>
      </c>
      <c r="GG16" s="47">
        <f t="shared" ca="1" si="48"/>
        <v>46</v>
      </c>
      <c r="GH16" s="47">
        <f t="shared" ca="1" si="48"/>
        <v>60</v>
      </c>
      <c r="GI16" s="47">
        <f t="shared" ca="1" si="48"/>
        <v>38</v>
      </c>
      <c r="GJ16" s="47">
        <f t="shared" ca="1" si="48"/>
        <v>41</v>
      </c>
      <c r="GK16" s="47">
        <f t="shared" ca="1" si="48"/>
        <v>31</v>
      </c>
      <c r="GL16" s="47">
        <f t="shared" ca="1" si="48"/>
        <v>52.000000000000007</v>
      </c>
      <c r="GM16" s="47">
        <f t="shared" ca="1" si="48"/>
        <v>54</v>
      </c>
      <c r="GN16" s="47">
        <f t="shared" ca="1" si="48"/>
        <v>39</v>
      </c>
      <c r="GO16" s="47">
        <f t="shared" ca="1" si="49"/>
        <v>42</v>
      </c>
      <c r="GP16" s="47">
        <f t="shared" ca="1" si="49"/>
        <v>43</v>
      </c>
      <c r="GQ16" s="47">
        <f t="shared" ca="1" si="49"/>
        <v>35</v>
      </c>
      <c r="GR16" s="47">
        <f t="shared" ca="1" si="49"/>
        <v>35</v>
      </c>
      <c r="GS16" s="47">
        <f t="shared" ca="1" si="49"/>
        <v>39</v>
      </c>
      <c r="GT16" s="47">
        <f t="shared" ca="1" si="49"/>
        <v>53.000000000000007</v>
      </c>
      <c r="GU16" s="47">
        <f t="shared" ca="1" si="49"/>
        <v>35</v>
      </c>
      <c r="GV16" s="47">
        <f t="shared" ca="1" si="49"/>
        <v>51.000000000000007</v>
      </c>
      <c r="GW16" s="47">
        <f t="shared" ca="1" si="49"/>
        <v>57</v>
      </c>
      <c r="GX16" s="47">
        <f t="shared" ca="1" si="49"/>
        <v>58</v>
      </c>
      <c r="GY16" s="47">
        <f t="shared" ca="1" si="50"/>
        <v>58</v>
      </c>
      <c r="GZ16" s="47">
        <f t="shared" ca="1" si="50"/>
        <v>25</v>
      </c>
      <c r="HA16" s="47">
        <f t="shared" ca="1" si="50"/>
        <v>28</v>
      </c>
      <c r="HB16" s="47">
        <f t="shared" ca="1" si="50"/>
        <v>41</v>
      </c>
      <c r="HC16" s="47">
        <f t="shared" ca="1" si="50"/>
        <v>44.000000000000007</v>
      </c>
      <c r="HD16" s="47">
        <f t="shared" ca="1" si="50"/>
        <v>45.000000000000007</v>
      </c>
      <c r="HE16" s="47">
        <f t="shared" ca="1" si="50"/>
        <v>51.000000000000007</v>
      </c>
      <c r="HF16" s="47">
        <f t="shared" ca="1" si="50"/>
        <v>66</v>
      </c>
      <c r="HG16" s="47">
        <f t="shared" ca="1" si="50"/>
        <v>80</v>
      </c>
      <c r="HH16" s="47">
        <f t="shared" ca="1" si="50"/>
        <v>36.000000000000007</v>
      </c>
      <c r="HI16" s="47">
        <f t="shared" ca="1" si="51"/>
        <v>38</v>
      </c>
      <c r="HJ16" s="47">
        <f t="shared" ca="1" si="51"/>
        <v>46</v>
      </c>
      <c r="HK16" s="47">
        <f t="shared" ca="1" si="51"/>
        <v>42</v>
      </c>
      <c r="HL16" s="47">
        <f t="shared" ca="1" si="51"/>
        <v>31</v>
      </c>
      <c r="HM16" s="47">
        <f t="shared" ca="1" si="51"/>
        <v>40</v>
      </c>
      <c r="HN16" s="47">
        <f t="shared" ca="1" si="51"/>
        <v>51.000000000000007</v>
      </c>
      <c r="HO16" s="47">
        <f t="shared" ca="1" si="51"/>
        <v>42</v>
      </c>
      <c r="HP16" s="47">
        <f t="shared" ca="1" si="51"/>
        <v>49</v>
      </c>
      <c r="HQ16" s="47">
        <f t="shared" ca="1" si="51"/>
        <v>58</v>
      </c>
      <c r="HR16" s="47">
        <f t="shared" ca="1" si="51"/>
        <v>56</v>
      </c>
      <c r="HS16" s="47">
        <f t="shared" ca="1" si="52"/>
        <v>41</v>
      </c>
      <c r="HT16" s="47">
        <f t="shared" ca="1" si="52"/>
        <v>31</v>
      </c>
      <c r="HU16" s="47">
        <f t="shared" ca="1" si="52"/>
        <v>30</v>
      </c>
      <c r="HV16" s="47">
        <f t="shared" ca="1" si="52"/>
        <v>42</v>
      </c>
      <c r="HW16" s="47">
        <f t="shared" ca="1" si="52"/>
        <v>50</v>
      </c>
      <c r="HX16" s="47">
        <f t="shared" ca="1" si="52"/>
        <v>41</v>
      </c>
      <c r="HY16" s="47">
        <f t="shared" ca="1" si="52"/>
        <v>42</v>
      </c>
      <c r="HZ16" s="47">
        <f t="shared" ca="1" si="52"/>
        <v>37.000000000000007</v>
      </c>
      <c r="IA16" s="47">
        <f t="shared" ca="1" si="52"/>
        <v>36.000000000000007</v>
      </c>
      <c r="IB16" s="47">
        <f t="shared" ca="1" si="52"/>
        <v>32</v>
      </c>
      <c r="IC16" s="47">
        <f t="shared" ca="1" si="53"/>
        <v>34</v>
      </c>
      <c r="ID16" s="47">
        <f t="shared" ca="1" si="53"/>
        <v>51.000000000000007</v>
      </c>
      <c r="IE16" s="47">
        <f t="shared" ca="1" si="53"/>
        <v>54</v>
      </c>
      <c r="IF16" s="47">
        <f t="shared" ca="1" si="53"/>
        <v>57</v>
      </c>
      <c r="IG16" s="47">
        <f t="shared" ca="1" si="53"/>
        <v>50</v>
      </c>
      <c r="IH16" s="47">
        <f t="shared" ca="1" si="53"/>
        <v>55</v>
      </c>
      <c r="II16" s="47">
        <f t="shared" ca="1" si="53"/>
        <v>48</v>
      </c>
      <c r="IJ16" s="47">
        <f t="shared" ca="1" si="53"/>
        <v>45.000000000000007</v>
      </c>
      <c r="IK16" s="47">
        <f t="shared" ca="1" si="53"/>
        <v>39</v>
      </c>
      <c r="IL16" s="47">
        <f t="shared" ca="1" si="53"/>
        <v>28</v>
      </c>
      <c r="IM16" s="47">
        <f t="shared" ca="1" si="53"/>
        <v>52.000000000000007</v>
      </c>
      <c r="IN16" s="47">
        <f t="shared" ca="1" si="53"/>
        <v>58</v>
      </c>
      <c r="IO16" s="47">
        <f t="shared" ca="1" si="53"/>
        <v>50</v>
      </c>
      <c r="IP16" s="47">
        <f t="shared" ca="1" si="53"/>
        <v>36.000000000000007</v>
      </c>
      <c r="IQ16" s="48">
        <f t="shared" ca="1" si="53"/>
        <v>41</v>
      </c>
    </row>
    <row r="17" spans="1:255" ht="12.75" customHeight="1" x14ac:dyDescent="0.2">
      <c r="B17" s="39">
        <f t="shared" si="28"/>
        <v>76</v>
      </c>
      <c r="C17" s="39">
        <f t="shared" si="29"/>
        <v>98</v>
      </c>
      <c r="D17" s="39">
        <f t="shared" ref="D17:D19" si="56">C17-B17+1</f>
        <v>23</v>
      </c>
      <c r="E17" s="45"/>
      <c r="F17" s="52">
        <f t="shared" si="55"/>
        <v>2016</v>
      </c>
      <c r="G17" s="46">
        <f t="shared" ca="1" si="30"/>
        <v>52.000000000000007</v>
      </c>
      <c r="H17" s="47">
        <f t="shared" ca="1" si="30"/>
        <v>41</v>
      </c>
      <c r="I17" s="47">
        <f t="shared" ca="1" si="30"/>
        <v>41</v>
      </c>
      <c r="J17" s="47">
        <f t="shared" ca="1" si="30"/>
        <v>37.000000000000007</v>
      </c>
      <c r="K17" s="47">
        <f t="shared" ca="1" si="30"/>
        <v>45.000000000000007</v>
      </c>
      <c r="L17" s="47">
        <f t="shared" ca="1" si="30"/>
        <v>41</v>
      </c>
      <c r="M17" s="47">
        <f t="shared" ca="1" si="30"/>
        <v>47</v>
      </c>
      <c r="N17" s="47">
        <f t="shared" ca="1" si="30"/>
        <v>57</v>
      </c>
      <c r="O17" s="47">
        <f t="shared" ca="1" si="30"/>
        <v>65</v>
      </c>
      <c r="P17" s="47">
        <f t="shared" ca="1" si="30"/>
        <v>62</v>
      </c>
      <c r="Q17" s="47">
        <f t="shared" ca="1" si="31"/>
        <v>51.000000000000007</v>
      </c>
      <c r="R17" s="47">
        <f t="shared" ca="1" si="31"/>
        <v>43</v>
      </c>
      <c r="S17" s="47">
        <f t="shared" ca="1" si="31"/>
        <v>44.000000000000007</v>
      </c>
      <c r="T17" s="47">
        <f t="shared" ca="1" si="31"/>
        <v>42</v>
      </c>
      <c r="U17" s="47">
        <f t="shared" ca="1" si="31"/>
        <v>30</v>
      </c>
      <c r="V17" s="47">
        <f t="shared" ca="1" si="31"/>
        <v>44.000000000000007</v>
      </c>
      <c r="W17" s="47">
        <f t="shared" ca="1" si="31"/>
        <v>48</v>
      </c>
      <c r="X17" s="47">
        <f t="shared" ca="1" si="31"/>
        <v>48</v>
      </c>
      <c r="Y17" s="47">
        <f t="shared" ca="1" si="31"/>
        <v>39</v>
      </c>
      <c r="Z17" s="47">
        <f t="shared" ca="1" si="31"/>
        <v>43</v>
      </c>
      <c r="AA17" s="47">
        <f t="shared" ca="1" si="32"/>
        <v>48</v>
      </c>
      <c r="AB17" s="47">
        <f t="shared" ca="1" si="32"/>
        <v>51.000000000000007</v>
      </c>
      <c r="AC17" s="47">
        <f t="shared" ca="1" si="32"/>
        <v>59.000000000000007</v>
      </c>
      <c r="AD17" s="47">
        <f t="shared" ca="1" si="32"/>
        <v>58</v>
      </c>
      <c r="AE17" s="47">
        <f t="shared" ca="1" si="32"/>
        <v>49</v>
      </c>
      <c r="AF17" s="47">
        <f t="shared" ca="1" si="32"/>
        <v>43</v>
      </c>
      <c r="AG17" s="47">
        <f t="shared" ca="1" si="32"/>
        <v>42</v>
      </c>
      <c r="AH17" s="47">
        <f t="shared" ca="1" si="32"/>
        <v>48</v>
      </c>
      <c r="AI17" s="47">
        <f t="shared" ca="1" si="32"/>
        <v>53.000000000000007</v>
      </c>
      <c r="AJ17" s="47">
        <f t="shared" ca="1" si="32"/>
        <v>53.000000000000007</v>
      </c>
      <c r="AK17" s="47">
        <f t="shared" ca="1" si="33"/>
        <v>53.000000000000007</v>
      </c>
      <c r="AL17" s="47">
        <f t="shared" ca="1" si="33"/>
        <v>48</v>
      </c>
      <c r="AM17" s="47">
        <f t="shared" ca="1" si="33"/>
        <v>44.000000000000007</v>
      </c>
      <c r="AN17" s="47">
        <f t="shared" ca="1" si="33"/>
        <v>50</v>
      </c>
      <c r="AO17" s="47">
        <f t="shared" ca="1" si="33"/>
        <v>51.000000000000007</v>
      </c>
      <c r="AP17" s="47">
        <f t="shared" ca="1" si="33"/>
        <v>47</v>
      </c>
      <c r="AQ17" s="47">
        <f t="shared" ca="1" si="33"/>
        <v>51.000000000000007</v>
      </c>
      <c r="AR17" s="47">
        <f t="shared" ca="1" si="33"/>
        <v>47</v>
      </c>
      <c r="AS17" s="47">
        <f t="shared" ca="1" si="33"/>
        <v>48</v>
      </c>
      <c r="AT17" s="47">
        <f t="shared" ca="1" si="33"/>
        <v>41</v>
      </c>
      <c r="AU17" s="47">
        <f t="shared" ca="1" si="34"/>
        <v>56</v>
      </c>
      <c r="AV17" s="47">
        <f t="shared" ca="1" si="34"/>
        <v>51.000000000000007</v>
      </c>
      <c r="AW17" s="47">
        <f t="shared" ca="1" si="34"/>
        <v>47</v>
      </c>
      <c r="AX17" s="47">
        <f t="shared" ca="1" si="34"/>
        <v>48</v>
      </c>
      <c r="AY17" s="47">
        <f t="shared" ca="1" si="34"/>
        <v>49</v>
      </c>
      <c r="AZ17" s="47">
        <f t="shared" ca="1" si="34"/>
        <v>54</v>
      </c>
      <c r="BA17" s="47">
        <f t="shared" ca="1" si="34"/>
        <v>57</v>
      </c>
      <c r="BB17" s="47">
        <f t="shared" ca="1" si="34"/>
        <v>61.000000000000007</v>
      </c>
      <c r="BC17" s="47">
        <f t="shared" ca="1" si="34"/>
        <v>70</v>
      </c>
      <c r="BD17" s="47">
        <f t="shared" ca="1" si="34"/>
        <v>70</v>
      </c>
      <c r="BE17" s="47">
        <f t="shared" ca="1" si="35"/>
        <v>56</v>
      </c>
      <c r="BF17" s="47">
        <f t="shared" ca="1" si="35"/>
        <v>60</v>
      </c>
      <c r="BG17" s="47">
        <f t="shared" ca="1" si="35"/>
        <v>60</v>
      </c>
      <c r="BH17" s="47">
        <f t="shared" ca="1" si="35"/>
        <v>46</v>
      </c>
      <c r="BI17" s="47">
        <f t="shared" ca="1" si="35"/>
        <v>54</v>
      </c>
      <c r="BJ17" s="47">
        <f t="shared" ca="1" si="35"/>
        <v>61.000000000000007</v>
      </c>
      <c r="BK17" s="47">
        <f t="shared" ca="1" si="35"/>
        <v>63</v>
      </c>
      <c r="BL17" s="47">
        <f t="shared" ca="1" si="35"/>
        <v>39</v>
      </c>
      <c r="BM17" s="47">
        <f t="shared" ca="1" si="35"/>
        <v>50</v>
      </c>
      <c r="BN17" s="47">
        <f t="shared" ca="1" si="35"/>
        <v>46</v>
      </c>
      <c r="BO17" s="47">
        <f t="shared" ca="1" si="36"/>
        <v>47</v>
      </c>
      <c r="BP17" s="47">
        <f t="shared" ca="1" si="36"/>
        <v>41</v>
      </c>
      <c r="BQ17" s="47">
        <f t="shared" ca="1" si="36"/>
        <v>39</v>
      </c>
      <c r="BR17" s="47">
        <f t="shared" ca="1" si="36"/>
        <v>38</v>
      </c>
      <c r="BS17" s="47">
        <f t="shared" ca="1" si="36"/>
        <v>35</v>
      </c>
      <c r="BT17" s="47">
        <f t="shared" ca="1" si="36"/>
        <v>30</v>
      </c>
      <c r="BU17" s="47">
        <f t="shared" ca="1" si="36"/>
        <v>30</v>
      </c>
      <c r="BV17" s="47">
        <f t="shared" ca="1" si="36"/>
        <v>34</v>
      </c>
      <c r="BW17" s="47">
        <f t="shared" ca="1" si="36"/>
        <v>46</v>
      </c>
      <c r="BX17" s="47">
        <f t="shared" ca="1" si="36"/>
        <v>46</v>
      </c>
      <c r="BY17" s="47">
        <f t="shared" ca="1" si="37"/>
        <v>43</v>
      </c>
      <c r="BZ17" s="47">
        <f t="shared" ca="1" si="37"/>
        <v>45.000000000000007</v>
      </c>
      <c r="CA17" s="47">
        <f t="shared" ca="1" si="37"/>
        <v>72.000000000000014</v>
      </c>
      <c r="CB17" s="47">
        <f t="shared" ca="1" si="37"/>
        <v>45.000000000000007</v>
      </c>
      <c r="CC17" s="47">
        <f t="shared" ca="1" si="37"/>
        <v>55</v>
      </c>
      <c r="CD17" s="47">
        <f t="shared" ca="1" si="37"/>
        <v>47</v>
      </c>
      <c r="CE17" s="47">
        <f t="shared" ca="1" si="37"/>
        <v>52.000000000000007</v>
      </c>
      <c r="CF17" s="47">
        <f t="shared" ca="1" si="37"/>
        <v>48</v>
      </c>
      <c r="CG17" s="47">
        <f t="shared" ca="1" si="37"/>
        <v>55</v>
      </c>
      <c r="CH17" s="47">
        <f t="shared" ca="1" si="37"/>
        <v>56</v>
      </c>
      <c r="CI17" s="47">
        <f t="shared" ca="1" si="38"/>
        <v>57</v>
      </c>
      <c r="CJ17" s="47">
        <f t="shared" ca="1" si="38"/>
        <v>58</v>
      </c>
      <c r="CK17" s="47">
        <f t="shared" ca="1" si="38"/>
        <v>52.000000000000007</v>
      </c>
      <c r="CL17" s="47">
        <f t="shared" ca="1" si="38"/>
        <v>59.000000000000007</v>
      </c>
      <c r="CM17" s="47">
        <f t="shared" ca="1" si="38"/>
        <v>63</v>
      </c>
      <c r="CN17" s="47">
        <f t="shared" ca="1" si="38"/>
        <v>87.000000000000014</v>
      </c>
      <c r="CO17" s="47">
        <f t="shared" ca="1" si="38"/>
        <v>86</v>
      </c>
      <c r="CP17" s="47">
        <f t="shared" ca="1" si="38"/>
        <v>74.000000000000014</v>
      </c>
      <c r="CQ17" s="47">
        <f t="shared" ca="1" si="38"/>
        <v>74.000000000000014</v>
      </c>
      <c r="CR17" s="47">
        <f t="shared" ca="1" si="38"/>
        <v>57</v>
      </c>
      <c r="CS17" s="47">
        <f t="shared" ca="1" si="39"/>
        <v>45.000000000000007</v>
      </c>
      <c r="CT17" s="47">
        <f t="shared" ca="1" si="39"/>
        <v>67</v>
      </c>
      <c r="CU17" s="47">
        <f t="shared" ca="1" si="39"/>
        <v>71.000000000000014</v>
      </c>
      <c r="CV17" s="47">
        <f t="shared" ca="1" si="39"/>
        <v>58</v>
      </c>
      <c r="CW17" s="47">
        <f t="shared" ca="1" si="39"/>
        <v>37.000000000000007</v>
      </c>
      <c r="CX17" s="47">
        <f t="shared" ca="1" si="39"/>
        <v>61.000000000000007</v>
      </c>
      <c r="CY17" s="47">
        <f t="shared" ca="1" si="39"/>
        <v>39</v>
      </c>
      <c r="CZ17" s="47">
        <f t="shared" ca="1" si="39"/>
        <v>63</v>
      </c>
      <c r="DA17" s="47">
        <f t="shared" ca="1" si="39"/>
        <v>66</v>
      </c>
      <c r="DB17" s="47">
        <f t="shared" ca="1" si="39"/>
        <v>45.000000000000007</v>
      </c>
      <c r="DC17" s="47">
        <f t="shared" ca="1" si="40"/>
        <v>60</v>
      </c>
      <c r="DD17" s="47">
        <f t="shared" ca="1" si="40"/>
        <v>52.000000000000007</v>
      </c>
      <c r="DE17" s="47">
        <f t="shared" ca="1" si="40"/>
        <v>76</v>
      </c>
      <c r="DF17" s="47">
        <f t="shared" ca="1" si="40"/>
        <v>66</v>
      </c>
      <c r="DG17" s="47">
        <f t="shared" ca="1" si="40"/>
        <v>51.000000000000007</v>
      </c>
      <c r="DH17" s="47">
        <f t="shared" ca="1" si="40"/>
        <v>62</v>
      </c>
      <c r="DI17" s="47">
        <f t="shared" ca="1" si="40"/>
        <v>75</v>
      </c>
      <c r="DJ17" s="47">
        <f t="shared" ca="1" si="40"/>
        <v>50</v>
      </c>
      <c r="DK17" s="47">
        <f t="shared" ca="1" si="40"/>
        <v>70</v>
      </c>
      <c r="DL17" s="47">
        <f t="shared" ca="1" si="40"/>
        <v>69</v>
      </c>
      <c r="DM17" s="47">
        <f t="shared" ca="1" si="41"/>
        <v>68</v>
      </c>
      <c r="DN17" s="47">
        <f t="shared" ca="1" si="41"/>
        <v>80</v>
      </c>
      <c r="DO17" s="47">
        <f t="shared" ca="1" si="41"/>
        <v>65</v>
      </c>
      <c r="DP17" s="47">
        <f t="shared" ca="1" si="41"/>
        <v>65</v>
      </c>
      <c r="DQ17" s="47">
        <f t="shared" ca="1" si="41"/>
        <v>63</v>
      </c>
      <c r="DR17" s="47">
        <f t="shared" ca="1" si="41"/>
        <v>74.000000000000014</v>
      </c>
      <c r="DS17" s="47">
        <f t="shared" ca="1" si="41"/>
        <v>72.000000000000014</v>
      </c>
      <c r="DT17" s="47">
        <f t="shared" ca="1" si="41"/>
        <v>76</v>
      </c>
      <c r="DU17" s="47">
        <f t="shared" ca="1" si="41"/>
        <v>62</v>
      </c>
      <c r="DV17" s="47">
        <f t="shared" ca="1" si="41"/>
        <v>49</v>
      </c>
      <c r="DW17" s="47">
        <f t="shared" ca="1" si="42"/>
        <v>64</v>
      </c>
      <c r="DX17" s="47">
        <f t="shared" ca="1" si="42"/>
        <v>64</v>
      </c>
      <c r="DY17" s="47">
        <f t="shared" ca="1" si="42"/>
        <v>52.000000000000007</v>
      </c>
      <c r="DZ17" s="47">
        <f t="shared" ca="1" si="42"/>
        <v>46</v>
      </c>
      <c r="EA17" s="47">
        <f t="shared" ca="1" si="42"/>
        <v>47</v>
      </c>
      <c r="EB17" s="47">
        <f t="shared" ca="1" si="42"/>
        <v>53.000000000000007</v>
      </c>
      <c r="EC17" s="47">
        <f t="shared" ca="1" si="42"/>
        <v>51.000000000000007</v>
      </c>
      <c r="ED17" s="47">
        <f t="shared" ca="1" si="42"/>
        <v>67</v>
      </c>
      <c r="EE17" s="47">
        <f t="shared" ca="1" si="42"/>
        <v>68</v>
      </c>
      <c r="EF17" s="47">
        <f t="shared" ca="1" si="42"/>
        <v>77</v>
      </c>
      <c r="EG17" s="47">
        <f t="shared" ca="1" si="43"/>
        <v>55</v>
      </c>
      <c r="EH17" s="47">
        <f t="shared" ca="1" si="43"/>
        <v>46</v>
      </c>
      <c r="EI17" s="47">
        <f t="shared" ca="1" si="43"/>
        <v>50</v>
      </c>
      <c r="EJ17" s="47">
        <f t="shared" ca="1" si="43"/>
        <v>65</v>
      </c>
      <c r="EK17" s="47">
        <f t="shared" ca="1" si="43"/>
        <v>44.000000000000007</v>
      </c>
      <c r="EL17" s="47">
        <f t="shared" ca="1" si="43"/>
        <v>60</v>
      </c>
      <c r="EM17" s="47">
        <f t="shared" ca="1" si="43"/>
        <v>70</v>
      </c>
      <c r="EN17" s="47">
        <f t="shared" ca="1" si="43"/>
        <v>68</v>
      </c>
      <c r="EO17" s="47">
        <f t="shared" ca="1" si="43"/>
        <v>66</v>
      </c>
      <c r="EP17" s="47">
        <f t="shared" ca="1" si="43"/>
        <v>63</v>
      </c>
      <c r="EQ17" s="47">
        <f t="shared" ca="1" si="44"/>
        <v>59.000000000000007</v>
      </c>
      <c r="ER17" s="47">
        <f t="shared" ca="1" si="44"/>
        <v>69</v>
      </c>
      <c r="ES17" s="47">
        <f t="shared" ca="1" si="44"/>
        <v>81</v>
      </c>
      <c r="ET17" s="47">
        <f t="shared" ca="1" si="44"/>
        <v>84</v>
      </c>
      <c r="EU17" s="47">
        <f t="shared" ca="1" si="44"/>
        <v>68</v>
      </c>
      <c r="EV17" s="47">
        <f t="shared" ca="1" si="44"/>
        <v>65</v>
      </c>
      <c r="EW17" s="47">
        <f t="shared" ca="1" si="44"/>
        <v>74.000000000000014</v>
      </c>
      <c r="EX17" s="47">
        <f t="shared" ca="1" si="44"/>
        <v>64</v>
      </c>
      <c r="EY17" s="47">
        <f t="shared" ca="1" si="44"/>
        <v>78</v>
      </c>
      <c r="EZ17" s="47">
        <f t="shared" ca="1" si="44"/>
        <v>64</v>
      </c>
      <c r="FA17" s="47">
        <f t="shared" ca="1" si="45"/>
        <v>70</v>
      </c>
      <c r="FB17" s="47">
        <f t="shared" ca="1" si="45"/>
        <v>66</v>
      </c>
      <c r="FC17" s="47">
        <f t="shared" ca="1" si="45"/>
        <v>53.000000000000007</v>
      </c>
      <c r="FD17" s="47">
        <f t="shared" ca="1" si="45"/>
        <v>38</v>
      </c>
      <c r="FE17" s="47">
        <f t="shared" ca="1" si="45"/>
        <v>46</v>
      </c>
      <c r="FF17" s="47">
        <f t="shared" ca="1" si="45"/>
        <v>57</v>
      </c>
      <c r="FG17" s="47">
        <f t="shared" ca="1" si="45"/>
        <v>52.000000000000007</v>
      </c>
      <c r="FH17" s="47">
        <f t="shared" ca="1" si="45"/>
        <v>53.000000000000007</v>
      </c>
      <c r="FI17" s="47">
        <f t="shared" ca="1" si="45"/>
        <v>54</v>
      </c>
      <c r="FJ17" s="47">
        <f t="shared" ca="1" si="45"/>
        <v>47</v>
      </c>
      <c r="FK17" s="47">
        <f t="shared" ca="1" si="46"/>
        <v>63</v>
      </c>
      <c r="FL17" s="47">
        <f t="shared" ca="1" si="46"/>
        <v>54</v>
      </c>
      <c r="FM17" s="47">
        <f t="shared" ca="1" si="46"/>
        <v>45.000000000000007</v>
      </c>
      <c r="FN17" s="47">
        <f t="shared" ca="1" si="46"/>
        <v>59.000000000000007</v>
      </c>
      <c r="FO17" s="47">
        <f t="shared" ca="1" si="46"/>
        <v>61.000000000000007</v>
      </c>
      <c r="FP17" s="47">
        <f t="shared" ca="1" si="46"/>
        <v>58</v>
      </c>
      <c r="FQ17" s="47">
        <f t="shared" ca="1" si="46"/>
        <v>50</v>
      </c>
      <c r="FR17" s="47">
        <f t="shared" ca="1" si="46"/>
        <v>61.000000000000007</v>
      </c>
      <c r="FS17" s="47">
        <f t="shared" ca="1" si="46"/>
        <v>56</v>
      </c>
      <c r="FT17" s="47">
        <f t="shared" ca="1" si="46"/>
        <v>53.000000000000007</v>
      </c>
      <c r="FU17" s="47">
        <f t="shared" ca="1" si="47"/>
        <v>56</v>
      </c>
      <c r="FV17" s="47">
        <f t="shared" ca="1" si="47"/>
        <v>64</v>
      </c>
      <c r="FW17" s="47">
        <f t="shared" ca="1" si="47"/>
        <v>65</v>
      </c>
      <c r="FX17" s="47">
        <f t="shared" ca="1" si="47"/>
        <v>48</v>
      </c>
      <c r="FY17" s="47">
        <f t="shared" ca="1" si="47"/>
        <v>55</v>
      </c>
      <c r="FZ17" s="47">
        <f t="shared" ca="1" si="47"/>
        <v>56</v>
      </c>
      <c r="GA17" s="47">
        <f t="shared" ca="1" si="47"/>
        <v>76</v>
      </c>
      <c r="GB17" s="47">
        <f t="shared" ca="1" si="47"/>
        <v>56</v>
      </c>
      <c r="GC17" s="47">
        <f t="shared" ca="1" si="47"/>
        <v>63</v>
      </c>
      <c r="GD17" s="47">
        <f t="shared" ca="1" si="47"/>
        <v>75</v>
      </c>
      <c r="GE17" s="47">
        <f t="shared" ca="1" si="48"/>
        <v>60</v>
      </c>
      <c r="GF17" s="47">
        <f t="shared" ca="1" si="48"/>
        <v>64</v>
      </c>
      <c r="GG17" s="47">
        <f t="shared" ca="1" si="48"/>
        <v>65</v>
      </c>
      <c r="GH17" s="47">
        <f t="shared" ca="1" si="48"/>
        <v>80</v>
      </c>
      <c r="GI17" s="47">
        <f t="shared" ca="1" si="48"/>
        <v>52.000000000000007</v>
      </c>
      <c r="GJ17" s="47">
        <f t="shared" ca="1" si="48"/>
        <v>42</v>
      </c>
      <c r="GK17" s="47">
        <f t="shared" ca="1" si="48"/>
        <v>42</v>
      </c>
      <c r="GL17" s="47">
        <f t="shared" ca="1" si="48"/>
        <v>49</v>
      </c>
      <c r="GM17" s="47">
        <f t="shared" ca="1" si="48"/>
        <v>46</v>
      </c>
      <c r="GN17" s="47">
        <f t="shared" ca="1" si="48"/>
        <v>56</v>
      </c>
      <c r="GO17" s="47">
        <f t="shared" ca="1" si="49"/>
        <v>59.000000000000007</v>
      </c>
      <c r="GP17" s="47">
        <f t="shared" ca="1" si="49"/>
        <v>70</v>
      </c>
      <c r="GQ17" s="47">
        <f t="shared" ca="1" si="49"/>
        <v>65</v>
      </c>
      <c r="GR17" s="47">
        <f t="shared" ca="1" si="49"/>
        <v>63</v>
      </c>
      <c r="GS17" s="47">
        <f t="shared" ca="1" si="49"/>
        <v>44.000000000000007</v>
      </c>
      <c r="GT17" s="47">
        <f t="shared" ca="1" si="49"/>
        <v>49</v>
      </c>
      <c r="GU17" s="47">
        <f t="shared" ca="1" si="49"/>
        <v>55</v>
      </c>
      <c r="GV17" s="47">
        <f t="shared" ca="1" si="49"/>
        <v>73.000000000000014</v>
      </c>
      <c r="GW17" s="47">
        <f t="shared" ca="1" si="49"/>
        <v>45.000000000000007</v>
      </c>
      <c r="GX17" s="47">
        <f t="shared" ca="1" si="49"/>
        <v>46</v>
      </c>
      <c r="GY17" s="47">
        <f t="shared" ca="1" si="50"/>
        <v>45.000000000000007</v>
      </c>
      <c r="GZ17" s="47">
        <f t="shared" ca="1" si="50"/>
        <v>39</v>
      </c>
      <c r="HA17" s="47">
        <f t="shared" ca="1" si="50"/>
        <v>33</v>
      </c>
      <c r="HB17" s="47">
        <f t="shared" ca="1" si="50"/>
        <v>42</v>
      </c>
      <c r="HC17" s="47">
        <f t="shared" ca="1" si="50"/>
        <v>61.000000000000007</v>
      </c>
      <c r="HD17" s="47">
        <f t="shared" ca="1" si="50"/>
        <v>83</v>
      </c>
      <c r="HE17" s="47">
        <f t="shared" ca="1" si="50"/>
        <v>82</v>
      </c>
      <c r="HF17" s="47">
        <f t="shared" ca="1" si="50"/>
        <v>30</v>
      </c>
      <c r="HG17" s="47">
        <f t="shared" ca="1" si="50"/>
        <v>38</v>
      </c>
      <c r="HH17" s="47">
        <f t="shared" ca="1" si="50"/>
        <v>43</v>
      </c>
      <c r="HI17" s="47">
        <f t="shared" ca="1" si="51"/>
        <v>42</v>
      </c>
      <c r="HJ17" s="47">
        <f t="shared" ca="1" si="51"/>
        <v>41</v>
      </c>
      <c r="HK17" s="47">
        <f t="shared" ca="1" si="51"/>
        <v>32</v>
      </c>
      <c r="HL17" s="47">
        <f t="shared" ca="1" si="51"/>
        <v>34</v>
      </c>
      <c r="HM17" s="47">
        <f t="shared" ca="1" si="51"/>
        <v>37.000000000000007</v>
      </c>
      <c r="HN17" s="47">
        <f t="shared" ca="1" si="51"/>
        <v>35</v>
      </c>
      <c r="HO17" s="47">
        <f t="shared" ca="1" si="51"/>
        <v>45.000000000000007</v>
      </c>
      <c r="HP17" s="47">
        <f t="shared" ca="1" si="51"/>
        <v>35</v>
      </c>
      <c r="HQ17" s="47">
        <f t="shared" ca="1" si="51"/>
        <v>34</v>
      </c>
      <c r="HR17" s="47">
        <f t="shared" ca="1" si="51"/>
        <v>42</v>
      </c>
      <c r="HS17" s="47">
        <f t="shared" ca="1" si="52"/>
        <v>41</v>
      </c>
      <c r="HT17" s="47">
        <f t="shared" ca="1" si="52"/>
        <v>45.000000000000007</v>
      </c>
      <c r="HU17" s="47">
        <f t="shared" ca="1" si="52"/>
        <v>27</v>
      </c>
      <c r="HV17" s="47">
        <f t="shared" ca="1" si="52"/>
        <v>39</v>
      </c>
      <c r="HW17" s="47">
        <f t="shared" ca="1" si="52"/>
        <v>38</v>
      </c>
      <c r="HX17" s="47">
        <f t="shared" ca="1" si="52"/>
        <v>37.000000000000007</v>
      </c>
      <c r="HY17" s="47">
        <f t="shared" ca="1" si="52"/>
        <v>42</v>
      </c>
      <c r="HZ17" s="47">
        <f t="shared" ca="1" si="52"/>
        <v>30</v>
      </c>
      <c r="IA17" s="47">
        <f t="shared" ca="1" si="52"/>
        <v>42</v>
      </c>
      <c r="IB17" s="47">
        <f t="shared" ca="1" si="52"/>
        <v>42</v>
      </c>
      <c r="IC17" s="47">
        <f t="shared" ca="1" si="53"/>
        <v>48</v>
      </c>
      <c r="ID17" s="47">
        <f t="shared" ca="1" si="53"/>
        <v>48</v>
      </c>
      <c r="IE17" s="47">
        <f t="shared" ca="1" si="53"/>
        <v>51.000000000000007</v>
      </c>
      <c r="IF17" s="47">
        <f t="shared" ca="1" si="53"/>
        <v>45.000000000000007</v>
      </c>
      <c r="IG17" s="47">
        <f t="shared" ca="1" si="53"/>
        <v>37.000000000000007</v>
      </c>
      <c r="IH17" s="47">
        <f t="shared" ca="1" si="53"/>
        <v>29</v>
      </c>
      <c r="II17" s="47">
        <f t="shared" ca="1" si="53"/>
        <v>38</v>
      </c>
      <c r="IJ17" s="47">
        <f t="shared" ca="1" si="53"/>
        <v>42</v>
      </c>
      <c r="IK17" s="47">
        <f t="shared" ca="1" si="53"/>
        <v>33</v>
      </c>
      <c r="IL17" s="47">
        <f t="shared" ca="1" si="53"/>
        <v>35</v>
      </c>
      <c r="IM17" s="47">
        <f t="shared" ca="1" si="53"/>
        <v>40</v>
      </c>
      <c r="IN17" s="47">
        <f t="shared" ca="1" si="53"/>
        <v>39</v>
      </c>
      <c r="IO17" s="47">
        <f t="shared" ca="1" si="53"/>
        <v>43</v>
      </c>
      <c r="IP17" s="47">
        <f t="shared" ca="1" si="53"/>
        <v>49</v>
      </c>
      <c r="IQ17" s="48">
        <f t="shared" ca="1" si="53"/>
        <v>30</v>
      </c>
    </row>
    <row r="18" spans="1:255" ht="12.75" customHeight="1" x14ac:dyDescent="0.2">
      <c r="B18" s="39">
        <f t="shared" si="28"/>
        <v>102</v>
      </c>
      <c r="C18" s="39">
        <f t="shared" si="29"/>
        <v>124</v>
      </c>
      <c r="D18" s="39">
        <f t="shared" si="56"/>
        <v>23</v>
      </c>
      <c r="E18" s="45"/>
      <c r="F18" s="52">
        <f t="shared" si="55"/>
        <v>2015</v>
      </c>
      <c r="G18" s="46">
        <f t="shared" ca="1" si="30"/>
        <v>40</v>
      </c>
      <c r="H18" s="47">
        <f t="shared" ca="1" si="30"/>
        <v>51.000000000000007</v>
      </c>
      <c r="I18" s="47">
        <f t="shared" ca="1" si="30"/>
        <v>44.000000000000007</v>
      </c>
      <c r="J18" s="47">
        <f t="shared" ca="1" si="30"/>
        <v>27</v>
      </c>
      <c r="K18" s="47">
        <f t="shared" ca="1" si="30"/>
        <v>41</v>
      </c>
      <c r="L18" s="47">
        <f t="shared" ca="1" si="30"/>
        <v>40</v>
      </c>
      <c r="M18" s="47">
        <f t="shared" ca="1" si="30"/>
        <v>49</v>
      </c>
      <c r="N18" s="47">
        <f t="shared" ca="1" si="30"/>
        <v>62</v>
      </c>
      <c r="O18" s="47">
        <f t="shared" ca="1" si="30"/>
        <v>53.000000000000007</v>
      </c>
      <c r="P18" s="47">
        <f t="shared" ca="1" si="30"/>
        <v>51.000000000000007</v>
      </c>
      <c r="Q18" s="47">
        <f t="shared" ca="1" si="31"/>
        <v>52.000000000000007</v>
      </c>
      <c r="R18" s="47">
        <f t="shared" ca="1" si="31"/>
        <v>49</v>
      </c>
      <c r="S18" s="47">
        <f t="shared" ca="1" si="31"/>
        <v>46</v>
      </c>
      <c r="T18" s="47">
        <f t="shared" ca="1" si="31"/>
        <v>42</v>
      </c>
      <c r="U18" s="47">
        <f t="shared" ca="1" si="31"/>
        <v>44.000000000000007</v>
      </c>
      <c r="V18" s="47">
        <f t="shared" ca="1" si="31"/>
        <v>46</v>
      </c>
      <c r="W18" s="47">
        <f t="shared" ca="1" si="31"/>
        <v>48</v>
      </c>
      <c r="X18" s="47">
        <f t="shared" ca="1" si="31"/>
        <v>48</v>
      </c>
      <c r="Y18" s="47">
        <f t="shared" ca="1" si="31"/>
        <v>49</v>
      </c>
      <c r="Z18" s="47">
        <f t="shared" ca="1" si="31"/>
        <v>45.000000000000007</v>
      </c>
      <c r="AA18" s="47">
        <f t="shared" ca="1" si="32"/>
        <v>44.000000000000007</v>
      </c>
      <c r="AB18" s="47">
        <f t="shared" ca="1" si="32"/>
        <v>47</v>
      </c>
      <c r="AC18" s="47">
        <f t="shared" ca="1" si="32"/>
        <v>42</v>
      </c>
      <c r="AD18" s="47">
        <f t="shared" ca="1" si="32"/>
        <v>38</v>
      </c>
      <c r="AE18" s="47">
        <f t="shared" ca="1" si="32"/>
        <v>41</v>
      </c>
      <c r="AF18" s="47">
        <f t="shared" ca="1" si="32"/>
        <v>40</v>
      </c>
      <c r="AG18" s="47">
        <f t="shared" ca="1" si="32"/>
        <v>36.000000000000007</v>
      </c>
      <c r="AH18" s="47">
        <f t="shared" ca="1" si="32"/>
        <v>42</v>
      </c>
      <c r="AI18" s="47">
        <f t="shared" ca="1" si="32"/>
        <v>47</v>
      </c>
      <c r="AJ18" s="47">
        <f t="shared" ca="1" si="32"/>
        <v>47</v>
      </c>
      <c r="AK18" s="47">
        <f t="shared" ca="1" si="33"/>
        <v>50</v>
      </c>
      <c r="AL18" s="47">
        <f t="shared" ca="1" si="33"/>
        <v>51.000000000000007</v>
      </c>
      <c r="AM18" s="47">
        <f t="shared" ca="1" si="33"/>
        <v>57</v>
      </c>
      <c r="AN18" s="47">
        <f t="shared" ca="1" si="33"/>
        <v>43</v>
      </c>
      <c r="AO18" s="47">
        <f t="shared" ca="1" si="33"/>
        <v>44.000000000000007</v>
      </c>
      <c r="AP18" s="47">
        <f t="shared" ca="1" si="33"/>
        <v>52.000000000000007</v>
      </c>
      <c r="AQ18" s="47">
        <f t="shared" ca="1" si="33"/>
        <v>57</v>
      </c>
      <c r="AR18" s="47">
        <f t="shared" ca="1" si="33"/>
        <v>44.000000000000007</v>
      </c>
      <c r="AS18" s="47">
        <f t="shared" ca="1" si="33"/>
        <v>44.000000000000007</v>
      </c>
      <c r="AT18" s="47">
        <f t="shared" ca="1" si="33"/>
        <v>43</v>
      </c>
      <c r="AU18" s="47">
        <f t="shared" ca="1" si="34"/>
        <v>35</v>
      </c>
      <c r="AV18" s="47">
        <f t="shared" ca="1" si="34"/>
        <v>53.000000000000007</v>
      </c>
      <c r="AW18" s="47">
        <f t="shared" ca="1" si="34"/>
        <v>56</v>
      </c>
      <c r="AX18" s="47">
        <f t="shared" ca="1" si="34"/>
        <v>56</v>
      </c>
      <c r="AY18" s="47">
        <f t="shared" ca="1" si="34"/>
        <v>42</v>
      </c>
      <c r="AZ18" s="47">
        <f t="shared" ca="1" si="34"/>
        <v>56</v>
      </c>
      <c r="BA18" s="47">
        <f t="shared" ca="1" si="34"/>
        <v>56</v>
      </c>
      <c r="BB18" s="47">
        <f t="shared" ca="1" si="34"/>
        <v>50</v>
      </c>
      <c r="BC18" s="47">
        <f t="shared" ca="1" si="34"/>
        <v>68</v>
      </c>
      <c r="BD18" s="47">
        <f t="shared" ca="1" si="34"/>
        <v>49</v>
      </c>
      <c r="BE18" s="47">
        <f t="shared" ca="1" si="35"/>
        <v>49</v>
      </c>
      <c r="BF18" s="47">
        <f t="shared" ca="1" si="35"/>
        <v>50</v>
      </c>
      <c r="BG18" s="47">
        <f t="shared" ca="1" si="35"/>
        <v>53.000000000000007</v>
      </c>
      <c r="BH18" s="47">
        <f t="shared" ca="1" si="35"/>
        <v>45.000000000000007</v>
      </c>
      <c r="BI18" s="47">
        <f t="shared" ca="1" si="35"/>
        <v>51.000000000000007</v>
      </c>
      <c r="BJ18" s="47">
        <f t="shared" ca="1" si="35"/>
        <v>45.000000000000007</v>
      </c>
      <c r="BK18" s="47">
        <f t="shared" ca="1" si="35"/>
        <v>52.000000000000007</v>
      </c>
      <c r="BL18" s="47">
        <f t="shared" ca="1" si="35"/>
        <v>47</v>
      </c>
      <c r="BM18" s="47">
        <f t="shared" ca="1" si="35"/>
        <v>52.000000000000007</v>
      </c>
      <c r="BN18" s="47">
        <f t="shared" ca="1" si="35"/>
        <v>59.000000000000007</v>
      </c>
      <c r="BO18" s="47">
        <f t="shared" ca="1" si="36"/>
        <v>53.000000000000007</v>
      </c>
      <c r="BP18" s="47">
        <f t="shared" ca="1" si="36"/>
        <v>42</v>
      </c>
      <c r="BQ18" s="47">
        <f t="shared" ca="1" si="36"/>
        <v>52.000000000000007</v>
      </c>
      <c r="BR18" s="47">
        <f t="shared" ca="1" si="36"/>
        <v>65</v>
      </c>
      <c r="BS18" s="47">
        <f t="shared" ca="1" si="36"/>
        <v>68</v>
      </c>
      <c r="BT18" s="47">
        <f t="shared" ca="1" si="36"/>
        <v>77</v>
      </c>
      <c r="BU18" s="47">
        <f t="shared" ca="1" si="36"/>
        <v>68</v>
      </c>
      <c r="BV18" s="47">
        <f t="shared" ca="1" si="36"/>
        <v>70</v>
      </c>
      <c r="BW18" s="47">
        <f t="shared" ca="1" si="36"/>
        <v>81</v>
      </c>
      <c r="BX18" s="47">
        <f t="shared" ca="1" si="36"/>
        <v>37.000000000000007</v>
      </c>
      <c r="BY18" s="47">
        <f t="shared" ca="1" si="37"/>
        <v>33</v>
      </c>
      <c r="BZ18" s="47">
        <f t="shared" ca="1" si="37"/>
        <v>35</v>
      </c>
      <c r="CA18" s="47">
        <f t="shared" ca="1" si="37"/>
        <v>63</v>
      </c>
      <c r="CB18" s="47">
        <f t="shared" ca="1" si="37"/>
        <v>39</v>
      </c>
      <c r="CC18" s="47">
        <f t="shared" ca="1" si="37"/>
        <v>62</v>
      </c>
      <c r="CD18" s="47">
        <f t="shared" ca="1" si="37"/>
        <v>66</v>
      </c>
      <c r="CE18" s="47">
        <f t="shared" ca="1" si="37"/>
        <v>67</v>
      </c>
      <c r="CF18" s="47">
        <f t="shared" ca="1" si="37"/>
        <v>53.000000000000007</v>
      </c>
      <c r="CG18" s="47">
        <f t="shared" ca="1" si="37"/>
        <v>52.000000000000007</v>
      </c>
      <c r="CH18" s="47">
        <f t="shared" ca="1" si="37"/>
        <v>52.000000000000007</v>
      </c>
      <c r="CI18" s="47">
        <f t="shared" ca="1" si="38"/>
        <v>43</v>
      </c>
      <c r="CJ18" s="47">
        <f t="shared" ca="1" si="38"/>
        <v>43</v>
      </c>
      <c r="CK18" s="47">
        <f t="shared" ca="1" si="38"/>
        <v>61.000000000000007</v>
      </c>
      <c r="CL18" s="47">
        <f t="shared" ca="1" si="38"/>
        <v>56</v>
      </c>
      <c r="CM18" s="47">
        <f t="shared" ca="1" si="38"/>
        <v>68</v>
      </c>
      <c r="CN18" s="47">
        <f t="shared" ca="1" si="38"/>
        <v>64</v>
      </c>
      <c r="CO18" s="47">
        <f t="shared" ca="1" si="38"/>
        <v>68</v>
      </c>
      <c r="CP18" s="47">
        <f t="shared" ca="1" si="38"/>
        <v>46</v>
      </c>
      <c r="CQ18" s="47">
        <f t="shared" ca="1" si="38"/>
        <v>61.000000000000007</v>
      </c>
      <c r="CR18" s="47">
        <f t="shared" ca="1" si="38"/>
        <v>66</v>
      </c>
      <c r="CS18" s="47">
        <f t="shared" ca="1" si="39"/>
        <v>43</v>
      </c>
      <c r="CT18" s="47">
        <f t="shared" ca="1" si="39"/>
        <v>46</v>
      </c>
      <c r="CU18" s="47">
        <f t="shared" ca="1" si="39"/>
        <v>42</v>
      </c>
      <c r="CV18" s="47">
        <f t="shared" ca="1" si="39"/>
        <v>27</v>
      </c>
      <c r="CW18" s="47">
        <f t="shared" ca="1" si="39"/>
        <v>39</v>
      </c>
      <c r="CX18" s="47">
        <f t="shared" ca="1" si="39"/>
        <v>40</v>
      </c>
      <c r="CY18" s="47">
        <f t="shared" ca="1" si="39"/>
        <v>38</v>
      </c>
      <c r="CZ18" s="47">
        <f t="shared" ca="1" si="39"/>
        <v>51.000000000000007</v>
      </c>
      <c r="DA18" s="47">
        <f t="shared" ca="1" si="39"/>
        <v>44.000000000000007</v>
      </c>
      <c r="DB18" s="47">
        <f t="shared" ca="1" si="39"/>
        <v>55</v>
      </c>
      <c r="DC18" s="47">
        <f t="shared" ca="1" si="40"/>
        <v>64</v>
      </c>
      <c r="DD18" s="47">
        <f t="shared" ca="1" si="40"/>
        <v>69</v>
      </c>
      <c r="DE18" s="47">
        <f t="shared" ca="1" si="40"/>
        <v>100</v>
      </c>
      <c r="DF18" s="47">
        <f t="shared" ca="1" si="40"/>
        <v>71.000000000000014</v>
      </c>
      <c r="DG18" s="47">
        <f t="shared" ca="1" si="40"/>
        <v>68</v>
      </c>
      <c r="DH18" s="47">
        <f t="shared" ca="1" si="40"/>
        <v>70</v>
      </c>
      <c r="DI18" s="47">
        <f t="shared" ca="1" si="40"/>
        <v>49</v>
      </c>
      <c r="DJ18" s="47">
        <f t="shared" ca="1" si="40"/>
        <v>47</v>
      </c>
      <c r="DK18" s="47">
        <f t="shared" ca="1" si="40"/>
        <v>50</v>
      </c>
      <c r="DL18" s="47">
        <f t="shared" ca="1" si="40"/>
        <v>45.000000000000007</v>
      </c>
      <c r="DM18" s="47">
        <f t="shared" ca="1" si="41"/>
        <v>57</v>
      </c>
      <c r="DN18" s="47">
        <f t="shared" ca="1" si="41"/>
        <v>52.000000000000007</v>
      </c>
      <c r="DO18" s="47">
        <f t="shared" ca="1" si="41"/>
        <v>46</v>
      </c>
      <c r="DP18" s="47">
        <f t="shared" ca="1" si="41"/>
        <v>66</v>
      </c>
      <c r="DQ18" s="47">
        <f t="shared" ca="1" si="41"/>
        <v>56</v>
      </c>
      <c r="DR18" s="47">
        <f t="shared" ca="1" si="41"/>
        <v>63</v>
      </c>
      <c r="DS18" s="47">
        <f t="shared" ca="1" si="41"/>
        <v>61.000000000000007</v>
      </c>
      <c r="DT18" s="47">
        <f t="shared" ca="1" si="41"/>
        <v>73.000000000000014</v>
      </c>
      <c r="DU18" s="47">
        <f t="shared" ca="1" si="41"/>
        <v>44.000000000000007</v>
      </c>
      <c r="DV18" s="47">
        <f t="shared" ca="1" si="41"/>
        <v>44.000000000000007</v>
      </c>
      <c r="DW18" s="47">
        <f t="shared" ca="1" si="42"/>
        <v>53.000000000000007</v>
      </c>
      <c r="DX18" s="47">
        <f t="shared" ca="1" si="42"/>
        <v>51.000000000000007</v>
      </c>
      <c r="DY18" s="47">
        <f t="shared" ca="1" si="42"/>
        <v>71.000000000000014</v>
      </c>
      <c r="DZ18" s="47">
        <f t="shared" ca="1" si="42"/>
        <v>52.000000000000007</v>
      </c>
      <c r="EA18" s="47">
        <f t="shared" ca="1" si="42"/>
        <v>68</v>
      </c>
      <c r="EB18" s="47">
        <f t="shared" ca="1" si="42"/>
        <v>55</v>
      </c>
      <c r="EC18" s="47">
        <f t="shared" ca="1" si="42"/>
        <v>78</v>
      </c>
      <c r="ED18" s="47">
        <f t="shared" ca="1" si="42"/>
        <v>44.000000000000007</v>
      </c>
      <c r="EE18" s="47">
        <f t="shared" ca="1" si="42"/>
        <v>71.000000000000014</v>
      </c>
      <c r="EF18" s="47">
        <f t="shared" ca="1" si="42"/>
        <v>52.000000000000007</v>
      </c>
      <c r="EG18" s="47">
        <f t="shared" ca="1" si="43"/>
        <v>52.000000000000007</v>
      </c>
      <c r="EH18" s="47">
        <f t="shared" ca="1" si="43"/>
        <v>59.000000000000007</v>
      </c>
      <c r="EI18" s="47">
        <f t="shared" ca="1" si="43"/>
        <v>68</v>
      </c>
      <c r="EJ18" s="47">
        <f t="shared" ca="1" si="43"/>
        <v>76</v>
      </c>
      <c r="EK18" s="47">
        <f t="shared" ca="1" si="43"/>
        <v>65</v>
      </c>
      <c r="EL18" s="47">
        <f t="shared" ca="1" si="43"/>
        <v>56</v>
      </c>
      <c r="EM18" s="47">
        <f t="shared" ca="1" si="43"/>
        <v>51.000000000000007</v>
      </c>
      <c r="EN18" s="47">
        <f t="shared" ca="1" si="43"/>
        <v>65</v>
      </c>
      <c r="EO18" s="47">
        <f t="shared" ca="1" si="43"/>
        <v>65</v>
      </c>
      <c r="EP18" s="47">
        <f t="shared" ca="1" si="43"/>
        <v>58</v>
      </c>
      <c r="EQ18" s="47">
        <f t="shared" ca="1" si="44"/>
        <v>74.000000000000014</v>
      </c>
      <c r="ER18" s="47">
        <f t="shared" ca="1" si="44"/>
        <v>68</v>
      </c>
      <c r="ES18" s="47">
        <f t="shared" ca="1" si="44"/>
        <v>64</v>
      </c>
      <c r="ET18" s="47">
        <f t="shared" ca="1" si="44"/>
        <v>53.000000000000007</v>
      </c>
      <c r="EU18" s="47">
        <f t="shared" ca="1" si="44"/>
        <v>58</v>
      </c>
      <c r="EV18" s="47">
        <f t="shared" ca="1" si="44"/>
        <v>63</v>
      </c>
      <c r="EW18" s="47">
        <f t="shared" ca="1" si="44"/>
        <v>69</v>
      </c>
      <c r="EX18" s="47">
        <f t="shared" ca="1" si="44"/>
        <v>66</v>
      </c>
      <c r="EY18" s="47">
        <f t="shared" ca="1" si="44"/>
        <v>63</v>
      </c>
      <c r="EZ18" s="47">
        <f t="shared" ca="1" si="44"/>
        <v>83</v>
      </c>
      <c r="FA18" s="47">
        <f t="shared" ca="1" si="45"/>
        <v>81</v>
      </c>
      <c r="FB18" s="47">
        <f t="shared" ca="1" si="45"/>
        <v>57</v>
      </c>
      <c r="FC18" s="47">
        <f t="shared" ca="1" si="45"/>
        <v>64</v>
      </c>
      <c r="FD18" s="47">
        <f t="shared" ca="1" si="45"/>
        <v>65</v>
      </c>
      <c r="FE18" s="47">
        <f t="shared" ca="1" si="45"/>
        <v>64</v>
      </c>
      <c r="FF18" s="47">
        <f t="shared" ca="1" si="45"/>
        <v>70</v>
      </c>
      <c r="FG18" s="47">
        <f t="shared" ca="1" si="45"/>
        <v>68</v>
      </c>
      <c r="FH18" s="47">
        <f t="shared" ca="1" si="45"/>
        <v>69</v>
      </c>
      <c r="FI18" s="47">
        <f t="shared" ca="1" si="45"/>
        <v>57</v>
      </c>
      <c r="FJ18" s="47">
        <f t="shared" ca="1" si="45"/>
        <v>79</v>
      </c>
      <c r="FK18" s="47">
        <f t="shared" ca="1" si="46"/>
        <v>62</v>
      </c>
      <c r="FL18" s="47">
        <f t="shared" ca="1" si="46"/>
        <v>58</v>
      </c>
      <c r="FM18" s="47">
        <f t="shared" ca="1" si="46"/>
        <v>38</v>
      </c>
      <c r="FN18" s="47">
        <f t="shared" ca="1" si="46"/>
        <v>45.000000000000007</v>
      </c>
      <c r="FO18" s="47">
        <f t="shared" ca="1" si="46"/>
        <v>49</v>
      </c>
      <c r="FP18" s="47">
        <f t="shared" ca="1" si="46"/>
        <v>53.000000000000007</v>
      </c>
      <c r="FQ18" s="47">
        <f t="shared" ca="1" si="46"/>
        <v>69</v>
      </c>
      <c r="FR18" s="47">
        <f t="shared" ca="1" si="46"/>
        <v>83</v>
      </c>
      <c r="FS18" s="47">
        <f t="shared" ca="1" si="46"/>
        <v>74.000000000000014</v>
      </c>
      <c r="FT18" s="47">
        <f t="shared" ca="1" si="46"/>
        <v>68</v>
      </c>
      <c r="FU18" s="47">
        <f t="shared" ca="1" si="47"/>
        <v>52.000000000000007</v>
      </c>
      <c r="FV18" s="47">
        <f t="shared" ca="1" si="47"/>
        <v>49</v>
      </c>
      <c r="FW18" s="47">
        <f t="shared" ca="1" si="47"/>
        <v>30</v>
      </c>
      <c r="FX18" s="47">
        <f t="shared" ca="1" si="47"/>
        <v>64</v>
      </c>
      <c r="FY18" s="47">
        <f t="shared" ca="1" si="47"/>
        <v>58</v>
      </c>
      <c r="FZ18" s="47">
        <f t="shared" ca="1" si="47"/>
        <v>81</v>
      </c>
      <c r="GA18" s="47">
        <f t="shared" ca="1" si="47"/>
        <v>68</v>
      </c>
      <c r="GB18" s="47">
        <f t="shared" ca="1" si="47"/>
        <v>73.000000000000014</v>
      </c>
      <c r="GC18" s="47">
        <f t="shared" ca="1" si="47"/>
        <v>59.000000000000007</v>
      </c>
      <c r="GD18" s="47">
        <f t="shared" ca="1" si="47"/>
        <v>46</v>
      </c>
      <c r="GE18" s="47">
        <f t="shared" ca="1" si="48"/>
        <v>53.000000000000007</v>
      </c>
      <c r="GF18" s="47">
        <f t="shared" ca="1" si="48"/>
        <v>71.000000000000014</v>
      </c>
      <c r="GG18" s="47">
        <f t="shared" ca="1" si="48"/>
        <v>71.000000000000014</v>
      </c>
      <c r="GH18" s="47">
        <f t="shared" ca="1" si="48"/>
        <v>74.000000000000014</v>
      </c>
      <c r="GI18" s="47">
        <f t="shared" ca="1" si="48"/>
        <v>78</v>
      </c>
      <c r="GJ18" s="47">
        <f t="shared" ca="1" si="48"/>
        <v>82</v>
      </c>
      <c r="GK18" s="47">
        <f t="shared" ca="1" si="48"/>
        <v>90</v>
      </c>
      <c r="GL18" s="47">
        <f t="shared" ca="1" si="48"/>
        <v>74.000000000000014</v>
      </c>
      <c r="GM18" s="47">
        <f t="shared" ca="1" si="48"/>
        <v>55</v>
      </c>
      <c r="GN18" s="47">
        <f t="shared" ca="1" si="48"/>
        <v>63</v>
      </c>
      <c r="GO18" s="47">
        <f t="shared" ca="1" si="49"/>
        <v>71.000000000000014</v>
      </c>
      <c r="GP18" s="47">
        <f t="shared" ca="1" si="49"/>
        <v>74.000000000000014</v>
      </c>
      <c r="GQ18" s="47">
        <f t="shared" ca="1" si="49"/>
        <v>52.000000000000007</v>
      </c>
      <c r="GR18" s="47">
        <f t="shared" ca="1" si="49"/>
        <v>33</v>
      </c>
      <c r="GS18" s="47">
        <f t="shared" ca="1" si="49"/>
        <v>45.000000000000007</v>
      </c>
      <c r="GT18" s="47">
        <f t="shared" ca="1" si="49"/>
        <v>43</v>
      </c>
      <c r="GU18" s="47">
        <f t="shared" ca="1" si="49"/>
        <v>31</v>
      </c>
      <c r="GV18" s="47">
        <f t="shared" ca="1" si="49"/>
        <v>49</v>
      </c>
      <c r="GW18" s="47">
        <f t="shared" ca="1" si="49"/>
        <v>64</v>
      </c>
      <c r="GX18" s="47">
        <f t="shared" ca="1" si="49"/>
        <v>77</v>
      </c>
      <c r="GY18" s="47">
        <f t="shared" ca="1" si="50"/>
        <v>86</v>
      </c>
      <c r="GZ18" s="47">
        <f t="shared" ca="1" si="50"/>
        <v>78</v>
      </c>
      <c r="HA18" s="47">
        <f t="shared" ca="1" si="50"/>
        <v>57</v>
      </c>
      <c r="HB18" s="47">
        <f t="shared" ca="1" si="50"/>
        <v>41</v>
      </c>
      <c r="HC18" s="47">
        <f t="shared" ca="1" si="50"/>
        <v>37.000000000000007</v>
      </c>
      <c r="HD18" s="47">
        <f t="shared" ca="1" si="50"/>
        <v>34</v>
      </c>
      <c r="HE18" s="47">
        <f t="shared" ca="1" si="50"/>
        <v>55</v>
      </c>
      <c r="HF18" s="47">
        <f t="shared" ca="1" si="50"/>
        <v>56</v>
      </c>
      <c r="HG18" s="47">
        <f t="shared" ca="1" si="50"/>
        <v>36.000000000000007</v>
      </c>
      <c r="HH18" s="47">
        <f t="shared" ca="1" si="50"/>
        <v>38</v>
      </c>
      <c r="HI18" s="47">
        <f t="shared" ca="1" si="51"/>
        <v>36.000000000000007</v>
      </c>
      <c r="HJ18" s="47">
        <f t="shared" ca="1" si="51"/>
        <v>37.000000000000007</v>
      </c>
      <c r="HK18" s="47">
        <f t="shared" ca="1" si="51"/>
        <v>32</v>
      </c>
      <c r="HL18" s="47">
        <f t="shared" ca="1" si="51"/>
        <v>28</v>
      </c>
      <c r="HM18" s="47">
        <f t="shared" ca="1" si="51"/>
        <v>27</v>
      </c>
      <c r="HN18" s="47">
        <f t="shared" ca="1" si="51"/>
        <v>24</v>
      </c>
      <c r="HO18" s="47">
        <f t="shared" ca="1" si="51"/>
        <v>25</v>
      </c>
      <c r="HP18" s="47">
        <f t="shared" ca="1" si="51"/>
        <v>32</v>
      </c>
      <c r="HQ18" s="47">
        <f t="shared" ca="1" si="51"/>
        <v>40</v>
      </c>
      <c r="HR18" s="47">
        <f t="shared" ca="1" si="51"/>
        <v>44.000000000000007</v>
      </c>
      <c r="HS18" s="47">
        <f t="shared" ca="1" si="52"/>
        <v>39</v>
      </c>
      <c r="HT18" s="47">
        <f t="shared" ca="1" si="52"/>
        <v>41</v>
      </c>
      <c r="HU18" s="47">
        <f t="shared" ca="1" si="52"/>
        <v>47</v>
      </c>
      <c r="HV18" s="47">
        <f t="shared" ca="1" si="52"/>
        <v>35</v>
      </c>
      <c r="HW18" s="47">
        <f t="shared" ca="1" si="52"/>
        <v>45.000000000000007</v>
      </c>
      <c r="HX18" s="47">
        <f t="shared" ca="1" si="52"/>
        <v>53.000000000000007</v>
      </c>
      <c r="HY18" s="47">
        <f t="shared" ca="1" si="52"/>
        <v>43</v>
      </c>
      <c r="HZ18" s="47">
        <f t="shared" ca="1" si="52"/>
        <v>31</v>
      </c>
      <c r="IA18" s="47">
        <f t="shared" ca="1" si="52"/>
        <v>37.000000000000007</v>
      </c>
      <c r="IB18" s="47">
        <f t="shared" ca="1" si="52"/>
        <v>42</v>
      </c>
      <c r="IC18" s="47">
        <f t="shared" ca="1" si="53"/>
        <v>33</v>
      </c>
      <c r="ID18" s="47">
        <f t="shared" ca="1" si="53"/>
        <v>32</v>
      </c>
      <c r="IE18" s="47">
        <f t="shared" ca="1" si="53"/>
        <v>36.000000000000007</v>
      </c>
      <c r="IF18" s="47">
        <f t="shared" ca="1" si="53"/>
        <v>46</v>
      </c>
      <c r="IG18" s="47">
        <f t="shared" ca="1" si="53"/>
        <v>55</v>
      </c>
      <c r="IH18" s="47">
        <f t="shared" ca="1" si="53"/>
        <v>62</v>
      </c>
      <c r="II18" s="47">
        <f t="shared" ca="1" si="53"/>
        <v>44.000000000000007</v>
      </c>
      <c r="IJ18" s="47">
        <f t="shared" ca="1" si="53"/>
        <v>36.000000000000007</v>
      </c>
      <c r="IK18" s="47">
        <f t="shared" ca="1" si="53"/>
        <v>31</v>
      </c>
      <c r="IL18" s="47">
        <f t="shared" ca="1" si="53"/>
        <v>28</v>
      </c>
      <c r="IM18" s="47">
        <f t="shared" ca="1" si="53"/>
        <v>35</v>
      </c>
      <c r="IN18" s="47">
        <f t="shared" ca="1" si="53"/>
        <v>35</v>
      </c>
      <c r="IO18" s="47">
        <f t="shared" ca="1" si="53"/>
        <v>39</v>
      </c>
      <c r="IP18" s="47">
        <f t="shared" ca="1" si="53"/>
        <v>29</v>
      </c>
      <c r="IQ18" s="48">
        <f t="shared" ca="1" si="53"/>
        <v>35</v>
      </c>
      <c r="IT18" s="79" t="s">
        <v>92</v>
      </c>
      <c r="IU18" s="14" t="s">
        <v>93</v>
      </c>
    </row>
    <row r="19" spans="1:255" ht="12.75" customHeight="1" x14ac:dyDescent="0.2">
      <c r="B19" s="87">
        <f t="shared" si="28"/>
        <v>128</v>
      </c>
      <c r="C19" s="87">
        <f t="shared" si="29"/>
        <v>150</v>
      </c>
      <c r="D19" s="87">
        <f t="shared" si="56"/>
        <v>23</v>
      </c>
      <c r="E19" s="45"/>
      <c r="F19" s="53">
        <f t="shared" si="55"/>
        <v>2014</v>
      </c>
      <c r="G19" s="16">
        <f t="shared" ca="1" si="30"/>
        <v>44</v>
      </c>
      <c r="H19" s="11">
        <f t="shared" ca="1" si="30"/>
        <v>42</v>
      </c>
      <c r="I19" s="11">
        <f t="shared" ca="1" si="30"/>
        <v>43</v>
      </c>
      <c r="J19" s="11">
        <f t="shared" ca="1" si="30"/>
        <v>36</v>
      </c>
      <c r="K19" s="11">
        <f t="shared" ca="1" si="30"/>
        <v>42</v>
      </c>
      <c r="L19" s="11">
        <f t="shared" ca="1" si="30"/>
        <v>42</v>
      </c>
      <c r="M19" s="11">
        <f t="shared" ca="1" si="30"/>
        <v>42</v>
      </c>
      <c r="N19" s="11">
        <f t="shared" ca="1" si="30"/>
        <v>52</v>
      </c>
      <c r="O19" s="11">
        <f t="shared" ca="1" si="30"/>
        <v>55</v>
      </c>
      <c r="P19" s="11">
        <f t="shared" ca="1" si="30"/>
        <v>46</v>
      </c>
      <c r="Q19" s="11">
        <f t="shared" ca="1" si="31"/>
        <v>55</v>
      </c>
      <c r="R19" s="11">
        <f t="shared" ca="1" si="31"/>
        <v>50</v>
      </c>
      <c r="S19" s="11">
        <f t="shared" ca="1" si="31"/>
        <v>43</v>
      </c>
      <c r="T19" s="11">
        <f t="shared" ca="1" si="31"/>
        <v>47</v>
      </c>
      <c r="U19" s="11">
        <f t="shared" ca="1" si="31"/>
        <v>53</v>
      </c>
      <c r="V19" s="11">
        <f t="shared" ca="1" si="31"/>
        <v>47</v>
      </c>
      <c r="W19" s="11">
        <f t="shared" ca="1" si="31"/>
        <v>39</v>
      </c>
      <c r="X19" s="11">
        <f t="shared" ca="1" si="31"/>
        <v>45</v>
      </c>
      <c r="Y19" s="11">
        <f t="shared" ca="1" si="31"/>
        <v>43</v>
      </c>
      <c r="Z19" s="11">
        <f t="shared" ca="1" si="31"/>
        <v>46</v>
      </c>
      <c r="AA19" s="11">
        <f t="shared" ca="1" si="32"/>
        <v>47</v>
      </c>
      <c r="AB19" s="11">
        <f t="shared" ca="1" si="32"/>
        <v>56</v>
      </c>
      <c r="AC19" s="11">
        <f t="shared" ca="1" si="32"/>
        <v>47</v>
      </c>
      <c r="AD19" s="11">
        <f t="shared" ca="1" si="32"/>
        <v>42</v>
      </c>
      <c r="AE19" s="11">
        <f t="shared" ca="1" si="32"/>
        <v>44</v>
      </c>
      <c r="AF19" s="11">
        <f t="shared" ca="1" si="32"/>
        <v>46</v>
      </c>
      <c r="AG19" s="11">
        <f t="shared" ca="1" si="32"/>
        <v>48</v>
      </c>
      <c r="AH19" s="11">
        <f t="shared" ca="1" si="32"/>
        <v>49</v>
      </c>
      <c r="AI19" s="11">
        <f t="shared" ca="1" si="32"/>
        <v>42</v>
      </c>
      <c r="AJ19" s="11">
        <f t="shared" ca="1" si="32"/>
        <v>41</v>
      </c>
      <c r="AK19" s="11">
        <f t="shared" ca="1" si="33"/>
        <v>54</v>
      </c>
      <c r="AL19" s="11">
        <f t="shared" ca="1" si="33"/>
        <v>49</v>
      </c>
      <c r="AM19" s="11">
        <f t="shared" ca="1" si="33"/>
        <v>49</v>
      </c>
      <c r="AN19" s="11">
        <f t="shared" ca="1" si="33"/>
        <v>52</v>
      </c>
      <c r="AO19" s="11">
        <f t="shared" ca="1" si="33"/>
        <v>50</v>
      </c>
      <c r="AP19" s="11">
        <f t="shared" ca="1" si="33"/>
        <v>48</v>
      </c>
      <c r="AQ19" s="11">
        <f t="shared" ca="1" si="33"/>
        <v>56</v>
      </c>
      <c r="AR19" s="11">
        <f t="shared" ca="1" si="33"/>
        <v>47</v>
      </c>
      <c r="AS19" s="11">
        <f t="shared" ca="1" si="33"/>
        <v>50</v>
      </c>
      <c r="AT19" s="11">
        <f t="shared" ca="1" si="33"/>
        <v>61</v>
      </c>
      <c r="AU19" s="11">
        <f t="shared" ca="1" si="34"/>
        <v>62</v>
      </c>
      <c r="AV19" s="11">
        <f t="shared" ca="1" si="34"/>
        <v>65</v>
      </c>
      <c r="AW19" s="11">
        <f t="shared" ca="1" si="34"/>
        <v>63</v>
      </c>
      <c r="AX19" s="11">
        <f t="shared" ca="1" si="34"/>
        <v>60</v>
      </c>
      <c r="AY19" s="11">
        <f t="shared" ca="1" si="34"/>
        <v>48</v>
      </c>
      <c r="AZ19" s="11">
        <f t="shared" ca="1" si="34"/>
        <v>41</v>
      </c>
      <c r="BA19" s="11">
        <f t="shared" ca="1" si="34"/>
        <v>48</v>
      </c>
      <c r="BB19" s="11">
        <f t="shared" ca="1" si="34"/>
        <v>51</v>
      </c>
      <c r="BC19" s="11">
        <f t="shared" ca="1" si="34"/>
        <v>49</v>
      </c>
      <c r="BD19" s="11">
        <f t="shared" ca="1" si="34"/>
        <v>60</v>
      </c>
      <c r="BE19" s="11">
        <f t="shared" ca="1" si="35"/>
        <v>53</v>
      </c>
      <c r="BF19" s="11">
        <f t="shared" ca="1" si="35"/>
        <v>59</v>
      </c>
      <c r="BG19" s="11">
        <f t="shared" ca="1" si="35"/>
        <v>61</v>
      </c>
      <c r="BH19" s="11">
        <f t="shared" ca="1" si="35"/>
        <v>43</v>
      </c>
      <c r="BI19" s="11">
        <f t="shared" ca="1" si="35"/>
        <v>57</v>
      </c>
      <c r="BJ19" s="11">
        <f t="shared" ca="1" si="35"/>
        <v>59</v>
      </c>
      <c r="BK19" s="11">
        <f t="shared" ca="1" si="35"/>
        <v>58</v>
      </c>
      <c r="BL19" s="11">
        <f t="shared" ca="1" si="35"/>
        <v>52</v>
      </c>
      <c r="BM19" s="11">
        <f t="shared" ca="1" si="35"/>
        <v>48</v>
      </c>
      <c r="BN19" s="11">
        <f t="shared" ca="1" si="35"/>
        <v>43</v>
      </c>
      <c r="BO19" s="11">
        <f t="shared" ca="1" si="36"/>
        <v>44</v>
      </c>
      <c r="BP19" s="11">
        <f t="shared" ca="1" si="36"/>
        <v>58</v>
      </c>
      <c r="BQ19" s="11">
        <f t="shared" ca="1" si="36"/>
        <v>54</v>
      </c>
      <c r="BR19" s="11">
        <f t="shared" ca="1" si="36"/>
        <v>55</v>
      </c>
      <c r="BS19" s="11">
        <f t="shared" ca="1" si="36"/>
        <v>52</v>
      </c>
      <c r="BT19" s="11">
        <f t="shared" ca="1" si="36"/>
        <v>51</v>
      </c>
      <c r="BU19" s="11">
        <f t="shared" ca="1" si="36"/>
        <v>60</v>
      </c>
      <c r="BV19" s="11">
        <f t="shared" ca="1" si="36"/>
        <v>53</v>
      </c>
      <c r="BW19" s="11">
        <f t="shared" ca="1" si="36"/>
        <v>57</v>
      </c>
      <c r="BX19" s="11">
        <f t="shared" ca="1" si="36"/>
        <v>50</v>
      </c>
      <c r="BY19" s="11">
        <f t="shared" ca="1" si="37"/>
        <v>51</v>
      </c>
      <c r="BZ19" s="11">
        <f t="shared" ca="1" si="37"/>
        <v>65</v>
      </c>
      <c r="CA19" s="11">
        <f t="shared" ca="1" si="37"/>
        <v>66</v>
      </c>
      <c r="CB19" s="11">
        <f t="shared" ca="1" si="37"/>
        <v>52</v>
      </c>
      <c r="CC19" s="11">
        <f t="shared" ca="1" si="37"/>
        <v>32</v>
      </c>
      <c r="CD19" s="11">
        <f t="shared" ca="1" si="37"/>
        <v>34</v>
      </c>
      <c r="CE19" s="11">
        <f t="shared" ca="1" si="37"/>
        <v>35</v>
      </c>
      <c r="CF19" s="11">
        <f t="shared" ca="1" si="37"/>
        <v>54</v>
      </c>
      <c r="CG19" s="11">
        <f t="shared" ca="1" si="37"/>
        <v>53</v>
      </c>
      <c r="CH19" s="11">
        <f t="shared" ca="1" si="37"/>
        <v>63</v>
      </c>
      <c r="CI19" s="11">
        <f t="shared" ca="1" si="38"/>
        <v>68</v>
      </c>
      <c r="CJ19" s="11">
        <f t="shared" ca="1" si="38"/>
        <v>59</v>
      </c>
      <c r="CK19" s="11">
        <f t="shared" ca="1" si="38"/>
        <v>62</v>
      </c>
      <c r="CL19" s="11">
        <f t="shared" ca="1" si="38"/>
        <v>54</v>
      </c>
      <c r="CM19" s="11">
        <f t="shared" ca="1" si="38"/>
        <v>46</v>
      </c>
      <c r="CN19" s="11">
        <f t="shared" ca="1" si="38"/>
        <v>56</v>
      </c>
      <c r="CO19" s="11">
        <f t="shared" ca="1" si="38"/>
        <v>69</v>
      </c>
      <c r="CP19" s="11">
        <f t="shared" ca="1" si="38"/>
        <v>75</v>
      </c>
      <c r="CQ19" s="11">
        <f t="shared" ca="1" si="38"/>
        <v>40</v>
      </c>
      <c r="CR19" s="11">
        <f t="shared" ca="1" si="38"/>
        <v>33</v>
      </c>
      <c r="CS19" s="11">
        <f t="shared" ca="1" si="39"/>
        <v>51</v>
      </c>
      <c r="CT19" s="11">
        <f t="shared" ca="1" si="39"/>
        <v>49</v>
      </c>
      <c r="CU19" s="11">
        <f t="shared" ca="1" si="39"/>
        <v>61</v>
      </c>
      <c r="CV19" s="11">
        <f t="shared" ca="1" si="39"/>
        <v>65</v>
      </c>
      <c r="CW19" s="11">
        <f t="shared" ca="1" si="39"/>
        <v>72</v>
      </c>
      <c r="CX19" s="11">
        <f t="shared" ca="1" si="39"/>
        <v>72</v>
      </c>
      <c r="CY19" s="11">
        <f t="shared" ca="1" si="39"/>
        <v>50</v>
      </c>
      <c r="CZ19" s="11">
        <f t="shared" ca="1" si="39"/>
        <v>46</v>
      </c>
      <c r="DA19" s="11">
        <f t="shared" ca="1" si="39"/>
        <v>51</v>
      </c>
      <c r="DB19" s="11">
        <f t="shared" ca="1" si="39"/>
        <v>63</v>
      </c>
      <c r="DC19" s="11">
        <f t="shared" ca="1" si="40"/>
        <v>51</v>
      </c>
      <c r="DD19" s="11">
        <f t="shared" ca="1" si="40"/>
        <v>47</v>
      </c>
      <c r="DE19" s="11">
        <f t="shared" ca="1" si="40"/>
        <v>34</v>
      </c>
      <c r="DF19" s="11">
        <f t="shared" ca="1" si="40"/>
        <v>29</v>
      </c>
      <c r="DG19" s="11">
        <f t="shared" ca="1" si="40"/>
        <v>41</v>
      </c>
      <c r="DH19" s="11">
        <f t="shared" ca="1" si="40"/>
        <v>53</v>
      </c>
      <c r="DI19" s="11">
        <f t="shared" ca="1" si="40"/>
        <v>52</v>
      </c>
      <c r="DJ19" s="11">
        <f t="shared" ca="1" si="40"/>
        <v>84</v>
      </c>
      <c r="DK19" s="11">
        <f t="shared" ca="1" si="40"/>
        <v>75</v>
      </c>
      <c r="DL19" s="11">
        <f t="shared" ca="1" si="40"/>
        <v>70</v>
      </c>
      <c r="DM19" s="11">
        <f t="shared" ca="1" si="41"/>
        <v>55</v>
      </c>
      <c r="DN19" s="11">
        <f t="shared" ca="1" si="41"/>
        <v>61</v>
      </c>
      <c r="DO19" s="11">
        <f t="shared" ca="1" si="41"/>
        <v>64</v>
      </c>
      <c r="DP19" s="11">
        <f t="shared" ca="1" si="41"/>
        <v>62</v>
      </c>
      <c r="DQ19" s="11">
        <f t="shared" ca="1" si="41"/>
        <v>60</v>
      </c>
      <c r="DR19" s="11">
        <f t="shared" ca="1" si="41"/>
        <v>56</v>
      </c>
      <c r="DS19" s="11">
        <f t="shared" ca="1" si="41"/>
        <v>45</v>
      </c>
      <c r="DT19" s="11">
        <f t="shared" ca="1" si="41"/>
        <v>51</v>
      </c>
      <c r="DU19" s="11">
        <f t="shared" ca="1" si="41"/>
        <v>52</v>
      </c>
      <c r="DV19" s="11">
        <f t="shared" ca="1" si="41"/>
        <v>77</v>
      </c>
      <c r="DW19" s="11">
        <f t="shared" ca="1" si="42"/>
        <v>62</v>
      </c>
      <c r="DX19" s="11">
        <f t="shared" ca="1" si="42"/>
        <v>61</v>
      </c>
      <c r="DY19" s="11">
        <f t="shared" ca="1" si="42"/>
        <v>60</v>
      </c>
      <c r="DZ19" s="11">
        <f t="shared" ca="1" si="42"/>
        <v>60</v>
      </c>
      <c r="EA19" s="11">
        <f t="shared" ca="1" si="42"/>
        <v>61</v>
      </c>
      <c r="EB19" s="11">
        <f t="shared" ca="1" si="42"/>
        <v>40</v>
      </c>
      <c r="EC19" s="11">
        <f t="shared" ca="1" si="42"/>
        <v>47</v>
      </c>
      <c r="ED19" s="11">
        <f t="shared" ca="1" si="42"/>
        <v>58</v>
      </c>
      <c r="EE19" s="11">
        <f t="shared" ca="1" si="42"/>
        <v>76</v>
      </c>
      <c r="EF19" s="11">
        <f t="shared" ca="1" si="42"/>
        <v>78</v>
      </c>
      <c r="EG19" s="11">
        <f t="shared" ca="1" si="43"/>
        <v>64</v>
      </c>
      <c r="EH19" s="11">
        <f t="shared" ca="1" si="43"/>
        <v>68</v>
      </c>
      <c r="EI19" s="11">
        <f t="shared" ca="1" si="43"/>
        <v>83</v>
      </c>
      <c r="EJ19" s="11">
        <f t="shared" ca="1" si="43"/>
        <v>71</v>
      </c>
      <c r="EK19" s="11">
        <f t="shared" ca="1" si="43"/>
        <v>53</v>
      </c>
      <c r="EL19" s="11">
        <f t="shared" ca="1" si="43"/>
        <v>60</v>
      </c>
      <c r="EM19" s="11">
        <f t="shared" ca="1" si="43"/>
        <v>47</v>
      </c>
      <c r="EN19" s="11">
        <f t="shared" ca="1" si="43"/>
        <v>57</v>
      </c>
      <c r="EO19" s="11">
        <f t="shared" ca="1" si="43"/>
        <v>57</v>
      </c>
      <c r="EP19" s="11">
        <f t="shared" ca="1" si="43"/>
        <v>54</v>
      </c>
      <c r="EQ19" s="11">
        <f t="shared" ca="1" si="44"/>
        <v>59</v>
      </c>
      <c r="ER19" s="11">
        <f t="shared" ca="1" si="44"/>
        <v>56</v>
      </c>
      <c r="ES19" s="11">
        <f t="shared" ca="1" si="44"/>
        <v>71</v>
      </c>
      <c r="ET19" s="11">
        <f t="shared" ca="1" si="44"/>
        <v>64</v>
      </c>
      <c r="EU19" s="11">
        <f t="shared" ca="1" si="44"/>
        <v>60</v>
      </c>
      <c r="EV19" s="11">
        <f t="shared" ca="1" si="44"/>
        <v>46</v>
      </c>
      <c r="EW19" s="11">
        <f t="shared" ca="1" si="44"/>
        <v>66</v>
      </c>
      <c r="EX19" s="11">
        <f t="shared" ca="1" si="44"/>
        <v>53</v>
      </c>
      <c r="EY19" s="11">
        <f t="shared" ca="1" si="44"/>
        <v>54</v>
      </c>
      <c r="EZ19" s="11">
        <f t="shared" ca="1" si="44"/>
        <v>55</v>
      </c>
      <c r="FA19" s="11">
        <f t="shared" ca="1" si="45"/>
        <v>42</v>
      </c>
      <c r="FB19" s="11">
        <f t="shared" ca="1" si="45"/>
        <v>52</v>
      </c>
      <c r="FC19" s="11">
        <f t="shared" ca="1" si="45"/>
        <v>67</v>
      </c>
      <c r="FD19" s="11">
        <f t="shared" ca="1" si="45"/>
        <v>51</v>
      </c>
      <c r="FE19" s="11">
        <f t="shared" ca="1" si="45"/>
        <v>50</v>
      </c>
      <c r="FF19" s="11">
        <f t="shared" ca="1" si="45"/>
        <v>45</v>
      </c>
      <c r="FG19" s="11">
        <f t="shared" ca="1" si="45"/>
        <v>63</v>
      </c>
      <c r="FH19" s="11">
        <f t="shared" ca="1" si="45"/>
        <v>75</v>
      </c>
      <c r="FI19" s="11">
        <f t="shared" ca="1" si="45"/>
        <v>65</v>
      </c>
      <c r="FJ19" s="11">
        <f t="shared" ca="1" si="45"/>
        <v>48</v>
      </c>
      <c r="FK19" s="11">
        <f t="shared" ca="1" si="46"/>
        <v>45</v>
      </c>
      <c r="FL19" s="11">
        <f t="shared" ca="1" si="46"/>
        <v>55</v>
      </c>
      <c r="FM19" s="11">
        <f t="shared" ca="1" si="46"/>
        <v>63</v>
      </c>
      <c r="FN19" s="11">
        <f t="shared" ca="1" si="46"/>
        <v>48</v>
      </c>
      <c r="FO19" s="11">
        <f t="shared" ca="1" si="46"/>
        <v>38</v>
      </c>
      <c r="FP19" s="11">
        <f t="shared" ca="1" si="46"/>
        <v>51</v>
      </c>
      <c r="FQ19" s="11">
        <f t="shared" ca="1" si="46"/>
        <v>54</v>
      </c>
      <c r="FR19" s="11">
        <f t="shared" ca="1" si="46"/>
        <v>54</v>
      </c>
      <c r="FS19" s="11">
        <f t="shared" ca="1" si="46"/>
        <v>69</v>
      </c>
      <c r="FT19" s="11">
        <f t="shared" ca="1" si="46"/>
        <v>52</v>
      </c>
      <c r="FU19" s="11">
        <f t="shared" ca="1" si="47"/>
        <v>52</v>
      </c>
      <c r="FV19" s="11">
        <f t="shared" ca="1" si="47"/>
        <v>62</v>
      </c>
      <c r="FW19" s="11">
        <f t="shared" ca="1" si="47"/>
        <v>69</v>
      </c>
      <c r="FX19" s="11">
        <f t="shared" ca="1" si="47"/>
        <v>59</v>
      </c>
      <c r="FY19" s="11">
        <f t="shared" ca="1" si="47"/>
        <v>43</v>
      </c>
      <c r="FZ19" s="11">
        <f t="shared" ca="1" si="47"/>
        <v>34</v>
      </c>
      <c r="GA19" s="11">
        <f t="shared" ca="1" si="47"/>
        <v>40</v>
      </c>
      <c r="GB19" s="11">
        <f t="shared" ca="1" si="47"/>
        <v>52</v>
      </c>
      <c r="GC19" s="11">
        <f t="shared" ca="1" si="47"/>
        <v>74</v>
      </c>
      <c r="GD19" s="11">
        <f t="shared" ca="1" si="47"/>
        <v>94</v>
      </c>
      <c r="GE19" s="11">
        <f t="shared" ca="1" si="48"/>
        <v>51</v>
      </c>
      <c r="GF19" s="11">
        <f t="shared" ca="1" si="48"/>
        <v>53</v>
      </c>
      <c r="GG19" s="11">
        <f t="shared" ca="1" si="48"/>
        <v>47</v>
      </c>
      <c r="GH19" s="11">
        <f t="shared" ca="1" si="48"/>
        <v>41</v>
      </c>
      <c r="GI19" s="11">
        <f t="shared" ca="1" si="48"/>
        <v>42</v>
      </c>
      <c r="GJ19" s="11">
        <f t="shared" ca="1" si="48"/>
        <v>56</v>
      </c>
      <c r="GK19" s="11">
        <f t="shared" ca="1" si="48"/>
        <v>54</v>
      </c>
      <c r="GL19" s="11">
        <f t="shared" ca="1" si="48"/>
        <v>69</v>
      </c>
      <c r="GM19" s="11">
        <f t="shared" ca="1" si="48"/>
        <v>55</v>
      </c>
      <c r="GN19" s="11">
        <f t="shared" ca="1" si="48"/>
        <v>58</v>
      </c>
      <c r="GO19" s="11">
        <f t="shared" ca="1" si="49"/>
        <v>40</v>
      </c>
      <c r="GP19" s="11">
        <f t="shared" ca="1" si="49"/>
        <v>34</v>
      </c>
      <c r="GQ19" s="11">
        <f t="shared" ca="1" si="49"/>
        <v>37</v>
      </c>
      <c r="GR19" s="11">
        <f t="shared" ca="1" si="49"/>
        <v>44</v>
      </c>
      <c r="GS19" s="11">
        <f t="shared" ca="1" si="49"/>
        <v>55</v>
      </c>
      <c r="GT19" s="11">
        <f t="shared" ca="1" si="49"/>
        <v>46</v>
      </c>
      <c r="GU19" s="11">
        <f t="shared" ca="1" si="49"/>
        <v>36</v>
      </c>
      <c r="GV19" s="11">
        <f t="shared" ca="1" si="49"/>
        <v>35</v>
      </c>
      <c r="GW19" s="11">
        <f t="shared" ca="1" si="49"/>
        <v>43</v>
      </c>
      <c r="GX19" s="11">
        <f t="shared" ca="1" si="49"/>
        <v>59</v>
      </c>
      <c r="GY19" s="11">
        <f t="shared" ca="1" si="50"/>
        <v>48</v>
      </c>
      <c r="GZ19" s="11">
        <f t="shared" ca="1" si="50"/>
        <v>53</v>
      </c>
      <c r="HA19" s="11">
        <f t="shared" ca="1" si="50"/>
        <v>41</v>
      </c>
      <c r="HB19" s="11">
        <f t="shared" ca="1" si="50"/>
        <v>45</v>
      </c>
      <c r="HC19" s="11">
        <f t="shared" ca="1" si="50"/>
        <v>47</v>
      </c>
      <c r="HD19" s="11">
        <f t="shared" ca="1" si="50"/>
        <v>35</v>
      </c>
      <c r="HE19" s="11">
        <f t="shared" ca="1" si="50"/>
        <v>34</v>
      </c>
      <c r="HF19" s="11">
        <f t="shared" ca="1" si="50"/>
        <v>35</v>
      </c>
      <c r="HG19" s="11">
        <f t="shared" ca="1" si="50"/>
        <v>33</v>
      </c>
      <c r="HH19" s="11">
        <f t="shared" ca="1" si="50"/>
        <v>45</v>
      </c>
      <c r="HI19" s="11">
        <f t="shared" ca="1" si="51"/>
        <v>54</v>
      </c>
      <c r="HJ19" s="11">
        <f t="shared" ca="1" si="51"/>
        <v>69</v>
      </c>
      <c r="HK19" s="11">
        <f t="shared" ca="1" si="51"/>
        <v>43</v>
      </c>
      <c r="HL19" s="11">
        <f t="shared" ca="1" si="51"/>
        <v>45</v>
      </c>
      <c r="HM19" s="11">
        <f t="shared" ca="1" si="51"/>
        <v>39</v>
      </c>
      <c r="HN19" s="11">
        <f t="shared" ca="1" si="51"/>
        <v>30</v>
      </c>
      <c r="HO19" s="11">
        <f t="shared" ca="1" si="51"/>
        <v>38</v>
      </c>
      <c r="HP19" s="11">
        <f t="shared" ca="1" si="51"/>
        <v>39</v>
      </c>
      <c r="HQ19" s="11">
        <f t="shared" ca="1" si="51"/>
        <v>31</v>
      </c>
      <c r="HR19" s="11">
        <f t="shared" ca="1" si="51"/>
        <v>42</v>
      </c>
      <c r="HS19" s="11">
        <f t="shared" ca="1" si="52"/>
        <v>48</v>
      </c>
      <c r="HT19" s="11">
        <f t="shared" ca="1" si="52"/>
        <v>47</v>
      </c>
      <c r="HU19" s="11">
        <f t="shared" ca="1" si="52"/>
        <v>47</v>
      </c>
      <c r="HV19" s="11">
        <f t="shared" ca="1" si="52"/>
        <v>37</v>
      </c>
      <c r="HW19" s="11">
        <f t="shared" ca="1" si="52"/>
        <v>36</v>
      </c>
      <c r="HX19" s="11">
        <f t="shared" ca="1" si="52"/>
        <v>39</v>
      </c>
      <c r="HY19" s="11">
        <f t="shared" ca="1" si="52"/>
        <v>35</v>
      </c>
      <c r="HZ19" s="11">
        <f t="shared" ca="1" si="52"/>
        <v>37</v>
      </c>
      <c r="IA19" s="11">
        <f t="shared" ca="1" si="52"/>
        <v>33</v>
      </c>
      <c r="IB19" s="11">
        <f t="shared" ca="1" si="52"/>
        <v>37</v>
      </c>
      <c r="IC19" s="11">
        <f t="shared" ca="1" si="53"/>
        <v>37</v>
      </c>
      <c r="ID19" s="11">
        <f t="shared" ca="1" si="53"/>
        <v>39</v>
      </c>
      <c r="IE19" s="11">
        <f t="shared" ca="1" si="53"/>
        <v>34</v>
      </c>
      <c r="IF19" s="11">
        <f t="shared" ca="1" si="53"/>
        <v>41</v>
      </c>
      <c r="IG19" s="11">
        <f t="shared" ca="1" si="53"/>
        <v>42</v>
      </c>
      <c r="IH19" s="11">
        <f t="shared" ca="1" si="53"/>
        <v>34</v>
      </c>
      <c r="II19" s="11">
        <f t="shared" ca="1" si="53"/>
        <v>32</v>
      </c>
      <c r="IJ19" s="11">
        <f t="shared" ca="1" si="53"/>
        <v>41</v>
      </c>
      <c r="IK19" s="11">
        <f t="shared" ca="1" si="53"/>
        <v>53</v>
      </c>
      <c r="IL19" s="11">
        <f t="shared" ca="1" si="53"/>
        <v>44</v>
      </c>
      <c r="IM19" s="11">
        <f t="shared" ca="1" si="53"/>
        <v>44</v>
      </c>
      <c r="IN19" s="11">
        <f t="shared" ca="1" si="53"/>
        <v>52</v>
      </c>
      <c r="IO19" s="11">
        <f t="shared" ca="1" si="53"/>
        <v>39</v>
      </c>
      <c r="IP19" s="11">
        <f t="shared" ca="1" si="53"/>
        <v>28</v>
      </c>
      <c r="IQ19" s="13">
        <f t="shared" ca="1" si="53"/>
        <v>25</v>
      </c>
      <c r="IT19" s="82">
        <v>3</v>
      </c>
      <c r="IU19" s="13">
        <v>1</v>
      </c>
    </row>
    <row r="20" spans="1:255" ht="12.75" customHeight="1" x14ac:dyDescent="0.2">
      <c r="B20" s="87">
        <f t="shared" si="28"/>
        <v>154</v>
      </c>
      <c r="F20" s="504">
        <f t="shared" si="55"/>
        <v>2013</v>
      </c>
    </row>
    <row r="22" spans="1:255" s="7" customFormat="1" ht="12.75" customHeight="1" x14ac:dyDescent="0.2"/>
    <row r="23" spans="1:255" s="5" customFormat="1" ht="12.75" customHeight="1" x14ac:dyDescent="0.2">
      <c r="A23" s="495" t="s">
        <v>67</v>
      </c>
      <c r="B23" s="508" t="s">
        <v>45</v>
      </c>
      <c r="C23" s="509" t="s">
        <v>46</v>
      </c>
      <c r="D23" s="495" t="s">
        <v>8</v>
      </c>
      <c r="E23" s="495" t="s">
        <v>48</v>
      </c>
      <c r="F23" s="508" t="s">
        <v>9</v>
      </c>
      <c r="G23" s="50">
        <v>36586</v>
      </c>
      <c r="H23" s="510">
        <v>36587</v>
      </c>
      <c r="I23" s="510">
        <v>36588</v>
      </c>
      <c r="J23" s="510">
        <v>36589</v>
      </c>
      <c r="K23" s="510">
        <v>36590</v>
      </c>
      <c r="L23" s="510">
        <v>36591</v>
      </c>
      <c r="M23" s="510">
        <v>36592</v>
      </c>
      <c r="N23" s="510">
        <v>36593</v>
      </c>
      <c r="O23" s="510">
        <v>36594</v>
      </c>
      <c r="P23" s="510">
        <v>36595</v>
      </c>
      <c r="Q23" s="510">
        <v>36596</v>
      </c>
      <c r="R23" s="510">
        <v>36597</v>
      </c>
      <c r="S23" s="510">
        <v>36598</v>
      </c>
      <c r="T23" s="510">
        <v>36599</v>
      </c>
      <c r="U23" s="510">
        <v>36600</v>
      </c>
      <c r="V23" s="510">
        <v>36601</v>
      </c>
      <c r="W23" s="510">
        <v>36602</v>
      </c>
      <c r="X23" s="510">
        <v>36603</v>
      </c>
      <c r="Y23" s="510">
        <v>36604</v>
      </c>
      <c r="Z23" s="510">
        <v>36605</v>
      </c>
      <c r="AA23" s="510">
        <v>36606</v>
      </c>
      <c r="AB23" s="510">
        <v>36607</v>
      </c>
      <c r="AC23" s="510">
        <v>36608</v>
      </c>
      <c r="AD23" s="510">
        <v>36609</v>
      </c>
      <c r="AE23" s="510">
        <v>36610</v>
      </c>
      <c r="AF23" s="510">
        <v>36611</v>
      </c>
      <c r="AG23" s="510">
        <v>36612</v>
      </c>
      <c r="AH23" s="510">
        <v>36613</v>
      </c>
      <c r="AI23" s="510">
        <v>36614</v>
      </c>
      <c r="AJ23" s="510">
        <v>36615</v>
      </c>
      <c r="AK23" s="510">
        <v>36616</v>
      </c>
      <c r="AL23" s="510">
        <v>36617</v>
      </c>
      <c r="AM23" s="510">
        <v>36618</v>
      </c>
      <c r="AN23" s="510">
        <v>36619</v>
      </c>
      <c r="AO23" s="510">
        <v>36620</v>
      </c>
      <c r="AP23" s="510">
        <v>36621</v>
      </c>
      <c r="AQ23" s="510">
        <v>36622</v>
      </c>
      <c r="AR23" s="510">
        <v>36623</v>
      </c>
      <c r="AS23" s="510">
        <v>36624</v>
      </c>
      <c r="AT23" s="510">
        <v>36625</v>
      </c>
      <c r="AU23" s="510">
        <v>36626</v>
      </c>
      <c r="AV23" s="510">
        <v>36627</v>
      </c>
      <c r="AW23" s="510">
        <v>36628</v>
      </c>
      <c r="AX23" s="510">
        <v>36629</v>
      </c>
      <c r="AY23" s="510">
        <v>36630</v>
      </c>
      <c r="AZ23" s="510">
        <v>36631</v>
      </c>
      <c r="BA23" s="510">
        <v>36632</v>
      </c>
      <c r="BB23" s="510">
        <v>36633</v>
      </c>
      <c r="BC23" s="510">
        <v>36634</v>
      </c>
      <c r="BD23" s="510">
        <v>36635</v>
      </c>
      <c r="BE23" s="510">
        <v>36636</v>
      </c>
      <c r="BF23" s="510">
        <v>36637</v>
      </c>
      <c r="BG23" s="510">
        <v>36638</v>
      </c>
      <c r="BH23" s="510">
        <v>36639</v>
      </c>
      <c r="BI23" s="510">
        <v>36640</v>
      </c>
      <c r="BJ23" s="510">
        <v>36641</v>
      </c>
      <c r="BK23" s="510">
        <v>36642</v>
      </c>
      <c r="BL23" s="510">
        <v>36643</v>
      </c>
      <c r="BM23" s="510">
        <v>36644</v>
      </c>
      <c r="BN23" s="510">
        <v>36645</v>
      </c>
      <c r="BO23" s="510">
        <v>36646</v>
      </c>
      <c r="BP23" s="510">
        <v>36647</v>
      </c>
      <c r="BQ23" s="510">
        <v>36648</v>
      </c>
      <c r="BR23" s="510">
        <v>36649</v>
      </c>
      <c r="BS23" s="510">
        <v>36650</v>
      </c>
      <c r="BT23" s="510">
        <v>36651</v>
      </c>
      <c r="BU23" s="510">
        <v>36652</v>
      </c>
      <c r="BV23" s="510">
        <v>36653</v>
      </c>
      <c r="BW23" s="510">
        <v>36654</v>
      </c>
      <c r="BX23" s="510">
        <v>36655</v>
      </c>
      <c r="BY23" s="510">
        <v>36656</v>
      </c>
      <c r="BZ23" s="510">
        <v>36657</v>
      </c>
      <c r="CA23" s="510">
        <v>36658</v>
      </c>
      <c r="CB23" s="510">
        <v>36659</v>
      </c>
      <c r="CC23" s="510">
        <v>36660</v>
      </c>
      <c r="CD23" s="510">
        <v>36661</v>
      </c>
      <c r="CE23" s="510">
        <v>36662</v>
      </c>
      <c r="CF23" s="510">
        <v>36663</v>
      </c>
      <c r="CG23" s="510">
        <v>36664</v>
      </c>
      <c r="CH23" s="510">
        <v>36665</v>
      </c>
      <c r="CI23" s="510">
        <v>36666</v>
      </c>
      <c r="CJ23" s="510">
        <v>36667</v>
      </c>
      <c r="CK23" s="510">
        <v>36668</v>
      </c>
      <c r="CL23" s="510">
        <v>36669</v>
      </c>
      <c r="CM23" s="510">
        <v>36670</v>
      </c>
      <c r="CN23" s="510">
        <v>36671</v>
      </c>
      <c r="CO23" s="510">
        <v>36672</v>
      </c>
      <c r="CP23" s="510">
        <v>36673</v>
      </c>
      <c r="CQ23" s="510">
        <v>36674</v>
      </c>
      <c r="CR23" s="510">
        <v>36675</v>
      </c>
      <c r="CS23" s="510">
        <v>36676</v>
      </c>
      <c r="CT23" s="510">
        <v>36677</v>
      </c>
      <c r="CU23" s="510">
        <v>36678</v>
      </c>
      <c r="CV23" s="510">
        <v>36679</v>
      </c>
      <c r="CW23" s="510">
        <v>36680</v>
      </c>
      <c r="CX23" s="510">
        <v>36681</v>
      </c>
      <c r="CY23" s="510">
        <v>36682</v>
      </c>
      <c r="CZ23" s="510">
        <v>36683</v>
      </c>
      <c r="DA23" s="510">
        <v>36684</v>
      </c>
      <c r="DB23" s="510">
        <v>36685</v>
      </c>
      <c r="DC23" s="510">
        <v>36686</v>
      </c>
      <c r="DD23" s="510">
        <v>36687</v>
      </c>
      <c r="DE23" s="510">
        <v>36688</v>
      </c>
      <c r="DF23" s="510">
        <v>36689</v>
      </c>
      <c r="DG23" s="510">
        <v>36690</v>
      </c>
      <c r="DH23" s="510">
        <v>36691</v>
      </c>
      <c r="DI23" s="510">
        <v>36692</v>
      </c>
      <c r="DJ23" s="510">
        <v>36693</v>
      </c>
      <c r="DK23" s="510">
        <v>36694</v>
      </c>
      <c r="DL23" s="510">
        <v>36695</v>
      </c>
      <c r="DM23" s="510">
        <v>36696</v>
      </c>
      <c r="DN23" s="510">
        <v>36697</v>
      </c>
      <c r="DO23" s="510">
        <v>36698</v>
      </c>
      <c r="DP23" s="510">
        <v>36699</v>
      </c>
      <c r="DQ23" s="510">
        <v>36700</v>
      </c>
      <c r="DR23" s="510">
        <v>36701</v>
      </c>
      <c r="DS23" s="510">
        <v>36702</v>
      </c>
      <c r="DT23" s="510">
        <v>36703</v>
      </c>
      <c r="DU23" s="510">
        <v>36704</v>
      </c>
      <c r="DV23" s="510">
        <v>36705</v>
      </c>
      <c r="DW23" s="510">
        <v>36706</v>
      </c>
      <c r="DX23" s="510">
        <v>36707</v>
      </c>
      <c r="DY23" s="510">
        <v>36708</v>
      </c>
      <c r="DZ23" s="510">
        <v>36709</v>
      </c>
      <c r="EA23" s="510">
        <v>36710</v>
      </c>
      <c r="EB23" s="510">
        <v>36711</v>
      </c>
      <c r="EC23" s="510">
        <v>36712</v>
      </c>
      <c r="ED23" s="510">
        <v>36713</v>
      </c>
      <c r="EE23" s="510">
        <v>36714</v>
      </c>
      <c r="EF23" s="510">
        <v>36715</v>
      </c>
      <c r="EG23" s="510">
        <v>36716</v>
      </c>
      <c r="EH23" s="510">
        <v>36717</v>
      </c>
      <c r="EI23" s="510">
        <v>36718</v>
      </c>
      <c r="EJ23" s="510">
        <v>36719</v>
      </c>
      <c r="EK23" s="510">
        <v>36720</v>
      </c>
      <c r="EL23" s="510">
        <v>36721</v>
      </c>
      <c r="EM23" s="510">
        <v>36722</v>
      </c>
      <c r="EN23" s="510">
        <v>36723</v>
      </c>
      <c r="EO23" s="510">
        <v>36724</v>
      </c>
      <c r="EP23" s="510">
        <v>36725</v>
      </c>
      <c r="EQ23" s="510">
        <v>36726</v>
      </c>
      <c r="ER23" s="510">
        <v>36727</v>
      </c>
      <c r="ES23" s="510">
        <v>36728</v>
      </c>
      <c r="ET23" s="510">
        <v>36729</v>
      </c>
      <c r="EU23" s="510">
        <v>36730</v>
      </c>
      <c r="EV23" s="510">
        <v>36731</v>
      </c>
      <c r="EW23" s="510">
        <v>36732</v>
      </c>
      <c r="EX23" s="510">
        <v>36733</v>
      </c>
      <c r="EY23" s="510">
        <v>36734</v>
      </c>
      <c r="EZ23" s="510">
        <v>36735</v>
      </c>
      <c r="FA23" s="510">
        <v>36736</v>
      </c>
      <c r="FB23" s="510">
        <v>36737</v>
      </c>
      <c r="FC23" s="510">
        <v>36738</v>
      </c>
      <c r="FD23" s="510">
        <v>36739</v>
      </c>
      <c r="FE23" s="510">
        <v>36740</v>
      </c>
      <c r="FF23" s="510">
        <v>36741</v>
      </c>
      <c r="FG23" s="510">
        <v>36742</v>
      </c>
      <c r="FH23" s="510">
        <v>36743</v>
      </c>
      <c r="FI23" s="510">
        <v>36744</v>
      </c>
      <c r="FJ23" s="510">
        <v>36745</v>
      </c>
      <c r="FK23" s="510">
        <v>36746</v>
      </c>
      <c r="FL23" s="510">
        <v>36747</v>
      </c>
      <c r="FM23" s="510">
        <v>36748</v>
      </c>
      <c r="FN23" s="510">
        <v>36749</v>
      </c>
      <c r="FO23" s="510">
        <v>36750</v>
      </c>
      <c r="FP23" s="510">
        <v>36751</v>
      </c>
      <c r="FQ23" s="510">
        <v>36752</v>
      </c>
      <c r="FR23" s="510">
        <v>36753</v>
      </c>
      <c r="FS23" s="510">
        <v>36754</v>
      </c>
      <c r="FT23" s="510">
        <v>36755</v>
      </c>
      <c r="FU23" s="510">
        <v>36756</v>
      </c>
      <c r="FV23" s="510">
        <v>36757</v>
      </c>
      <c r="FW23" s="510">
        <v>36758</v>
      </c>
      <c r="FX23" s="510">
        <v>36759</v>
      </c>
      <c r="FY23" s="510">
        <v>36760</v>
      </c>
      <c r="FZ23" s="510">
        <v>36761</v>
      </c>
      <c r="GA23" s="510">
        <v>36762</v>
      </c>
      <c r="GB23" s="510">
        <v>36763</v>
      </c>
      <c r="GC23" s="510">
        <v>36764</v>
      </c>
      <c r="GD23" s="510">
        <v>36765</v>
      </c>
      <c r="GE23" s="510">
        <v>36766</v>
      </c>
      <c r="GF23" s="510">
        <v>36767</v>
      </c>
      <c r="GG23" s="510">
        <v>36768</v>
      </c>
      <c r="GH23" s="510">
        <v>36769</v>
      </c>
      <c r="GI23" s="510">
        <v>36770</v>
      </c>
      <c r="GJ23" s="510">
        <v>36771</v>
      </c>
      <c r="GK23" s="510">
        <v>36772</v>
      </c>
      <c r="GL23" s="510">
        <v>36773</v>
      </c>
      <c r="GM23" s="510">
        <v>36774</v>
      </c>
      <c r="GN23" s="510">
        <v>36775</v>
      </c>
      <c r="GO23" s="510">
        <v>36776</v>
      </c>
      <c r="GP23" s="510">
        <v>36777</v>
      </c>
      <c r="GQ23" s="510">
        <v>36778</v>
      </c>
      <c r="GR23" s="510">
        <v>36779</v>
      </c>
      <c r="GS23" s="510">
        <v>36780</v>
      </c>
      <c r="GT23" s="510">
        <v>36781</v>
      </c>
      <c r="GU23" s="510">
        <v>36782</v>
      </c>
      <c r="GV23" s="510">
        <v>36783</v>
      </c>
      <c r="GW23" s="510">
        <v>36784</v>
      </c>
      <c r="GX23" s="510">
        <v>36785</v>
      </c>
      <c r="GY23" s="510">
        <v>36786</v>
      </c>
      <c r="GZ23" s="510">
        <v>36787</v>
      </c>
      <c r="HA23" s="510">
        <v>36788</v>
      </c>
      <c r="HB23" s="510">
        <v>36789</v>
      </c>
      <c r="HC23" s="510">
        <v>36790</v>
      </c>
      <c r="HD23" s="510">
        <v>36791</v>
      </c>
      <c r="HE23" s="510">
        <v>36792</v>
      </c>
      <c r="HF23" s="510">
        <v>36793</v>
      </c>
      <c r="HG23" s="510">
        <v>36794</v>
      </c>
      <c r="HH23" s="510">
        <v>36795</v>
      </c>
      <c r="HI23" s="510">
        <v>36796</v>
      </c>
      <c r="HJ23" s="510">
        <v>36797</v>
      </c>
      <c r="HK23" s="510">
        <v>36798</v>
      </c>
      <c r="HL23" s="510">
        <v>36799</v>
      </c>
      <c r="HM23" s="510">
        <v>36800</v>
      </c>
      <c r="HN23" s="510">
        <v>36801</v>
      </c>
      <c r="HO23" s="510">
        <v>36802</v>
      </c>
      <c r="HP23" s="510">
        <v>36803</v>
      </c>
      <c r="HQ23" s="510">
        <v>36804</v>
      </c>
      <c r="HR23" s="510">
        <v>36805</v>
      </c>
      <c r="HS23" s="510">
        <v>36806</v>
      </c>
      <c r="HT23" s="510">
        <v>36807</v>
      </c>
      <c r="HU23" s="510">
        <v>36808</v>
      </c>
      <c r="HV23" s="510">
        <v>36809</v>
      </c>
      <c r="HW23" s="510">
        <v>36810</v>
      </c>
      <c r="HX23" s="510">
        <v>36811</v>
      </c>
      <c r="HY23" s="510">
        <v>36812</v>
      </c>
      <c r="HZ23" s="510">
        <v>36813</v>
      </c>
      <c r="IA23" s="510">
        <v>36814</v>
      </c>
      <c r="IB23" s="510">
        <v>36815</v>
      </c>
      <c r="IC23" s="510">
        <v>36816</v>
      </c>
      <c r="ID23" s="510">
        <v>36817</v>
      </c>
      <c r="IE23" s="510">
        <v>36818</v>
      </c>
      <c r="IF23" s="510">
        <v>36819</v>
      </c>
      <c r="IG23" s="510">
        <v>36820</v>
      </c>
      <c r="IH23" s="510">
        <v>36821</v>
      </c>
      <c r="II23" s="510">
        <v>36822</v>
      </c>
      <c r="IJ23" s="510">
        <v>36823</v>
      </c>
      <c r="IK23" s="510">
        <v>36824</v>
      </c>
      <c r="IL23" s="510">
        <v>36825</v>
      </c>
      <c r="IM23" s="510">
        <v>36826</v>
      </c>
      <c r="IN23" s="510">
        <v>36827</v>
      </c>
      <c r="IO23" s="510">
        <v>36828</v>
      </c>
      <c r="IP23" s="510">
        <v>36829</v>
      </c>
      <c r="IQ23" s="511">
        <v>36830</v>
      </c>
      <c r="IR23" s="512" t="s">
        <v>14</v>
      </c>
      <c r="IT23" s="508" t="s">
        <v>11</v>
      </c>
      <c r="IU23" s="508" t="s">
        <v>94</v>
      </c>
    </row>
    <row r="24" spans="1:255" ht="12.75" customHeight="1" x14ac:dyDescent="0.2">
      <c r="A24" s="489">
        <v>2018</v>
      </c>
      <c r="B24" s="489">
        <v>100010002</v>
      </c>
      <c r="C24" s="513">
        <f>INDEX(Sites!$A:$N,MATCH($B24,Sites!$A:$A,0),2)</f>
        <v>38.986671999999999</v>
      </c>
      <c r="D24" s="489" t="str">
        <f>INDEX(Sites!$A:$N,MATCH($B24,Sites!$A:$A,0),4)</f>
        <v>DE</v>
      </c>
      <c r="E24" s="489" t="str">
        <f>INDEX(Sites!$A:$N,MATCH($B24,Sites!$A:$A,0),10)</f>
        <v>0.0</v>
      </c>
      <c r="F24" s="489" t="str">
        <f>INDEX(Sites!$A:$N,MATCH($B24,Sites!$A:$A,0),6)</f>
        <v>Kent (KILLENS)</v>
      </c>
      <c r="G24" s="20">
        <f>INDEX('O3-8hr'!$A:$Y,$IU24+G$23-$G$23,$IT24)</f>
        <v>33</v>
      </c>
      <c r="H24" s="19">
        <f>INDEX('O3-8hr'!$A:$Y,$IU24+H$23-$G$23,$IT24)</f>
        <v>40</v>
      </c>
      <c r="I24" s="19">
        <f>INDEX('O3-8hr'!$A:$Y,$IU24+I$23-$G$23,$IT24)</f>
        <v>41</v>
      </c>
      <c r="J24" s="19">
        <f>INDEX('O3-8hr'!$A:$Y,$IU24+J$23-$G$23,$IT24)</f>
        <v>44</v>
      </c>
      <c r="K24" s="19">
        <f>INDEX('O3-8hr'!$A:$Y,$IU24+K$23-$G$23,$IT24)</f>
        <v>40</v>
      </c>
      <c r="L24" s="19">
        <f>INDEX('O3-8hr'!$A:$Y,$IU24+L$23-$G$23,$IT24)</f>
        <v>42</v>
      </c>
      <c r="M24" s="19">
        <f>INDEX('O3-8hr'!$A:$Y,$IU24+M$23-$G$23,$IT24)</f>
        <v>36</v>
      </c>
      <c r="N24" s="19">
        <f>INDEX('O3-8hr'!$A:$Y,$IU24+N$23-$G$23,$IT24)</f>
        <v>41</v>
      </c>
      <c r="O24" s="19">
        <f>INDEX('O3-8hr'!$A:$Y,$IU24+O$23-$G$23,$IT24)</f>
        <v>37</v>
      </c>
      <c r="P24" s="19">
        <f>INDEX('O3-8hr'!$A:$Y,$IU24+P$23-$G$23,$IT24)</f>
        <v>43</v>
      </c>
      <c r="Q24" s="19">
        <f>INDEX('O3-8hr'!$A:$Y,$IU24+Q$23-$G$23,$IT24)</f>
        <v>47</v>
      </c>
      <c r="R24" s="19">
        <f>INDEX('O3-8hr'!$A:$Y,$IU24+R$23-$G$23,$IT24)</f>
        <v>37</v>
      </c>
      <c r="S24" s="19">
        <f>INDEX('O3-8hr'!$A:$Y,$IU24+S$23-$G$23,$IT24)</f>
        <v>43</v>
      </c>
      <c r="T24" s="19">
        <f>INDEX('O3-8hr'!$A:$Y,$IU24+T$23-$G$23,$IT24)</f>
        <v>37</v>
      </c>
      <c r="U24" s="19">
        <f>INDEX('O3-8hr'!$A:$Y,$IU24+U$23-$G$23,$IT24)</f>
        <v>45</v>
      </c>
      <c r="V24" s="19">
        <f>INDEX('O3-8hr'!$A:$Y,$IU24+V$23-$G$23,$IT24)</f>
        <v>42</v>
      </c>
      <c r="W24" s="19">
        <f>INDEX('O3-8hr'!$A:$Y,$IU24+W$23-$G$23,$IT24)</f>
        <v>41</v>
      </c>
      <c r="X24" s="19">
        <f>INDEX('O3-8hr'!$A:$Y,$IU24+X$23-$G$23,$IT24)</f>
        <v>49</v>
      </c>
      <c r="Y24" s="19">
        <f>INDEX('O3-8hr'!$A:$Y,$IU24+Y$23-$G$23,$IT24)</f>
        <v>47</v>
      </c>
      <c r="Z24" s="19">
        <f>INDEX('O3-8hr'!$A:$Y,$IU24+Z$23-$G$23,$IT24)</f>
        <v>41</v>
      </c>
      <c r="AA24" s="19">
        <f>INDEX('O3-8hr'!$A:$Y,$IU24+AA$23-$G$23,$IT24)</f>
        <v>41</v>
      </c>
      <c r="AB24" s="19">
        <f>INDEX('O3-8hr'!$A:$Y,$IU24+AB$23-$G$23,$IT24)</f>
        <v>48</v>
      </c>
      <c r="AC24" s="19">
        <f>INDEX('O3-8hr'!$A:$Y,$IU24+AC$23-$G$23,$IT24)</f>
        <v>46</v>
      </c>
      <c r="AD24" s="19">
        <f>INDEX('O3-8hr'!$A:$Y,$IU24+AD$23-$G$23,$IT24)</f>
        <v>46</v>
      </c>
      <c r="AE24" s="19">
        <f>INDEX('O3-8hr'!$A:$Y,$IU24+AE$23-$G$23,$IT24)</f>
        <v>44</v>
      </c>
      <c r="AF24" s="19">
        <f>INDEX('O3-8hr'!$A:$Y,$IU24+AF$23-$G$23,$IT24)</f>
        <v>46</v>
      </c>
      <c r="AG24" s="19">
        <f>INDEX('O3-8hr'!$A:$Y,$IU24+AG$23-$G$23,$IT24)</f>
        <v>47</v>
      </c>
      <c r="AH24" s="19">
        <f>INDEX('O3-8hr'!$A:$Y,$IU24+AH$23-$G$23,$IT24)</f>
        <v>30</v>
      </c>
      <c r="AI24" s="19">
        <f>INDEX('O3-8hr'!$A:$Y,$IU24+AI$23-$G$23,$IT24)</f>
        <v>46</v>
      </c>
      <c r="AJ24" s="19">
        <f>INDEX('O3-8hr'!$A:$Y,$IU24+AJ$23-$G$23,$IT24)</f>
        <v>38</v>
      </c>
      <c r="AK24" s="19">
        <f>INDEX('O3-8hr'!$A:$Y,$IU24+AK$23-$G$23,$IT24)</f>
        <v>45</v>
      </c>
      <c r="AL24" s="19">
        <f>INDEX('O3-8hr'!$A:$Y,$IU24+AL$23-$G$23,$IT24)</f>
        <v>47</v>
      </c>
      <c r="AM24" s="19">
        <f>INDEX('O3-8hr'!$A:$Y,$IU24+AM$23-$G$23,$IT24)</f>
        <v>41</v>
      </c>
      <c r="AN24" s="19">
        <f>INDEX('O3-8hr'!$A:$Y,$IU24+AN$23-$G$23,$IT24)</f>
        <v>32</v>
      </c>
      <c r="AO24" s="19">
        <f>INDEX('O3-8hr'!$A:$Y,$IU24+AO$23-$G$23,$IT24)</f>
        <v>45</v>
      </c>
      <c r="AP24" s="19">
        <f>INDEX('O3-8hr'!$A:$Y,$IU24+AP$23-$G$23,$IT24)</f>
        <v>46</v>
      </c>
      <c r="AQ24" s="19">
        <f>INDEX('O3-8hr'!$A:$Y,$IU24+AQ$23-$G$23,$IT24)</f>
        <v>57</v>
      </c>
      <c r="AR24" s="19">
        <f>INDEX('O3-8hr'!$A:$Y,$IU24+AR$23-$G$23,$IT24)</f>
        <v>47</v>
      </c>
      <c r="AS24" s="19">
        <f>INDEX('O3-8hr'!$A:$Y,$IU24+AS$23-$G$23,$IT24)</f>
        <v>48</v>
      </c>
      <c r="AT24" s="19">
        <f>INDEX('O3-8hr'!$A:$Y,$IU24+AT$23-$G$23,$IT24)</f>
        <v>46</v>
      </c>
      <c r="AU24" s="19">
        <f>INDEX('O3-8hr'!$A:$Y,$IU24+AU$23-$G$23,$IT24)</f>
        <v>49</v>
      </c>
      <c r="AV24" s="19">
        <f>INDEX('O3-8hr'!$A:$Y,$IU24+AV$23-$G$23,$IT24)</f>
        <v>54</v>
      </c>
      <c r="AW24" s="19">
        <f>INDEX('O3-8hr'!$A:$Y,$IU24+AW$23-$G$23,$IT24)</f>
        <v>57</v>
      </c>
      <c r="AX24" s="19">
        <f>INDEX('O3-8hr'!$A:$Y,$IU24+AX$23-$G$23,$IT24)</f>
        <v>61</v>
      </c>
      <c r="AY24" s="19">
        <f>INDEX('O3-8hr'!$A:$Y,$IU24+AY$23-$G$23,$IT24)</f>
        <v>50</v>
      </c>
      <c r="AZ24" s="19">
        <f>INDEX('O3-8hr'!$A:$Y,$IU24+AZ$23-$G$23,$IT24)</f>
        <v>43</v>
      </c>
      <c r="BA24" s="19">
        <f>INDEX('O3-8hr'!$A:$Y,$IU24+BA$23-$G$23,$IT24)</f>
        <v>42</v>
      </c>
      <c r="BB24" s="19">
        <f>INDEX('O3-8hr'!$A:$Y,$IU24+BB$23-$G$23,$IT24)</f>
        <v>40</v>
      </c>
      <c r="BC24" s="19">
        <f>INDEX('O3-8hr'!$A:$Y,$IU24+BC$23-$G$23,$IT24)</f>
        <v>50</v>
      </c>
      <c r="BD24" s="19">
        <f>INDEX('O3-8hr'!$A:$Y,$IU24+BD$23-$G$23,$IT24)</f>
        <v>44</v>
      </c>
      <c r="BE24" s="19">
        <f>INDEX('O3-8hr'!$A:$Y,$IU24+BE$23-$G$23,$IT24)</f>
        <v>50</v>
      </c>
      <c r="BF24" s="19">
        <f>INDEX('O3-8hr'!$A:$Y,$IU24+BF$23-$G$23,$IT24)</f>
        <v>53</v>
      </c>
      <c r="BG24" s="19">
        <f>INDEX('O3-8hr'!$A:$Y,$IU24+BG$23-$G$23,$IT24)</f>
        <v>52</v>
      </c>
      <c r="BH24" s="19">
        <f>INDEX('O3-8hr'!$A:$Y,$IU24+BH$23-$G$23,$IT24)</f>
        <v>53</v>
      </c>
      <c r="BI24" s="19">
        <f>INDEX('O3-8hr'!$A:$Y,$IU24+BI$23-$G$23,$IT24)</f>
        <v>53</v>
      </c>
      <c r="BJ24" s="19">
        <f>INDEX('O3-8hr'!$A:$Y,$IU24+BJ$23-$G$23,$IT24)</f>
        <v>43</v>
      </c>
      <c r="BK24" s="19">
        <f>INDEX('O3-8hr'!$A:$Y,$IU24+BK$23-$G$23,$IT24)</f>
        <v>58</v>
      </c>
      <c r="BL24" s="19">
        <f>INDEX('O3-8hr'!$A:$Y,$IU24+BL$23-$G$23,$IT24)</f>
        <v>52</v>
      </c>
      <c r="BM24" s="19">
        <f>INDEX('O3-8hr'!$A:$Y,$IU24+BM$23-$G$23,$IT24)</f>
        <v>61</v>
      </c>
      <c r="BN24" s="19">
        <f>INDEX('O3-8hr'!$A:$Y,$IU24+BN$23-$G$23,$IT24)</f>
        <v>41</v>
      </c>
      <c r="BO24" s="19">
        <f>INDEX('O3-8hr'!$A:$Y,$IU24+BO$23-$G$23,$IT24)</f>
        <v>57</v>
      </c>
      <c r="BP24" s="19">
        <f>INDEX('O3-8hr'!$A:$Y,$IU24+BP$23-$G$23,$IT24)</f>
        <v>75</v>
      </c>
      <c r="BQ24" s="19">
        <f>INDEX('O3-8hr'!$A:$Y,$IU24+BQ$23-$G$23,$IT24)</f>
        <v>70</v>
      </c>
      <c r="BR24" s="19">
        <f>INDEX('O3-8hr'!$A:$Y,$IU24+BR$23-$G$23,$IT24)</f>
        <v>62</v>
      </c>
      <c r="BS24" s="19">
        <f>INDEX('O3-8hr'!$A:$Y,$IU24+BS$23-$G$23,$IT24)</f>
        <v>61</v>
      </c>
      <c r="BT24" s="19">
        <f>INDEX('O3-8hr'!$A:$Y,$IU24+BT$23-$G$23,$IT24)</f>
        <v>53</v>
      </c>
      <c r="BU24" s="19">
        <f>INDEX('O3-8hr'!$A:$Y,$IU24+BU$23-$G$23,$IT24)</f>
        <v>36</v>
      </c>
      <c r="BV24" s="19">
        <f>INDEX('O3-8hr'!$A:$Y,$IU24+BV$23-$G$23,$IT24)</f>
        <v>56</v>
      </c>
      <c r="BW24" s="19">
        <f>INDEX('O3-8hr'!$A:$Y,$IU24+BW$23-$G$23,$IT24)</f>
        <v>54</v>
      </c>
      <c r="BX24" s="19">
        <f>INDEX('O3-8hr'!$A:$Y,$IU24+BX$23-$G$23,$IT24)</f>
        <v>54</v>
      </c>
      <c r="BY24" s="19">
        <f>INDEX('O3-8hr'!$A:$Y,$IU24+BY$23-$G$23,$IT24)</f>
        <v>53</v>
      </c>
      <c r="BZ24" s="19">
        <f>INDEX('O3-8hr'!$A:$Y,$IU24+BZ$23-$G$23,$IT24)</f>
        <v>60</v>
      </c>
      <c r="CA24" s="19">
        <f>INDEX('O3-8hr'!$A:$Y,$IU24+CA$23-$G$23,$IT24)</f>
        <v>60</v>
      </c>
      <c r="CB24" s="19">
        <f>INDEX('O3-8hr'!$A:$Y,$IU24+CB$23-$G$23,$IT24)</f>
        <v>44</v>
      </c>
      <c r="CC24" s="19">
        <f>INDEX('O3-8hr'!$A:$Y,$IU24+CC$23-$G$23,$IT24)</f>
        <v>34</v>
      </c>
      <c r="CD24" s="19">
        <f>INDEX('O3-8hr'!$A:$Y,$IU24+CD$23-$G$23,$IT24)</f>
        <v>46</v>
      </c>
      <c r="CE24" s="19">
        <f>INDEX('O3-8hr'!$A:$Y,$IU24+CE$23-$G$23,$IT24)</f>
        <v>40</v>
      </c>
      <c r="CF24" s="19">
        <f>INDEX('O3-8hr'!$A:$Y,$IU24+CF$23-$G$23,$IT24)</f>
        <v>27</v>
      </c>
      <c r="CG24" s="19">
        <f>INDEX('O3-8hr'!$A:$Y,$IU24+CG$23-$G$23,$IT24)</f>
        <v>33</v>
      </c>
      <c r="CH24" s="19">
        <f>INDEX('O3-8hr'!$A:$Y,$IU24+CH$23-$G$23,$IT24)</f>
        <v>24</v>
      </c>
      <c r="CI24" s="19">
        <f>INDEX('O3-8hr'!$A:$Y,$IU24+CI$23-$G$23,$IT24)</f>
        <v>42</v>
      </c>
      <c r="CJ24" s="19">
        <f>INDEX('O3-8hr'!$A:$Y,$IU24+CJ$23-$G$23,$IT24)</f>
        <v>50</v>
      </c>
      <c r="CK24" s="19">
        <f>INDEX('O3-8hr'!$A:$Y,$IU24+CK$23-$G$23,$IT24)</f>
        <v>40</v>
      </c>
      <c r="CL24" s="19">
        <f>INDEX('O3-8hr'!$A:$Y,$IU24+CL$23-$G$23,$IT24)</f>
        <v>48</v>
      </c>
      <c r="CM24" s="19">
        <f>INDEX('O3-8hr'!$A:$Y,$IU24+CM$23-$G$23,$IT24)</f>
        <v>60</v>
      </c>
      <c r="CN24" s="19">
        <f>INDEX('O3-8hr'!$A:$Y,$IU24+CN$23-$G$23,$IT24)</f>
        <v>56</v>
      </c>
      <c r="CO24" s="19">
        <f>INDEX('O3-8hr'!$A:$Y,$IU24+CO$23-$G$23,$IT24)</f>
        <v>44</v>
      </c>
      <c r="CP24" s="19">
        <f>INDEX('O3-8hr'!$A:$Y,$IU24+CP$23-$G$23,$IT24)</f>
        <v>30</v>
      </c>
      <c r="CQ24" s="19">
        <f>INDEX('O3-8hr'!$A:$Y,$IU24+CQ$23-$G$23,$IT24)</f>
        <v>27</v>
      </c>
      <c r="CR24" s="19">
        <f>INDEX('O3-8hr'!$A:$Y,$IU24+CR$23-$G$23,$IT24)</f>
        <v>23</v>
      </c>
      <c r="CS24" s="19">
        <f>INDEX('O3-8hr'!$A:$Y,$IU24+CS$23-$G$23,$IT24)</f>
        <v>31</v>
      </c>
      <c r="CT24" s="19">
        <f>INDEX('O3-8hr'!$A:$Y,$IU24+CT$23-$G$23,$IT24)</f>
        <v>27</v>
      </c>
      <c r="CU24" s="19">
        <f>INDEX('O3-8hr'!$A:$Y,$IU24+CU$23-$G$23,$IT24)</f>
        <v>46</v>
      </c>
      <c r="CV24" s="19">
        <f>INDEX('O3-8hr'!$A:$Y,$IU24+CV$23-$G$23,$IT24)</f>
        <v>45</v>
      </c>
      <c r="CW24" s="19">
        <f>INDEX('O3-8hr'!$A:$Y,$IU24+CW$23-$G$23,$IT24)</f>
        <v>27</v>
      </c>
      <c r="CX24" s="19">
        <f>INDEX('O3-8hr'!$A:$Y,$IU24+CX$23-$G$23,$IT24)</f>
        <v>42</v>
      </c>
      <c r="CY24" s="19">
        <f>INDEX('O3-8hr'!$A:$Y,$IU24+CY$23-$G$23,$IT24)</f>
        <v>58</v>
      </c>
      <c r="CZ24" s="19">
        <f>INDEX('O3-8hr'!$A:$Y,$IU24+CZ$23-$G$23,$IT24)</f>
        <v>36</v>
      </c>
      <c r="DA24" s="19">
        <f>INDEX('O3-8hr'!$A:$Y,$IU24+DA$23-$G$23,$IT24)</f>
        <v>36</v>
      </c>
      <c r="DB24" s="19">
        <f>INDEX('O3-8hr'!$A:$Y,$IU24+DB$23-$G$23,$IT24)</f>
        <v>50</v>
      </c>
      <c r="DC24" s="19">
        <f>INDEX('O3-8hr'!$A:$Y,$IU24+DC$23-$G$23,$IT24)</f>
        <v>50</v>
      </c>
      <c r="DD24" s="19">
        <f>INDEX('O3-8hr'!$A:$Y,$IU24+DD$23-$G$23,$IT24)</f>
        <v>53</v>
      </c>
      <c r="DE24" s="19">
        <f>INDEX('O3-8hr'!$A:$Y,$IU24+DE$23-$G$23,$IT24)</f>
        <v>41</v>
      </c>
      <c r="DF24" s="19">
        <f>INDEX('O3-8hr'!$A:$Y,$IU24+DF$23-$G$23,$IT24)</f>
        <v>41</v>
      </c>
      <c r="DG24" s="19">
        <f>INDEX('O3-8hr'!$A:$Y,$IU24+DG$23-$G$23,$IT24)</f>
        <v>41</v>
      </c>
      <c r="DH24" s="19">
        <f>INDEX('O3-8hr'!$A:$Y,$IU24+DH$23-$G$23,$IT24)</f>
        <v>54</v>
      </c>
      <c r="DI24" s="19">
        <f>INDEX('O3-8hr'!$A:$Y,$IU24+DI$23-$G$23,$IT24)</f>
        <v>47</v>
      </c>
      <c r="DJ24" s="19">
        <f>INDEX('O3-8hr'!$A:$Y,$IU24+DJ$23-$G$23,$IT24)</f>
        <v>57</v>
      </c>
      <c r="DK24" s="19">
        <f>INDEX('O3-8hr'!$A:$Y,$IU24+DK$23-$G$23,$IT24)</f>
        <v>65</v>
      </c>
      <c r="DL24" s="19">
        <f>INDEX('O3-8hr'!$A:$Y,$IU24+DL$23-$G$23,$IT24)</f>
        <v>63</v>
      </c>
      <c r="DM24" s="19">
        <f>INDEX('O3-8hr'!$A:$Y,$IU24+DM$23-$G$23,$IT24)</f>
        <v>45</v>
      </c>
      <c r="DN24" s="19">
        <f>INDEX('O3-8hr'!$A:$Y,$IU24+DN$23-$G$23,$IT24)</f>
        <v>50</v>
      </c>
      <c r="DO24" s="19">
        <f>INDEX('O3-8hr'!$A:$Y,$IU24+DO$23-$G$23,$IT24)</f>
        <v>58</v>
      </c>
      <c r="DP24" s="19">
        <f>INDEX('O3-8hr'!$A:$Y,$IU24+DP$23-$G$23,$IT24)</f>
        <v>39</v>
      </c>
      <c r="DQ24" s="19">
        <f>INDEX('O3-8hr'!$A:$Y,$IU24+DQ$23-$G$23,$IT24)</f>
        <v>36</v>
      </c>
      <c r="DR24" s="19">
        <f>INDEX('O3-8hr'!$A:$Y,$IU24+DR$23-$G$23,$IT24)</f>
        <v>48</v>
      </c>
      <c r="DS24" s="19">
        <f>INDEX('O3-8hr'!$A:$Y,$IU24+DS$23-$G$23,$IT24)</f>
        <v>40</v>
      </c>
      <c r="DT24" s="19">
        <f>INDEX('O3-8hr'!$A:$Y,$IU24+DT$23-$G$23,$IT24)</f>
        <v>47</v>
      </c>
      <c r="DU24" s="19">
        <f>INDEX('O3-8hr'!$A:$Y,$IU24+DU$23-$G$23,$IT24)</f>
        <v>39</v>
      </c>
      <c r="DV24" s="19">
        <f>INDEX('O3-8hr'!$A:$Y,$IU24+DV$23-$G$23,$IT24)</f>
        <v>60</v>
      </c>
      <c r="DW24" s="19">
        <f>INDEX('O3-8hr'!$A:$Y,$IU24+DW$23-$G$23,$IT24)</f>
        <v>62</v>
      </c>
      <c r="DX24" s="19">
        <f>INDEX('O3-8hr'!$A:$Y,$IU24+DX$23-$G$23,$IT24)</f>
        <v>65</v>
      </c>
      <c r="DY24" s="19">
        <f>INDEX('O3-8hr'!$A:$Y,$IU24+DY$23-$G$23,$IT24)</f>
        <v>67</v>
      </c>
      <c r="DZ24" s="19">
        <f>INDEX('O3-8hr'!$A:$Y,$IU24+DZ$23-$G$23,$IT24)</f>
        <v>56</v>
      </c>
      <c r="EA24" s="19">
        <f>INDEX('O3-8hr'!$A:$Y,$IU24+EA$23-$G$23,$IT24)</f>
        <v>59</v>
      </c>
      <c r="EB24" s="19">
        <f>INDEX('O3-8hr'!$A:$Y,$IU24+EB$23-$G$23,$IT24)</f>
        <v>23</v>
      </c>
      <c r="EC24" s="19">
        <f>INDEX('O3-8hr'!$A:$Y,$IU24+EC$23-$G$23,$IT24)</f>
        <v>29</v>
      </c>
      <c r="ED24" s="19">
        <f>INDEX('O3-8hr'!$A:$Y,$IU24+ED$23-$G$23,$IT24)</f>
        <v>43</v>
      </c>
      <c r="EE24" s="19">
        <f>INDEX('O3-8hr'!$A:$Y,$IU24+EE$23-$G$23,$IT24)</f>
        <v>38</v>
      </c>
      <c r="EF24" s="19">
        <f>INDEX('O3-8hr'!$A:$Y,$IU24+EF$23-$G$23,$IT24)</f>
        <v>44</v>
      </c>
      <c r="EG24" s="19">
        <f>INDEX('O3-8hr'!$A:$Y,$IU24+EG$23-$G$23,$IT24)</f>
        <v>59</v>
      </c>
      <c r="EH24" s="19">
        <f>INDEX('O3-8hr'!$A:$Y,$IU24+EH$23-$G$23,$IT24)</f>
        <v>80</v>
      </c>
      <c r="EI24" s="19">
        <f>INDEX('O3-8hr'!$A:$Y,$IU24+EI$23-$G$23,$IT24)</f>
        <v>63</v>
      </c>
      <c r="EJ24" s="19">
        <f>INDEX('O3-8hr'!$A:$Y,$IU24+EJ$23-$G$23,$IT24)</f>
        <v>45</v>
      </c>
      <c r="EK24" s="19">
        <f>INDEX('O3-8hr'!$A:$Y,$IU24+EK$23-$G$23,$IT24)</f>
        <v>45</v>
      </c>
      <c r="EL24" s="19">
        <f>INDEX('O3-8hr'!$A:$Y,$IU24+EL$23-$G$23,$IT24)</f>
        <v>45</v>
      </c>
      <c r="EM24" s="19">
        <f>INDEX('O3-8hr'!$A:$Y,$IU24+EM$23-$G$23,$IT24)</f>
        <v>48</v>
      </c>
      <c r="EN24" s="19">
        <f>INDEX('O3-8hr'!$A:$Y,$IU24+EN$23-$G$23,$IT24)</f>
        <v>55</v>
      </c>
      <c r="EO24" s="19">
        <f>INDEX('O3-8hr'!$A:$Y,$IU24+EO$23-$G$23,$IT24)</f>
        <v>46</v>
      </c>
      <c r="EP24" s="19">
        <f>INDEX('O3-8hr'!$A:$Y,$IU24+EP$23-$G$23,$IT24)</f>
        <v>46</v>
      </c>
      <c r="EQ24" s="19">
        <f>INDEX('O3-8hr'!$A:$Y,$IU24+EQ$23-$G$23,$IT24)</f>
        <v>58</v>
      </c>
      <c r="ER24" s="19">
        <f>INDEX('O3-8hr'!$A:$Y,$IU24+ER$23-$G$23,$IT24)</f>
        <v>54</v>
      </c>
      <c r="ES24" s="19">
        <f>INDEX('O3-8hr'!$A:$Y,$IU24+ES$23-$G$23,$IT24)</f>
        <v>32</v>
      </c>
      <c r="ET24" s="19">
        <f>INDEX('O3-8hr'!$A:$Y,$IU24+ET$23-$G$23,$IT24)</f>
        <v>35</v>
      </c>
      <c r="EU24" s="19">
        <f>INDEX('O3-8hr'!$A:$Y,$IU24+EU$23-$G$23,$IT24)</f>
        <v>28</v>
      </c>
      <c r="EV24" s="19">
        <f>INDEX('O3-8hr'!$A:$Y,$IU24+EV$23-$G$23,$IT24)</f>
        <v>30</v>
      </c>
      <c r="EW24" s="19">
        <f>INDEX('O3-8hr'!$A:$Y,$IU24+EW$23-$G$23,$IT24)</f>
        <v>36</v>
      </c>
      <c r="EX24" s="19">
        <f>INDEX('O3-8hr'!$A:$Y,$IU24+EX$23-$G$23,$IT24)</f>
        <v>50</v>
      </c>
      <c r="EY24" s="19">
        <f>INDEX('O3-8hr'!$A:$Y,$IU24+EY$23-$G$23,$IT24)</f>
        <v>43</v>
      </c>
      <c r="EZ24" s="19">
        <f>INDEX('O3-8hr'!$A:$Y,$IU24+EZ$23-$G$23,$IT24)</f>
        <v>48</v>
      </c>
      <c r="FA24" s="19">
        <f>INDEX('O3-8hr'!$A:$Y,$IU24+FA$23-$G$23,$IT24)</f>
        <v>43</v>
      </c>
      <c r="FB24" s="19">
        <f>INDEX('O3-8hr'!$A:$Y,$IU24+FB$23-$G$23,$IT24)</f>
        <v>41</v>
      </c>
      <c r="FC24" s="19">
        <f>INDEX('O3-8hr'!$A:$Y,$IU24+FC$23-$G$23,$IT24)</f>
        <v>36</v>
      </c>
      <c r="FD24" s="19">
        <f>INDEX('O3-8hr'!$A:$Y,$IU24+FD$23-$G$23,$IT24)</f>
        <v>32</v>
      </c>
      <c r="FE24" s="19">
        <f>INDEX('O3-8hr'!$A:$Y,$IU24+FE$23-$G$23,$IT24)</f>
        <v>20</v>
      </c>
      <c r="FF24" s="19">
        <f>INDEX('O3-8hr'!$A:$Y,$IU24+FF$23-$G$23,$IT24)</f>
        <v>20</v>
      </c>
      <c r="FG24" s="19">
        <f>INDEX('O3-8hr'!$A:$Y,$IU24+FG$23-$G$23,$IT24)</f>
        <v>40</v>
      </c>
      <c r="FH24" s="19">
        <f>INDEX('O3-8hr'!$A:$Y,$IU24+FH$23-$G$23,$IT24)</f>
        <v>44</v>
      </c>
      <c r="FI24" s="19">
        <f>INDEX('O3-8hr'!$A:$Y,$IU24+FI$23-$G$23,$IT24)</f>
        <v>41</v>
      </c>
      <c r="FJ24" s="19">
        <f>INDEX('O3-8hr'!$A:$Y,$IU24+FJ$23-$G$23,$IT24)</f>
        <v>38</v>
      </c>
      <c r="FK24" s="19">
        <f>INDEX('O3-8hr'!$A:$Y,$IU24+FK$23-$G$23,$IT24)</f>
        <v>54</v>
      </c>
      <c r="FL24" s="19">
        <f>INDEX('O3-8hr'!$A:$Y,$IU24+FL$23-$G$23,$IT24)</f>
        <v>49</v>
      </c>
      <c r="FM24" s="19">
        <f>INDEX('O3-8hr'!$A:$Y,$IU24+FM$23-$G$23,$IT24)</f>
        <v>50</v>
      </c>
      <c r="FN24" s="19">
        <f>INDEX('O3-8hr'!$A:$Y,$IU24+FN$23-$G$23,$IT24)</f>
        <v>42</v>
      </c>
      <c r="FO24" s="19">
        <f>INDEX('O3-8hr'!$A:$Y,$IU24+FO$23-$G$23,$IT24)</f>
        <v>47</v>
      </c>
      <c r="FP24" s="19">
        <f>INDEX('O3-8hr'!$A:$Y,$IU24+FP$23-$G$23,$IT24)</f>
        <v>40</v>
      </c>
      <c r="FQ24" s="19">
        <f>INDEX('O3-8hr'!$A:$Y,$IU24+FQ$23-$G$23,$IT24)</f>
        <v>48</v>
      </c>
      <c r="FR24" s="19">
        <f>INDEX('O3-8hr'!$A:$Y,$IU24+FR$23-$G$23,$IT24)</f>
        <v>63</v>
      </c>
      <c r="FS24" s="19">
        <f>INDEX('O3-8hr'!$A:$Y,$IU24+FS$23-$G$23,$IT24)</f>
        <v>44</v>
      </c>
      <c r="FT24" s="19">
        <f>INDEX('O3-8hr'!$A:$Y,$IU24+FT$23-$G$23,$IT24)</f>
        <v>53</v>
      </c>
      <c r="FU24" s="19">
        <f>INDEX('O3-8hr'!$A:$Y,$IU24+FU$23-$G$23,$IT24)</f>
        <v>42</v>
      </c>
      <c r="FV24" s="19">
        <f>INDEX('O3-8hr'!$A:$Y,$IU24+FV$23-$G$23,$IT24)</f>
        <v>23</v>
      </c>
      <c r="FW24" s="19">
        <f>INDEX('O3-8hr'!$A:$Y,$IU24+FW$23-$G$23,$IT24)</f>
        <v>28</v>
      </c>
      <c r="FX24" s="19">
        <f>INDEX('O3-8hr'!$A:$Y,$IU24+FX$23-$G$23,$IT24)</f>
        <v>31</v>
      </c>
      <c r="FY24" s="19">
        <f>INDEX('O3-8hr'!$A:$Y,$IU24+FY$23-$G$23,$IT24)</f>
        <v>45</v>
      </c>
      <c r="FZ24" s="19">
        <f>INDEX('O3-8hr'!$A:$Y,$IU24+FZ$23-$G$23,$IT24)</f>
        <v>35</v>
      </c>
      <c r="GA24" s="19">
        <f>INDEX('O3-8hr'!$A:$Y,$IU24+GA$23-$G$23,$IT24)</f>
        <v>44</v>
      </c>
      <c r="GB24" s="19">
        <f>INDEX('O3-8hr'!$A:$Y,$IU24+GB$23-$G$23,$IT24)</f>
        <v>47</v>
      </c>
      <c r="GC24" s="19">
        <f>INDEX('O3-8hr'!$A:$Y,$IU24+GC$23-$G$23,$IT24)</f>
        <v>43</v>
      </c>
      <c r="GD24" s="19">
        <f>INDEX('O3-8hr'!$A:$Y,$IU24+GD$23-$G$23,$IT24)</f>
        <v>53</v>
      </c>
      <c r="GE24" s="19">
        <f>INDEX('O3-8hr'!$A:$Y,$IU24+GE$23-$G$23,$IT24)</f>
        <v>43</v>
      </c>
      <c r="GF24" s="19">
        <f>INDEX('O3-8hr'!$A:$Y,$IU24+GF$23-$G$23,$IT24)</f>
        <v>46</v>
      </c>
      <c r="GG24" s="19">
        <f>INDEX('O3-8hr'!$A:$Y,$IU24+GG$23-$G$23,$IT24)</f>
        <v>56</v>
      </c>
      <c r="GH24" s="19">
        <f>INDEX('O3-8hr'!$A:$Y,$IU24+GH$23-$G$23,$IT24)</f>
        <v>47</v>
      </c>
      <c r="GI24" s="19">
        <f>INDEX('O3-8hr'!$A:$Y,$IU24+GI$23-$G$23,$IT24)</f>
        <v>31</v>
      </c>
      <c r="GJ24" s="19">
        <f>INDEX('O3-8hr'!$A:$Y,$IU24+GJ$23-$G$23,$IT24)</f>
        <v>33</v>
      </c>
      <c r="GK24" s="19">
        <f>INDEX('O3-8hr'!$A:$Y,$IU24+GK$23-$G$23,$IT24)</f>
        <v>34</v>
      </c>
      <c r="GL24" s="19">
        <f>INDEX('O3-8hr'!$A:$Y,$IU24+GL$23-$G$23,$IT24)</f>
        <v>53</v>
      </c>
      <c r="GM24" s="19">
        <f>INDEX('O3-8hr'!$A:$Y,$IU24+GM$23-$G$23,$IT24)</f>
        <v>54</v>
      </c>
      <c r="GN24" s="19">
        <f>INDEX('O3-8hr'!$A:$Y,$IU24+GN$23-$G$23,$IT24)</f>
        <v>45</v>
      </c>
      <c r="GO24" s="19">
        <f>INDEX('O3-8hr'!$A:$Y,$IU24+GO$23-$G$23,$IT24)</f>
        <v>49</v>
      </c>
      <c r="GP24" s="19">
        <f>INDEX('O3-8hr'!$A:$Y,$IU24+GP$23-$G$23,$IT24)</f>
        <v>25</v>
      </c>
      <c r="GQ24" s="19">
        <f>INDEX('O3-8hr'!$A:$Y,$IU24+GQ$23-$G$23,$IT24)</f>
        <v>32</v>
      </c>
      <c r="GR24" s="19">
        <f>INDEX('O3-8hr'!$A:$Y,$IU24+GR$23-$G$23,$IT24)</f>
        <v>26</v>
      </c>
      <c r="GS24" s="19">
        <f>INDEX('O3-8hr'!$A:$Y,$IU24+GS$23-$G$23,$IT24)</f>
        <v>22</v>
      </c>
      <c r="GT24" s="19">
        <f>INDEX('O3-8hr'!$A:$Y,$IU24+GT$23-$G$23,$IT24)</f>
        <v>18</v>
      </c>
      <c r="GU24" s="19">
        <f>INDEX('O3-8hr'!$A:$Y,$IU24+GU$23-$G$23,$IT24)</f>
        <v>20</v>
      </c>
      <c r="GV24" s="19">
        <f>INDEX('O3-8hr'!$A:$Y,$IU24+GV$23-$G$23,$IT24)</f>
        <v>24</v>
      </c>
      <c r="GW24" s="19">
        <f>INDEX('O3-8hr'!$A:$Y,$IU24+GW$23-$G$23,$IT24)</f>
        <v>30</v>
      </c>
      <c r="GX24" s="19">
        <f>INDEX('O3-8hr'!$A:$Y,$IU24+GX$23-$G$23,$IT24)</f>
        <v>29</v>
      </c>
      <c r="GY24" s="19">
        <f>INDEX('O3-8hr'!$A:$Y,$IU24+GY$23-$G$23,$IT24)</f>
        <v>28</v>
      </c>
      <c r="GZ24" s="19">
        <f>INDEX('O3-8hr'!$A:$Y,$IU24+GZ$23-$G$23,$IT24)</f>
        <v>26</v>
      </c>
      <c r="HA24" s="19">
        <f>INDEX('O3-8hr'!$A:$Y,$IU24+HA$23-$G$23,$IT24)</f>
        <v>47</v>
      </c>
      <c r="HB24" s="19">
        <f>INDEX('O3-8hr'!$A:$Y,$IU24+HB$23-$G$23,$IT24)</f>
        <v>29</v>
      </c>
      <c r="HC24" s="19">
        <f>INDEX('O3-8hr'!$A:$Y,$IU24+HC$23-$G$23,$IT24)</f>
        <v>31</v>
      </c>
      <c r="HD24" s="19">
        <f>INDEX('O3-8hr'!$A:$Y,$IU24+HD$23-$G$23,$IT24)</f>
        <v>38</v>
      </c>
      <c r="HE24" s="19">
        <f>INDEX('O3-8hr'!$A:$Y,$IU24+HE$23-$G$23,$IT24)</f>
        <v>37</v>
      </c>
      <c r="HF24" s="19">
        <f>INDEX('O3-8hr'!$A:$Y,$IU24+HF$23-$G$23,$IT24)</f>
        <v>34</v>
      </c>
      <c r="HG24" s="19">
        <f>INDEX('O3-8hr'!$A:$Y,$IU24+HG$23-$G$23,$IT24)</f>
        <v>30</v>
      </c>
      <c r="HH24" s="19">
        <f>INDEX('O3-8hr'!$A:$Y,$IU24+HH$23-$G$23,$IT24)</f>
        <v>29</v>
      </c>
      <c r="HI24" s="19">
        <f>INDEX('O3-8hr'!$A:$Y,$IU24+HI$23-$G$23,$IT24)</f>
        <v>32</v>
      </c>
      <c r="HJ24" s="19">
        <f>INDEX('O3-8hr'!$A:$Y,$IU24+HJ$23-$G$23,$IT24)</f>
        <v>27</v>
      </c>
      <c r="HK24" s="19">
        <f>INDEX('O3-8hr'!$A:$Y,$IU24+HK$23-$G$23,$IT24)</f>
        <v>46</v>
      </c>
      <c r="HL24" s="19">
        <f>INDEX('O3-8hr'!$A:$Y,$IU24+HL$23-$G$23,$IT24)</f>
        <v>44</v>
      </c>
      <c r="HM24" s="19">
        <f>INDEX('O3-8hr'!$A:$Y,$IU24+HM$23-$G$23,$IT24)</f>
        <v>49</v>
      </c>
      <c r="HN24" s="19">
        <f>INDEX('O3-8hr'!$A:$Y,$IU24+HN$23-$G$23,$IT24)</f>
        <v>45</v>
      </c>
      <c r="HO24" s="19">
        <f>INDEX('O3-8hr'!$A:$Y,$IU24+HO$23-$G$23,$IT24)</f>
        <v>42</v>
      </c>
      <c r="HP24" s="19">
        <f>INDEX('O3-8hr'!$A:$Y,$IU24+HP$23-$G$23,$IT24)</f>
        <v>40</v>
      </c>
      <c r="HQ24" s="19">
        <f>INDEX('O3-8hr'!$A:$Y,$IU24+HQ$23-$G$23,$IT24)</f>
        <v>16</v>
      </c>
      <c r="HR24" s="19">
        <f>INDEX('O3-8hr'!$A:$Y,$IU24+HR$23-$G$23,$IT24)</f>
        <v>26</v>
      </c>
      <c r="HS24" s="19">
        <f>INDEX('O3-8hr'!$A:$Y,$IU24+HS$23-$G$23,$IT24)</f>
        <v>37</v>
      </c>
      <c r="HT24" s="19">
        <f>INDEX('O3-8hr'!$A:$Y,$IU24+HT$23-$G$23,$IT24)</f>
        <v>31</v>
      </c>
      <c r="HU24" s="19">
        <f>INDEX('O3-8hr'!$A:$Y,$IU24+HU$23-$G$23,$IT24)</f>
        <v>32</v>
      </c>
      <c r="HV24" s="19">
        <f>INDEX('O3-8hr'!$A:$Y,$IU24+HV$23-$G$23,$IT24)</f>
        <v>33</v>
      </c>
      <c r="HW24" s="19">
        <f>INDEX('O3-8hr'!$A:$Y,$IU24+HW$23-$G$23,$IT24)</f>
        <v>22</v>
      </c>
      <c r="HX24" s="19">
        <f>INDEX('O3-8hr'!$A:$Y,$IU24+HX$23-$G$23,$IT24)</f>
        <v>33</v>
      </c>
      <c r="HY24" s="19">
        <f>INDEX('O3-8hr'!$A:$Y,$IU24+HY$23-$G$23,$IT24)</f>
        <v>32</v>
      </c>
      <c r="HZ24" s="19">
        <f>INDEX('O3-8hr'!$A:$Y,$IU24+HZ$23-$G$23,$IT24)</f>
        <v>27</v>
      </c>
      <c r="IA24" s="19">
        <f>INDEX('O3-8hr'!$A:$Y,$IU24+IA$23-$G$23,$IT24)</f>
        <v>33</v>
      </c>
      <c r="IB24" s="19">
        <f>INDEX('O3-8hr'!$A:$Y,$IU24+IB$23-$G$23,$IT24)</f>
        <v>23</v>
      </c>
      <c r="IC24" s="19">
        <f>INDEX('O3-8hr'!$A:$Y,$IU24+IC$23-$G$23,$IT24)</f>
        <v>38</v>
      </c>
      <c r="ID24" s="19">
        <f>INDEX('O3-8hr'!$A:$Y,$IU24+ID$23-$G$23,$IT24)</f>
        <v>34</v>
      </c>
      <c r="IE24" s="19">
        <f>INDEX('O3-8hr'!$A:$Y,$IU24+IE$23-$G$23,$IT24)</f>
        <v>39</v>
      </c>
      <c r="IF24" s="19">
        <f>INDEX('O3-8hr'!$A:$Y,$IU24+IF$23-$G$23,$IT24)</f>
        <v>33</v>
      </c>
      <c r="IG24" s="19">
        <f>INDEX('O3-8hr'!$A:$Y,$IU24+IG$23-$G$23,$IT24)</f>
        <v>29</v>
      </c>
      <c r="IH24" s="19">
        <f>INDEX('O3-8hr'!$A:$Y,$IU24+IH$23-$G$23,$IT24)</f>
        <v>34</v>
      </c>
      <c r="II24" s="19">
        <f>INDEX('O3-8hr'!$A:$Y,$IU24+II$23-$G$23,$IT24)</f>
        <v>42</v>
      </c>
      <c r="IJ24" s="19">
        <f>INDEX('O3-8hr'!$A:$Y,$IU24+IJ$23-$G$23,$IT24)</f>
        <v>26</v>
      </c>
      <c r="IK24" s="19">
        <f>INDEX('O3-8hr'!$A:$Y,$IU24+IK$23-$G$23,$IT24)</f>
        <v>25</v>
      </c>
      <c r="IL24" s="19">
        <f>INDEX('O3-8hr'!$A:$Y,$IU24+IL$23-$G$23,$IT24)</f>
        <v>33</v>
      </c>
      <c r="IM24" s="19">
        <f>INDEX('O3-8hr'!$A:$Y,$IU24+IM$23-$G$23,$IT24)</f>
        <v>31</v>
      </c>
      <c r="IN24" s="19">
        <f>INDEX('O3-8hr'!$A:$Y,$IU24+IN$23-$G$23,$IT24)</f>
        <v>24</v>
      </c>
      <c r="IO24" s="19">
        <f>INDEX('O3-8hr'!$A:$Y,$IU24+IO$23-$G$23,$IT24)</f>
        <v>29</v>
      </c>
      <c r="IP24" s="19">
        <f>INDEX('O3-8hr'!$A:$Y,$IU24+IP$23-$G$23,$IT24)</f>
        <v>33</v>
      </c>
      <c r="IQ24" s="14">
        <f>INDEX('O3-8hr'!$A:$Y,$IU24+IQ$23-$G$23,$IT24)</f>
        <v>41</v>
      </c>
      <c r="IR24" s="489">
        <f t="shared" ref="IR24:IR46" si="57">MAX(G24:IQ24)</f>
        <v>80</v>
      </c>
      <c r="IT24" s="489">
        <f>MATCH($B24,'O3-8hr'!$1:$1,0)</f>
        <v>3</v>
      </c>
      <c r="IU24" s="514">
        <f>MATCH(DATE($A24,$IT$19,$IU$19),'O3-8hr'!$B:$B,0)</f>
        <v>1161</v>
      </c>
    </row>
    <row r="25" spans="1:255" ht="12.75" customHeight="1" x14ac:dyDescent="0.2">
      <c r="A25" s="26">
        <v>2018</v>
      </c>
      <c r="B25" s="26">
        <v>100031010</v>
      </c>
      <c r="C25" s="88">
        <f>INDEX(Sites!$A:$N,MATCH($B25,Sites!$A:$A,0),2)</f>
        <v>39.817222000000001</v>
      </c>
      <c r="D25" s="26" t="str">
        <f>INDEX(Sites!$A:$N,MATCH($B25,Sites!$A:$A,0),4)</f>
        <v>DE</v>
      </c>
      <c r="E25" s="26" t="str">
        <f>INDEX(Sites!$A:$N,MATCH($B25,Sites!$A:$A,0),10)</f>
        <v>0.0</v>
      </c>
      <c r="F25" s="148" t="str">
        <f>INDEX(Sites!$A:$N,MATCH($B25,Sites!$A:$A,0),6)</f>
        <v>New Castle (BCSP)</v>
      </c>
      <c r="G25" s="18">
        <f>INDEX('O3-8hr'!$A:$Y,$IU25+G$23-$G$23,$IT25)</f>
        <v>23</v>
      </c>
      <c r="H25" s="12">
        <f>INDEX('O3-8hr'!$A:$Y,$IU25+H$23-$G$23,$IT25)</f>
        <v>32</v>
      </c>
      <c r="I25" s="12">
        <f>INDEX('O3-8hr'!$A:$Y,$IU25+I$23-$G$23,$IT25)</f>
        <v>33</v>
      </c>
      <c r="J25" s="12">
        <f>INDEX('O3-8hr'!$A:$Y,$IU25+J$23-$G$23,$IT25)</f>
        <v>38</v>
      </c>
      <c r="K25" s="12">
        <f>INDEX('O3-8hr'!$A:$Y,$IU25+K$23-$G$23,$IT25)</f>
        <v>33</v>
      </c>
      <c r="L25" s="12">
        <f>INDEX('O3-8hr'!$A:$Y,$IU25+L$23-$G$23,$IT25)</f>
        <v>30</v>
      </c>
      <c r="M25" s="12">
        <f>INDEX('O3-8hr'!$A:$Y,$IU25+M$23-$G$23,$IT25)</f>
        <v>28</v>
      </c>
      <c r="N25" s="12">
        <f>INDEX('O3-8hr'!$A:$Y,$IU25+N$23-$G$23,$IT25)</f>
        <v>34</v>
      </c>
      <c r="O25" s="12">
        <f>INDEX('O3-8hr'!$A:$Y,$IU25+O$23-$G$23,$IT25)</f>
        <v>30</v>
      </c>
      <c r="P25" s="12">
        <f>INDEX('O3-8hr'!$A:$Y,$IU25+P$23-$G$23,$IT25)</f>
        <v>36</v>
      </c>
      <c r="Q25" s="12">
        <f>INDEX('O3-8hr'!$A:$Y,$IU25+Q$23-$G$23,$IT25)</f>
        <v>36</v>
      </c>
      <c r="R25" s="12">
        <f>INDEX('O3-8hr'!$A:$Y,$IU25+R$23-$G$23,$IT25)</f>
        <v>26</v>
      </c>
      <c r="S25" s="12">
        <f>INDEX('O3-8hr'!$A:$Y,$IU25+S$23-$G$23,$IT25)</f>
        <v>34</v>
      </c>
      <c r="T25" s="12">
        <f>INDEX('O3-8hr'!$A:$Y,$IU25+T$23-$G$23,$IT25)</f>
        <v>30</v>
      </c>
      <c r="U25" s="12">
        <f>INDEX('O3-8hr'!$A:$Y,$IU25+U$23-$G$23,$IT25)</f>
        <v>32</v>
      </c>
      <c r="V25" s="12">
        <f>INDEX('O3-8hr'!$A:$Y,$IU25+V$23-$G$23,$IT25)</f>
        <v>33</v>
      </c>
      <c r="W25" s="12">
        <f>INDEX('O3-8hr'!$A:$Y,$IU25+W$23-$G$23,$IT25)</f>
        <v>35</v>
      </c>
      <c r="X25" s="12">
        <f>INDEX('O3-8hr'!$A:$Y,$IU25+X$23-$G$23,$IT25)</f>
        <v>39</v>
      </c>
      <c r="Y25" s="12">
        <f>INDEX('O3-8hr'!$A:$Y,$IU25+Y$23-$G$23,$IT25)</f>
        <v>37</v>
      </c>
      <c r="Z25" s="12">
        <f>INDEX('O3-8hr'!$A:$Y,$IU25+Z$23-$G$23,$IT25)</f>
        <v>25</v>
      </c>
      <c r="AA25" s="12">
        <f>INDEX('O3-8hr'!$A:$Y,$IU25+AA$23-$G$23,$IT25)</f>
        <v>31</v>
      </c>
      <c r="AB25" s="12">
        <f>INDEX('O3-8hr'!$A:$Y,$IU25+AB$23-$G$23,$IT25)</f>
        <v>36</v>
      </c>
      <c r="AC25" s="12">
        <f>INDEX('O3-8hr'!$A:$Y,$IU25+AC$23-$G$23,$IT25)</f>
        <v>36</v>
      </c>
      <c r="AD25" s="12">
        <f>INDEX('O3-8hr'!$A:$Y,$IU25+AD$23-$G$23,$IT25)</f>
        <v>38</v>
      </c>
      <c r="AE25" s="12">
        <f>INDEX('O3-8hr'!$A:$Y,$IU25+AE$23-$G$23,$IT25)</f>
        <v>30</v>
      </c>
      <c r="AF25" s="12">
        <f>INDEX('O3-8hr'!$A:$Y,$IU25+AF$23-$G$23,$IT25)</f>
        <v>33</v>
      </c>
      <c r="AG25" s="12">
        <f>INDEX('O3-8hr'!$A:$Y,$IU25+AG$23-$G$23,$IT25)</f>
        <v>34</v>
      </c>
      <c r="AH25" s="12">
        <f>INDEX('O3-8hr'!$A:$Y,$IU25+AH$23-$G$23,$IT25)</f>
        <v>20</v>
      </c>
      <c r="AI25" s="12">
        <f>INDEX('O3-8hr'!$A:$Y,$IU25+AI$23-$G$23,$IT25)</f>
        <v>35</v>
      </c>
      <c r="AJ25" s="12">
        <f>INDEX('O3-8hr'!$A:$Y,$IU25+AJ$23-$G$23,$IT25)</f>
        <v>32</v>
      </c>
      <c r="AK25" s="12">
        <f>INDEX('O3-8hr'!$A:$Y,$IU25+AK$23-$G$23,$IT25)</f>
        <v>36</v>
      </c>
      <c r="AL25" s="12">
        <f>INDEX('O3-8hr'!$A:$Y,$IU25+AL$23-$G$23,$IT25)</f>
        <v>34</v>
      </c>
      <c r="AM25" s="12">
        <f>INDEX('O3-8hr'!$A:$Y,$IU25+AM$23-$G$23,$IT25)</f>
        <v>33</v>
      </c>
      <c r="AN25" s="12">
        <f>INDEX('O3-8hr'!$A:$Y,$IU25+AN$23-$G$23,$IT25)</f>
        <v>26</v>
      </c>
      <c r="AO25" s="12">
        <f>INDEX('O3-8hr'!$A:$Y,$IU25+AO$23-$G$23,$IT25)</f>
        <v>39</v>
      </c>
      <c r="AP25" s="12">
        <f>INDEX('O3-8hr'!$A:$Y,$IU25+AP$23-$G$23,$IT25)</f>
        <v>40</v>
      </c>
      <c r="AQ25" s="12">
        <f>INDEX('O3-8hr'!$A:$Y,$IU25+AQ$23-$G$23,$IT25)</f>
        <v>43</v>
      </c>
      <c r="AR25" s="12">
        <f>INDEX('O3-8hr'!$A:$Y,$IU25+AR$23-$G$23,$IT25)</f>
        <v>40</v>
      </c>
      <c r="AS25" s="12">
        <f>INDEX('O3-8hr'!$A:$Y,$IU25+AS$23-$G$23,$IT25)</f>
        <v>38</v>
      </c>
      <c r="AT25" s="12">
        <f>INDEX('O3-8hr'!$A:$Y,$IU25+AT$23-$G$23,$IT25)</f>
        <v>32</v>
      </c>
      <c r="AU25" s="12">
        <f>INDEX('O3-8hr'!$A:$Y,$IU25+AU$23-$G$23,$IT25)</f>
        <v>38</v>
      </c>
      <c r="AV25" s="12">
        <f>INDEX('O3-8hr'!$A:$Y,$IU25+AV$23-$G$23,$IT25)</f>
        <v>40</v>
      </c>
      <c r="AW25" s="12">
        <f>INDEX('O3-8hr'!$A:$Y,$IU25+AW$23-$G$23,$IT25)</f>
        <v>40</v>
      </c>
      <c r="AX25" s="12">
        <f>INDEX('O3-8hr'!$A:$Y,$IU25+AX$23-$G$23,$IT25)</f>
        <v>48</v>
      </c>
      <c r="AY25" s="12">
        <f>INDEX('O3-8hr'!$A:$Y,$IU25+AY$23-$G$23,$IT25)</f>
        <v>43</v>
      </c>
      <c r="AZ25" s="12">
        <f>INDEX('O3-8hr'!$A:$Y,$IU25+AZ$23-$G$23,$IT25)</f>
        <v>32</v>
      </c>
      <c r="BA25" s="12">
        <f>INDEX('O3-8hr'!$A:$Y,$IU25+BA$23-$G$23,$IT25)</f>
        <v>31</v>
      </c>
      <c r="BB25" s="12">
        <f>INDEX('O3-8hr'!$A:$Y,$IU25+BB$23-$G$23,$IT25)</f>
        <v>29</v>
      </c>
      <c r="BC25" s="12">
        <f>INDEX('O3-8hr'!$A:$Y,$IU25+BC$23-$G$23,$IT25)</f>
        <v>35</v>
      </c>
      <c r="BD25" s="12">
        <f>INDEX('O3-8hr'!$A:$Y,$IU25+BD$23-$G$23,$IT25)</f>
        <v>37</v>
      </c>
      <c r="BE25" s="12">
        <f>INDEX('O3-8hr'!$A:$Y,$IU25+BE$23-$G$23,$IT25)</f>
        <v>38</v>
      </c>
      <c r="BF25" s="12">
        <f>INDEX('O3-8hr'!$A:$Y,$IU25+BF$23-$G$23,$IT25)</f>
        <v>42</v>
      </c>
      <c r="BG25" s="12">
        <f>INDEX('O3-8hr'!$A:$Y,$IU25+BG$23-$G$23,$IT25)</f>
        <v>45</v>
      </c>
      <c r="BH25" s="12">
        <f>INDEX('O3-8hr'!$A:$Y,$IU25+BH$23-$G$23,$IT25)</f>
        <v>45</v>
      </c>
      <c r="BI25" s="12">
        <f>INDEX('O3-8hr'!$A:$Y,$IU25+BI$23-$G$23,$IT25)</f>
        <v>36</v>
      </c>
      <c r="BJ25" s="12">
        <f>INDEX('O3-8hr'!$A:$Y,$IU25+BJ$23-$G$23,$IT25)</f>
        <v>31</v>
      </c>
      <c r="BK25" s="12">
        <f>INDEX('O3-8hr'!$A:$Y,$IU25+BK$23-$G$23,$IT25)</f>
        <v>41</v>
      </c>
      <c r="BL25" s="12" t="str">
        <f>INDEX('O3-8hr'!$A:$Y,$IU25+BL$23-$G$23,$IT25)</f>
        <v/>
      </c>
      <c r="BM25" s="12" t="str">
        <f>INDEX('O3-8hr'!$A:$Y,$IU25+BM$23-$G$23,$IT25)</f>
        <v/>
      </c>
      <c r="BN25" s="12" t="str">
        <f>INDEX('O3-8hr'!$A:$Y,$IU25+BN$23-$G$23,$IT25)</f>
        <v/>
      </c>
      <c r="BO25" s="12">
        <f>INDEX('O3-8hr'!$A:$Y,$IU25+BO$23-$G$23,$IT25)</f>
        <v>55</v>
      </c>
      <c r="BP25" s="12">
        <f>INDEX('O3-8hr'!$A:$Y,$IU25+BP$23-$G$23,$IT25)</f>
        <v>69</v>
      </c>
      <c r="BQ25" s="12">
        <f>INDEX('O3-8hr'!$A:$Y,$IU25+BQ$23-$G$23,$IT25)</f>
        <v>65</v>
      </c>
      <c r="BR25" s="12">
        <f>INDEX('O3-8hr'!$A:$Y,$IU25+BR$23-$G$23,$IT25)</f>
        <v>62</v>
      </c>
      <c r="BS25" s="12">
        <f>INDEX('O3-8hr'!$A:$Y,$IU25+BS$23-$G$23,$IT25)</f>
        <v>58</v>
      </c>
      <c r="BT25" s="12">
        <f>INDEX('O3-8hr'!$A:$Y,$IU25+BT$23-$G$23,$IT25)</f>
        <v>53</v>
      </c>
      <c r="BU25" s="12">
        <f>INDEX('O3-8hr'!$A:$Y,$IU25+BU$23-$G$23,$IT25)</f>
        <v>43</v>
      </c>
      <c r="BV25" s="12">
        <f>INDEX('O3-8hr'!$A:$Y,$IU25+BV$23-$G$23,$IT25)</f>
        <v>56</v>
      </c>
      <c r="BW25" s="12">
        <f>INDEX('O3-8hr'!$A:$Y,$IU25+BW$23-$G$23,$IT25)</f>
        <v>55</v>
      </c>
      <c r="BX25" s="12">
        <f>INDEX('O3-8hr'!$A:$Y,$IU25+BX$23-$G$23,$IT25)</f>
        <v>59</v>
      </c>
      <c r="BY25" s="12">
        <f>INDEX('O3-8hr'!$A:$Y,$IU25+BY$23-$G$23,$IT25)</f>
        <v>46</v>
      </c>
      <c r="BZ25" s="12">
        <f>INDEX('O3-8hr'!$A:$Y,$IU25+BZ$23-$G$23,$IT25)</f>
        <v>56</v>
      </c>
      <c r="CA25" s="12">
        <f>INDEX('O3-8hr'!$A:$Y,$IU25+CA$23-$G$23,$IT25)</f>
        <v>42</v>
      </c>
      <c r="CB25" s="12">
        <f>INDEX('O3-8hr'!$A:$Y,$IU25+CB$23-$G$23,$IT25)</f>
        <v>27</v>
      </c>
      <c r="CC25" s="12">
        <f>INDEX('O3-8hr'!$A:$Y,$IU25+CC$23-$G$23,$IT25)</f>
        <v>25</v>
      </c>
      <c r="CD25" s="12">
        <f>INDEX('O3-8hr'!$A:$Y,$IU25+CD$23-$G$23,$IT25)</f>
        <v>52</v>
      </c>
      <c r="CE25" s="12">
        <f>INDEX('O3-8hr'!$A:$Y,$IU25+CE$23-$G$23,$IT25)</f>
        <v>19</v>
      </c>
      <c r="CF25" s="12">
        <f>INDEX('O3-8hr'!$A:$Y,$IU25+CF$23-$G$23,$IT25)</f>
        <v>14</v>
      </c>
      <c r="CG25" s="12">
        <f>INDEX('O3-8hr'!$A:$Y,$IU25+CG$23-$G$23,$IT25)</f>
        <v>28</v>
      </c>
      <c r="CH25" s="12">
        <f>INDEX('O3-8hr'!$A:$Y,$IU25+CH$23-$G$23,$IT25)</f>
        <v>16</v>
      </c>
      <c r="CI25" s="12">
        <f>INDEX('O3-8hr'!$A:$Y,$IU25+CI$23-$G$23,$IT25)</f>
        <v>34</v>
      </c>
      <c r="CJ25" s="12">
        <f>INDEX('O3-8hr'!$A:$Y,$IU25+CJ$23-$G$23,$IT25)</f>
        <v>45</v>
      </c>
      <c r="CK25" s="12">
        <f>INDEX('O3-8hr'!$A:$Y,$IU25+CK$23-$G$23,$IT25)</f>
        <v>24</v>
      </c>
      <c r="CL25" s="12">
        <f>INDEX('O3-8hr'!$A:$Y,$IU25+CL$23-$G$23,$IT25)</f>
        <v>39</v>
      </c>
      <c r="CM25" s="12">
        <f>INDEX('O3-8hr'!$A:$Y,$IU25+CM$23-$G$23,$IT25)</f>
        <v>54</v>
      </c>
      <c r="CN25" s="12">
        <f>INDEX('O3-8hr'!$A:$Y,$IU25+CN$23-$G$23,$IT25)</f>
        <v>57</v>
      </c>
      <c r="CO25" s="12">
        <f>INDEX('O3-8hr'!$A:$Y,$IU25+CO$23-$G$23,$IT25)</f>
        <v>46</v>
      </c>
      <c r="CP25" s="12">
        <f>INDEX('O3-8hr'!$A:$Y,$IU25+CP$23-$G$23,$IT25)</f>
        <v>34</v>
      </c>
      <c r="CQ25" s="12">
        <f>INDEX('O3-8hr'!$A:$Y,$IU25+CQ$23-$G$23,$IT25)</f>
        <v>22</v>
      </c>
      <c r="CR25" s="12">
        <f>INDEX('O3-8hr'!$A:$Y,$IU25+CR$23-$G$23,$IT25)</f>
        <v>28</v>
      </c>
      <c r="CS25" s="12">
        <f>INDEX('O3-8hr'!$A:$Y,$IU25+CS$23-$G$23,$IT25)</f>
        <v>20</v>
      </c>
      <c r="CT25" s="12">
        <f>INDEX('O3-8hr'!$A:$Y,$IU25+CT$23-$G$23,$IT25)</f>
        <v>14</v>
      </c>
      <c r="CU25" s="12">
        <f>INDEX('O3-8hr'!$A:$Y,$IU25+CU$23-$G$23,$IT25)</f>
        <v>38</v>
      </c>
      <c r="CV25" s="12">
        <f>INDEX('O3-8hr'!$A:$Y,$IU25+CV$23-$G$23,$IT25)</f>
        <v>41</v>
      </c>
      <c r="CW25" s="12">
        <f>INDEX('O3-8hr'!$A:$Y,$IU25+CW$23-$G$23,$IT25)</f>
        <v>23</v>
      </c>
      <c r="CX25" s="12">
        <f>INDEX('O3-8hr'!$A:$Y,$IU25+CX$23-$G$23,$IT25)</f>
        <v>32</v>
      </c>
      <c r="CY25" s="12">
        <f>INDEX('O3-8hr'!$A:$Y,$IU25+CY$23-$G$23,$IT25)</f>
        <v>44</v>
      </c>
      <c r="CZ25" s="12">
        <f>INDEX('O3-8hr'!$A:$Y,$IU25+CZ$23-$G$23,$IT25)</f>
        <v>28</v>
      </c>
      <c r="DA25" s="12">
        <f>INDEX('O3-8hr'!$A:$Y,$IU25+DA$23-$G$23,$IT25)</f>
        <v>22</v>
      </c>
      <c r="DB25" s="12">
        <f>INDEX('O3-8hr'!$A:$Y,$IU25+DB$23-$G$23,$IT25)</f>
        <v>41</v>
      </c>
      <c r="DC25" s="12">
        <f>INDEX('O3-8hr'!$A:$Y,$IU25+DC$23-$G$23,$IT25)</f>
        <v>53</v>
      </c>
      <c r="DD25" s="12">
        <f>INDEX('O3-8hr'!$A:$Y,$IU25+DD$23-$G$23,$IT25)</f>
        <v>34</v>
      </c>
      <c r="DE25" s="12">
        <f>INDEX('O3-8hr'!$A:$Y,$IU25+DE$23-$G$23,$IT25)</f>
        <v>35</v>
      </c>
      <c r="DF25" s="12">
        <f>INDEX('O3-8hr'!$A:$Y,$IU25+DF$23-$G$23,$IT25)</f>
        <v>48</v>
      </c>
      <c r="DG25" s="12" t="str">
        <f>INDEX('O3-8hr'!$A:$Y,$IU25+DG$23-$G$23,$IT25)</f>
        <v/>
      </c>
      <c r="DH25" s="12">
        <f>INDEX('O3-8hr'!$A:$Y,$IU25+DH$23-$G$23,$IT25)</f>
        <v>48</v>
      </c>
      <c r="DI25" s="12">
        <f>INDEX('O3-8hr'!$A:$Y,$IU25+DI$23-$G$23,$IT25)</f>
        <v>40</v>
      </c>
      <c r="DJ25" s="12">
        <f>INDEX('O3-8hr'!$A:$Y,$IU25+DJ$23-$G$23,$IT25)</f>
        <v>61</v>
      </c>
      <c r="DK25" s="12">
        <f>INDEX('O3-8hr'!$A:$Y,$IU25+DK$23-$G$23,$IT25)</f>
        <v>67</v>
      </c>
      <c r="DL25" s="12">
        <f>INDEX('O3-8hr'!$A:$Y,$IU25+DL$23-$G$23,$IT25)</f>
        <v>76</v>
      </c>
      <c r="DM25" s="12">
        <f>INDEX('O3-8hr'!$A:$Y,$IU25+DM$23-$G$23,$IT25)</f>
        <v>44</v>
      </c>
      <c r="DN25" s="12">
        <f>INDEX('O3-8hr'!$A:$Y,$IU25+DN$23-$G$23,$IT25)</f>
        <v>59</v>
      </c>
      <c r="DO25" s="12">
        <f>INDEX('O3-8hr'!$A:$Y,$IU25+DO$23-$G$23,$IT25)</f>
        <v>53</v>
      </c>
      <c r="DP25" s="12">
        <f>INDEX('O3-8hr'!$A:$Y,$IU25+DP$23-$G$23,$IT25)</f>
        <v>33</v>
      </c>
      <c r="DQ25" s="12">
        <f>INDEX('O3-8hr'!$A:$Y,$IU25+DQ$23-$G$23,$IT25)</f>
        <v>22</v>
      </c>
      <c r="DR25" s="12">
        <f>INDEX('O3-8hr'!$A:$Y,$IU25+DR$23-$G$23,$IT25)</f>
        <v>45</v>
      </c>
      <c r="DS25" s="12">
        <f>INDEX('O3-8hr'!$A:$Y,$IU25+DS$23-$G$23,$IT25)</f>
        <v>40</v>
      </c>
      <c r="DT25" s="12">
        <f>INDEX('O3-8hr'!$A:$Y,$IU25+DT$23-$G$23,$IT25)</f>
        <v>43</v>
      </c>
      <c r="DU25" s="12">
        <f>INDEX('O3-8hr'!$A:$Y,$IU25+DU$23-$G$23,$IT25)</f>
        <v>32</v>
      </c>
      <c r="DV25" s="12">
        <f>INDEX('O3-8hr'!$A:$Y,$IU25+DV$23-$G$23,$IT25)</f>
        <v>51</v>
      </c>
      <c r="DW25" s="12">
        <f>INDEX('O3-8hr'!$A:$Y,$IU25+DW$23-$G$23,$IT25)</f>
        <v>58</v>
      </c>
      <c r="DX25" s="12">
        <f>INDEX('O3-8hr'!$A:$Y,$IU25+DX$23-$G$23,$IT25)</f>
        <v>65</v>
      </c>
      <c r="DY25" s="12">
        <f>INDEX('O3-8hr'!$A:$Y,$IU25+DY$23-$G$23,$IT25)</f>
        <v>60</v>
      </c>
      <c r="DZ25" s="12">
        <f>INDEX('O3-8hr'!$A:$Y,$IU25+DZ$23-$G$23,$IT25)</f>
        <v>65</v>
      </c>
      <c r="EA25" s="12">
        <f>INDEX('O3-8hr'!$A:$Y,$IU25+EA$23-$G$23,$IT25)</f>
        <v>69</v>
      </c>
      <c r="EB25" s="12">
        <f>INDEX('O3-8hr'!$A:$Y,$IU25+EB$23-$G$23,$IT25)</f>
        <v>46</v>
      </c>
      <c r="EC25" s="12">
        <f>INDEX('O3-8hr'!$A:$Y,$IU25+EC$23-$G$23,$IT25)</f>
        <v>28</v>
      </c>
      <c r="ED25" s="12">
        <f>INDEX('O3-8hr'!$A:$Y,$IU25+ED$23-$G$23,$IT25)</f>
        <v>34</v>
      </c>
      <c r="EE25" s="12">
        <f>INDEX('O3-8hr'!$A:$Y,$IU25+EE$23-$G$23,$IT25)</f>
        <v>57</v>
      </c>
      <c r="EF25" s="12">
        <f>INDEX('O3-8hr'!$A:$Y,$IU25+EF$23-$G$23,$IT25)</f>
        <v>59</v>
      </c>
      <c r="EG25" s="12">
        <f>INDEX('O3-8hr'!$A:$Y,$IU25+EG$23-$G$23,$IT25)</f>
        <v>64</v>
      </c>
      <c r="EH25" s="12">
        <f>INDEX('O3-8hr'!$A:$Y,$IU25+EH$23-$G$23,$IT25)</f>
        <v>79</v>
      </c>
      <c r="EI25" s="12">
        <f>INDEX('O3-8hr'!$A:$Y,$IU25+EI$23-$G$23,$IT25)</f>
        <v>48</v>
      </c>
      <c r="EJ25" s="12">
        <f>INDEX('O3-8hr'!$A:$Y,$IU25+EJ$23-$G$23,$IT25)</f>
        <v>45</v>
      </c>
      <c r="EK25" s="12">
        <f>INDEX('O3-8hr'!$A:$Y,$IU25+EK$23-$G$23,$IT25)</f>
        <v>51</v>
      </c>
      <c r="EL25" s="12">
        <f>INDEX('O3-8hr'!$A:$Y,$IU25+EL$23-$G$23,$IT25)</f>
        <v>58</v>
      </c>
      <c r="EM25" s="12">
        <f>INDEX('O3-8hr'!$A:$Y,$IU25+EM$23-$G$23,$IT25)</f>
        <v>43</v>
      </c>
      <c r="EN25" s="12">
        <f>INDEX('O3-8hr'!$A:$Y,$IU25+EN$23-$G$23,$IT25)</f>
        <v>60</v>
      </c>
      <c r="EO25" s="12">
        <f>INDEX('O3-8hr'!$A:$Y,$IU25+EO$23-$G$23,$IT25)</f>
        <v>48</v>
      </c>
      <c r="EP25" s="12">
        <f>INDEX('O3-8hr'!$A:$Y,$IU25+EP$23-$G$23,$IT25)</f>
        <v>37</v>
      </c>
      <c r="EQ25" s="12">
        <f>INDEX('O3-8hr'!$A:$Y,$IU25+EQ$23-$G$23,$IT25)</f>
        <v>53</v>
      </c>
      <c r="ER25" s="12">
        <f>INDEX('O3-8hr'!$A:$Y,$IU25+ER$23-$G$23,$IT25)</f>
        <v>56</v>
      </c>
      <c r="ES25" s="12">
        <f>INDEX('O3-8hr'!$A:$Y,$IU25+ES$23-$G$23,$IT25)</f>
        <v>28</v>
      </c>
      <c r="ET25" s="12">
        <f>INDEX('O3-8hr'!$A:$Y,$IU25+ET$23-$G$23,$IT25)</f>
        <v>29</v>
      </c>
      <c r="EU25" s="12">
        <f>INDEX('O3-8hr'!$A:$Y,$IU25+EU$23-$G$23,$IT25)</f>
        <v>23</v>
      </c>
      <c r="EV25" s="12">
        <f>INDEX('O3-8hr'!$A:$Y,$IU25+EV$23-$G$23,$IT25)</f>
        <v>26</v>
      </c>
      <c r="EW25" s="12">
        <f>INDEX('O3-8hr'!$A:$Y,$IU25+EW$23-$G$23,$IT25)</f>
        <v>32</v>
      </c>
      <c r="EX25" s="12">
        <f>INDEX('O3-8hr'!$A:$Y,$IU25+EX$23-$G$23,$IT25)</f>
        <v>44</v>
      </c>
      <c r="EY25" s="12">
        <f>INDEX('O3-8hr'!$A:$Y,$IU25+EY$23-$G$23,$IT25)</f>
        <v>40</v>
      </c>
      <c r="EZ25" s="12">
        <f>INDEX('O3-8hr'!$A:$Y,$IU25+EZ$23-$G$23,$IT25)</f>
        <v>47</v>
      </c>
      <c r="FA25" s="12">
        <f>INDEX('O3-8hr'!$A:$Y,$IU25+FA$23-$G$23,$IT25)</f>
        <v>37</v>
      </c>
      <c r="FB25" s="12">
        <f>INDEX('O3-8hr'!$A:$Y,$IU25+FB$23-$G$23,$IT25)</f>
        <v>33</v>
      </c>
      <c r="FC25" s="12">
        <f>INDEX('O3-8hr'!$A:$Y,$IU25+FC$23-$G$23,$IT25)</f>
        <v>34</v>
      </c>
      <c r="FD25" s="12">
        <f>INDEX('O3-8hr'!$A:$Y,$IU25+FD$23-$G$23,$IT25)</f>
        <v>34</v>
      </c>
      <c r="FE25" s="12">
        <f>INDEX('O3-8hr'!$A:$Y,$IU25+FE$23-$G$23,$IT25)</f>
        <v>24</v>
      </c>
      <c r="FF25" s="12">
        <f>INDEX('O3-8hr'!$A:$Y,$IU25+FF$23-$G$23,$IT25)</f>
        <v>21</v>
      </c>
      <c r="FG25" s="12">
        <f>INDEX('O3-8hr'!$A:$Y,$IU25+FG$23-$G$23,$IT25)</f>
        <v>41</v>
      </c>
      <c r="FH25" s="12">
        <f>INDEX('O3-8hr'!$A:$Y,$IU25+FH$23-$G$23,$IT25)</f>
        <v>48</v>
      </c>
      <c r="FI25" s="12">
        <f>INDEX('O3-8hr'!$A:$Y,$IU25+FI$23-$G$23,$IT25)</f>
        <v>46</v>
      </c>
      <c r="FJ25" s="12">
        <f>INDEX('O3-8hr'!$A:$Y,$IU25+FJ$23-$G$23,$IT25)</f>
        <v>42</v>
      </c>
      <c r="FK25" s="12">
        <f>INDEX('O3-8hr'!$A:$Y,$IU25+FK$23-$G$23,$IT25)</f>
        <v>52</v>
      </c>
      <c r="FL25" s="12">
        <f>INDEX('O3-8hr'!$A:$Y,$IU25+FL$23-$G$23,$IT25)</f>
        <v>48</v>
      </c>
      <c r="FM25" s="12">
        <f>INDEX('O3-8hr'!$A:$Y,$IU25+FM$23-$G$23,$IT25)</f>
        <v>50</v>
      </c>
      <c r="FN25" s="12">
        <f>INDEX('O3-8hr'!$A:$Y,$IU25+FN$23-$G$23,$IT25)</f>
        <v>41</v>
      </c>
      <c r="FO25" s="12">
        <f>INDEX('O3-8hr'!$A:$Y,$IU25+FO$23-$G$23,$IT25)</f>
        <v>39</v>
      </c>
      <c r="FP25" s="12">
        <f>INDEX('O3-8hr'!$A:$Y,$IU25+FP$23-$G$23,$IT25)</f>
        <v>40</v>
      </c>
      <c r="FQ25" s="12">
        <f>INDEX('O3-8hr'!$A:$Y,$IU25+FQ$23-$G$23,$IT25)</f>
        <v>34</v>
      </c>
      <c r="FR25" s="12">
        <f>INDEX('O3-8hr'!$A:$Y,$IU25+FR$23-$G$23,$IT25)</f>
        <v>55</v>
      </c>
      <c r="FS25" s="12">
        <f>INDEX('O3-8hr'!$A:$Y,$IU25+FS$23-$G$23,$IT25)</f>
        <v>55</v>
      </c>
      <c r="FT25" s="12">
        <f>INDEX('O3-8hr'!$A:$Y,$IU25+FT$23-$G$23,$IT25)</f>
        <v>50</v>
      </c>
      <c r="FU25" s="12">
        <f>INDEX('O3-8hr'!$A:$Y,$IU25+FU$23-$G$23,$IT25)</f>
        <v>35</v>
      </c>
      <c r="FV25" s="12">
        <f>INDEX('O3-8hr'!$A:$Y,$IU25+FV$23-$G$23,$IT25)</f>
        <v>23</v>
      </c>
      <c r="FW25" s="12">
        <f>INDEX('O3-8hr'!$A:$Y,$IU25+FW$23-$G$23,$IT25)</f>
        <v>24</v>
      </c>
      <c r="FX25" s="12">
        <f>INDEX('O3-8hr'!$A:$Y,$IU25+FX$23-$G$23,$IT25)</f>
        <v>26</v>
      </c>
      <c r="FY25" s="12">
        <f>INDEX('O3-8hr'!$A:$Y,$IU25+FY$23-$G$23,$IT25)</f>
        <v>43</v>
      </c>
      <c r="FZ25" s="12">
        <f>INDEX('O3-8hr'!$A:$Y,$IU25+FZ$23-$G$23,$IT25)</f>
        <v>31</v>
      </c>
      <c r="GA25" s="12">
        <f>INDEX('O3-8hr'!$A:$Y,$IU25+GA$23-$G$23,$IT25)</f>
        <v>47</v>
      </c>
      <c r="GB25" s="12">
        <f>INDEX('O3-8hr'!$A:$Y,$IU25+GB$23-$G$23,$IT25)</f>
        <v>42</v>
      </c>
      <c r="GC25" s="12">
        <f>INDEX('O3-8hr'!$A:$Y,$IU25+GC$23-$G$23,$IT25)</f>
        <v>43</v>
      </c>
      <c r="GD25" s="12">
        <f>INDEX('O3-8hr'!$A:$Y,$IU25+GD$23-$G$23,$IT25)</f>
        <v>49</v>
      </c>
      <c r="GE25" s="12">
        <f>INDEX('O3-8hr'!$A:$Y,$IU25+GE$23-$G$23,$IT25)</f>
        <v>52</v>
      </c>
      <c r="GF25" s="12">
        <f>INDEX('O3-8hr'!$A:$Y,$IU25+GF$23-$G$23,$IT25)</f>
        <v>58</v>
      </c>
      <c r="GG25" s="12">
        <f>INDEX('O3-8hr'!$A:$Y,$IU25+GG$23-$G$23,$IT25)</f>
        <v>45</v>
      </c>
      <c r="GH25" s="12">
        <f>INDEX('O3-8hr'!$A:$Y,$IU25+GH$23-$G$23,$IT25)</f>
        <v>22</v>
      </c>
      <c r="GI25" s="12">
        <f>INDEX('O3-8hr'!$A:$Y,$IU25+GI$23-$G$23,$IT25)</f>
        <v>23</v>
      </c>
      <c r="GJ25" s="12">
        <f>INDEX('O3-8hr'!$A:$Y,$IU25+GJ$23-$G$23,$IT25)</f>
        <v>35</v>
      </c>
      <c r="GK25" s="12">
        <f>INDEX('O3-8hr'!$A:$Y,$IU25+GK$23-$G$23,$IT25)</f>
        <v>33</v>
      </c>
      <c r="GL25" s="12">
        <f>INDEX('O3-8hr'!$A:$Y,$IU25+GL$23-$G$23,$IT25)</f>
        <v>42</v>
      </c>
      <c r="GM25" s="12">
        <f>INDEX('O3-8hr'!$A:$Y,$IU25+GM$23-$G$23,$IT25)</f>
        <v>55</v>
      </c>
      <c r="GN25" s="12">
        <f>INDEX('O3-8hr'!$A:$Y,$IU25+GN$23-$G$23,$IT25)</f>
        <v>58</v>
      </c>
      <c r="GO25" s="12">
        <f>INDEX('O3-8hr'!$A:$Y,$IU25+GO$23-$G$23,$IT25)</f>
        <v>46</v>
      </c>
      <c r="GP25" s="12">
        <f>INDEX('O3-8hr'!$A:$Y,$IU25+GP$23-$G$23,$IT25)</f>
        <v>19</v>
      </c>
      <c r="GQ25" s="12">
        <f>INDEX('O3-8hr'!$A:$Y,$IU25+GQ$23-$G$23,$IT25)</f>
        <v>25</v>
      </c>
      <c r="GR25" s="12">
        <f>INDEX('O3-8hr'!$A:$Y,$IU25+GR$23-$G$23,$IT25)</f>
        <v>23</v>
      </c>
      <c r="GS25" s="12">
        <f>INDEX('O3-8hr'!$A:$Y,$IU25+GS$23-$G$23,$IT25)</f>
        <v>8</v>
      </c>
      <c r="GT25" s="12">
        <f>INDEX('O3-8hr'!$A:$Y,$IU25+GT$23-$G$23,$IT25)</f>
        <v>15</v>
      </c>
      <c r="GU25" s="12">
        <f>INDEX('O3-8hr'!$A:$Y,$IU25+GU$23-$G$23,$IT25)</f>
        <v>17</v>
      </c>
      <c r="GV25" s="12">
        <f>INDEX('O3-8hr'!$A:$Y,$IU25+GV$23-$G$23,$IT25)</f>
        <v>17</v>
      </c>
      <c r="GW25" s="12">
        <f>INDEX('O3-8hr'!$A:$Y,$IU25+GW$23-$G$23,$IT25)</f>
        <v>32</v>
      </c>
      <c r="GX25" s="12">
        <f>INDEX('O3-8hr'!$A:$Y,$IU25+GX$23-$G$23,$IT25)</f>
        <v>33</v>
      </c>
      <c r="GY25" s="12">
        <f>INDEX('O3-8hr'!$A:$Y,$IU25+GY$23-$G$23,$IT25)</f>
        <v>20</v>
      </c>
      <c r="GZ25" s="12">
        <f>INDEX('O3-8hr'!$A:$Y,$IU25+GZ$23-$G$23,$IT25)</f>
        <v>21</v>
      </c>
      <c r="HA25" s="12">
        <f>INDEX('O3-8hr'!$A:$Y,$IU25+HA$23-$G$23,$IT25)</f>
        <v>39</v>
      </c>
      <c r="HB25" s="12">
        <f>INDEX('O3-8hr'!$A:$Y,$IU25+HB$23-$G$23,$IT25)</f>
        <v>22</v>
      </c>
      <c r="HC25" s="12">
        <f>INDEX('O3-8hr'!$A:$Y,$IU25+HC$23-$G$23,$IT25)</f>
        <v>28</v>
      </c>
      <c r="HD25" s="12">
        <f>INDEX('O3-8hr'!$A:$Y,$IU25+HD$23-$G$23,$IT25)</f>
        <v>25</v>
      </c>
      <c r="HE25" s="12">
        <f>INDEX('O3-8hr'!$A:$Y,$IU25+HE$23-$G$23,$IT25)</f>
        <v>16</v>
      </c>
      <c r="HF25" s="12">
        <f>INDEX('O3-8hr'!$A:$Y,$IU25+HF$23-$G$23,$IT25)</f>
        <v>27</v>
      </c>
      <c r="HG25" s="12">
        <f>INDEX('O3-8hr'!$A:$Y,$IU25+HG$23-$G$23,$IT25)</f>
        <v>22</v>
      </c>
      <c r="HH25" s="12">
        <f>INDEX('O3-8hr'!$A:$Y,$IU25+HH$23-$G$23,$IT25)</f>
        <v>28</v>
      </c>
      <c r="HI25" s="12">
        <f>INDEX('O3-8hr'!$A:$Y,$IU25+HI$23-$G$23,$IT25)</f>
        <v>27</v>
      </c>
      <c r="HJ25" s="12">
        <f>INDEX('O3-8hr'!$A:$Y,$IU25+HJ$23-$G$23,$IT25)</f>
        <v>20</v>
      </c>
      <c r="HK25" s="12">
        <f>INDEX('O3-8hr'!$A:$Y,$IU25+HK$23-$G$23,$IT25)</f>
        <v>44</v>
      </c>
      <c r="HL25" s="12">
        <f>INDEX('O3-8hr'!$A:$Y,$IU25+HL$23-$G$23,$IT25)</f>
        <v>40</v>
      </c>
      <c r="HM25" s="12">
        <f>INDEX('O3-8hr'!$A:$Y,$IU25+HM$23-$G$23,$IT25)</f>
        <v>40</v>
      </c>
      <c r="HN25" s="12">
        <f>INDEX('O3-8hr'!$A:$Y,$IU25+HN$23-$G$23,$IT25)</f>
        <v>44</v>
      </c>
      <c r="HO25" s="12">
        <f>INDEX('O3-8hr'!$A:$Y,$IU25+HO$23-$G$23,$IT25)</f>
        <v>37</v>
      </c>
      <c r="HP25" s="12">
        <f>INDEX('O3-8hr'!$A:$Y,$IU25+HP$23-$G$23,$IT25)</f>
        <v>36</v>
      </c>
      <c r="HQ25" s="12">
        <f>INDEX('O3-8hr'!$A:$Y,$IU25+HQ$23-$G$23,$IT25)</f>
        <v>12</v>
      </c>
      <c r="HR25" s="12">
        <f>INDEX('O3-8hr'!$A:$Y,$IU25+HR$23-$G$23,$IT25)</f>
        <v>15</v>
      </c>
      <c r="HS25" s="12">
        <f>INDEX('O3-8hr'!$A:$Y,$IU25+HS$23-$G$23,$IT25)</f>
        <v>26</v>
      </c>
      <c r="HT25" s="12">
        <f>INDEX('O3-8hr'!$A:$Y,$IU25+HT$23-$G$23,$IT25)</f>
        <v>17</v>
      </c>
      <c r="HU25" s="12">
        <f>INDEX('O3-8hr'!$A:$Y,$IU25+HU$23-$G$23,$IT25)</f>
        <v>27</v>
      </c>
      <c r="HV25" s="12">
        <f>INDEX('O3-8hr'!$A:$Y,$IU25+HV$23-$G$23,$IT25)</f>
        <v>27</v>
      </c>
      <c r="HW25" s="12">
        <f>INDEX('O3-8hr'!$A:$Y,$IU25+HW$23-$G$23,$IT25)</f>
        <v>17</v>
      </c>
      <c r="HX25" s="12">
        <f>INDEX('O3-8hr'!$A:$Y,$IU25+HX$23-$G$23,$IT25)</f>
        <v>31</v>
      </c>
      <c r="HY25" s="12">
        <f>INDEX('O3-8hr'!$A:$Y,$IU25+HY$23-$G$23,$IT25)</f>
        <v>29</v>
      </c>
      <c r="HZ25" s="12">
        <f>INDEX('O3-8hr'!$A:$Y,$IU25+HZ$23-$G$23,$IT25)</f>
        <v>19</v>
      </c>
      <c r="IA25" s="12">
        <f>INDEX('O3-8hr'!$A:$Y,$IU25+IA$23-$G$23,$IT25)</f>
        <v>25</v>
      </c>
      <c r="IB25" s="12">
        <f>INDEX('O3-8hr'!$A:$Y,$IU25+IB$23-$G$23,$IT25)</f>
        <v>30</v>
      </c>
      <c r="IC25" s="12">
        <f>INDEX('O3-8hr'!$A:$Y,$IU25+IC$23-$G$23,$IT25)</f>
        <v>35</v>
      </c>
      <c r="ID25" s="12">
        <f>INDEX('O3-8hr'!$A:$Y,$IU25+ID$23-$G$23,$IT25)</f>
        <v>34</v>
      </c>
      <c r="IE25" s="12">
        <f>INDEX('O3-8hr'!$A:$Y,$IU25+IE$23-$G$23,$IT25)</f>
        <v>36</v>
      </c>
      <c r="IF25" s="12">
        <f>INDEX('O3-8hr'!$A:$Y,$IU25+IF$23-$G$23,$IT25)</f>
        <v>31</v>
      </c>
      <c r="IG25" s="12">
        <f>INDEX('O3-8hr'!$A:$Y,$IU25+IG$23-$G$23,$IT25)</f>
        <v>31</v>
      </c>
      <c r="IH25" s="12">
        <f>INDEX('O3-8hr'!$A:$Y,$IU25+IH$23-$G$23,$IT25)</f>
        <v>31</v>
      </c>
      <c r="II25" s="12">
        <f>INDEX('O3-8hr'!$A:$Y,$IU25+II$23-$G$23,$IT25)</f>
        <v>41</v>
      </c>
      <c r="IJ25" s="12">
        <f>INDEX('O3-8hr'!$A:$Y,$IU25+IJ$23-$G$23,$IT25)</f>
        <v>24</v>
      </c>
      <c r="IK25" s="12">
        <f>INDEX('O3-8hr'!$A:$Y,$IU25+IK$23-$G$23,$IT25)</f>
        <v>27</v>
      </c>
      <c r="IL25" s="12">
        <f>INDEX('O3-8hr'!$A:$Y,$IU25+IL$23-$G$23,$IT25)</f>
        <v>29</v>
      </c>
      <c r="IM25" s="12">
        <f>INDEX('O3-8hr'!$A:$Y,$IU25+IM$23-$G$23,$IT25)</f>
        <v>28</v>
      </c>
      <c r="IN25" s="12">
        <f>INDEX('O3-8hr'!$A:$Y,$IU25+IN$23-$G$23,$IT25)</f>
        <v>18</v>
      </c>
      <c r="IO25" s="12">
        <f>INDEX('O3-8hr'!$A:$Y,$IU25+IO$23-$G$23,$IT25)</f>
        <v>26</v>
      </c>
      <c r="IP25" s="12">
        <f>INDEX('O3-8hr'!$A:$Y,$IU25+IP$23-$G$23,$IT25)</f>
        <v>35</v>
      </c>
      <c r="IQ25" s="17">
        <f>INDEX('O3-8hr'!$A:$Y,$IU25+IQ$23-$G$23,$IT25)</f>
        <v>40</v>
      </c>
      <c r="IR25" s="26">
        <f t="shared" si="57"/>
        <v>79</v>
      </c>
      <c r="IT25" s="26">
        <f>MATCH($B25,'O3-8hr'!$1:$1,0)</f>
        <v>5</v>
      </c>
      <c r="IU25" s="38">
        <f>MATCH(DATE($A25,$IT$19,$IU$19),'O3-8hr'!$B:$B,0)</f>
        <v>1161</v>
      </c>
    </row>
    <row r="26" spans="1:255" ht="12.75" customHeight="1" x14ac:dyDescent="0.2">
      <c r="A26" s="26">
        <v>2018</v>
      </c>
      <c r="B26" s="26">
        <v>100031013</v>
      </c>
      <c r="C26" s="88">
        <f>INDEX(Sites!$A:$N,MATCH($B26,Sites!$A:$A,0),2)</f>
        <v>39.773888999999997</v>
      </c>
      <c r="D26" s="26" t="str">
        <f>INDEX(Sites!$A:$N,MATCH($B26,Sites!$A:$A,0),4)</f>
        <v>DE</v>
      </c>
      <c r="E26" s="26" t="str">
        <f>INDEX(Sites!$A:$N,MATCH($B26,Sites!$A:$A,0),10)</f>
        <v>0.0</v>
      </c>
      <c r="F26" s="148" t="str">
        <f>INDEX(Sites!$A:$N,MATCH($B26,Sites!$A:$A,0),6)</f>
        <v>New Castle (BELLFNT2)</v>
      </c>
      <c r="G26" s="18">
        <f>INDEX('O3-8hr'!$A:$Y,$IU26+G$23-$G$23,$IT26)</f>
        <v>30</v>
      </c>
      <c r="H26" s="12">
        <f>INDEX('O3-8hr'!$A:$Y,$IU26+H$23-$G$23,$IT26)</f>
        <v>41</v>
      </c>
      <c r="I26" s="12">
        <f>INDEX('O3-8hr'!$A:$Y,$IU26+I$23-$G$23,$IT26)</f>
        <v>43</v>
      </c>
      <c r="J26" s="12">
        <f>INDEX('O3-8hr'!$A:$Y,$IU26+J$23-$G$23,$IT26)</f>
        <v>47</v>
      </c>
      <c r="K26" s="12">
        <f>INDEX('O3-8hr'!$A:$Y,$IU26+K$23-$G$23,$IT26)</f>
        <v>42</v>
      </c>
      <c r="L26" s="12">
        <f>INDEX('O3-8hr'!$A:$Y,$IU26+L$23-$G$23,$IT26)</f>
        <v>40</v>
      </c>
      <c r="M26" s="12">
        <f>INDEX('O3-8hr'!$A:$Y,$IU26+M$23-$G$23,$IT26)</f>
        <v>36</v>
      </c>
      <c r="N26" s="12">
        <f>INDEX('O3-8hr'!$A:$Y,$IU26+N$23-$G$23,$IT26)</f>
        <v>43</v>
      </c>
      <c r="O26" s="12">
        <f>INDEX('O3-8hr'!$A:$Y,$IU26+O$23-$G$23,$IT26)</f>
        <v>38</v>
      </c>
      <c r="P26" s="12">
        <f>INDEX('O3-8hr'!$A:$Y,$IU26+P$23-$G$23,$IT26)</f>
        <v>46</v>
      </c>
      <c r="Q26" s="12">
        <f>INDEX('O3-8hr'!$A:$Y,$IU26+Q$23-$G$23,$IT26)</f>
        <v>47</v>
      </c>
      <c r="R26" s="12">
        <f>INDEX('O3-8hr'!$A:$Y,$IU26+R$23-$G$23,$IT26)</f>
        <v>32</v>
      </c>
      <c r="S26" s="12">
        <f>INDEX('O3-8hr'!$A:$Y,$IU26+S$23-$G$23,$IT26)</f>
        <v>43</v>
      </c>
      <c r="T26" s="12">
        <f>INDEX('O3-8hr'!$A:$Y,$IU26+T$23-$G$23,$IT26)</f>
        <v>38</v>
      </c>
      <c r="U26" s="12">
        <f>INDEX('O3-8hr'!$A:$Y,$IU26+U$23-$G$23,$IT26)</f>
        <v>40</v>
      </c>
      <c r="V26" s="12">
        <f>INDEX('O3-8hr'!$A:$Y,$IU26+V$23-$G$23,$IT26)</f>
        <v>43</v>
      </c>
      <c r="W26" s="12">
        <f>INDEX('O3-8hr'!$A:$Y,$IU26+W$23-$G$23,$IT26)</f>
        <v>45</v>
      </c>
      <c r="X26" s="12">
        <f>INDEX('O3-8hr'!$A:$Y,$IU26+X$23-$G$23,$IT26)</f>
        <v>51</v>
      </c>
      <c r="Y26" s="12">
        <f>INDEX('O3-8hr'!$A:$Y,$IU26+Y$23-$G$23,$IT26)</f>
        <v>45</v>
      </c>
      <c r="Z26" s="12">
        <f>INDEX('O3-8hr'!$A:$Y,$IU26+Z$23-$G$23,$IT26)</f>
        <v>33</v>
      </c>
      <c r="AA26" s="12">
        <f>INDEX('O3-8hr'!$A:$Y,$IU26+AA$23-$G$23,$IT26)</f>
        <v>43</v>
      </c>
      <c r="AB26" s="12">
        <f>INDEX('O3-8hr'!$A:$Y,$IU26+AB$23-$G$23,$IT26)</f>
        <v>48</v>
      </c>
      <c r="AC26" s="12">
        <f>INDEX('O3-8hr'!$A:$Y,$IU26+AC$23-$G$23,$IT26)</f>
        <v>49</v>
      </c>
      <c r="AD26" s="12">
        <f>INDEX('O3-8hr'!$A:$Y,$IU26+AD$23-$G$23,$IT26)</f>
        <v>50</v>
      </c>
      <c r="AE26" s="12">
        <f>INDEX('O3-8hr'!$A:$Y,$IU26+AE$23-$G$23,$IT26)</f>
        <v>38</v>
      </c>
      <c r="AF26" s="12">
        <f>INDEX('O3-8hr'!$A:$Y,$IU26+AF$23-$G$23,$IT26)</f>
        <v>43</v>
      </c>
      <c r="AG26" s="12">
        <f>INDEX('O3-8hr'!$A:$Y,$IU26+AG$23-$G$23,$IT26)</f>
        <v>44</v>
      </c>
      <c r="AH26" s="12">
        <f>INDEX('O3-8hr'!$A:$Y,$IU26+AH$23-$G$23,$IT26)</f>
        <v>24</v>
      </c>
      <c r="AI26" s="12">
        <f>INDEX('O3-8hr'!$A:$Y,$IU26+AI$23-$G$23,$IT26)</f>
        <v>44</v>
      </c>
      <c r="AJ26" s="12">
        <f>INDEX('O3-8hr'!$A:$Y,$IU26+AJ$23-$G$23,$IT26)</f>
        <v>41</v>
      </c>
      <c r="AK26" s="12">
        <f>INDEX('O3-8hr'!$A:$Y,$IU26+AK$23-$G$23,$IT26)</f>
        <v>45</v>
      </c>
      <c r="AL26" s="12">
        <f>INDEX('O3-8hr'!$A:$Y,$IU26+AL$23-$G$23,$IT26)</f>
        <v>44</v>
      </c>
      <c r="AM26" s="12">
        <f>INDEX('O3-8hr'!$A:$Y,$IU26+AM$23-$G$23,$IT26)</f>
        <v>42</v>
      </c>
      <c r="AN26" s="12">
        <f>INDEX('O3-8hr'!$A:$Y,$IU26+AN$23-$G$23,$IT26)</f>
        <v>34</v>
      </c>
      <c r="AO26" s="12">
        <f>INDEX('O3-8hr'!$A:$Y,$IU26+AO$23-$G$23,$IT26)</f>
        <v>49</v>
      </c>
      <c r="AP26" s="12">
        <f>INDEX('O3-8hr'!$A:$Y,$IU26+AP$23-$G$23,$IT26)</f>
        <v>49</v>
      </c>
      <c r="AQ26" s="12">
        <f>INDEX('O3-8hr'!$A:$Y,$IU26+AQ$23-$G$23,$IT26)</f>
        <v>49</v>
      </c>
      <c r="AR26" s="12">
        <f>INDEX('O3-8hr'!$A:$Y,$IU26+AR$23-$G$23,$IT26)</f>
        <v>50</v>
      </c>
      <c r="AS26" s="12">
        <f>INDEX('O3-8hr'!$A:$Y,$IU26+AS$23-$G$23,$IT26)</f>
        <v>48</v>
      </c>
      <c r="AT26" s="12">
        <f>INDEX('O3-8hr'!$A:$Y,$IU26+AT$23-$G$23,$IT26)</f>
        <v>43</v>
      </c>
      <c r="AU26" s="12">
        <f>INDEX('O3-8hr'!$A:$Y,$IU26+AU$23-$G$23,$IT26)</f>
        <v>48</v>
      </c>
      <c r="AV26" s="12">
        <f>INDEX('O3-8hr'!$A:$Y,$IU26+AV$23-$G$23,$IT26)</f>
        <v>50</v>
      </c>
      <c r="AW26" s="12">
        <f>INDEX('O3-8hr'!$A:$Y,$IU26+AW$23-$G$23,$IT26)</f>
        <v>49</v>
      </c>
      <c r="AX26" s="12">
        <f>INDEX('O3-8hr'!$A:$Y,$IU26+AX$23-$G$23,$IT26)</f>
        <v>58</v>
      </c>
      <c r="AY26" s="12">
        <f>INDEX('O3-8hr'!$A:$Y,$IU26+AY$23-$G$23,$IT26)</f>
        <v>54</v>
      </c>
      <c r="AZ26" s="12">
        <f>INDEX('O3-8hr'!$A:$Y,$IU26+AZ$23-$G$23,$IT26)</f>
        <v>41</v>
      </c>
      <c r="BA26" s="12">
        <f>INDEX('O3-8hr'!$A:$Y,$IU26+BA$23-$G$23,$IT26)</f>
        <v>43</v>
      </c>
      <c r="BB26" s="12">
        <f>INDEX('O3-8hr'!$A:$Y,$IU26+BB$23-$G$23,$IT26)</f>
        <v>39</v>
      </c>
      <c r="BC26" s="12">
        <f>INDEX('O3-8hr'!$A:$Y,$IU26+BC$23-$G$23,$IT26)</f>
        <v>45</v>
      </c>
      <c r="BD26" s="12">
        <f>INDEX('O3-8hr'!$A:$Y,$IU26+BD$23-$G$23,$IT26)</f>
        <v>48</v>
      </c>
      <c r="BE26" s="12">
        <f>INDEX('O3-8hr'!$A:$Y,$IU26+BE$23-$G$23,$IT26)</f>
        <v>49</v>
      </c>
      <c r="BF26" s="12">
        <f>INDEX('O3-8hr'!$A:$Y,$IU26+BF$23-$G$23,$IT26)</f>
        <v>54</v>
      </c>
      <c r="BG26" s="12">
        <f>INDEX('O3-8hr'!$A:$Y,$IU26+BG$23-$G$23,$IT26)</f>
        <v>58</v>
      </c>
      <c r="BH26" s="12">
        <f>INDEX('O3-8hr'!$A:$Y,$IU26+BH$23-$G$23,$IT26)</f>
        <v>59</v>
      </c>
      <c r="BI26" s="12">
        <f>INDEX('O3-8hr'!$A:$Y,$IU26+BI$23-$G$23,$IT26)</f>
        <v>50</v>
      </c>
      <c r="BJ26" s="12">
        <f>INDEX('O3-8hr'!$A:$Y,$IU26+BJ$23-$G$23,$IT26)</f>
        <v>41</v>
      </c>
      <c r="BK26" s="12">
        <f>INDEX('O3-8hr'!$A:$Y,$IU26+BK$23-$G$23,$IT26)</f>
        <v>54</v>
      </c>
      <c r="BL26" s="12">
        <f>INDEX('O3-8hr'!$A:$Y,$IU26+BL$23-$G$23,$IT26)</f>
        <v>39</v>
      </c>
      <c r="BM26" s="12">
        <f>INDEX('O3-8hr'!$A:$Y,$IU26+BM$23-$G$23,$IT26)</f>
        <v>57</v>
      </c>
      <c r="BN26" s="12">
        <f>INDEX('O3-8hr'!$A:$Y,$IU26+BN$23-$G$23,$IT26)</f>
        <v>39</v>
      </c>
      <c r="BO26" s="12">
        <f>INDEX('O3-8hr'!$A:$Y,$IU26+BO$23-$G$23,$IT26)</f>
        <v>57</v>
      </c>
      <c r="BP26" s="12">
        <f>INDEX('O3-8hr'!$A:$Y,$IU26+BP$23-$G$23,$IT26)</f>
        <v>74</v>
      </c>
      <c r="BQ26" s="12">
        <f>INDEX('O3-8hr'!$A:$Y,$IU26+BQ$23-$G$23,$IT26)</f>
        <v>72</v>
      </c>
      <c r="BR26" s="12">
        <f>INDEX('O3-8hr'!$A:$Y,$IU26+BR$23-$G$23,$IT26)</f>
        <v>66</v>
      </c>
      <c r="BS26" s="12">
        <f>INDEX('O3-8hr'!$A:$Y,$IU26+BS$23-$G$23,$IT26)</f>
        <v>60</v>
      </c>
      <c r="BT26" s="12">
        <f>INDEX('O3-8hr'!$A:$Y,$IU26+BT$23-$G$23,$IT26)</f>
        <v>56</v>
      </c>
      <c r="BU26" s="12">
        <f>INDEX('O3-8hr'!$A:$Y,$IU26+BU$23-$G$23,$IT26)</f>
        <v>45</v>
      </c>
      <c r="BV26" s="12">
        <f>INDEX('O3-8hr'!$A:$Y,$IU26+BV$23-$G$23,$IT26)</f>
        <v>59</v>
      </c>
      <c r="BW26" s="12">
        <f>INDEX('O3-8hr'!$A:$Y,$IU26+BW$23-$G$23,$IT26)</f>
        <v>52</v>
      </c>
      <c r="BX26" s="12">
        <f>INDEX('O3-8hr'!$A:$Y,$IU26+BX$23-$G$23,$IT26)</f>
        <v>56</v>
      </c>
      <c r="BY26" s="12">
        <f>INDEX('O3-8hr'!$A:$Y,$IU26+BY$23-$G$23,$IT26)</f>
        <v>46</v>
      </c>
      <c r="BZ26" s="12">
        <f>INDEX('O3-8hr'!$A:$Y,$IU26+BZ$23-$G$23,$IT26)</f>
        <v>55</v>
      </c>
      <c r="CA26" s="12">
        <f>INDEX('O3-8hr'!$A:$Y,$IU26+CA$23-$G$23,$IT26)</f>
        <v>43</v>
      </c>
      <c r="CB26" s="12">
        <f>INDEX('O3-8hr'!$A:$Y,$IU26+CB$23-$G$23,$IT26)</f>
        <v>28</v>
      </c>
      <c r="CC26" s="12">
        <f>INDEX('O3-8hr'!$A:$Y,$IU26+CC$23-$G$23,$IT26)</f>
        <v>29</v>
      </c>
      <c r="CD26" s="12">
        <f>INDEX('O3-8hr'!$A:$Y,$IU26+CD$23-$G$23,$IT26)</f>
        <v>53</v>
      </c>
      <c r="CE26" s="12">
        <f>INDEX('O3-8hr'!$A:$Y,$IU26+CE$23-$G$23,$IT26)</f>
        <v>22</v>
      </c>
      <c r="CF26" s="12">
        <f>INDEX('O3-8hr'!$A:$Y,$IU26+CF$23-$G$23,$IT26)</f>
        <v>11</v>
      </c>
      <c r="CG26" s="12">
        <f>INDEX('O3-8hr'!$A:$Y,$IU26+CG$23-$G$23,$IT26)</f>
        <v>34</v>
      </c>
      <c r="CH26" s="12">
        <f>INDEX('O3-8hr'!$A:$Y,$IU26+CH$23-$G$23,$IT26)</f>
        <v>21</v>
      </c>
      <c r="CI26" s="12">
        <f>INDEX('O3-8hr'!$A:$Y,$IU26+CI$23-$G$23,$IT26)</f>
        <v>43</v>
      </c>
      <c r="CJ26" s="12">
        <f>INDEX('O3-8hr'!$A:$Y,$IU26+CJ$23-$G$23,$IT26)</f>
        <v>57</v>
      </c>
      <c r="CK26" s="12">
        <f>INDEX('O3-8hr'!$A:$Y,$IU26+CK$23-$G$23,$IT26)</f>
        <v>29</v>
      </c>
      <c r="CL26" s="12">
        <f>INDEX('O3-8hr'!$A:$Y,$IU26+CL$23-$G$23,$IT26)</f>
        <v>48</v>
      </c>
      <c r="CM26" s="12">
        <f>INDEX('O3-8hr'!$A:$Y,$IU26+CM$23-$G$23,$IT26)</f>
        <v>65</v>
      </c>
      <c r="CN26" s="12">
        <f>INDEX('O3-8hr'!$A:$Y,$IU26+CN$23-$G$23,$IT26)</f>
        <v>66</v>
      </c>
      <c r="CO26" s="12">
        <f>INDEX('O3-8hr'!$A:$Y,$IU26+CO$23-$G$23,$IT26)</f>
        <v>58</v>
      </c>
      <c r="CP26" s="12">
        <f>INDEX('O3-8hr'!$A:$Y,$IU26+CP$23-$G$23,$IT26)</f>
        <v>35</v>
      </c>
      <c r="CQ26" s="12">
        <f>INDEX('O3-8hr'!$A:$Y,$IU26+CQ$23-$G$23,$IT26)</f>
        <v>26</v>
      </c>
      <c r="CR26" s="12">
        <f>INDEX('O3-8hr'!$A:$Y,$IU26+CR$23-$G$23,$IT26)</f>
        <v>34</v>
      </c>
      <c r="CS26" s="12">
        <f>INDEX('O3-8hr'!$A:$Y,$IU26+CS$23-$G$23,$IT26)</f>
        <v>22</v>
      </c>
      <c r="CT26" s="12">
        <f>INDEX('O3-8hr'!$A:$Y,$IU26+CT$23-$G$23,$IT26)</f>
        <v>15</v>
      </c>
      <c r="CU26" s="12">
        <f>INDEX('O3-8hr'!$A:$Y,$IU26+CU$23-$G$23,$IT26)</f>
        <v>44</v>
      </c>
      <c r="CV26" s="12">
        <f>INDEX('O3-8hr'!$A:$Y,$IU26+CV$23-$G$23,$IT26)</f>
        <v>58</v>
      </c>
      <c r="CW26" s="12">
        <f>INDEX('O3-8hr'!$A:$Y,$IU26+CW$23-$G$23,$IT26)</f>
        <v>25</v>
      </c>
      <c r="CX26" s="12">
        <f>INDEX('O3-8hr'!$A:$Y,$IU26+CX$23-$G$23,$IT26)</f>
        <v>40</v>
      </c>
      <c r="CY26" s="12">
        <f>INDEX('O3-8hr'!$A:$Y,$IU26+CY$23-$G$23,$IT26)</f>
        <v>59</v>
      </c>
      <c r="CZ26" s="12">
        <f>INDEX('O3-8hr'!$A:$Y,$IU26+CZ$23-$G$23,$IT26)</f>
        <v>39</v>
      </c>
      <c r="DA26" s="12">
        <f>INDEX('O3-8hr'!$A:$Y,$IU26+DA$23-$G$23,$IT26)</f>
        <v>43</v>
      </c>
      <c r="DB26" s="12">
        <f>INDEX('O3-8hr'!$A:$Y,$IU26+DB$23-$G$23,$IT26)</f>
        <v>47</v>
      </c>
      <c r="DC26" s="12">
        <f>INDEX('O3-8hr'!$A:$Y,$IU26+DC$23-$G$23,$IT26)</f>
        <v>68</v>
      </c>
      <c r="DD26" s="12">
        <f>INDEX('O3-8hr'!$A:$Y,$IU26+DD$23-$G$23,$IT26)</f>
        <v>36</v>
      </c>
      <c r="DE26" s="12">
        <f>INDEX('O3-8hr'!$A:$Y,$IU26+DE$23-$G$23,$IT26)</f>
        <v>39</v>
      </c>
      <c r="DF26" s="12">
        <f>INDEX('O3-8hr'!$A:$Y,$IU26+DF$23-$G$23,$IT26)</f>
        <v>44</v>
      </c>
      <c r="DG26" s="12">
        <f>INDEX('O3-8hr'!$A:$Y,$IU26+DG$23-$G$23,$IT26)</f>
        <v>44</v>
      </c>
      <c r="DH26" s="12">
        <f>INDEX('O3-8hr'!$A:$Y,$IU26+DH$23-$G$23,$IT26)</f>
        <v>53</v>
      </c>
      <c r="DI26" s="12">
        <f>INDEX('O3-8hr'!$A:$Y,$IU26+DI$23-$G$23,$IT26)</f>
        <v>44</v>
      </c>
      <c r="DJ26" s="12">
        <f>INDEX('O3-8hr'!$A:$Y,$IU26+DJ$23-$G$23,$IT26)</f>
        <v>62</v>
      </c>
      <c r="DK26" s="12">
        <f>INDEX('O3-8hr'!$A:$Y,$IU26+DK$23-$G$23,$IT26)</f>
        <v>64</v>
      </c>
      <c r="DL26" s="12">
        <f>INDEX('O3-8hr'!$A:$Y,$IU26+DL$23-$G$23,$IT26)</f>
        <v>72</v>
      </c>
      <c r="DM26" s="12">
        <f>INDEX('O3-8hr'!$A:$Y,$IU26+DM$23-$G$23,$IT26)</f>
        <v>47</v>
      </c>
      <c r="DN26" s="12">
        <f>INDEX('O3-8hr'!$A:$Y,$IU26+DN$23-$G$23,$IT26)</f>
        <v>53</v>
      </c>
      <c r="DO26" s="12">
        <f>INDEX('O3-8hr'!$A:$Y,$IU26+DO$23-$G$23,$IT26)</f>
        <v>54</v>
      </c>
      <c r="DP26" s="12">
        <f>INDEX('O3-8hr'!$A:$Y,$IU26+DP$23-$G$23,$IT26)</f>
        <v>32</v>
      </c>
      <c r="DQ26" s="12">
        <f>INDEX('O3-8hr'!$A:$Y,$IU26+DQ$23-$G$23,$IT26)</f>
        <v>20</v>
      </c>
      <c r="DR26" s="12">
        <f>INDEX('O3-8hr'!$A:$Y,$IU26+DR$23-$G$23,$IT26)</f>
        <v>48</v>
      </c>
      <c r="DS26" s="12">
        <f>INDEX('O3-8hr'!$A:$Y,$IU26+DS$23-$G$23,$IT26)</f>
        <v>41</v>
      </c>
      <c r="DT26" s="12">
        <f>INDEX('O3-8hr'!$A:$Y,$IU26+DT$23-$G$23,$IT26)</f>
        <v>43</v>
      </c>
      <c r="DU26" s="12">
        <f>INDEX('O3-8hr'!$A:$Y,$IU26+DU$23-$G$23,$IT26)</f>
        <v>34</v>
      </c>
      <c r="DV26" s="12">
        <f>INDEX('O3-8hr'!$A:$Y,$IU26+DV$23-$G$23,$IT26)</f>
        <v>54</v>
      </c>
      <c r="DW26" s="12">
        <f>INDEX('O3-8hr'!$A:$Y,$IU26+DW$23-$G$23,$IT26)</f>
        <v>61</v>
      </c>
      <c r="DX26" s="12">
        <f>INDEX('O3-8hr'!$A:$Y,$IU26+DX$23-$G$23,$IT26)</f>
        <v>64</v>
      </c>
      <c r="DY26" s="12">
        <f>INDEX('O3-8hr'!$A:$Y,$IU26+DY$23-$G$23,$IT26)</f>
        <v>64</v>
      </c>
      <c r="DZ26" s="12">
        <f>INDEX('O3-8hr'!$A:$Y,$IU26+DZ$23-$G$23,$IT26)</f>
        <v>60</v>
      </c>
      <c r="EA26" s="12">
        <f>INDEX('O3-8hr'!$A:$Y,$IU26+EA$23-$G$23,$IT26)</f>
        <v>65</v>
      </c>
      <c r="EB26" s="12">
        <f>INDEX('O3-8hr'!$A:$Y,$IU26+EB$23-$G$23,$IT26)</f>
        <v>47</v>
      </c>
      <c r="EC26" s="12">
        <f>INDEX('O3-8hr'!$A:$Y,$IU26+EC$23-$G$23,$IT26)</f>
        <v>27</v>
      </c>
      <c r="ED26" s="12">
        <f>INDEX('O3-8hr'!$A:$Y,$IU26+ED$23-$G$23,$IT26)</f>
        <v>42</v>
      </c>
      <c r="EE26" s="12">
        <f>INDEX('O3-8hr'!$A:$Y,$IU26+EE$23-$G$23,$IT26)</f>
        <v>55</v>
      </c>
      <c r="EF26" s="12">
        <f>INDEX('O3-8hr'!$A:$Y,$IU26+EF$23-$G$23,$IT26)</f>
        <v>58</v>
      </c>
      <c r="EG26" s="12">
        <f>INDEX('O3-8hr'!$A:$Y,$IU26+EG$23-$G$23,$IT26)</f>
        <v>73</v>
      </c>
      <c r="EH26" s="12">
        <f>INDEX('O3-8hr'!$A:$Y,$IU26+EH$23-$G$23,$IT26)</f>
        <v>85</v>
      </c>
      <c r="EI26" s="12">
        <f>INDEX('O3-8hr'!$A:$Y,$IU26+EI$23-$G$23,$IT26)</f>
        <v>54</v>
      </c>
      <c r="EJ26" s="12">
        <f>INDEX('O3-8hr'!$A:$Y,$IU26+EJ$23-$G$23,$IT26)</f>
        <v>47</v>
      </c>
      <c r="EK26" s="12">
        <f>INDEX('O3-8hr'!$A:$Y,$IU26+EK$23-$G$23,$IT26)</f>
        <v>51</v>
      </c>
      <c r="EL26" s="12">
        <f>INDEX('O3-8hr'!$A:$Y,$IU26+EL$23-$G$23,$IT26)</f>
        <v>61</v>
      </c>
      <c r="EM26" s="12">
        <f>INDEX('O3-8hr'!$A:$Y,$IU26+EM$23-$G$23,$IT26)</f>
        <v>52</v>
      </c>
      <c r="EN26" s="12">
        <f>INDEX('O3-8hr'!$A:$Y,$IU26+EN$23-$G$23,$IT26)</f>
        <v>64</v>
      </c>
      <c r="EO26" s="12">
        <f>INDEX('O3-8hr'!$A:$Y,$IU26+EO$23-$G$23,$IT26)</f>
        <v>53</v>
      </c>
      <c r="EP26" s="12">
        <f>INDEX('O3-8hr'!$A:$Y,$IU26+EP$23-$G$23,$IT26)</f>
        <v>42</v>
      </c>
      <c r="EQ26" s="12">
        <f>INDEX('O3-8hr'!$A:$Y,$IU26+EQ$23-$G$23,$IT26)</f>
        <v>58</v>
      </c>
      <c r="ER26" s="12">
        <f>INDEX('O3-8hr'!$A:$Y,$IU26+ER$23-$G$23,$IT26)</f>
        <v>57</v>
      </c>
      <c r="ES26" s="12">
        <f>INDEX('O3-8hr'!$A:$Y,$IU26+ES$23-$G$23,$IT26)</f>
        <v>30</v>
      </c>
      <c r="ET26" s="12">
        <f>INDEX('O3-8hr'!$A:$Y,$IU26+ET$23-$G$23,$IT26)</f>
        <v>30</v>
      </c>
      <c r="EU26" s="12">
        <f>INDEX('O3-8hr'!$A:$Y,$IU26+EU$23-$G$23,$IT26)</f>
        <v>23</v>
      </c>
      <c r="EV26" s="12">
        <f>INDEX('O3-8hr'!$A:$Y,$IU26+EV$23-$G$23,$IT26)</f>
        <v>25</v>
      </c>
      <c r="EW26" s="12">
        <f>INDEX('O3-8hr'!$A:$Y,$IU26+EW$23-$G$23,$IT26)</f>
        <v>36</v>
      </c>
      <c r="EX26" s="12">
        <f>INDEX('O3-8hr'!$A:$Y,$IU26+EX$23-$G$23,$IT26)</f>
        <v>54</v>
      </c>
      <c r="EY26" s="12">
        <f>INDEX('O3-8hr'!$A:$Y,$IU26+EY$23-$G$23,$IT26)</f>
        <v>45</v>
      </c>
      <c r="EZ26" s="12">
        <f>INDEX('O3-8hr'!$A:$Y,$IU26+EZ$23-$G$23,$IT26)</f>
        <v>54</v>
      </c>
      <c r="FA26" s="12">
        <f>INDEX('O3-8hr'!$A:$Y,$IU26+FA$23-$G$23,$IT26)</f>
        <v>43</v>
      </c>
      <c r="FB26" s="12">
        <f>INDEX('O3-8hr'!$A:$Y,$IU26+FB$23-$G$23,$IT26)</f>
        <v>37</v>
      </c>
      <c r="FC26" s="12">
        <f>INDEX('O3-8hr'!$A:$Y,$IU26+FC$23-$G$23,$IT26)</f>
        <v>34</v>
      </c>
      <c r="FD26" s="12">
        <f>INDEX('O3-8hr'!$A:$Y,$IU26+FD$23-$G$23,$IT26)</f>
        <v>37</v>
      </c>
      <c r="FE26" s="12">
        <f>INDEX('O3-8hr'!$A:$Y,$IU26+FE$23-$G$23,$IT26)</f>
        <v>28</v>
      </c>
      <c r="FF26" s="12">
        <f>INDEX('O3-8hr'!$A:$Y,$IU26+FF$23-$G$23,$IT26)</f>
        <v>22</v>
      </c>
      <c r="FG26" s="12">
        <f>INDEX('O3-8hr'!$A:$Y,$IU26+FG$23-$G$23,$IT26)</f>
        <v>47</v>
      </c>
      <c r="FH26" s="12">
        <f>INDEX('O3-8hr'!$A:$Y,$IU26+FH$23-$G$23,$IT26)</f>
        <v>54</v>
      </c>
      <c r="FI26" s="12">
        <f>INDEX('O3-8hr'!$A:$Y,$IU26+FI$23-$G$23,$IT26)</f>
        <v>52</v>
      </c>
      <c r="FJ26" s="12">
        <f>INDEX('O3-8hr'!$A:$Y,$IU26+FJ$23-$G$23,$IT26)</f>
        <v>44</v>
      </c>
      <c r="FK26" s="12">
        <f>INDEX('O3-8hr'!$A:$Y,$IU26+FK$23-$G$23,$IT26)</f>
        <v>62</v>
      </c>
      <c r="FL26" s="12">
        <f>INDEX('O3-8hr'!$A:$Y,$IU26+FL$23-$G$23,$IT26)</f>
        <v>53</v>
      </c>
      <c r="FM26" s="12">
        <f>INDEX('O3-8hr'!$A:$Y,$IU26+FM$23-$G$23,$IT26)</f>
        <v>61</v>
      </c>
      <c r="FN26" s="12">
        <f>INDEX('O3-8hr'!$A:$Y,$IU26+FN$23-$G$23,$IT26)</f>
        <v>40</v>
      </c>
      <c r="FO26" s="12">
        <f>INDEX('O3-8hr'!$A:$Y,$IU26+FO$23-$G$23,$IT26)</f>
        <v>44</v>
      </c>
      <c r="FP26" s="12">
        <f>INDEX('O3-8hr'!$A:$Y,$IU26+FP$23-$G$23,$IT26)</f>
        <v>49</v>
      </c>
      <c r="FQ26" s="12">
        <f>INDEX('O3-8hr'!$A:$Y,$IU26+FQ$23-$G$23,$IT26)</f>
        <v>41</v>
      </c>
      <c r="FR26" s="12">
        <f>INDEX('O3-8hr'!$A:$Y,$IU26+FR$23-$G$23,$IT26)</f>
        <v>63</v>
      </c>
      <c r="FS26" s="12">
        <f>INDEX('O3-8hr'!$A:$Y,$IU26+FS$23-$G$23,$IT26)</f>
        <v>61</v>
      </c>
      <c r="FT26" s="12">
        <f>INDEX('O3-8hr'!$A:$Y,$IU26+FT$23-$G$23,$IT26)</f>
        <v>54</v>
      </c>
      <c r="FU26" s="12">
        <f>INDEX('O3-8hr'!$A:$Y,$IU26+FU$23-$G$23,$IT26)</f>
        <v>44</v>
      </c>
      <c r="FV26" s="12">
        <f>INDEX('O3-8hr'!$A:$Y,$IU26+FV$23-$G$23,$IT26)</f>
        <v>20</v>
      </c>
      <c r="FW26" s="12">
        <f>INDEX('O3-8hr'!$A:$Y,$IU26+FW$23-$G$23,$IT26)</f>
        <v>26</v>
      </c>
      <c r="FX26" s="12">
        <f>INDEX('O3-8hr'!$A:$Y,$IU26+FX$23-$G$23,$IT26)</f>
        <v>28</v>
      </c>
      <c r="FY26" s="12">
        <f>INDEX('O3-8hr'!$A:$Y,$IU26+FY$23-$G$23,$IT26)</f>
        <v>49</v>
      </c>
      <c r="FZ26" s="12">
        <f>INDEX('O3-8hr'!$A:$Y,$IU26+FZ$23-$G$23,$IT26)</f>
        <v>37</v>
      </c>
      <c r="GA26" s="12">
        <f>INDEX('O3-8hr'!$A:$Y,$IU26+GA$23-$G$23,$IT26)</f>
        <v>49</v>
      </c>
      <c r="GB26" s="12">
        <f>INDEX('O3-8hr'!$A:$Y,$IU26+GB$23-$G$23,$IT26)</f>
        <v>48</v>
      </c>
      <c r="GC26" s="12">
        <f>INDEX('O3-8hr'!$A:$Y,$IU26+GC$23-$G$23,$IT26)</f>
        <v>47</v>
      </c>
      <c r="GD26" s="12">
        <f>INDEX('O3-8hr'!$A:$Y,$IU26+GD$23-$G$23,$IT26)</f>
        <v>56</v>
      </c>
      <c r="GE26" s="12">
        <f>INDEX('O3-8hr'!$A:$Y,$IU26+GE$23-$G$23,$IT26)</f>
        <v>57</v>
      </c>
      <c r="GF26" s="12">
        <f>INDEX('O3-8hr'!$A:$Y,$IU26+GF$23-$G$23,$IT26)</f>
        <v>63</v>
      </c>
      <c r="GG26" s="12">
        <f>INDEX('O3-8hr'!$A:$Y,$IU26+GG$23-$G$23,$IT26)</f>
        <v>50</v>
      </c>
      <c r="GH26" s="12">
        <f>INDEX('O3-8hr'!$A:$Y,$IU26+GH$23-$G$23,$IT26)</f>
        <v>21</v>
      </c>
      <c r="GI26" s="12">
        <f>INDEX('O3-8hr'!$A:$Y,$IU26+GI$23-$G$23,$IT26)</f>
        <v>22</v>
      </c>
      <c r="GJ26" s="12">
        <f>INDEX('O3-8hr'!$A:$Y,$IU26+GJ$23-$G$23,$IT26)</f>
        <v>37</v>
      </c>
      <c r="GK26" s="12">
        <f>INDEX('O3-8hr'!$A:$Y,$IU26+GK$23-$G$23,$IT26)</f>
        <v>0</v>
      </c>
      <c r="GL26" s="12" t="str">
        <f>INDEX('O3-8hr'!$A:$Y,$IU26+GL$23-$G$23,$IT26)</f>
        <v/>
      </c>
      <c r="GM26" s="12" t="str">
        <f>INDEX('O3-8hr'!$A:$Y,$IU26+GM$23-$G$23,$IT26)</f>
        <v/>
      </c>
      <c r="GN26" s="12">
        <f>INDEX('O3-8hr'!$A:$Y,$IU26+GN$23-$G$23,$IT26)</f>
        <v>60</v>
      </c>
      <c r="GO26" s="12">
        <f>INDEX('O3-8hr'!$A:$Y,$IU26+GO$23-$G$23,$IT26)</f>
        <v>55</v>
      </c>
      <c r="GP26" s="12">
        <f>INDEX('O3-8hr'!$A:$Y,$IU26+GP$23-$G$23,$IT26)</f>
        <v>18</v>
      </c>
      <c r="GQ26" s="12">
        <f>INDEX('O3-8hr'!$A:$Y,$IU26+GQ$23-$G$23,$IT26)</f>
        <v>21</v>
      </c>
      <c r="GR26" s="12">
        <f>INDEX('O3-8hr'!$A:$Y,$IU26+GR$23-$G$23,$IT26)</f>
        <v>18</v>
      </c>
      <c r="GS26" s="12">
        <f>INDEX('O3-8hr'!$A:$Y,$IU26+GS$23-$G$23,$IT26)</f>
        <v>5</v>
      </c>
      <c r="GT26" s="12">
        <f>INDEX('O3-8hr'!$A:$Y,$IU26+GT$23-$G$23,$IT26)</f>
        <v>10</v>
      </c>
      <c r="GU26" s="12">
        <f>INDEX('O3-8hr'!$A:$Y,$IU26+GU$23-$G$23,$IT26)</f>
        <v>11</v>
      </c>
      <c r="GV26" s="12">
        <f>INDEX('O3-8hr'!$A:$Y,$IU26+GV$23-$G$23,$IT26)</f>
        <v>15</v>
      </c>
      <c r="GW26" s="12">
        <f>INDEX('O3-8hr'!$A:$Y,$IU26+GW$23-$G$23,$IT26)</f>
        <v>29</v>
      </c>
      <c r="GX26" s="12">
        <f>INDEX('O3-8hr'!$A:$Y,$IU26+GX$23-$G$23,$IT26)</f>
        <v>30</v>
      </c>
      <c r="GY26" s="12">
        <f>INDEX('O3-8hr'!$A:$Y,$IU26+GY$23-$G$23,$IT26)</f>
        <v>16</v>
      </c>
      <c r="GZ26" s="12">
        <f>INDEX('O3-8hr'!$A:$Y,$IU26+GZ$23-$G$23,$IT26)</f>
        <v>19</v>
      </c>
      <c r="HA26" s="12">
        <f>INDEX('O3-8hr'!$A:$Y,$IU26+HA$23-$G$23,$IT26)</f>
        <v>40</v>
      </c>
      <c r="HB26" s="12">
        <f>INDEX('O3-8hr'!$A:$Y,$IU26+HB$23-$G$23,$IT26)</f>
        <v>21</v>
      </c>
      <c r="HC26" s="12">
        <f>INDEX('O3-8hr'!$A:$Y,$IU26+HC$23-$G$23,$IT26)</f>
        <v>28</v>
      </c>
      <c r="HD26" s="12">
        <f>INDEX('O3-8hr'!$A:$Y,$IU26+HD$23-$G$23,$IT26)</f>
        <v>26</v>
      </c>
      <c r="HE26" s="12">
        <f>INDEX('O3-8hr'!$A:$Y,$IU26+HE$23-$G$23,$IT26)</f>
        <v>13</v>
      </c>
      <c r="HF26" s="12">
        <f>INDEX('O3-8hr'!$A:$Y,$IU26+HF$23-$G$23,$IT26)</f>
        <v>25</v>
      </c>
      <c r="HG26" s="12">
        <f>INDEX('O3-8hr'!$A:$Y,$IU26+HG$23-$G$23,$IT26)</f>
        <v>20</v>
      </c>
      <c r="HH26" s="12">
        <f>INDEX('O3-8hr'!$A:$Y,$IU26+HH$23-$G$23,$IT26)</f>
        <v>25</v>
      </c>
      <c r="HI26" s="12">
        <f>INDEX('O3-8hr'!$A:$Y,$IU26+HI$23-$G$23,$IT26)</f>
        <v>32</v>
      </c>
      <c r="HJ26" s="12">
        <f>INDEX('O3-8hr'!$A:$Y,$IU26+HJ$23-$G$23,$IT26)</f>
        <v>23</v>
      </c>
      <c r="HK26" s="12">
        <f>INDEX('O3-8hr'!$A:$Y,$IU26+HK$23-$G$23,$IT26)</f>
        <v>46</v>
      </c>
      <c r="HL26" s="12">
        <f>INDEX('O3-8hr'!$A:$Y,$IU26+HL$23-$G$23,$IT26)</f>
        <v>38</v>
      </c>
      <c r="HM26" s="12">
        <f>INDEX('O3-8hr'!$A:$Y,$IU26+HM$23-$G$23,$IT26)</f>
        <v>43</v>
      </c>
      <c r="HN26" s="12">
        <f>INDEX('O3-8hr'!$A:$Y,$IU26+HN$23-$G$23,$IT26)</f>
        <v>44</v>
      </c>
      <c r="HO26" s="12">
        <f>INDEX('O3-8hr'!$A:$Y,$IU26+HO$23-$G$23,$IT26)</f>
        <v>37</v>
      </c>
      <c r="HP26" s="12">
        <f>INDEX('O3-8hr'!$A:$Y,$IU26+HP$23-$G$23,$IT26)</f>
        <v>40</v>
      </c>
      <c r="HQ26" s="12">
        <f>INDEX('O3-8hr'!$A:$Y,$IU26+HQ$23-$G$23,$IT26)</f>
        <v>13</v>
      </c>
      <c r="HR26" s="12">
        <f>INDEX('O3-8hr'!$A:$Y,$IU26+HR$23-$G$23,$IT26)</f>
        <v>15</v>
      </c>
      <c r="HS26" s="12">
        <f>INDEX('O3-8hr'!$A:$Y,$IU26+HS$23-$G$23,$IT26)</f>
        <v>27</v>
      </c>
      <c r="HT26" s="12">
        <f>INDEX('O3-8hr'!$A:$Y,$IU26+HT$23-$G$23,$IT26)</f>
        <v>7</v>
      </c>
      <c r="HU26" s="12">
        <f>INDEX('O3-8hr'!$A:$Y,$IU26+HU$23-$G$23,$IT26)</f>
        <v>22</v>
      </c>
      <c r="HV26" s="12">
        <f>INDEX('O3-8hr'!$A:$Y,$IU26+HV$23-$G$23,$IT26)</f>
        <v>25</v>
      </c>
      <c r="HW26" s="12">
        <f>INDEX('O3-8hr'!$A:$Y,$IU26+HW$23-$G$23,$IT26)</f>
        <v>14</v>
      </c>
      <c r="HX26" s="12">
        <f>INDEX('O3-8hr'!$A:$Y,$IU26+HX$23-$G$23,$IT26)</f>
        <v>31</v>
      </c>
      <c r="HY26" s="12">
        <f>INDEX('O3-8hr'!$A:$Y,$IU26+HY$23-$G$23,$IT26)</f>
        <v>30</v>
      </c>
      <c r="HZ26" s="12">
        <f>INDEX('O3-8hr'!$A:$Y,$IU26+HZ$23-$G$23,$IT26)</f>
        <v>21</v>
      </c>
      <c r="IA26" s="12">
        <f>INDEX('O3-8hr'!$A:$Y,$IU26+IA$23-$G$23,$IT26)</f>
        <v>25</v>
      </c>
      <c r="IB26" s="12">
        <f>INDEX('O3-8hr'!$A:$Y,$IU26+IB$23-$G$23,$IT26)</f>
        <v>31</v>
      </c>
      <c r="IC26" s="12">
        <f>INDEX('O3-8hr'!$A:$Y,$IU26+IC$23-$G$23,$IT26)</f>
        <v>35</v>
      </c>
      <c r="ID26" s="12">
        <f>INDEX('O3-8hr'!$A:$Y,$IU26+ID$23-$G$23,$IT26)</f>
        <v>36</v>
      </c>
      <c r="IE26" s="12">
        <f>INDEX('O3-8hr'!$A:$Y,$IU26+IE$23-$G$23,$IT26)</f>
        <v>37</v>
      </c>
      <c r="IF26" s="12">
        <f>INDEX('O3-8hr'!$A:$Y,$IU26+IF$23-$G$23,$IT26)</f>
        <v>32</v>
      </c>
      <c r="IG26" s="12">
        <f>INDEX('O3-8hr'!$A:$Y,$IU26+IG$23-$G$23,$IT26)</f>
        <v>32</v>
      </c>
      <c r="IH26" s="12">
        <f>INDEX('O3-8hr'!$A:$Y,$IU26+IH$23-$G$23,$IT26)</f>
        <v>31</v>
      </c>
      <c r="II26" s="12">
        <f>INDEX('O3-8hr'!$A:$Y,$IU26+II$23-$G$23,$IT26)</f>
        <v>39</v>
      </c>
      <c r="IJ26" s="12">
        <f>INDEX('O3-8hr'!$A:$Y,$IU26+IJ$23-$G$23,$IT26)</f>
        <v>24</v>
      </c>
      <c r="IK26" s="12">
        <f>INDEX('O3-8hr'!$A:$Y,$IU26+IK$23-$G$23,$IT26)</f>
        <v>26</v>
      </c>
      <c r="IL26" s="12">
        <f>INDEX('O3-8hr'!$A:$Y,$IU26+IL$23-$G$23,$IT26)</f>
        <v>20</v>
      </c>
      <c r="IM26" s="12">
        <f>INDEX('O3-8hr'!$A:$Y,$IU26+IM$23-$G$23,$IT26)</f>
        <v>23</v>
      </c>
      <c r="IN26" s="12">
        <f>INDEX('O3-8hr'!$A:$Y,$IU26+IN$23-$G$23,$IT26)</f>
        <v>16</v>
      </c>
      <c r="IO26" s="12">
        <f>INDEX('O3-8hr'!$A:$Y,$IU26+IO$23-$G$23,$IT26)</f>
        <v>26</v>
      </c>
      <c r="IP26" s="12">
        <f>INDEX('O3-8hr'!$A:$Y,$IU26+IP$23-$G$23,$IT26)</f>
        <v>34</v>
      </c>
      <c r="IQ26" s="17">
        <f>INDEX('O3-8hr'!$A:$Y,$IU26+IQ$23-$G$23,$IT26)</f>
        <v>37</v>
      </c>
      <c r="IR26" s="26">
        <f t="shared" si="57"/>
        <v>85</v>
      </c>
      <c r="IT26" s="26">
        <f>MATCH($B26,'O3-8hr'!$1:$1,0)</f>
        <v>6</v>
      </c>
      <c r="IU26" s="38">
        <f>MATCH(DATE($A26,$IT$19,$IU$19),'O3-8hr'!$B:$B,0)</f>
        <v>1161</v>
      </c>
    </row>
    <row r="27" spans="1:255" ht="12.75" customHeight="1" x14ac:dyDescent="0.2">
      <c r="A27" s="26">
        <v>2018</v>
      </c>
      <c r="B27" s="26">
        <v>100031007</v>
      </c>
      <c r="C27" s="88">
        <f>INDEX(Sites!$A:$N,MATCH($B27,Sites!$A:$A,0),2)</f>
        <v>39.551299999999998</v>
      </c>
      <c r="D27" s="26" t="str">
        <f>INDEX(Sites!$A:$N,MATCH($B27,Sites!$A:$A,0),4)</f>
        <v>DE</v>
      </c>
      <c r="E27" s="26" t="str">
        <f>INDEX(Sites!$A:$N,MATCH($B27,Sites!$A:$A,0),10)</f>
        <v>20.0</v>
      </c>
      <c r="F27" s="148" t="str">
        <f>INDEX(Sites!$A:$N,MATCH($B27,Sites!$A:$A,0),6)</f>
        <v>New Castle (LUMS 2)</v>
      </c>
      <c r="G27" s="18">
        <f>INDEX('O3-8hr'!$A:$Y,$IU27+G$23-$G$23,$IT27)</f>
        <v>31</v>
      </c>
      <c r="H27" s="12">
        <f>INDEX('O3-8hr'!$A:$Y,$IU27+H$23-$G$23,$IT27)</f>
        <v>39</v>
      </c>
      <c r="I27" s="12">
        <f>INDEX('O3-8hr'!$A:$Y,$IU27+I$23-$G$23,$IT27)</f>
        <v>41</v>
      </c>
      <c r="J27" s="12">
        <f>INDEX('O3-8hr'!$A:$Y,$IU27+J$23-$G$23,$IT27)</f>
        <v>44</v>
      </c>
      <c r="K27" s="12">
        <f>INDEX('O3-8hr'!$A:$Y,$IU27+K$23-$G$23,$IT27)</f>
        <v>41</v>
      </c>
      <c r="L27" s="12">
        <f>INDEX('O3-8hr'!$A:$Y,$IU27+L$23-$G$23,$IT27)</f>
        <v>39</v>
      </c>
      <c r="M27" s="12">
        <f>INDEX('O3-8hr'!$A:$Y,$IU27+M$23-$G$23,$IT27)</f>
        <v>34</v>
      </c>
      <c r="N27" s="12">
        <f>INDEX('O3-8hr'!$A:$Y,$IU27+N$23-$G$23,$IT27)</f>
        <v>41</v>
      </c>
      <c r="O27" s="12">
        <f>INDEX('O3-8hr'!$A:$Y,$IU27+O$23-$G$23,$IT27)</f>
        <v>38</v>
      </c>
      <c r="P27" s="12">
        <f>INDEX('O3-8hr'!$A:$Y,$IU27+P$23-$G$23,$IT27)</f>
        <v>44</v>
      </c>
      <c r="Q27" s="12">
        <f>INDEX('O3-8hr'!$A:$Y,$IU27+Q$23-$G$23,$IT27)</f>
        <v>45</v>
      </c>
      <c r="R27" s="12">
        <f>INDEX('O3-8hr'!$A:$Y,$IU27+R$23-$G$23,$IT27)</f>
        <v>32</v>
      </c>
      <c r="S27" s="12">
        <f>INDEX('O3-8hr'!$A:$Y,$IU27+S$23-$G$23,$IT27)</f>
        <v>42</v>
      </c>
      <c r="T27" s="12">
        <f>INDEX('O3-8hr'!$A:$Y,$IU27+T$23-$G$23,$IT27)</f>
        <v>37</v>
      </c>
      <c r="U27" s="12">
        <f>INDEX('O3-8hr'!$A:$Y,$IU27+U$23-$G$23,$IT27)</f>
        <v>40</v>
      </c>
      <c r="V27" s="12">
        <f>INDEX('O3-8hr'!$A:$Y,$IU27+V$23-$G$23,$IT27)</f>
        <v>42</v>
      </c>
      <c r="W27" s="12">
        <f>INDEX('O3-8hr'!$A:$Y,$IU27+W$23-$G$23,$IT27)</f>
        <v>37</v>
      </c>
      <c r="X27" s="12">
        <f>INDEX('O3-8hr'!$A:$Y,$IU27+X$23-$G$23,$IT27)</f>
        <v>49</v>
      </c>
      <c r="Y27" s="12">
        <f>INDEX('O3-8hr'!$A:$Y,$IU27+Y$23-$G$23,$IT27)</f>
        <v>46</v>
      </c>
      <c r="Z27" s="12">
        <f>INDEX('O3-8hr'!$A:$Y,$IU27+Z$23-$G$23,$IT27)</f>
        <v>33</v>
      </c>
      <c r="AA27" s="12">
        <f>INDEX('O3-8hr'!$A:$Y,$IU27+AA$23-$G$23,$IT27)</f>
        <v>41</v>
      </c>
      <c r="AB27" s="12">
        <f>INDEX('O3-8hr'!$A:$Y,$IU27+AB$23-$G$23,$IT27)</f>
        <v>48</v>
      </c>
      <c r="AC27" s="12">
        <f>INDEX('O3-8hr'!$A:$Y,$IU27+AC$23-$G$23,$IT27)</f>
        <v>46</v>
      </c>
      <c r="AD27" s="12">
        <f>INDEX('O3-8hr'!$A:$Y,$IU27+AD$23-$G$23,$IT27)</f>
        <v>48</v>
      </c>
      <c r="AE27" s="12">
        <f>INDEX('O3-8hr'!$A:$Y,$IU27+AE$23-$G$23,$IT27)</f>
        <v>43</v>
      </c>
      <c r="AF27" s="12">
        <f>INDEX('O3-8hr'!$A:$Y,$IU27+AF$23-$G$23,$IT27)</f>
        <v>45</v>
      </c>
      <c r="AG27" s="12">
        <f>INDEX('O3-8hr'!$A:$Y,$IU27+AG$23-$G$23,$IT27)</f>
        <v>48</v>
      </c>
      <c r="AH27" s="12">
        <f>INDEX('O3-8hr'!$A:$Y,$IU27+AH$23-$G$23,$IT27)</f>
        <v>30</v>
      </c>
      <c r="AI27" s="12">
        <f>INDEX('O3-8hr'!$A:$Y,$IU27+AI$23-$G$23,$IT27)</f>
        <v>45</v>
      </c>
      <c r="AJ27" s="12">
        <f>INDEX('O3-8hr'!$A:$Y,$IU27+AJ$23-$G$23,$IT27)</f>
        <v>36</v>
      </c>
      <c r="AK27" s="12">
        <f>INDEX('O3-8hr'!$A:$Y,$IU27+AK$23-$G$23,$IT27)</f>
        <v>43</v>
      </c>
      <c r="AL27" s="12">
        <f>INDEX('O3-8hr'!$A:$Y,$IU27+AL$23-$G$23,$IT27)</f>
        <v>40</v>
      </c>
      <c r="AM27" s="12">
        <f>INDEX('O3-8hr'!$A:$Y,$IU27+AM$23-$G$23,$IT27)</f>
        <v>40</v>
      </c>
      <c r="AN27" s="12">
        <f>INDEX('O3-8hr'!$A:$Y,$IU27+AN$23-$G$23,$IT27)</f>
        <v>40</v>
      </c>
      <c r="AO27" s="12">
        <f>INDEX('O3-8hr'!$A:$Y,$IU27+AO$23-$G$23,$IT27)</f>
        <v>46</v>
      </c>
      <c r="AP27" s="12">
        <f>INDEX('O3-8hr'!$A:$Y,$IU27+AP$23-$G$23,$IT27)</f>
        <v>48</v>
      </c>
      <c r="AQ27" s="12">
        <f>INDEX('O3-8hr'!$A:$Y,$IU27+AQ$23-$G$23,$IT27)</f>
        <v>55</v>
      </c>
      <c r="AR27" s="12">
        <f>INDEX('O3-8hr'!$A:$Y,$IU27+AR$23-$G$23,$IT27)</f>
        <v>48</v>
      </c>
      <c r="AS27" s="12">
        <f>INDEX('O3-8hr'!$A:$Y,$IU27+AS$23-$G$23,$IT27)</f>
        <v>49</v>
      </c>
      <c r="AT27" s="12">
        <f>INDEX('O3-8hr'!$A:$Y,$IU27+AT$23-$G$23,$IT27)</f>
        <v>46</v>
      </c>
      <c r="AU27" s="12">
        <f>INDEX('O3-8hr'!$A:$Y,$IU27+AU$23-$G$23,$IT27)</f>
        <v>50</v>
      </c>
      <c r="AV27" s="12">
        <f>INDEX('O3-8hr'!$A:$Y,$IU27+AV$23-$G$23,$IT27)</f>
        <v>51</v>
      </c>
      <c r="AW27" s="12">
        <f>INDEX('O3-8hr'!$A:$Y,$IU27+AW$23-$G$23,$IT27)</f>
        <v>56</v>
      </c>
      <c r="AX27" s="12">
        <f>INDEX('O3-8hr'!$A:$Y,$IU27+AX$23-$G$23,$IT27)</f>
        <v>65</v>
      </c>
      <c r="AY27" s="12">
        <f>INDEX('O3-8hr'!$A:$Y,$IU27+AY$23-$G$23,$IT27)</f>
        <v>53</v>
      </c>
      <c r="AZ27" s="12">
        <f>INDEX('O3-8hr'!$A:$Y,$IU27+AZ$23-$G$23,$IT27)</f>
        <v>47</v>
      </c>
      <c r="BA27" s="12">
        <f>INDEX('O3-8hr'!$A:$Y,$IU27+BA$23-$G$23,$IT27)</f>
        <v>44</v>
      </c>
      <c r="BB27" s="12">
        <f>INDEX('O3-8hr'!$A:$Y,$IU27+BB$23-$G$23,$IT27)</f>
        <v>39</v>
      </c>
      <c r="BC27" s="12">
        <f>INDEX('O3-8hr'!$A:$Y,$IU27+BC$23-$G$23,$IT27)</f>
        <v>44</v>
      </c>
      <c r="BD27" s="12">
        <f>INDEX('O3-8hr'!$A:$Y,$IU27+BD$23-$G$23,$IT27)</f>
        <v>46</v>
      </c>
      <c r="BE27" s="12">
        <f>INDEX('O3-8hr'!$A:$Y,$IU27+BE$23-$G$23,$IT27)</f>
        <v>49</v>
      </c>
      <c r="BF27" s="12">
        <f>INDEX('O3-8hr'!$A:$Y,$IU27+BF$23-$G$23,$IT27)</f>
        <v>53</v>
      </c>
      <c r="BG27" s="12">
        <f>INDEX('O3-8hr'!$A:$Y,$IU27+BG$23-$G$23,$IT27)</f>
        <v>57</v>
      </c>
      <c r="BH27" s="12" t="str">
        <f>INDEX('O3-8hr'!$A:$Y,$IU27+BH$23-$G$23,$IT27)</f>
        <v/>
      </c>
      <c r="BI27" s="12">
        <f>INDEX('O3-8hr'!$A:$Y,$IU27+BI$23-$G$23,$IT27)</f>
        <v>53</v>
      </c>
      <c r="BJ27" s="12">
        <f>INDEX('O3-8hr'!$A:$Y,$IU27+BJ$23-$G$23,$IT27)</f>
        <v>42</v>
      </c>
      <c r="BK27" s="12">
        <f>INDEX('O3-8hr'!$A:$Y,$IU27+BK$23-$G$23,$IT27)</f>
        <v>55</v>
      </c>
      <c r="BL27" s="12">
        <f>INDEX('O3-8hr'!$A:$Y,$IU27+BL$23-$G$23,$IT27)</f>
        <v>43</v>
      </c>
      <c r="BM27" s="12">
        <f>INDEX('O3-8hr'!$A:$Y,$IU27+BM$23-$G$23,$IT27)</f>
        <v>53</v>
      </c>
      <c r="BN27" s="12">
        <f>INDEX('O3-8hr'!$A:$Y,$IU27+BN$23-$G$23,$IT27)</f>
        <v>38</v>
      </c>
      <c r="BO27" s="12">
        <f>INDEX('O3-8hr'!$A:$Y,$IU27+BO$23-$G$23,$IT27)</f>
        <v>55</v>
      </c>
      <c r="BP27" s="12">
        <f>INDEX('O3-8hr'!$A:$Y,$IU27+BP$23-$G$23,$IT27)</f>
        <v>74</v>
      </c>
      <c r="BQ27" s="12">
        <f>INDEX('O3-8hr'!$A:$Y,$IU27+BQ$23-$G$23,$IT27)</f>
        <v>74</v>
      </c>
      <c r="BR27" s="12">
        <f>INDEX('O3-8hr'!$A:$Y,$IU27+BR$23-$G$23,$IT27)</f>
        <v>65</v>
      </c>
      <c r="BS27" s="12">
        <f>INDEX('O3-8hr'!$A:$Y,$IU27+BS$23-$G$23,$IT27)</f>
        <v>62</v>
      </c>
      <c r="BT27" s="12">
        <f>INDEX('O3-8hr'!$A:$Y,$IU27+BT$23-$G$23,$IT27)</f>
        <v>52</v>
      </c>
      <c r="BU27" s="12">
        <f>INDEX('O3-8hr'!$A:$Y,$IU27+BU$23-$G$23,$IT27)</f>
        <v>46</v>
      </c>
      <c r="BV27" s="12">
        <f>INDEX('O3-8hr'!$A:$Y,$IU27+BV$23-$G$23,$IT27)</f>
        <v>62</v>
      </c>
      <c r="BW27" s="12">
        <f>INDEX('O3-8hr'!$A:$Y,$IU27+BW$23-$G$23,$IT27)</f>
        <v>54</v>
      </c>
      <c r="BX27" s="12">
        <f>INDEX('O3-8hr'!$A:$Y,$IU27+BX$23-$G$23,$IT27)</f>
        <v>60</v>
      </c>
      <c r="BY27" s="12">
        <f>INDEX('O3-8hr'!$A:$Y,$IU27+BY$23-$G$23,$IT27)</f>
        <v>44</v>
      </c>
      <c r="BZ27" s="12">
        <f>INDEX('O3-8hr'!$A:$Y,$IU27+BZ$23-$G$23,$IT27)</f>
        <v>54</v>
      </c>
      <c r="CA27" s="12">
        <f>INDEX('O3-8hr'!$A:$Y,$IU27+CA$23-$G$23,$IT27)</f>
        <v>53</v>
      </c>
      <c r="CB27" s="12">
        <f>INDEX('O3-8hr'!$A:$Y,$IU27+CB$23-$G$23,$IT27)</f>
        <v>32</v>
      </c>
      <c r="CC27" s="12">
        <f>INDEX('O3-8hr'!$A:$Y,$IU27+CC$23-$G$23,$IT27)</f>
        <v>31</v>
      </c>
      <c r="CD27" s="12">
        <f>INDEX('O3-8hr'!$A:$Y,$IU27+CD$23-$G$23,$IT27)</f>
        <v>49</v>
      </c>
      <c r="CE27" s="12">
        <f>INDEX('O3-8hr'!$A:$Y,$IU27+CE$23-$G$23,$IT27)</f>
        <v>36</v>
      </c>
      <c r="CF27" s="12">
        <f>INDEX('O3-8hr'!$A:$Y,$IU27+CF$23-$G$23,$IT27)</f>
        <v>27</v>
      </c>
      <c r="CG27" s="12">
        <f>INDEX('O3-8hr'!$A:$Y,$IU27+CG$23-$G$23,$IT27)</f>
        <v>33</v>
      </c>
      <c r="CH27" s="12">
        <f>INDEX('O3-8hr'!$A:$Y,$IU27+CH$23-$G$23,$IT27)</f>
        <v>23</v>
      </c>
      <c r="CI27" s="12">
        <f>INDEX('O3-8hr'!$A:$Y,$IU27+CI$23-$G$23,$IT27)</f>
        <v>40</v>
      </c>
      <c r="CJ27" s="12">
        <f>INDEX('O3-8hr'!$A:$Y,$IU27+CJ$23-$G$23,$IT27)</f>
        <v>54</v>
      </c>
      <c r="CK27" s="12">
        <f>INDEX('O3-8hr'!$A:$Y,$IU27+CK$23-$G$23,$IT27)</f>
        <v>34</v>
      </c>
      <c r="CL27" s="12">
        <f>INDEX('O3-8hr'!$A:$Y,$IU27+CL$23-$G$23,$IT27)</f>
        <v>44</v>
      </c>
      <c r="CM27" s="12">
        <f>INDEX('O3-8hr'!$A:$Y,$IU27+CM$23-$G$23,$IT27)</f>
        <v>61</v>
      </c>
      <c r="CN27" s="12">
        <f>INDEX('O3-8hr'!$A:$Y,$IU27+CN$23-$G$23,$IT27)</f>
        <v>58</v>
      </c>
      <c r="CO27" s="12">
        <f>INDEX('O3-8hr'!$A:$Y,$IU27+CO$23-$G$23,$IT27)</f>
        <v>57</v>
      </c>
      <c r="CP27" s="12">
        <f>INDEX('O3-8hr'!$A:$Y,$IU27+CP$23-$G$23,$IT27)</f>
        <v>39</v>
      </c>
      <c r="CQ27" s="12">
        <f>INDEX('O3-8hr'!$A:$Y,$IU27+CQ$23-$G$23,$IT27)</f>
        <v>26</v>
      </c>
      <c r="CR27" s="12">
        <f>INDEX('O3-8hr'!$A:$Y,$IU27+CR$23-$G$23,$IT27)</f>
        <v>26</v>
      </c>
      <c r="CS27" s="12">
        <f>INDEX('O3-8hr'!$A:$Y,$IU27+CS$23-$G$23,$IT27)</f>
        <v>23</v>
      </c>
      <c r="CT27" s="12">
        <f>INDEX('O3-8hr'!$A:$Y,$IU27+CT$23-$G$23,$IT27)</f>
        <v>23</v>
      </c>
      <c r="CU27" s="12">
        <f>INDEX('O3-8hr'!$A:$Y,$IU27+CU$23-$G$23,$IT27)</f>
        <v>44</v>
      </c>
      <c r="CV27" s="12">
        <f>INDEX('O3-8hr'!$A:$Y,$IU27+CV$23-$G$23,$IT27)</f>
        <v>56</v>
      </c>
      <c r="CW27" s="12">
        <f>INDEX('O3-8hr'!$A:$Y,$IU27+CW$23-$G$23,$IT27)</f>
        <v>25</v>
      </c>
      <c r="CX27" s="12">
        <f>INDEX('O3-8hr'!$A:$Y,$IU27+CX$23-$G$23,$IT27)</f>
        <v>36</v>
      </c>
      <c r="CY27" s="12">
        <f>INDEX('O3-8hr'!$A:$Y,$IU27+CY$23-$G$23,$IT27)</f>
        <v>53</v>
      </c>
      <c r="CZ27" s="12">
        <f>INDEX('O3-8hr'!$A:$Y,$IU27+CZ$23-$G$23,$IT27)</f>
        <v>39</v>
      </c>
      <c r="DA27" s="12">
        <f>INDEX('O3-8hr'!$A:$Y,$IU27+DA$23-$G$23,$IT27)</f>
        <v>36</v>
      </c>
      <c r="DB27" s="12">
        <f>INDEX('O3-8hr'!$A:$Y,$IU27+DB$23-$G$23,$IT27)</f>
        <v>46</v>
      </c>
      <c r="DC27" s="12">
        <f>INDEX('O3-8hr'!$A:$Y,$IU27+DC$23-$G$23,$IT27)</f>
        <v>64</v>
      </c>
      <c r="DD27" s="12">
        <f>INDEX('O3-8hr'!$A:$Y,$IU27+DD$23-$G$23,$IT27)</f>
        <v>43</v>
      </c>
      <c r="DE27" s="12">
        <f>INDEX('O3-8hr'!$A:$Y,$IU27+DE$23-$G$23,$IT27)</f>
        <v>40</v>
      </c>
      <c r="DF27" s="12">
        <f>INDEX('O3-8hr'!$A:$Y,$IU27+DF$23-$G$23,$IT27)</f>
        <v>45</v>
      </c>
      <c r="DG27" s="12">
        <f>INDEX('O3-8hr'!$A:$Y,$IU27+DG$23-$G$23,$IT27)</f>
        <v>38</v>
      </c>
      <c r="DH27" s="12">
        <f>INDEX('O3-8hr'!$A:$Y,$IU27+DH$23-$G$23,$IT27)</f>
        <v>48</v>
      </c>
      <c r="DI27" s="12">
        <f>INDEX('O3-8hr'!$A:$Y,$IU27+DI$23-$G$23,$IT27)</f>
        <v>44</v>
      </c>
      <c r="DJ27" s="12">
        <f>INDEX('O3-8hr'!$A:$Y,$IU27+DJ$23-$G$23,$IT27)</f>
        <v>61</v>
      </c>
      <c r="DK27" s="12">
        <f>INDEX('O3-8hr'!$A:$Y,$IU27+DK$23-$G$23,$IT27)</f>
        <v>62</v>
      </c>
      <c r="DL27" s="12">
        <f>INDEX('O3-8hr'!$A:$Y,$IU27+DL$23-$G$23,$IT27)</f>
        <v>71</v>
      </c>
      <c r="DM27" s="12">
        <f>INDEX('O3-8hr'!$A:$Y,$IU27+DM$23-$G$23,$IT27)</f>
        <v>44</v>
      </c>
      <c r="DN27" s="12">
        <f>INDEX('O3-8hr'!$A:$Y,$IU27+DN$23-$G$23,$IT27)</f>
        <v>56</v>
      </c>
      <c r="DO27" s="12">
        <f>INDEX('O3-8hr'!$A:$Y,$IU27+DO$23-$G$23,$IT27)</f>
        <v>58</v>
      </c>
      <c r="DP27" s="12">
        <f>INDEX('O3-8hr'!$A:$Y,$IU27+DP$23-$G$23,$IT27)</f>
        <v>40</v>
      </c>
      <c r="DQ27" s="12">
        <f>INDEX('O3-8hr'!$A:$Y,$IU27+DQ$23-$G$23,$IT27)</f>
        <v>28</v>
      </c>
      <c r="DR27" s="12">
        <f>INDEX('O3-8hr'!$A:$Y,$IU27+DR$23-$G$23,$IT27)</f>
        <v>50</v>
      </c>
      <c r="DS27" s="12">
        <f>INDEX('O3-8hr'!$A:$Y,$IU27+DS$23-$G$23,$IT27)</f>
        <v>43</v>
      </c>
      <c r="DT27" s="12">
        <f>INDEX('O3-8hr'!$A:$Y,$IU27+DT$23-$G$23,$IT27)</f>
        <v>48</v>
      </c>
      <c r="DU27" s="12">
        <f>INDEX('O3-8hr'!$A:$Y,$IU27+DU$23-$G$23,$IT27)</f>
        <v>38</v>
      </c>
      <c r="DV27" s="12">
        <f>INDEX('O3-8hr'!$A:$Y,$IU27+DV$23-$G$23,$IT27)</f>
        <v>54</v>
      </c>
      <c r="DW27" s="12">
        <f>INDEX('O3-8hr'!$A:$Y,$IU27+DW$23-$G$23,$IT27)</f>
        <v>66</v>
      </c>
      <c r="DX27" s="12">
        <f>INDEX('O3-8hr'!$A:$Y,$IU27+DX$23-$G$23,$IT27)</f>
        <v>66</v>
      </c>
      <c r="DY27" s="12">
        <f>INDEX('O3-8hr'!$A:$Y,$IU27+DY$23-$G$23,$IT27)</f>
        <v>65</v>
      </c>
      <c r="DZ27" s="12">
        <f>INDEX('O3-8hr'!$A:$Y,$IU27+DZ$23-$G$23,$IT27)</f>
        <v>59</v>
      </c>
      <c r="EA27" s="12">
        <f>INDEX('O3-8hr'!$A:$Y,$IU27+EA$23-$G$23,$IT27)</f>
        <v>63</v>
      </c>
      <c r="EB27" s="12">
        <f>INDEX('O3-8hr'!$A:$Y,$IU27+EB$23-$G$23,$IT27)</f>
        <v>43</v>
      </c>
      <c r="EC27" s="12">
        <f>INDEX('O3-8hr'!$A:$Y,$IU27+EC$23-$G$23,$IT27)</f>
        <v>28</v>
      </c>
      <c r="ED27" s="12">
        <f>INDEX('O3-8hr'!$A:$Y,$IU27+ED$23-$G$23,$IT27)</f>
        <v>42</v>
      </c>
      <c r="EE27" s="12">
        <f>INDEX('O3-8hr'!$A:$Y,$IU27+EE$23-$G$23,$IT27)</f>
        <v>55</v>
      </c>
      <c r="EF27" s="12">
        <f>INDEX('O3-8hr'!$A:$Y,$IU27+EF$23-$G$23,$IT27)</f>
        <v>60</v>
      </c>
      <c r="EG27" s="12">
        <f>INDEX('O3-8hr'!$A:$Y,$IU27+EG$23-$G$23,$IT27)</f>
        <v>68</v>
      </c>
      <c r="EH27" s="12">
        <f>INDEX('O3-8hr'!$A:$Y,$IU27+EH$23-$G$23,$IT27)</f>
        <v>77</v>
      </c>
      <c r="EI27" s="12">
        <f>INDEX('O3-8hr'!$A:$Y,$IU27+EI$23-$G$23,$IT27)</f>
        <v>56</v>
      </c>
      <c r="EJ27" s="12">
        <f>INDEX('O3-8hr'!$A:$Y,$IU27+EJ$23-$G$23,$IT27)</f>
        <v>48</v>
      </c>
      <c r="EK27" s="12">
        <f>INDEX('O3-8hr'!$A:$Y,$IU27+EK$23-$G$23,$IT27)</f>
        <v>47</v>
      </c>
      <c r="EL27" s="12">
        <f>INDEX('O3-8hr'!$A:$Y,$IU27+EL$23-$G$23,$IT27)</f>
        <v>48</v>
      </c>
      <c r="EM27" s="12">
        <f>INDEX('O3-8hr'!$A:$Y,$IU27+EM$23-$G$23,$IT27)</f>
        <v>44</v>
      </c>
      <c r="EN27" s="12">
        <f>INDEX('O3-8hr'!$A:$Y,$IU27+EN$23-$G$23,$IT27)</f>
        <v>61</v>
      </c>
      <c r="EO27" s="12">
        <f>INDEX('O3-8hr'!$A:$Y,$IU27+EO$23-$G$23,$IT27)</f>
        <v>51</v>
      </c>
      <c r="EP27" s="12">
        <f>INDEX('O3-8hr'!$A:$Y,$IU27+EP$23-$G$23,$IT27)</f>
        <v>42</v>
      </c>
      <c r="EQ27" s="12">
        <f>INDEX('O3-8hr'!$A:$Y,$IU27+EQ$23-$G$23,$IT27)</f>
        <v>50</v>
      </c>
      <c r="ER27" s="12">
        <f>INDEX('O3-8hr'!$A:$Y,$IU27+ER$23-$G$23,$IT27)</f>
        <v>57</v>
      </c>
      <c r="ES27" s="12">
        <f>INDEX('O3-8hr'!$A:$Y,$IU27+ES$23-$G$23,$IT27)</f>
        <v>32</v>
      </c>
      <c r="ET27" s="12">
        <f>INDEX('O3-8hr'!$A:$Y,$IU27+ET$23-$G$23,$IT27)</f>
        <v>33</v>
      </c>
      <c r="EU27" s="12">
        <f>INDEX('O3-8hr'!$A:$Y,$IU27+EU$23-$G$23,$IT27)</f>
        <v>32</v>
      </c>
      <c r="EV27" s="12">
        <f>INDEX('O3-8hr'!$A:$Y,$IU27+EV$23-$G$23,$IT27)</f>
        <v>30</v>
      </c>
      <c r="EW27" s="12">
        <f>INDEX('O3-8hr'!$A:$Y,$IU27+EW$23-$G$23,$IT27)</f>
        <v>40</v>
      </c>
      <c r="EX27" s="12">
        <f>INDEX('O3-8hr'!$A:$Y,$IU27+EX$23-$G$23,$IT27)</f>
        <v>49</v>
      </c>
      <c r="EY27" s="12">
        <f>INDEX('O3-8hr'!$A:$Y,$IU27+EY$23-$G$23,$IT27)</f>
        <v>48</v>
      </c>
      <c r="EZ27" s="12">
        <f>INDEX('O3-8hr'!$A:$Y,$IU27+EZ$23-$G$23,$IT27)</f>
        <v>52</v>
      </c>
      <c r="FA27" s="12">
        <f>INDEX('O3-8hr'!$A:$Y,$IU27+FA$23-$G$23,$IT27)</f>
        <v>43</v>
      </c>
      <c r="FB27" s="12">
        <f>INDEX('O3-8hr'!$A:$Y,$IU27+FB$23-$G$23,$IT27)</f>
        <v>43</v>
      </c>
      <c r="FC27" s="12">
        <f>INDEX('O3-8hr'!$A:$Y,$IU27+FC$23-$G$23,$IT27)</f>
        <v>40</v>
      </c>
      <c r="FD27" s="12">
        <f>INDEX('O3-8hr'!$A:$Y,$IU27+FD$23-$G$23,$IT27)</f>
        <v>37</v>
      </c>
      <c r="FE27" s="12">
        <f>INDEX('O3-8hr'!$A:$Y,$IU27+FE$23-$G$23,$IT27)</f>
        <v>26</v>
      </c>
      <c r="FF27" s="12">
        <f>INDEX('O3-8hr'!$A:$Y,$IU27+FF$23-$G$23,$IT27)</f>
        <v>25</v>
      </c>
      <c r="FG27" s="12">
        <f>INDEX('O3-8hr'!$A:$Y,$IU27+FG$23-$G$23,$IT27)</f>
        <v>45</v>
      </c>
      <c r="FH27" s="12">
        <f>INDEX('O3-8hr'!$A:$Y,$IU27+FH$23-$G$23,$IT27)</f>
        <v>55</v>
      </c>
      <c r="FI27" s="12">
        <f>INDEX('O3-8hr'!$A:$Y,$IU27+FI$23-$G$23,$IT27)</f>
        <v>53</v>
      </c>
      <c r="FJ27" s="12">
        <f>INDEX('O3-8hr'!$A:$Y,$IU27+FJ$23-$G$23,$IT27)</f>
        <v>42</v>
      </c>
      <c r="FK27" s="12">
        <f>INDEX('O3-8hr'!$A:$Y,$IU27+FK$23-$G$23,$IT27)</f>
        <v>61</v>
      </c>
      <c r="FL27" s="12">
        <f>INDEX('O3-8hr'!$A:$Y,$IU27+FL$23-$G$23,$IT27)</f>
        <v>39</v>
      </c>
      <c r="FM27" s="12">
        <f>INDEX('O3-8hr'!$A:$Y,$IU27+FM$23-$G$23,$IT27)</f>
        <v>60</v>
      </c>
      <c r="FN27" s="12">
        <f>INDEX('O3-8hr'!$A:$Y,$IU27+FN$23-$G$23,$IT27)</f>
        <v>49</v>
      </c>
      <c r="FO27" s="12">
        <f>INDEX('O3-8hr'!$A:$Y,$IU27+FO$23-$G$23,$IT27)</f>
        <v>58</v>
      </c>
      <c r="FP27" s="12">
        <f>INDEX('O3-8hr'!$A:$Y,$IU27+FP$23-$G$23,$IT27)</f>
        <v>48</v>
      </c>
      <c r="FQ27" s="12">
        <f>INDEX('O3-8hr'!$A:$Y,$IU27+FQ$23-$G$23,$IT27)</f>
        <v>43</v>
      </c>
      <c r="FR27" s="12">
        <f>INDEX('O3-8hr'!$A:$Y,$IU27+FR$23-$G$23,$IT27)</f>
        <v>56</v>
      </c>
      <c r="FS27" s="12">
        <f>INDEX('O3-8hr'!$A:$Y,$IU27+FS$23-$G$23,$IT27)</f>
        <v>60</v>
      </c>
      <c r="FT27" s="12">
        <f>INDEX('O3-8hr'!$A:$Y,$IU27+FT$23-$G$23,$IT27)</f>
        <v>56</v>
      </c>
      <c r="FU27" s="12">
        <f>INDEX('O3-8hr'!$A:$Y,$IU27+FU$23-$G$23,$IT27)</f>
        <v>49</v>
      </c>
      <c r="FV27" s="12">
        <f>INDEX('O3-8hr'!$A:$Y,$IU27+FV$23-$G$23,$IT27)</f>
        <v>26</v>
      </c>
      <c r="FW27" s="12">
        <f>INDEX('O3-8hr'!$A:$Y,$IU27+FW$23-$G$23,$IT27)</f>
        <v>31</v>
      </c>
      <c r="FX27" s="12">
        <f>INDEX('O3-8hr'!$A:$Y,$IU27+FX$23-$G$23,$IT27)</f>
        <v>31</v>
      </c>
      <c r="FY27" s="12">
        <f>INDEX('O3-8hr'!$A:$Y,$IU27+FY$23-$G$23,$IT27)</f>
        <v>44</v>
      </c>
      <c r="FZ27" s="12">
        <f>INDEX('O3-8hr'!$A:$Y,$IU27+FZ$23-$G$23,$IT27)</f>
        <v>34</v>
      </c>
      <c r="GA27" s="12">
        <f>INDEX('O3-8hr'!$A:$Y,$IU27+GA$23-$G$23,$IT27)</f>
        <v>47</v>
      </c>
      <c r="GB27" s="12">
        <f>INDEX('O3-8hr'!$A:$Y,$IU27+GB$23-$G$23,$IT27)</f>
        <v>48</v>
      </c>
      <c r="GC27" s="12">
        <f>INDEX('O3-8hr'!$A:$Y,$IU27+GC$23-$G$23,$IT27)</f>
        <v>46</v>
      </c>
      <c r="GD27" s="12">
        <f>INDEX('O3-8hr'!$A:$Y,$IU27+GD$23-$G$23,$IT27)</f>
        <v>57</v>
      </c>
      <c r="GE27" s="12">
        <f>INDEX('O3-8hr'!$A:$Y,$IU27+GE$23-$G$23,$IT27)</f>
        <v>53</v>
      </c>
      <c r="GF27" s="12">
        <f>INDEX('O3-8hr'!$A:$Y,$IU27+GF$23-$G$23,$IT27)</f>
        <v>67</v>
      </c>
      <c r="GG27" s="12">
        <f>INDEX('O3-8hr'!$A:$Y,$IU27+GG$23-$G$23,$IT27)</f>
        <v>52</v>
      </c>
      <c r="GH27" s="12">
        <f>INDEX('O3-8hr'!$A:$Y,$IU27+GH$23-$G$23,$IT27)</f>
        <v>34</v>
      </c>
      <c r="GI27" s="12">
        <f>INDEX('O3-8hr'!$A:$Y,$IU27+GI$23-$G$23,$IT27)</f>
        <v>29</v>
      </c>
      <c r="GJ27" s="12">
        <f>INDEX('O3-8hr'!$A:$Y,$IU27+GJ$23-$G$23,$IT27)</f>
        <v>35</v>
      </c>
      <c r="GK27" s="12">
        <f>INDEX('O3-8hr'!$A:$Y,$IU27+GK$23-$G$23,$IT27)</f>
        <v>39</v>
      </c>
      <c r="GL27" s="12">
        <f>INDEX('O3-8hr'!$A:$Y,$IU27+GL$23-$G$23,$IT27)</f>
        <v>53</v>
      </c>
      <c r="GM27" s="12">
        <f>INDEX('O3-8hr'!$A:$Y,$IU27+GM$23-$G$23,$IT27)</f>
        <v>62</v>
      </c>
      <c r="GN27" s="12">
        <f>INDEX('O3-8hr'!$A:$Y,$IU27+GN$23-$G$23,$IT27)</f>
        <v>63</v>
      </c>
      <c r="GO27" s="12">
        <f>INDEX('O3-8hr'!$A:$Y,$IU27+GO$23-$G$23,$IT27)</f>
        <v>61</v>
      </c>
      <c r="GP27" s="12">
        <f>INDEX('O3-8hr'!$A:$Y,$IU27+GP$23-$G$23,$IT27)</f>
        <v>21</v>
      </c>
      <c r="GQ27" s="12">
        <f>INDEX('O3-8hr'!$A:$Y,$IU27+GQ$23-$G$23,$IT27)</f>
        <v>31</v>
      </c>
      <c r="GR27" s="12">
        <f>INDEX('O3-8hr'!$A:$Y,$IU27+GR$23-$G$23,$IT27)</f>
        <v>27</v>
      </c>
      <c r="GS27" s="12">
        <f>INDEX('O3-8hr'!$A:$Y,$IU27+GS$23-$G$23,$IT27)</f>
        <v>10</v>
      </c>
      <c r="GT27" s="12">
        <f>INDEX('O3-8hr'!$A:$Y,$IU27+GT$23-$G$23,$IT27)</f>
        <v>20</v>
      </c>
      <c r="GU27" s="12">
        <f>INDEX('O3-8hr'!$A:$Y,$IU27+GU$23-$G$23,$IT27)</f>
        <v>18</v>
      </c>
      <c r="GV27" s="12">
        <f>INDEX('O3-8hr'!$A:$Y,$IU27+GV$23-$G$23,$IT27)</f>
        <v>21</v>
      </c>
      <c r="GW27" s="12">
        <f>INDEX('O3-8hr'!$A:$Y,$IU27+GW$23-$G$23,$IT27)</f>
        <v>35</v>
      </c>
      <c r="GX27" s="12">
        <f>INDEX('O3-8hr'!$A:$Y,$IU27+GX$23-$G$23,$IT27)</f>
        <v>29</v>
      </c>
      <c r="GY27" s="12">
        <f>INDEX('O3-8hr'!$A:$Y,$IU27+GY$23-$G$23,$IT27)</f>
        <v>26</v>
      </c>
      <c r="GZ27" s="12">
        <f>INDEX('O3-8hr'!$A:$Y,$IU27+GZ$23-$G$23,$IT27)</f>
        <v>23</v>
      </c>
      <c r="HA27" s="12">
        <f>INDEX('O3-8hr'!$A:$Y,$IU27+HA$23-$G$23,$IT27)</f>
        <v>44</v>
      </c>
      <c r="HB27" s="12">
        <f>INDEX('O3-8hr'!$A:$Y,$IU27+HB$23-$G$23,$IT27)</f>
        <v>26</v>
      </c>
      <c r="HC27" s="12">
        <f>INDEX('O3-8hr'!$A:$Y,$IU27+HC$23-$G$23,$IT27)</f>
        <v>29</v>
      </c>
      <c r="HD27" s="12">
        <f>INDEX('O3-8hr'!$A:$Y,$IU27+HD$23-$G$23,$IT27)</f>
        <v>28</v>
      </c>
      <c r="HE27" s="12">
        <f>INDEX('O3-8hr'!$A:$Y,$IU27+HE$23-$G$23,$IT27)</f>
        <v>19</v>
      </c>
      <c r="HF27" s="12">
        <f>INDEX('O3-8hr'!$A:$Y,$IU27+HF$23-$G$23,$IT27)</f>
        <v>30</v>
      </c>
      <c r="HG27" s="12">
        <f>INDEX('O3-8hr'!$A:$Y,$IU27+HG$23-$G$23,$IT27)</f>
        <v>29</v>
      </c>
      <c r="HH27" s="12">
        <f>INDEX('O3-8hr'!$A:$Y,$IU27+HH$23-$G$23,$IT27)</f>
        <v>32</v>
      </c>
      <c r="HI27" s="12">
        <f>INDEX('O3-8hr'!$A:$Y,$IU27+HI$23-$G$23,$IT27)</f>
        <v>29</v>
      </c>
      <c r="HJ27" s="12">
        <f>INDEX('O3-8hr'!$A:$Y,$IU27+HJ$23-$G$23,$IT27)</f>
        <v>23</v>
      </c>
      <c r="HK27" s="12">
        <f>INDEX('O3-8hr'!$A:$Y,$IU27+HK$23-$G$23,$IT27)</f>
        <v>47</v>
      </c>
      <c r="HL27" s="12">
        <f>INDEX('O3-8hr'!$A:$Y,$IU27+HL$23-$G$23,$IT27)</f>
        <v>39</v>
      </c>
      <c r="HM27" s="12">
        <f>INDEX('O3-8hr'!$A:$Y,$IU27+HM$23-$G$23,$IT27)</f>
        <v>48</v>
      </c>
      <c r="HN27" s="12">
        <f>INDEX('O3-8hr'!$A:$Y,$IU27+HN$23-$G$23,$IT27)</f>
        <v>47</v>
      </c>
      <c r="HO27" s="12">
        <f>INDEX('O3-8hr'!$A:$Y,$IU27+HO$23-$G$23,$IT27)</f>
        <v>40</v>
      </c>
      <c r="HP27" s="12">
        <f>INDEX('O3-8hr'!$A:$Y,$IU27+HP$23-$G$23,$IT27)</f>
        <v>42</v>
      </c>
      <c r="HQ27" s="12">
        <f>INDEX('O3-8hr'!$A:$Y,$IU27+HQ$23-$G$23,$IT27)</f>
        <v>15</v>
      </c>
      <c r="HR27" s="12">
        <f>INDEX('O3-8hr'!$A:$Y,$IU27+HR$23-$G$23,$IT27)</f>
        <v>24</v>
      </c>
      <c r="HS27" s="12">
        <f>INDEX('O3-8hr'!$A:$Y,$IU27+HS$23-$G$23,$IT27)</f>
        <v>32</v>
      </c>
      <c r="HT27" s="12">
        <f>INDEX('O3-8hr'!$A:$Y,$IU27+HT$23-$G$23,$IT27)</f>
        <v>23</v>
      </c>
      <c r="HU27" s="12">
        <f>INDEX('O3-8hr'!$A:$Y,$IU27+HU$23-$G$23,$IT27)</f>
        <v>30</v>
      </c>
      <c r="HV27" s="12">
        <f>INDEX('O3-8hr'!$A:$Y,$IU27+HV$23-$G$23,$IT27)</f>
        <v>30</v>
      </c>
      <c r="HW27" s="12">
        <f>INDEX('O3-8hr'!$A:$Y,$IU27+HW$23-$G$23,$IT27)</f>
        <v>17</v>
      </c>
      <c r="HX27" s="12">
        <f>INDEX('O3-8hr'!$A:$Y,$IU27+HX$23-$G$23,$IT27)</f>
        <v>32</v>
      </c>
      <c r="HY27" s="12">
        <f>INDEX('O3-8hr'!$A:$Y,$IU27+HY$23-$G$23,$IT27)</f>
        <v>31</v>
      </c>
      <c r="HZ27" s="12">
        <f>INDEX('O3-8hr'!$A:$Y,$IU27+HZ$23-$G$23,$IT27)</f>
        <v>21</v>
      </c>
      <c r="IA27" s="12">
        <f>INDEX('O3-8hr'!$A:$Y,$IU27+IA$23-$G$23,$IT27)</f>
        <v>23</v>
      </c>
      <c r="IB27" s="12">
        <f>INDEX('O3-8hr'!$A:$Y,$IU27+IB$23-$G$23,$IT27)</f>
        <v>31</v>
      </c>
      <c r="IC27" s="12">
        <f>INDEX('O3-8hr'!$A:$Y,$IU27+IC$23-$G$23,$IT27)</f>
        <v>36</v>
      </c>
      <c r="ID27" s="12">
        <f>INDEX('O3-8hr'!$A:$Y,$IU27+ID$23-$G$23,$IT27)</f>
        <v>36</v>
      </c>
      <c r="IE27" s="12">
        <f>INDEX('O3-8hr'!$A:$Y,$IU27+IE$23-$G$23,$IT27)</f>
        <v>39</v>
      </c>
      <c r="IF27" s="12">
        <f>INDEX('O3-8hr'!$A:$Y,$IU27+IF$23-$G$23,$IT27)</f>
        <v>32</v>
      </c>
      <c r="IG27" s="12">
        <f>INDEX('O3-8hr'!$A:$Y,$IU27+IG$23-$G$23,$IT27)</f>
        <v>30</v>
      </c>
      <c r="IH27" s="12">
        <f>INDEX('O3-8hr'!$A:$Y,$IU27+IH$23-$G$23,$IT27)</f>
        <v>32</v>
      </c>
      <c r="II27" s="12">
        <f>INDEX('O3-8hr'!$A:$Y,$IU27+II$23-$G$23,$IT27)</f>
        <v>38</v>
      </c>
      <c r="IJ27" s="12">
        <f>INDEX('O3-8hr'!$A:$Y,$IU27+IJ$23-$G$23,$IT27)</f>
        <v>25</v>
      </c>
      <c r="IK27" s="12">
        <f>INDEX('O3-8hr'!$A:$Y,$IU27+IK$23-$G$23,$IT27)</f>
        <v>29</v>
      </c>
      <c r="IL27" s="12">
        <f>INDEX('O3-8hr'!$A:$Y,$IU27+IL$23-$G$23,$IT27)</f>
        <v>31</v>
      </c>
      <c r="IM27" s="12">
        <f>INDEX('O3-8hr'!$A:$Y,$IU27+IM$23-$G$23,$IT27)</f>
        <v>29</v>
      </c>
      <c r="IN27" s="12">
        <f>INDEX('O3-8hr'!$A:$Y,$IU27+IN$23-$G$23,$IT27)</f>
        <v>23</v>
      </c>
      <c r="IO27" s="12">
        <f>INDEX('O3-8hr'!$A:$Y,$IU27+IO$23-$G$23,$IT27)</f>
        <v>29</v>
      </c>
      <c r="IP27" s="12">
        <f>INDEX('O3-8hr'!$A:$Y,$IU27+IP$23-$G$23,$IT27)</f>
        <v>32</v>
      </c>
      <c r="IQ27" s="17">
        <f>INDEX('O3-8hr'!$A:$Y,$IU27+IQ$23-$G$23,$IT27)</f>
        <v>42</v>
      </c>
      <c r="IR27" s="26">
        <f t="shared" si="57"/>
        <v>77</v>
      </c>
      <c r="IT27" s="26">
        <f>MATCH($B27,'O3-8hr'!$1:$1,0)</f>
        <v>4</v>
      </c>
      <c r="IU27" s="38">
        <f>MATCH(DATE($A27,$IT$19,$IU$19),'O3-8hr'!$B:$B,0)</f>
        <v>1161</v>
      </c>
    </row>
    <row r="28" spans="1:255" ht="12.75" customHeight="1" x14ac:dyDescent="0.2">
      <c r="A28" s="26">
        <v>2018</v>
      </c>
      <c r="B28" s="26">
        <v>100032004</v>
      </c>
      <c r="C28" s="88">
        <f>INDEX(Sites!$A:$N,MATCH($B28,Sites!$A:$A,0),2)</f>
        <v>39.739443999999999</v>
      </c>
      <c r="D28" s="26" t="str">
        <f>INDEX(Sites!$A:$N,MATCH($B28,Sites!$A:$A,0),4)</f>
        <v>DE</v>
      </c>
      <c r="E28" s="26" t="str">
        <f>INDEX(Sites!$A:$N,MATCH($B28,Sites!$A:$A,0),10)</f>
        <v>0.0</v>
      </c>
      <c r="F28" s="148" t="str">
        <f>INDEX(Sites!$A:$N,MATCH($B28,Sites!$A:$A,0),6)</f>
        <v>New Castle (MLK)</v>
      </c>
      <c r="G28" s="18">
        <f>INDEX('O3-8hr'!$A:$Y,$IU28+G$23-$G$23,$IT28)</f>
        <v>26</v>
      </c>
      <c r="H28" s="12">
        <f>INDEX('O3-8hr'!$A:$Y,$IU28+H$23-$G$23,$IT28)</f>
        <v>38</v>
      </c>
      <c r="I28" s="12">
        <f>INDEX('O3-8hr'!$A:$Y,$IU28+I$23-$G$23,$IT28)</f>
        <v>38</v>
      </c>
      <c r="J28" s="12">
        <f>INDEX('O3-8hr'!$A:$Y,$IU28+J$23-$G$23,$IT28)</f>
        <v>42</v>
      </c>
      <c r="K28" s="12">
        <f>INDEX('O3-8hr'!$A:$Y,$IU28+K$23-$G$23,$IT28)</f>
        <v>36</v>
      </c>
      <c r="L28" s="12">
        <f>INDEX('O3-8hr'!$A:$Y,$IU28+L$23-$G$23,$IT28)</f>
        <v>36</v>
      </c>
      <c r="M28" s="12">
        <f>INDEX('O3-8hr'!$A:$Y,$IU28+M$23-$G$23,$IT28)</f>
        <v>27</v>
      </c>
      <c r="N28" s="12">
        <f>INDEX('O3-8hr'!$A:$Y,$IU28+N$23-$G$23,$IT28)</f>
        <v>38</v>
      </c>
      <c r="O28" s="12">
        <f>INDEX('O3-8hr'!$A:$Y,$IU28+O$23-$G$23,$IT28)</f>
        <v>34</v>
      </c>
      <c r="P28" s="12">
        <f>INDEX('O3-8hr'!$A:$Y,$IU28+P$23-$G$23,$IT28)</f>
        <v>42</v>
      </c>
      <c r="Q28" s="12">
        <f>INDEX('O3-8hr'!$A:$Y,$IU28+Q$23-$G$23,$IT28)</f>
        <v>43</v>
      </c>
      <c r="R28" s="12">
        <f>INDEX('O3-8hr'!$A:$Y,$IU28+R$23-$G$23,$IT28)</f>
        <v>28</v>
      </c>
      <c r="S28" s="12">
        <f>INDEX('O3-8hr'!$A:$Y,$IU28+S$23-$G$23,$IT28)</f>
        <v>38</v>
      </c>
      <c r="T28" s="12">
        <f>INDEX('O3-8hr'!$A:$Y,$IU28+T$23-$G$23,$IT28)</f>
        <v>35</v>
      </c>
      <c r="U28" s="12">
        <f>INDEX('O3-8hr'!$A:$Y,$IU28+U$23-$G$23,$IT28)</f>
        <v>36</v>
      </c>
      <c r="V28" s="12">
        <f>INDEX('O3-8hr'!$A:$Y,$IU28+V$23-$G$23,$IT28)</f>
        <v>38</v>
      </c>
      <c r="W28" s="12">
        <f>INDEX('O3-8hr'!$A:$Y,$IU28+W$23-$G$23,$IT28)</f>
        <v>42</v>
      </c>
      <c r="X28" s="12">
        <f>INDEX('O3-8hr'!$A:$Y,$IU28+X$23-$G$23,$IT28)</f>
        <v>48</v>
      </c>
      <c r="Y28" s="12">
        <f>INDEX('O3-8hr'!$A:$Y,$IU28+Y$23-$G$23,$IT28)</f>
        <v>45</v>
      </c>
      <c r="Z28" s="12">
        <f>INDEX('O3-8hr'!$A:$Y,$IU28+Z$23-$G$23,$IT28)</f>
        <v>32</v>
      </c>
      <c r="AA28" s="12">
        <f>INDEX('O3-8hr'!$A:$Y,$IU28+AA$23-$G$23,$IT28)</f>
        <v>43</v>
      </c>
      <c r="AB28" s="12">
        <f>INDEX('O3-8hr'!$A:$Y,$IU28+AB$23-$G$23,$IT28)</f>
        <v>48</v>
      </c>
      <c r="AC28" s="12">
        <f>INDEX('O3-8hr'!$A:$Y,$IU28+AC$23-$G$23,$IT28)</f>
        <v>49</v>
      </c>
      <c r="AD28" s="12">
        <f>INDEX('O3-8hr'!$A:$Y,$IU28+AD$23-$G$23,$IT28)</f>
        <v>53</v>
      </c>
      <c r="AE28" s="12">
        <f>INDEX('O3-8hr'!$A:$Y,$IU28+AE$23-$G$23,$IT28)</f>
        <v>44</v>
      </c>
      <c r="AF28" s="12">
        <f>INDEX('O3-8hr'!$A:$Y,$IU28+AF$23-$G$23,$IT28)</f>
        <v>47</v>
      </c>
      <c r="AG28" s="12">
        <f>INDEX('O3-8hr'!$A:$Y,$IU28+AG$23-$G$23,$IT28)</f>
        <v>46</v>
      </c>
      <c r="AH28" s="12">
        <f>INDEX('O3-8hr'!$A:$Y,$IU28+AH$23-$G$23,$IT28)</f>
        <v>24</v>
      </c>
      <c r="AI28" s="12">
        <f>INDEX('O3-8hr'!$A:$Y,$IU28+AI$23-$G$23,$IT28)</f>
        <v>40</v>
      </c>
      <c r="AJ28" s="12">
        <f>INDEX('O3-8hr'!$A:$Y,$IU28+AJ$23-$G$23,$IT28)</f>
        <v>34</v>
      </c>
      <c r="AK28" s="12">
        <f>INDEX('O3-8hr'!$A:$Y,$IU28+AK$23-$G$23,$IT28)</f>
        <v>42</v>
      </c>
      <c r="AL28" s="12">
        <f>INDEX('O3-8hr'!$A:$Y,$IU28+AL$23-$G$23,$IT28)</f>
        <v>40</v>
      </c>
      <c r="AM28" s="12">
        <f>INDEX('O3-8hr'!$A:$Y,$IU28+AM$23-$G$23,$IT28)</f>
        <v>37</v>
      </c>
      <c r="AN28" s="12">
        <f>INDEX('O3-8hr'!$A:$Y,$IU28+AN$23-$G$23,$IT28)</f>
        <v>29</v>
      </c>
      <c r="AO28" s="12">
        <f>INDEX('O3-8hr'!$A:$Y,$IU28+AO$23-$G$23,$IT28)</f>
        <v>43</v>
      </c>
      <c r="AP28" s="12">
        <f>INDEX('O3-8hr'!$A:$Y,$IU28+AP$23-$G$23,$IT28)</f>
        <v>44</v>
      </c>
      <c r="AQ28" s="12">
        <f>INDEX('O3-8hr'!$A:$Y,$IU28+AQ$23-$G$23,$IT28)</f>
        <v>49</v>
      </c>
      <c r="AR28" s="12">
        <f>INDEX('O3-8hr'!$A:$Y,$IU28+AR$23-$G$23,$IT28)</f>
        <v>45</v>
      </c>
      <c r="AS28" s="12">
        <f>INDEX('O3-8hr'!$A:$Y,$IU28+AS$23-$G$23,$IT28)</f>
        <v>46</v>
      </c>
      <c r="AT28" s="12">
        <f>INDEX('O3-8hr'!$A:$Y,$IU28+AT$23-$G$23,$IT28)</f>
        <v>43</v>
      </c>
      <c r="AU28" s="12">
        <f>INDEX('O3-8hr'!$A:$Y,$IU28+AU$23-$G$23,$IT28)</f>
        <v>44</v>
      </c>
      <c r="AV28" s="12">
        <f>INDEX('O3-8hr'!$A:$Y,$IU28+AV$23-$G$23,$IT28)</f>
        <v>48</v>
      </c>
      <c r="AW28" s="12">
        <f>INDEX('O3-8hr'!$A:$Y,$IU28+AW$23-$G$23,$IT28)</f>
        <v>52</v>
      </c>
      <c r="AX28" s="12">
        <f>INDEX('O3-8hr'!$A:$Y,$IU28+AX$23-$G$23,$IT28)</f>
        <v>61</v>
      </c>
      <c r="AY28" s="12">
        <f>INDEX('O3-8hr'!$A:$Y,$IU28+AY$23-$G$23,$IT28)</f>
        <v>54</v>
      </c>
      <c r="AZ28" s="12">
        <f>INDEX('O3-8hr'!$A:$Y,$IU28+AZ$23-$G$23,$IT28)</f>
        <v>42</v>
      </c>
      <c r="BA28" s="12">
        <f>INDEX('O3-8hr'!$A:$Y,$IU28+BA$23-$G$23,$IT28)</f>
        <v>44</v>
      </c>
      <c r="BB28" s="12">
        <f>INDEX('O3-8hr'!$A:$Y,$IU28+BB$23-$G$23,$IT28)</f>
        <v>34</v>
      </c>
      <c r="BC28" s="12">
        <f>INDEX('O3-8hr'!$A:$Y,$IU28+BC$23-$G$23,$IT28)</f>
        <v>41</v>
      </c>
      <c r="BD28" s="12">
        <f>INDEX('O3-8hr'!$A:$Y,$IU28+BD$23-$G$23,$IT28)</f>
        <v>44</v>
      </c>
      <c r="BE28" s="12">
        <f>INDEX('O3-8hr'!$A:$Y,$IU28+BE$23-$G$23,$IT28)</f>
        <v>44</v>
      </c>
      <c r="BF28" s="12">
        <f>INDEX('O3-8hr'!$A:$Y,$IU28+BF$23-$G$23,$IT28)</f>
        <v>51</v>
      </c>
      <c r="BG28" s="12">
        <f>INDEX('O3-8hr'!$A:$Y,$IU28+BG$23-$G$23,$IT28)</f>
        <v>57</v>
      </c>
      <c r="BH28" s="12">
        <f>INDEX('O3-8hr'!$A:$Y,$IU28+BH$23-$G$23,$IT28)</f>
        <v>57</v>
      </c>
      <c r="BI28" s="12">
        <f>INDEX('O3-8hr'!$A:$Y,$IU28+BI$23-$G$23,$IT28)</f>
        <v>48</v>
      </c>
      <c r="BJ28" s="12">
        <f>INDEX('O3-8hr'!$A:$Y,$IU28+BJ$23-$G$23,$IT28)</f>
        <v>35</v>
      </c>
      <c r="BK28" s="12">
        <f>INDEX('O3-8hr'!$A:$Y,$IU28+BK$23-$G$23,$IT28)</f>
        <v>49</v>
      </c>
      <c r="BL28" s="12">
        <f>INDEX('O3-8hr'!$A:$Y,$IU28+BL$23-$G$23,$IT28)</f>
        <v>32</v>
      </c>
      <c r="BM28" s="12">
        <f>INDEX('O3-8hr'!$A:$Y,$IU28+BM$23-$G$23,$IT28)</f>
        <v>55</v>
      </c>
      <c r="BN28" s="12">
        <f>INDEX('O3-8hr'!$A:$Y,$IU28+BN$23-$G$23,$IT28)</f>
        <v>34</v>
      </c>
      <c r="BO28" s="12">
        <f>INDEX('O3-8hr'!$A:$Y,$IU28+BO$23-$G$23,$IT28)</f>
        <v>51</v>
      </c>
      <c r="BP28" s="12">
        <f>INDEX('O3-8hr'!$A:$Y,$IU28+BP$23-$G$23,$IT28)</f>
        <v>69</v>
      </c>
      <c r="BQ28" s="12">
        <f>INDEX('O3-8hr'!$A:$Y,$IU28+BQ$23-$G$23,$IT28)</f>
        <v>71</v>
      </c>
      <c r="BR28" s="12">
        <f>INDEX('O3-8hr'!$A:$Y,$IU28+BR$23-$G$23,$IT28)</f>
        <v>65</v>
      </c>
      <c r="BS28" s="12">
        <f>INDEX('O3-8hr'!$A:$Y,$IU28+BS$23-$G$23,$IT28)</f>
        <v>60</v>
      </c>
      <c r="BT28" s="12">
        <f>INDEX('O3-8hr'!$A:$Y,$IU28+BT$23-$G$23,$IT28)</f>
        <v>54</v>
      </c>
      <c r="BU28" s="12">
        <f>INDEX('O3-8hr'!$A:$Y,$IU28+BU$23-$G$23,$IT28)</f>
        <v>45</v>
      </c>
      <c r="BV28" s="12">
        <f>INDEX('O3-8hr'!$A:$Y,$IU28+BV$23-$G$23,$IT28)</f>
        <v>56</v>
      </c>
      <c r="BW28" s="12">
        <f>INDEX('O3-8hr'!$A:$Y,$IU28+BW$23-$G$23,$IT28)</f>
        <v>52</v>
      </c>
      <c r="BX28" s="12">
        <f>INDEX('O3-8hr'!$A:$Y,$IU28+BX$23-$G$23,$IT28)</f>
        <v>59</v>
      </c>
      <c r="BY28" s="12">
        <f>INDEX('O3-8hr'!$A:$Y,$IU28+BY$23-$G$23,$IT28)</f>
        <v>45</v>
      </c>
      <c r="BZ28" s="12">
        <f>INDEX('O3-8hr'!$A:$Y,$IU28+BZ$23-$G$23,$IT28)</f>
        <v>51</v>
      </c>
      <c r="CA28" s="12">
        <f>INDEX('O3-8hr'!$A:$Y,$IU28+CA$23-$G$23,$IT28)</f>
        <v>48</v>
      </c>
      <c r="CB28" s="12">
        <f>INDEX('O3-8hr'!$A:$Y,$IU28+CB$23-$G$23,$IT28)</f>
        <v>33</v>
      </c>
      <c r="CC28" s="12">
        <f>INDEX('O3-8hr'!$A:$Y,$IU28+CC$23-$G$23,$IT28)</f>
        <v>31</v>
      </c>
      <c r="CD28" s="12">
        <f>INDEX('O3-8hr'!$A:$Y,$IU28+CD$23-$G$23,$IT28)</f>
        <v>49</v>
      </c>
      <c r="CE28" s="12">
        <f>INDEX('O3-8hr'!$A:$Y,$IU28+CE$23-$G$23,$IT28)</f>
        <v>26</v>
      </c>
      <c r="CF28" s="12">
        <f>INDEX('O3-8hr'!$A:$Y,$IU28+CF$23-$G$23,$IT28)</f>
        <v>14</v>
      </c>
      <c r="CG28" s="12">
        <f>INDEX('O3-8hr'!$A:$Y,$IU28+CG$23-$G$23,$IT28)</f>
        <v>33</v>
      </c>
      <c r="CH28" s="12">
        <f>INDEX('O3-8hr'!$A:$Y,$IU28+CH$23-$G$23,$IT28)</f>
        <v>23</v>
      </c>
      <c r="CI28" s="12">
        <f>INDEX('O3-8hr'!$A:$Y,$IU28+CI$23-$G$23,$IT28)</f>
        <v>39</v>
      </c>
      <c r="CJ28" s="12">
        <f>INDEX('O3-8hr'!$A:$Y,$IU28+CJ$23-$G$23,$IT28)</f>
        <v>54</v>
      </c>
      <c r="CK28" s="12">
        <f>INDEX('O3-8hr'!$A:$Y,$IU28+CK$23-$G$23,$IT28)</f>
        <v>35</v>
      </c>
      <c r="CL28" s="12">
        <f>INDEX('O3-8hr'!$A:$Y,$IU28+CL$23-$G$23,$IT28)</f>
        <v>40</v>
      </c>
      <c r="CM28" s="12">
        <f>INDEX('O3-8hr'!$A:$Y,$IU28+CM$23-$G$23,$IT28)</f>
        <v>61</v>
      </c>
      <c r="CN28" s="12">
        <f>INDEX('O3-8hr'!$A:$Y,$IU28+CN$23-$G$23,$IT28)</f>
        <v>63</v>
      </c>
      <c r="CO28" s="12">
        <f>INDEX('O3-8hr'!$A:$Y,$IU28+CO$23-$G$23,$IT28)</f>
        <v>59</v>
      </c>
      <c r="CP28" s="12">
        <f>INDEX('O3-8hr'!$A:$Y,$IU28+CP$23-$G$23,$IT28)</f>
        <v>41</v>
      </c>
      <c r="CQ28" s="12">
        <f>INDEX('O3-8hr'!$A:$Y,$IU28+CQ$23-$G$23,$IT28)</f>
        <v>29</v>
      </c>
      <c r="CR28" s="12">
        <f>INDEX('O3-8hr'!$A:$Y,$IU28+CR$23-$G$23,$IT28)</f>
        <v>32</v>
      </c>
      <c r="CS28" s="12">
        <f>INDEX('O3-8hr'!$A:$Y,$IU28+CS$23-$G$23,$IT28)</f>
        <v>26</v>
      </c>
      <c r="CT28" s="12">
        <f>INDEX('O3-8hr'!$A:$Y,$IU28+CT$23-$G$23,$IT28)</f>
        <v>19</v>
      </c>
      <c r="CU28" s="12">
        <f>INDEX('O3-8hr'!$A:$Y,$IU28+CU$23-$G$23,$IT28)</f>
        <v>45</v>
      </c>
      <c r="CV28" s="12">
        <f>INDEX('O3-8hr'!$A:$Y,$IU28+CV$23-$G$23,$IT28)</f>
        <v>65</v>
      </c>
      <c r="CW28" s="12">
        <f>INDEX('O3-8hr'!$A:$Y,$IU28+CW$23-$G$23,$IT28)</f>
        <v>26</v>
      </c>
      <c r="CX28" s="12">
        <f>INDEX('O3-8hr'!$A:$Y,$IU28+CX$23-$G$23,$IT28)</f>
        <v>35</v>
      </c>
      <c r="CY28" s="12">
        <f>INDEX('O3-8hr'!$A:$Y,$IU28+CY$23-$G$23,$IT28)</f>
        <v>52</v>
      </c>
      <c r="CZ28" s="12">
        <f>INDEX('O3-8hr'!$A:$Y,$IU28+CZ$23-$G$23,$IT28)</f>
        <v>36</v>
      </c>
      <c r="DA28" s="12">
        <f>INDEX('O3-8hr'!$A:$Y,$IU28+DA$23-$G$23,$IT28)</f>
        <v>40</v>
      </c>
      <c r="DB28" s="12">
        <f>INDEX('O3-8hr'!$A:$Y,$IU28+DB$23-$G$23,$IT28)</f>
        <v>46</v>
      </c>
      <c r="DC28" s="12">
        <f>INDEX('O3-8hr'!$A:$Y,$IU28+DC$23-$G$23,$IT28)</f>
        <v>67</v>
      </c>
      <c r="DD28" s="12">
        <f>INDEX('O3-8hr'!$A:$Y,$IU28+DD$23-$G$23,$IT28)</f>
        <v>41</v>
      </c>
      <c r="DE28" s="12">
        <f>INDEX('O3-8hr'!$A:$Y,$IU28+DE$23-$G$23,$IT28)</f>
        <v>41</v>
      </c>
      <c r="DF28" s="12">
        <f>INDEX('O3-8hr'!$A:$Y,$IU28+DF$23-$G$23,$IT28)</f>
        <v>43</v>
      </c>
      <c r="DG28" s="12">
        <f>INDEX('O3-8hr'!$A:$Y,$IU28+DG$23-$G$23,$IT28)</f>
        <v>41</v>
      </c>
      <c r="DH28" s="12">
        <f>INDEX('O3-8hr'!$A:$Y,$IU28+DH$23-$G$23,$IT28)</f>
        <v>47</v>
      </c>
      <c r="DI28" s="12">
        <f>INDEX('O3-8hr'!$A:$Y,$IU28+DI$23-$G$23,$IT28)</f>
        <v>39</v>
      </c>
      <c r="DJ28" s="12">
        <f>INDEX('O3-8hr'!$A:$Y,$IU28+DJ$23-$G$23,$IT28)</f>
        <v>61</v>
      </c>
      <c r="DK28" s="12">
        <f>INDEX('O3-8hr'!$A:$Y,$IU28+DK$23-$G$23,$IT28)</f>
        <v>66</v>
      </c>
      <c r="DL28" s="12">
        <f>INDEX('O3-8hr'!$A:$Y,$IU28+DL$23-$G$23,$IT28)</f>
        <v>68</v>
      </c>
      <c r="DM28" s="12">
        <f>INDEX('O3-8hr'!$A:$Y,$IU28+DM$23-$G$23,$IT28)</f>
        <v>42</v>
      </c>
      <c r="DN28" s="12">
        <f>INDEX('O3-8hr'!$A:$Y,$IU28+DN$23-$G$23,$IT28)</f>
        <v>54</v>
      </c>
      <c r="DO28" s="12">
        <f>INDEX('O3-8hr'!$A:$Y,$IU28+DO$23-$G$23,$IT28)</f>
        <v>57</v>
      </c>
      <c r="DP28" s="12">
        <f>INDEX('O3-8hr'!$A:$Y,$IU28+DP$23-$G$23,$IT28)</f>
        <v>36</v>
      </c>
      <c r="DQ28" s="12">
        <f>INDEX('O3-8hr'!$A:$Y,$IU28+DQ$23-$G$23,$IT28)</f>
        <v>23</v>
      </c>
      <c r="DR28" s="12">
        <f>INDEX('O3-8hr'!$A:$Y,$IU28+DR$23-$G$23,$IT28)</f>
        <v>48</v>
      </c>
      <c r="DS28" s="12">
        <f>INDEX('O3-8hr'!$A:$Y,$IU28+DS$23-$G$23,$IT28)</f>
        <v>38</v>
      </c>
      <c r="DT28" s="12">
        <f>INDEX('O3-8hr'!$A:$Y,$IU28+DT$23-$G$23,$IT28)</f>
        <v>45</v>
      </c>
      <c r="DU28" s="12">
        <f>INDEX('O3-8hr'!$A:$Y,$IU28+DU$23-$G$23,$IT28)</f>
        <v>37</v>
      </c>
      <c r="DV28" s="12">
        <f>INDEX('O3-8hr'!$A:$Y,$IU28+DV$23-$G$23,$IT28)</f>
        <v>51</v>
      </c>
      <c r="DW28" s="12">
        <f>INDEX('O3-8hr'!$A:$Y,$IU28+DW$23-$G$23,$IT28)</f>
        <v>60</v>
      </c>
      <c r="DX28" s="12">
        <f>INDEX('O3-8hr'!$A:$Y,$IU28+DX$23-$G$23,$IT28)</f>
        <v>70</v>
      </c>
      <c r="DY28" s="12">
        <f>INDEX('O3-8hr'!$A:$Y,$IU28+DY$23-$G$23,$IT28)</f>
        <v>68</v>
      </c>
      <c r="DZ28" s="12">
        <f>INDEX('O3-8hr'!$A:$Y,$IU28+DZ$23-$G$23,$IT28)</f>
        <v>65</v>
      </c>
      <c r="EA28" s="12">
        <f>INDEX('O3-8hr'!$A:$Y,$IU28+EA$23-$G$23,$IT28)</f>
        <v>59</v>
      </c>
      <c r="EB28" s="12">
        <f>INDEX('O3-8hr'!$A:$Y,$IU28+EB$23-$G$23,$IT28)</f>
        <v>44</v>
      </c>
      <c r="EC28" s="12">
        <f>INDEX('O3-8hr'!$A:$Y,$IU28+EC$23-$G$23,$IT28)</f>
        <v>28</v>
      </c>
      <c r="ED28" s="12">
        <f>INDEX('O3-8hr'!$A:$Y,$IU28+ED$23-$G$23,$IT28)</f>
        <v>34</v>
      </c>
      <c r="EE28" s="12">
        <f>INDEX('O3-8hr'!$A:$Y,$IU28+EE$23-$G$23,$IT28)</f>
        <v>57</v>
      </c>
      <c r="EF28" s="12">
        <f>INDEX('O3-8hr'!$A:$Y,$IU28+EF$23-$G$23,$IT28)</f>
        <v>59</v>
      </c>
      <c r="EG28" s="12">
        <f>INDEX('O3-8hr'!$A:$Y,$IU28+EG$23-$G$23,$IT28)</f>
        <v>72</v>
      </c>
      <c r="EH28" s="12">
        <f>INDEX('O3-8hr'!$A:$Y,$IU28+EH$23-$G$23,$IT28)</f>
        <v>78</v>
      </c>
      <c r="EI28" s="12">
        <f>INDEX('O3-8hr'!$A:$Y,$IU28+EI$23-$G$23,$IT28)</f>
        <v>49</v>
      </c>
      <c r="EJ28" s="12">
        <f>INDEX('O3-8hr'!$A:$Y,$IU28+EJ$23-$G$23,$IT28)</f>
        <v>48</v>
      </c>
      <c r="EK28" s="12">
        <f>INDEX('O3-8hr'!$A:$Y,$IU28+EK$23-$G$23,$IT28)</f>
        <v>52</v>
      </c>
      <c r="EL28" s="12">
        <f>INDEX('O3-8hr'!$A:$Y,$IU28+EL$23-$G$23,$IT28)</f>
        <v>56</v>
      </c>
      <c r="EM28" s="12">
        <f>INDEX('O3-8hr'!$A:$Y,$IU28+EM$23-$G$23,$IT28)</f>
        <v>50</v>
      </c>
      <c r="EN28" s="12">
        <f>INDEX('O3-8hr'!$A:$Y,$IU28+EN$23-$G$23,$IT28)</f>
        <v>62</v>
      </c>
      <c r="EO28" s="12">
        <f>INDEX('O3-8hr'!$A:$Y,$IU28+EO$23-$G$23,$IT28)</f>
        <v>49</v>
      </c>
      <c r="EP28" s="12">
        <f>INDEX('O3-8hr'!$A:$Y,$IU28+EP$23-$G$23,$IT28)</f>
        <v>37</v>
      </c>
      <c r="EQ28" s="12">
        <f>INDEX('O3-8hr'!$A:$Y,$IU28+EQ$23-$G$23,$IT28)</f>
        <v>51</v>
      </c>
      <c r="ER28" s="12">
        <f>INDEX('O3-8hr'!$A:$Y,$IU28+ER$23-$G$23,$IT28)</f>
        <v>57</v>
      </c>
      <c r="ES28" s="12">
        <f>INDEX('O3-8hr'!$A:$Y,$IU28+ES$23-$G$23,$IT28)</f>
        <v>33</v>
      </c>
      <c r="ET28" s="12">
        <f>INDEX('O3-8hr'!$A:$Y,$IU28+ET$23-$G$23,$IT28)</f>
        <v>34</v>
      </c>
      <c r="EU28" s="12">
        <f>INDEX('O3-8hr'!$A:$Y,$IU28+EU$23-$G$23,$IT28)</f>
        <v>26</v>
      </c>
      <c r="EV28" s="12">
        <f>INDEX('O3-8hr'!$A:$Y,$IU28+EV$23-$G$23,$IT28)</f>
        <v>28</v>
      </c>
      <c r="EW28" s="12">
        <f>INDEX('O3-8hr'!$A:$Y,$IU28+EW$23-$G$23,$IT28)</f>
        <v>38</v>
      </c>
      <c r="EX28" s="12">
        <f>INDEX('O3-8hr'!$A:$Y,$IU28+EX$23-$G$23,$IT28)</f>
        <v>50</v>
      </c>
      <c r="EY28" s="12">
        <f>INDEX('O3-8hr'!$A:$Y,$IU28+EY$23-$G$23,$IT28)</f>
        <v>47</v>
      </c>
      <c r="EZ28" s="12">
        <f>INDEX('O3-8hr'!$A:$Y,$IU28+EZ$23-$G$23,$IT28)</f>
        <v>52</v>
      </c>
      <c r="FA28" s="12">
        <f>INDEX('O3-8hr'!$A:$Y,$IU28+FA$23-$G$23,$IT28)</f>
        <v>41</v>
      </c>
      <c r="FB28" s="12">
        <f>INDEX('O3-8hr'!$A:$Y,$IU28+FB$23-$G$23,$IT28)</f>
        <v>40</v>
      </c>
      <c r="FC28" s="12">
        <f>INDEX('O3-8hr'!$A:$Y,$IU28+FC$23-$G$23,$IT28)</f>
        <v>40</v>
      </c>
      <c r="FD28" s="12">
        <f>INDEX('O3-8hr'!$A:$Y,$IU28+FD$23-$G$23,$IT28)</f>
        <v>37</v>
      </c>
      <c r="FE28" s="12">
        <f>INDEX('O3-8hr'!$A:$Y,$IU28+FE$23-$G$23,$IT28)</f>
        <v>26</v>
      </c>
      <c r="FF28" s="12">
        <f>INDEX('O3-8hr'!$A:$Y,$IU28+FF$23-$G$23,$IT28)</f>
        <v>25</v>
      </c>
      <c r="FG28" s="12">
        <f>INDEX('O3-8hr'!$A:$Y,$IU28+FG$23-$G$23,$IT28)</f>
        <v>45</v>
      </c>
      <c r="FH28" s="12">
        <f>INDEX('O3-8hr'!$A:$Y,$IU28+FH$23-$G$23,$IT28)</f>
        <v>58</v>
      </c>
      <c r="FI28" s="12">
        <f>INDEX('O3-8hr'!$A:$Y,$IU28+FI$23-$G$23,$IT28)</f>
        <v>60</v>
      </c>
      <c r="FJ28" s="12">
        <f>INDEX('O3-8hr'!$A:$Y,$IU28+FJ$23-$G$23,$IT28)</f>
        <v>45</v>
      </c>
      <c r="FK28" s="12">
        <f>INDEX('O3-8hr'!$A:$Y,$IU28+FK$23-$G$23,$IT28)</f>
        <v>64</v>
      </c>
      <c r="FL28" s="12">
        <f>INDEX('O3-8hr'!$A:$Y,$IU28+FL$23-$G$23,$IT28)</f>
        <v>51</v>
      </c>
      <c r="FM28" s="12">
        <f>INDEX('O3-8hr'!$A:$Y,$IU28+FM$23-$G$23,$IT28)</f>
        <v>58</v>
      </c>
      <c r="FN28" s="12">
        <f>INDEX('O3-8hr'!$A:$Y,$IU28+FN$23-$G$23,$IT28)</f>
        <v>48</v>
      </c>
      <c r="FO28" s="12">
        <f>INDEX('O3-8hr'!$A:$Y,$IU28+FO$23-$G$23,$IT28)</f>
        <v>46</v>
      </c>
      <c r="FP28" s="12">
        <f>INDEX('O3-8hr'!$A:$Y,$IU28+FP$23-$G$23,$IT28)</f>
        <v>53</v>
      </c>
      <c r="FQ28" s="12">
        <f>INDEX('O3-8hr'!$A:$Y,$IU28+FQ$23-$G$23,$IT28)</f>
        <v>37</v>
      </c>
      <c r="FR28" s="12">
        <f>INDEX('O3-8hr'!$A:$Y,$IU28+FR$23-$G$23,$IT28)</f>
        <v>58</v>
      </c>
      <c r="FS28" s="12">
        <f>INDEX('O3-8hr'!$A:$Y,$IU28+FS$23-$G$23,$IT28)</f>
        <v>66</v>
      </c>
      <c r="FT28" s="12">
        <f>INDEX('O3-8hr'!$A:$Y,$IU28+FT$23-$G$23,$IT28)</f>
        <v>56</v>
      </c>
      <c r="FU28" s="12">
        <f>INDEX('O3-8hr'!$A:$Y,$IU28+FU$23-$G$23,$IT28)</f>
        <v>44</v>
      </c>
      <c r="FV28" s="12">
        <f>INDEX('O3-8hr'!$A:$Y,$IU28+FV$23-$G$23,$IT28)</f>
        <v>25</v>
      </c>
      <c r="FW28" s="12">
        <f>INDEX('O3-8hr'!$A:$Y,$IU28+FW$23-$G$23,$IT28)</f>
        <v>30</v>
      </c>
      <c r="FX28" s="12">
        <f>INDEX('O3-8hr'!$A:$Y,$IU28+FX$23-$G$23,$IT28)</f>
        <v>29</v>
      </c>
      <c r="FY28" s="12">
        <f>INDEX('O3-8hr'!$A:$Y,$IU28+FY$23-$G$23,$IT28)</f>
        <v>46</v>
      </c>
      <c r="FZ28" s="12">
        <f>INDEX('O3-8hr'!$A:$Y,$IU28+FZ$23-$G$23,$IT28)</f>
        <v>34</v>
      </c>
      <c r="GA28" s="12">
        <f>INDEX('O3-8hr'!$A:$Y,$IU28+GA$23-$G$23,$IT28)</f>
        <v>50</v>
      </c>
      <c r="GB28" s="12">
        <f>INDEX('O3-8hr'!$A:$Y,$IU28+GB$23-$G$23,$IT28)</f>
        <v>50</v>
      </c>
      <c r="GC28" s="12">
        <f>INDEX('O3-8hr'!$A:$Y,$IU28+GC$23-$G$23,$IT28)</f>
        <v>47</v>
      </c>
      <c r="GD28" s="12">
        <f>INDEX('O3-8hr'!$A:$Y,$IU28+GD$23-$G$23,$IT28)</f>
        <v>53</v>
      </c>
      <c r="GE28" s="12">
        <f>INDEX('O3-8hr'!$A:$Y,$IU28+GE$23-$G$23,$IT28)</f>
        <v>55</v>
      </c>
      <c r="GF28" s="12">
        <f>INDEX('O3-8hr'!$A:$Y,$IU28+GF$23-$G$23,$IT28)</f>
        <v>61</v>
      </c>
      <c r="GG28" s="12">
        <f>INDEX('O3-8hr'!$A:$Y,$IU28+GG$23-$G$23,$IT28)</f>
        <v>46</v>
      </c>
      <c r="GH28" s="12">
        <f>INDEX('O3-8hr'!$A:$Y,$IU28+GH$23-$G$23,$IT28)</f>
        <v>26</v>
      </c>
      <c r="GI28" s="12">
        <f>INDEX('O3-8hr'!$A:$Y,$IU28+GI$23-$G$23,$IT28)</f>
        <v>28</v>
      </c>
      <c r="GJ28" s="12">
        <f>INDEX('O3-8hr'!$A:$Y,$IU28+GJ$23-$G$23,$IT28)</f>
        <v>39</v>
      </c>
      <c r="GK28" s="12">
        <f>INDEX('O3-8hr'!$A:$Y,$IU28+GK$23-$G$23,$IT28)</f>
        <v>45</v>
      </c>
      <c r="GL28" s="12">
        <f>INDEX('O3-8hr'!$A:$Y,$IU28+GL$23-$G$23,$IT28)</f>
        <v>43</v>
      </c>
      <c r="GM28" s="12">
        <f>INDEX('O3-8hr'!$A:$Y,$IU28+GM$23-$G$23,$IT28)</f>
        <v>77</v>
      </c>
      <c r="GN28" s="12">
        <f>INDEX('O3-8hr'!$A:$Y,$IU28+GN$23-$G$23,$IT28)</f>
        <v>64</v>
      </c>
      <c r="GO28" s="12">
        <f>INDEX('O3-8hr'!$A:$Y,$IU28+GO$23-$G$23,$IT28)</f>
        <v>64</v>
      </c>
      <c r="GP28" s="12">
        <f>INDEX('O3-8hr'!$A:$Y,$IU28+GP$23-$G$23,$IT28)</f>
        <v>22</v>
      </c>
      <c r="GQ28" s="12">
        <f>INDEX('O3-8hr'!$A:$Y,$IU28+GQ$23-$G$23,$IT28)</f>
        <v>28</v>
      </c>
      <c r="GR28" s="12">
        <f>INDEX('O3-8hr'!$A:$Y,$IU28+GR$23-$G$23,$IT28)</f>
        <v>24</v>
      </c>
      <c r="GS28" s="12">
        <f>INDEX('O3-8hr'!$A:$Y,$IU28+GS$23-$G$23,$IT28)</f>
        <v>8</v>
      </c>
      <c r="GT28" s="12">
        <f>INDEX('O3-8hr'!$A:$Y,$IU28+GT$23-$G$23,$IT28)</f>
        <v>17</v>
      </c>
      <c r="GU28" s="12">
        <f>INDEX('O3-8hr'!$A:$Y,$IU28+GU$23-$G$23,$IT28)</f>
        <v>17</v>
      </c>
      <c r="GV28" s="12">
        <f>INDEX('O3-8hr'!$A:$Y,$IU28+GV$23-$G$23,$IT28)</f>
        <v>20</v>
      </c>
      <c r="GW28" s="12">
        <f>INDEX('O3-8hr'!$A:$Y,$IU28+GW$23-$G$23,$IT28)</f>
        <v>36</v>
      </c>
      <c r="GX28" s="12">
        <f>INDEX('O3-8hr'!$A:$Y,$IU28+GX$23-$G$23,$IT28)</f>
        <v>35</v>
      </c>
      <c r="GY28" s="12">
        <f>INDEX('O3-8hr'!$A:$Y,$IU28+GY$23-$G$23,$IT28)</f>
        <v>26</v>
      </c>
      <c r="GZ28" s="12">
        <f>INDEX('O3-8hr'!$A:$Y,$IU28+GZ$23-$G$23,$IT28)</f>
        <v>20</v>
      </c>
      <c r="HA28" s="12">
        <f>INDEX('O3-8hr'!$A:$Y,$IU28+HA$23-$G$23,$IT28)</f>
        <v>39</v>
      </c>
      <c r="HB28" s="12">
        <f>INDEX('O3-8hr'!$A:$Y,$IU28+HB$23-$G$23,$IT28)</f>
        <v>26</v>
      </c>
      <c r="HC28" s="12">
        <f>INDEX('O3-8hr'!$A:$Y,$IU28+HC$23-$G$23,$IT28)</f>
        <v>30</v>
      </c>
      <c r="HD28" s="12">
        <f>INDEX('O3-8hr'!$A:$Y,$IU28+HD$23-$G$23,$IT28)</f>
        <v>26</v>
      </c>
      <c r="HE28" s="12">
        <f>INDEX('O3-8hr'!$A:$Y,$IU28+HE$23-$G$23,$IT28)</f>
        <v>19</v>
      </c>
      <c r="HF28" s="12">
        <f>INDEX('O3-8hr'!$A:$Y,$IU28+HF$23-$G$23,$IT28)</f>
        <v>30</v>
      </c>
      <c r="HG28" s="12">
        <f>INDEX('O3-8hr'!$A:$Y,$IU28+HG$23-$G$23,$IT28)</f>
        <v>27</v>
      </c>
      <c r="HH28" s="12">
        <f>INDEX('O3-8hr'!$A:$Y,$IU28+HH$23-$G$23,$IT28)</f>
        <v>29</v>
      </c>
      <c r="HI28" s="12">
        <f>INDEX('O3-8hr'!$A:$Y,$IU28+HI$23-$G$23,$IT28)</f>
        <v>31</v>
      </c>
      <c r="HJ28" s="12">
        <f>INDEX('O3-8hr'!$A:$Y,$IU28+HJ$23-$G$23,$IT28)</f>
        <v>23</v>
      </c>
      <c r="HK28" s="12">
        <f>INDEX('O3-8hr'!$A:$Y,$IU28+HK$23-$G$23,$IT28)</f>
        <v>48</v>
      </c>
      <c r="HL28" s="12">
        <f>INDEX('O3-8hr'!$A:$Y,$IU28+HL$23-$G$23,$IT28)</f>
        <v>44</v>
      </c>
      <c r="HM28" s="12">
        <f>INDEX('O3-8hr'!$A:$Y,$IU28+HM$23-$G$23,$IT28)</f>
        <v>44</v>
      </c>
      <c r="HN28" s="12">
        <f>INDEX('O3-8hr'!$A:$Y,$IU28+HN$23-$G$23,$IT28)</f>
        <v>46</v>
      </c>
      <c r="HO28" s="12">
        <f>INDEX('O3-8hr'!$A:$Y,$IU28+HO$23-$G$23,$IT28)</f>
        <v>36</v>
      </c>
      <c r="HP28" s="12">
        <f>INDEX('O3-8hr'!$A:$Y,$IU28+HP$23-$G$23,$IT28)</f>
        <v>44</v>
      </c>
      <c r="HQ28" s="12">
        <f>INDEX('O3-8hr'!$A:$Y,$IU28+HQ$23-$G$23,$IT28)</f>
        <v>19</v>
      </c>
      <c r="HR28" s="12">
        <f>INDEX('O3-8hr'!$A:$Y,$IU28+HR$23-$G$23,$IT28)</f>
        <v>23</v>
      </c>
      <c r="HS28" s="12">
        <f>INDEX('O3-8hr'!$A:$Y,$IU28+HS$23-$G$23,$IT28)</f>
        <v>31</v>
      </c>
      <c r="HT28" s="12">
        <f>INDEX('O3-8hr'!$A:$Y,$IU28+HT$23-$G$23,$IT28)</f>
        <v>21</v>
      </c>
      <c r="HU28" s="12">
        <f>INDEX('O3-8hr'!$A:$Y,$IU28+HU$23-$G$23,$IT28)</f>
        <v>31</v>
      </c>
      <c r="HV28" s="12">
        <f>INDEX('O3-8hr'!$A:$Y,$IU28+HV$23-$G$23,$IT28)</f>
        <v>30</v>
      </c>
      <c r="HW28" s="12">
        <f>INDEX('O3-8hr'!$A:$Y,$IU28+HW$23-$G$23,$IT28)</f>
        <v>17</v>
      </c>
      <c r="HX28" s="12">
        <f>INDEX('O3-8hr'!$A:$Y,$IU28+HX$23-$G$23,$IT28)</f>
        <v>29</v>
      </c>
      <c r="HY28" s="12">
        <f>INDEX('O3-8hr'!$A:$Y,$IU28+HY$23-$G$23,$IT28)</f>
        <v>29</v>
      </c>
      <c r="HZ28" s="12">
        <f>INDEX('O3-8hr'!$A:$Y,$IU28+HZ$23-$G$23,$IT28)</f>
        <v>26</v>
      </c>
      <c r="IA28" s="12">
        <f>INDEX('O3-8hr'!$A:$Y,$IU28+IA$23-$G$23,$IT28)</f>
        <v>22</v>
      </c>
      <c r="IB28" s="12">
        <f>INDEX('O3-8hr'!$A:$Y,$IU28+IB$23-$G$23,$IT28)</f>
        <v>30</v>
      </c>
      <c r="IC28" s="12">
        <f>INDEX('O3-8hr'!$A:$Y,$IU28+IC$23-$G$23,$IT28)</f>
        <v>34</v>
      </c>
      <c r="ID28" s="12">
        <f>INDEX('O3-8hr'!$A:$Y,$IU28+ID$23-$G$23,$IT28)</f>
        <v>33</v>
      </c>
      <c r="IE28" s="12">
        <f>INDEX('O3-8hr'!$A:$Y,$IU28+IE$23-$G$23,$IT28)</f>
        <v>37</v>
      </c>
      <c r="IF28" s="12">
        <f>INDEX('O3-8hr'!$A:$Y,$IU28+IF$23-$G$23,$IT28)</f>
        <v>32</v>
      </c>
      <c r="IG28" s="12">
        <f>INDEX('O3-8hr'!$A:$Y,$IU28+IG$23-$G$23,$IT28)</f>
        <v>29</v>
      </c>
      <c r="IH28" s="12">
        <f>INDEX('O3-8hr'!$A:$Y,$IU28+IH$23-$G$23,$IT28)</f>
        <v>30</v>
      </c>
      <c r="II28" s="12">
        <f>INDEX('O3-8hr'!$A:$Y,$IU28+II$23-$G$23,$IT28)</f>
        <v>36</v>
      </c>
      <c r="IJ28" s="12">
        <f>INDEX('O3-8hr'!$A:$Y,$IU28+IJ$23-$G$23,$IT28)</f>
        <v>21</v>
      </c>
      <c r="IK28" s="12">
        <f>INDEX('O3-8hr'!$A:$Y,$IU28+IK$23-$G$23,$IT28)</f>
        <v>13</v>
      </c>
      <c r="IL28" s="12">
        <f>INDEX('O3-8hr'!$A:$Y,$IU28+IL$23-$G$23,$IT28)</f>
        <v>28</v>
      </c>
      <c r="IM28" s="12">
        <f>INDEX('O3-8hr'!$A:$Y,$IU28+IM$23-$G$23,$IT28)</f>
        <v>26</v>
      </c>
      <c r="IN28" s="12">
        <f>INDEX('O3-8hr'!$A:$Y,$IU28+IN$23-$G$23,$IT28)</f>
        <v>18</v>
      </c>
      <c r="IO28" s="12">
        <f>INDEX('O3-8hr'!$A:$Y,$IU28+IO$23-$G$23,$IT28)</f>
        <v>22</v>
      </c>
      <c r="IP28" s="12">
        <f>INDEX('O3-8hr'!$A:$Y,$IU28+IP$23-$G$23,$IT28)</f>
        <v>28</v>
      </c>
      <c r="IQ28" s="17">
        <f>INDEX('O3-8hr'!$A:$Y,$IU28+IQ$23-$G$23,$IT28)</f>
        <v>37</v>
      </c>
      <c r="IR28" s="26">
        <f t="shared" si="57"/>
        <v>78</v>
      </c>
      <c r="IT28" s="26">
        <f>MATCH($B28,'O3-8hr'!$1:$1,0)</f>
        <v>7</v>
      </c>
      <c r="IU28" s="38">
        <f>MATCH(DATE($A28,$IT$19,$IU$19),'O3-8hr'!$B:$B,0)</f>
        <v>1161</v>
      </c>
    </row>
    <row r="29" spans="1:255" ht="12.75" customHeight="1" x14ac:dyDescent="0.2">
      <c r="A29" s="26">
        <v>2018</v>
      </c>
      <c r="B29" s="26">
        <v>100051003</v>
      </c>
      <c r="C29" s="88">
        <f>INDEX(Sites!$A:$N,MATCH($B29,Sites!$A:$A,0),2)</f>
        <v>38.7791</v>
      </c>
      <c r="D29" s="26" t="str">
        <f>INDEX(Sites!$A:$N,MATCH($B29,Sites!$A:$A,0),4)</f>
        <v>DE</v>
      </c>
      <c r="E29" s="26" t="str">
        <f>INDEX(Sites!$A:$N,MATCH($B29,Sites!$A:$A,0),10)</f>
        <v>0.0</v>
      </c>
      <c r="F29" s="148" t="str">
        <f>INDEX(Sites!$A:$N,MATCH($B29,Sites!$A:$A,0),6)</f>
        <v>Sussex (LEWES)</v>
      </c>
      <c r="G29" s="18">
        <f>INDEX('O3-8hr'!$A:$Y,$IU29+G$23-$G$23,$IT29)</f>
        <v>36</v>
      </c>
      <c r="H29" s="12">
        <f>INDEX('O3-8hr'!$A:$Y,$IU29+H$23-$G$23,$IT29)</f>
        <v>42</v>
      </c>
      <c r="I29" s="12">
        <f>INDEX('O3-8hr'!$A:$Y,$IU29+I$23-$G$23,$IT29)</f>
        <v>45</v>
      </c>
      <c r="J29" s="12">
        <f>INDEX('O3-8hr'!$A:$Y,$IU29+J$23-$G$23,$IT29)</f>
        <v>48</v>
      </c>
      <c r="K29" s="12">
        <f>INDEX('O3-8hr'!$A:$Y,$IU29+K$23-$G$23,$IT29)</f>
        <v>44</v>
      </c>
      <c r="L29" s="12">
        <f>INDEX('O3-8hr'!$A:$Y,$IU29+L$23-$G$23,$IT29)</f>
        <v>48</v>
      </c>
      <c r="M29" s="12">
        <f>INDEX('O3-8hr'!$A:$Y,$IU29+M$23-$G$23,$IT29)</f>
        <v>44</v>
      </c>
      <c r="N29" s="12">
        <f>INDEX('O3-8hr'!$A:$Y,$IU29+N$23-$G$23,$IT29)</f>
        <v>43</v>
      </c>
      <c r="O29" s="12">
        <f>INDEX('O3-8hr'!$A:$Y,$IU29+O$23-$G$23,$IT29)</f>
        <v>39</v>
      </c>
      <c r="P29" s="12">
        <f>INDEX('O3-8hr'!$A:$Y,$IU29+P$23-$G$23,$IT29)</f>
        <v>47</v>
      </c>
      <c r="Q29" s="12">
        <f>INDEX('O3-8hr'!$A:$Y,$IU29+Q$23-$G$23,$IT29)</f>
        <v>48</v>
      </c>
      <c r="R29" s="12">
        <f>INDEX('O3-8hr'!$A:$Y,$IU29+R$23-$G$23,$IT29)</f>
        <v>45</v>
      </c>
      <c r="S29" s="12">
        <f>INDEX('O3-8hr'!$A:$Y,$IU29+S$23-$G$23,$IT29)</f>
        <v>45</v>
      </c>
      <c r="T29" s="12">
        <f>INDEX('O3-8hr'!$A:$Y,$IU29+T$23-$G$23,$IT29)</f>
        <v>38</v>
      </c>
      <c r="U29" s="12">
        <f>INDEX('O3-8hr'!$A:$Y,$IU29+U$23-$G$23,$IT29)</f>
        <v>45</v>
      </c>
      <c r="V29" s="12">
        <f>INDEX('O3-8hr'!$A:$Y,$IU29+V$23-$G$23,$IT29)</f>
        <v>42</v>
      </c>
      <c r="W29" s="12">
        <f>INDEX('O3-8hr'!$A:$Y,$IU29+W$23-$G$23,$IT29)</f>
        <v>43</v>
      </c>
      <c r="X29" s="12">
        <f>INDEX('O3-8hr'!$A:$Y,$IU29+X$23-$G$23,$IT29)</f>
        <v>50</v>
      </c>
      <c r="Y29" s="12">
        <f>INDEX('O3-8hr'!$A:$Y,$IU29+Y$23-$G$23,$IT29)</f>
        <v>50</v>
      </c>
      <c r="Z29" s="12">
        <f>INDEX('O3-8hr'!$A:$Y,$IU29+Z$23-$G$23,$IT29)</f>
        <v>44</v>
      </c>
      <c r="AA29" s="12">
        <f>INDEX('O3-8hr'!$A:$Y,$IU29+AA$23-$G$23,$IT29)</f>
        <v>42</v>
      </c>
      <c r="AB29" s="12">
        <f>INDEX('O3-8hr'!$A:$Y,$IU29+AB$23-$G$23,$IT29)</f>
        <v>49</v>
      </c>
      <c r="AC29" s="12">
        <f>INDEX('O3-8hr'!$A:$Y,$IU29+AC$23-$G$23,$IT29)</f>
        <v>46</v>
      </c>
      <c r="AD29" s="12">
        <f>INDEX('O3-8hr'!$A:$Y,$IU29+AD$23-$G$23,$IT29)</f>
        <v>47</v>
      </c>
      <c r="AE29" s="12">
        <f>INDEX('O3-8hr'!$A:$Y,$IU29+AE$23-$G$23,$IT29)</f>
        <v>45</v>
      </c>
      <c r="AF29" s="12">
        <f>INDEX('O3-8hr'!$A:$Y,$IU29+AF$23-$G$23,$IT29)</f>
        <v>48</v>
      </c>
      <c r="AG29" s="12">
        <f>INDEX('O3-8hr'!$A:$Y,$IU29+AG$23-$G$23,$IT29)</f>
        <v>49</v>
      </c>
      <c r="AH29" s="12">
        <f>INDEX('O3-8hr'!$A:$Y,$IU29+AH$23-$G$23,$IT29)</f>
        <v>39</v>
      </c>
      <c r="AI29" s="12">
        <f>INDEX('O3-8hr'!$A:$Y,$IU29+AI$23-$G$23,$IT29)</f>
        <v>44</v>
      </c>
      <c r="AJ29" s="12">
        <f>INDEX('O3-8hr'!$A:$Y,$IU29+AJ$23-$G$23,$IT29)</f>
        <v>41</v>
      </c>
      <c r="AK29" s="12">
        <f>INDEX('O3-8hr'!$A:$Y,$IU29+AK$23-$G$23,$IT29)</f>
        <v>45</v>
      </c>
      <c r="AL29" s="12">
        <f>INDEX('O3-8hr'!$A:$Y,$IU29+AL$23-$G$23,$IT29)</f>
        <v>46</v>
      </c>
      <c r="AM29" s="12">
        <f>INDEX('O3-8hr'!$A:$Y,$IU29+AM$23-$G$23,$IT29)</f>
        <v>46</v>
      </c>
      <c r="AN29" s="12">
        <f>INDEX('O3-8hr'!$A:$Y,$IU29+AN$23-$G$23,$IT29)</f>
        <v>45</v>
      </c>
      <c r="AO29" s="12">
        <f>INDEX('O3-8hr'!$A:$Y,$IU29+AO$23-$G$23,$IT29)</f>
        <v>45</v>
      </c>
      <c r="AP29" s="12">
        <f>INDEX('O3-8hr'!$A:$Y,$IU29+AP$23-$G$23,$IT29)</f>
        <v>48</v>
      </c>
      <c r="AQ29" s="12">
        <f>INDEX('O3-8hr'!$A:$Y,$IU29+AQ$23-$G$23,$IT29)</f>
        <v>56</v>
      </c>
      <c r="AR29" s="12">
        <f>INDEX('O3-8hr'!$A:$Y,$IU29+AR$23-$G$23,$IT29)</f>
        <v>51</v>
      </c>
      <c r="AS29" s="12">
        <f>INDEX('O3-8hr'!$A:$Y,$IU29+AS$23-$G$23,$IT29)</f>
        <v>48</v>
      </c>
      <c r="AT29" s="12">
        <f>INDEX('O3-8hr'!$A:$Y,$IU29+AT$23-$G$23,$IT29)</f>
        <v>50</v>
      </c>
      <c r="AU29" s="12">
        <f>INDEX('O3-8hr'!$A:$Y,$IU29+AU$23-$G$23,$IT29)</f>
        <v>49</v>
      </c>
      <c r="AV29" s="12">
        <f>INDEX('O3-8hr'!$A:$Y,$IU29+AV$23-$G$23,$IT29)</f>
        <v>52</v>
      </c>
      <c r="AW29" s="12">
        <f>INDEX('O3-8hr'!$A:$Y,$IU29+AW$23-$G$23,$IT29)</f>
        <v>56</v>
      </c>
      <c r="AX29" s="12">
        <f>INDEX('O3-8hr'!$A:$Y,$IU29+AX$23-$G$23,$IT29)</f>
        <v>61</v>
      </c>
      <c r="AY29" s="12">
        <f>INDEX('O3-8hr'!$A:$Y,$IU29+AY$23-$G$23,$IT29)</f>
        <v>50</v>
      </c>
      <c r="AZ29" s="12">
        <f>INDEX('O3-8hr'!$A:$Y,$IU29+AZ$23-$G$23,$IT29)</f>
        <v>47</v>
      </c>
      <c r="BA29" s="12">
        <f>INDEX('O3-8hr'!$A:$Y,$IU29+BA$23-$G$23,$IT29)</f>
        <v>44</v>
      </c>
      <c r="BB29" s="12">
        <f>INDEX('O3-8hr'!$A:$Y,$IU29+BB$23-$G$23,$IT29)</f>
        <v>37</v>
      </c>
      <c r="BC29" s="12">
        <f>INDEX('O3-8hr'!$A:$Y,$IU29+BC$23-$G$23,$IT29)</f>
        <v>50</v>
      </c>
      <c r="BD29" s="12">
        <f>INDEX('O3-8hr'!$A:$Y,$IU29+BD$23-$G$23,$IT29)</f>
        <v>44</v>
      </c>
      <c r="BE29" s="12">
        <f>INDEX('O3-8hr'!$A:$Y,$IU29+BE$23-$G$23,$IT29)</f>
        <v>51</v>
      </c>
      <c r="BF29" s="12">
        <f>INDEX('O3-8hr'!$A:$Y,$IU29+BF$23-$G$23,$IT29)</f>
        <v>51</v>
      </c>
      <c r="BG29" s="12">
        <f>INDEX('O3-8hr'!$A:$Y,$IU29+BG$23-$G$23,$IT29)</f>
        <v>55</v>
      </c>
      <c r="BH29" s="12">
        <f>INDEX('O3-8hr'!$A:$Y,$IU29+BH$23-$G$23,$IT29)</f>
        <v>58</v>
      </c>
      <c r="BI29" s="12">
        <f>INDEX('O3-8hr'!$A:$Y,$IU29+BI$23-$G$23,$IT29)</f>
        <v>55</v>
      </c>
      <c r="BJ29" s="12">
        <f>INDEX('O3-8hr'!$A:$Y,$IU29+BJ$23-$G$23,$IT29)</f>
        <v>43</v>
      </c>
      <c r="BK29" s="12">
        <f>INDEX('O3-8hr'!$A:$Y,$IU29+BK$23-$G$23,$IT29)</f>
        <v>57</v>
      </c>
      <c r="BL29" s="12">
        <f>INDEX('O3-8hr'!$A:$Y,$IU29+BL$23-$G$23,$IT29)</f>
        <v>50</v>
      </c>
      <c r="BM29" s="12">
        <f>INDEX('O3-8hr'!$A:$Y,$IU29+BM$23-$G$23,$IT29)</f>
        <v>55</v>
      </c>
      <c r="BN29" s="12">
        <f>INDEX('O3-8hr'!$A:$Y,$IU29+BN$23-$G$23,$IT29)</f>
        <v>42</v>
      </c>
      <c r="BO29" s="12">
        <f>INDEX('O3-8hr'!$A:$Y,$IU29+BO$23-$G$23,$IT29)</f>
        <v>57</v>
      </c>
      <c r="BP29" s="12">
        <f>INDEX('O3-8hr'!$A:$Y,$IU29+BP$23-$G$23,$IT29)</f>
        <v>74</v>
      </c>
      <c r="BQ29" s="12">
        <f>INDEX('O3-8hr'!$A:$Y,$IU29+BQ$23-$G$23,$IT29)</f>
        <v>68</v>
      </c>
      <c r="BR29" s="12">
        <f>INDEX('O3-8hr'!$A:$Y,$IU29+BR$23-$G$23,$IT29)</f>
        <v>62</v>
      </c>
      <c r="BS29" s="12">
        <f>INDEX('O3-8hr'!$A:$Y,$IU29+BS$23-$G$23,$IT29)</f>
        <v>60</v>
      </c>
      <c r="BT29" s="12">
        <f>INDEX('O3-8hr'!$A:$Y,$IU29+BT$23-$G$23,$IT29)</f>
        <v>51</v>
      </c>
      <c r="BU29" s="12">
        <f>INDEX('O3-8hr'!$A:$Y,$IU29+BU$23-$G$23,$IT29)</f>
        <v>43</v>
      </c>
      <c r="BV29" s="12">
        <f>INDEX('O3-8hr'!$A:$Y,$IU29+BV$23-$G$23,$IT29)</f>
        <v>56</v>
      </c>
      <c r="BW29" s="12">
        <f>INDEX('O3-8hr'!$A:$Y,$IU29+BW$23-$G$23,$IT29)</f>
        <v>52</v>
      </c>
      <c r="BX29" s="12">
        <f>INDEX('O3-8hr'!$A:$Y,$IU29+BX$23-$G$23,$IT29)</f>
        <v>48</v>
      </c>
      <c r="BY29" s="12">
        <f>INDEX('O3-8hr'!$A:$Y,$IU29+BY$23-$G$23,$IT29)</f>
        <v>50</v>
      </c>
      <c r="BZ29" s="12">
        <f>INDEX('O3-8hr'!$A:$Y,$IU29+BZ$23-$G$23,$IT29)</f>
        <v>61</v>
      </c>
      <c r="CA29" s="12">
        <f>INDEX('O3-8hr'!$A:$Y,$IU29+CA$23-$G$23,$IT29)</f>
        <v>54</v>
      </c>
      <c r="CB29" s="12">
        <f>INDEX('O3-8hr'!$A:$Y,$IU29+CB$23-$G$23,$IT29)</f>
        <v>43</v>
      </c>
      <c r="CC29" s="12">
        <f>INDEX('O3-8hr'!$A:$Y,$IU29+CC$23-$G$23,$IT29)</f>
        <v>41</v>
      </c>
      <c r="CD29" s="12">
        <f>INDEX('O3-8hr'!$A:$Y,$IU29+CD$23-$G$23,$IT29)</f>
        <v>44</v>
      </c>
      <c r="CE29" s="12">
        <f>INDEX('O3-8hr'!$A:$Y,$IU29+CE$23-$G$23,$IT29)</f>
        <v>38</v>
      </c>
      <c r="CF29" s="12">
        <f>INDEX('O3-8hr'!$A:$Y,$IU29+CF$23-$G$23,$IT29)</f>
        <v>28</v>
      </c>
      <c r="CG29" s="12">
        <f>INDEX('O3-8hr'!$A:$Y,$IU29+CG$23-$G$23,$IT29)</f>
        <v>34</v>
      </c>
      <c r="CH29" s="12">
        <f>INDEX('O3-8hr'!$A:$Y,$IU29+CH$23-$G$23,$IT29)</f>
        <v>23</v>
      </c>
      <c r="CI29" s="12">
        <f>INDEX('O3-8hr'!$A:$Y,$IU29+CI$23-$G$23,$IT29)</f>
        <v>37</v>
      </c>
      <c r="CJ29" s="12">
        <f>INDEX('O3-8hr'!$A:$Y,$IU29+CJ$23-$G$23,$IT29)</f>
        <v>45</v>
      </c>
      <c r="CK29" s="12">
        <f>INDEX('O3-8hr'!$A:$Y,$IU29+CK$23-$G$23,$IT29)</f>
        <v>38</v>
      </c>
      <c r="CL29" s="12">
        <f>INDEX('O3-8hr'!$A:$Y,$IU29+CL$23-$G$23,$IT29)</f>
        <v>50</v>
      </c>
      <c r="CM29" s="12">
        <f>INDEX('O3-8hr'!$A:$Y,$IU29+CM$23-$G$23,$IT29)</f>
        <v>61</v>
      </c>
      <c r="CN29" s="12">
        <f>INDEX('O3-8hr'!$A:$Y,$IU29+CN$23-$G$23,$IT29)</f>
        <v>57</v>
      </c>
      <c r="CO29" s="12">
        <f>INDEX('O3-8hr'!$A:$Y,$IU29+CO$23-$G$23,$IT29)</f>
        <v>41</v>
      </c>
      <c r="CP29" s="12">
        <f>INDEX('O3-8hr'!$A:$Y,$IU29+CP$23-$G$23,$IT29)</f>
        <v>35</v>
      </c>
      <c r="CQ29" s="12">
        <f>INDEX('O3-8hr'!$A:$Y,$IU29+CQ$23-$G$23,$IT29)</f>
        <v>28</v>
      </c>
      <c r="CR29" s="12">
        <f>INDEX('O3-8hr'!$A:$Y,$IU29+CR$23-$G$23,$IT29)</f>
        <v>29</v>
      </c>
      <c r="CS29" s="12">
        <f>INDEX('O3-8hr'!$A:$Y,$IU29+CS$23-$G$23,$IT29)</f>
        <v>32</v>
      </c>
      <c r="CT29" s="12">
        <f>INDEX('O3-8hr'!$A:$Y,$IU29+CT$23-$G$23,$IT29)</f>
        <v>26</v>
      </c>
      <c r="CU29" s="12">
        <f>INDEX('O3-8hr'!$A:$Y,$IU29+CU$23-$G$23,$IT29)</f>
        <v>41</v>
      </c>
      <c r="CV29" s="12">
        <f>INDEX('O3-8hr'!$A:$Y,$IU29+CV$23-$G$23,$IT29)</f>
        <v>58</v>
      </c>
      <c r="CW29" s="12">
        <f>INDEX('O3-8hr'!$A:$Y,$IU29+CW$23-$G$23,$IT29)</f>
        <v>29</v>
      </c>
      <c r="CX29" s="12">
        <f>INDEX('O3-8hr'!$A:$Y,$IU29+CX$23-$G$23,$IT29)</f>
        <v>43</v>
      </c>
      <c r="CY29" s="12">
        <f>INDEX('O3-8hr'!$A:$Y,$IU29+CY$23-$G$23,$IT29)</f>
        <v>55</v>
      </c>
      <c r="CZ29" s="12">
        <f>INDEX('O3-8hr'!$A:$Y,$IU29+CZ$23-$G$23,$IT29)</f>
        <v>31</v>
      </c>
      <c r="DA29" s="12">
        <f>INDEX('O3-8hr'!$A:$Y,$IU29+DA$23-$G$23,$IT29)</f>
        <v>33</v>
      </c>
      <c r="DB29" s="12">
        <f>INDEX('O3-8hr'!$A:$Y,$IU29+DB$23-$G$23,$IT29)</f>
        <v>46</v>
      </c>
      <c r="DC29" s="12">
        <f>INDEX('O3-8hr'!$A:$Y,$IU29+DC$23-$G$23,$IT29)</f>
        <v>46</v>
      </c>
      <c r="DD29" s="12">
        <f>INDEX('O3-8hr'!$A:$Y,$IU29+DD$23-$G$23,$IT29)</f>
        <v>53</v>
      </c>
      <c r="DE29" s="12">
        <f>INDEX('O3-8hr'!$A:$Y,$IU29+DE$23-$G$23,$IT29)</f>
        <v>44</v>
      </c>
      <c r="DF29" s="12">
        <f>INDEX('O3-8hr'!$A:$Y,$IU29+DF$23-$G$23,$IT29)</f>
        <v>40</v>
      </c>
      <c r="DG29" s="12">
        <f>INDEX('O3-8hr'!$A:$Y,$IU29+DG$23-$G$23,$IT29)</f>
        <v>42</v>
      </c>
      <c r="DH29" s="12">
        <f>INDEX('O3-8hr'!$A:$Y,$IU29+DH$23-$G$23,$IT29)</f>
        <v>54</v>
      </c>
      <c r="DI29" s="12">
        <f>INDEX('O3-8hr'!$A:$Y,$IU29+DI$23-$G$23,$IT29)</f>
        <v>49</v>
      </c>
      <c r="DJ29" s="12">
        <f>INDEX('O3-8hr'!$A:$Y,$IU29+DJ$23-$G$23,$IT29)</f>
        <v>48</v>
      </c>
      <c r="DK29" s="12">
        <f>INDEX('O3-8hr'!$A:$Y,$IU29+DK$23-$G$23,$IT29)</f>
        <v>59</v>
      </c>
      <c r="DL29" s="12">
        <f>INDEX('O3-8hr'!$A:$Y,$IU29+DL$23-$G$23,$IT29)</f>
        <v>55</v>
      </c>
      <c r="DM29" s="12">
        <f>INDEX('O3-8hr'!$A:$Y,$IU29+DM$23-$G$23,$IT29)</f>
        <v>53</v>
      </c>
      <c r="DN29" s="12">
        <f>INDEX('O3-8hr'!$A:$Y,$IU29+DN$23-$G$23,$IT29)</f>
        <v>46</v>
      </c>
      <c r="DO29" s="12">
        <f>INDEX('O3-8hr'!$A:$Y,$IU29+DO$23-$G$23,$IT29)</f>
        <v>52</v>
      </c>
      <c r="DP29" s="12">
        <f>INDEX('O3-8hr'!$A:$Y,$IU29+DP$23-$G$23,$IT29)</f>
        <v>39</v>
      </c>
      <c r="DQ29" s="12">
        <f>INDEX('O3-8hr'!$A:$Y,$IU29+DQ$23-$G$23,$IT29)</f>
        <v>36</v>
      </c>
      <c r="DR29" s="12">
        <f>INDEX('O3-8hr'!$A:$Y,$IU29+DR$23-$G$23,$IT29)</f>
        <v>44</v>
      </c>
      <c r="DS29" s="12">
        <f>INDEX('O3-8hr'!$A:$Y,$IU29+DS$23-$G$23,$IT29)</f>
        <v>47</v>
      </c>
      <c r="DT29" s="12">
        <f>INDEX('O3-8hr'!$A:$Y,$IU29+DT$23-$G$23,$IT29)</f>
        <v>43</v>
      </c>
      <c r="DU29" s="12">
        <f>INDEX('O3-8hr'!$A:$Y,$IU29+DU$23-$G$23,$IT29)</f>
        <v>41</v>
      </c>
      <c r="DV29" s="12">
        <f>INDEX('O3-8hr'!$A:$Y,$IU29+DV$23-$G$23,$IT29)</f>
        <v>56</v>
      </c>
      <c r="DW29" s="12">
        <f>INDEX('O3-8hr'!$A:$Y,$IU29+DW$23-$G$23,$IT29)</f>
        <v>63</v>
      </c>
      <c r="DX29" s="12">
        <f>INDEX('O3-8hr'!$A:$Y,$IU29+DX$23-$G$23,$IT29)</f>
        <v>71</v>
      </c>
      <c r="DY29" s="12">
        <f>INDEX('O3-8hr'!$A:$Y,$IU29+DY$23-$G$23,$IT29)</f>
        <v>66</v>
      </c>
      <c r="DZ29" s="12">
        <f>INDEX('O3-8hr'!$A:$Y,$IU29+DZ$23-$G$23,$IT29)</f>
        <v>50</v>
      </c>
      <c r="EA29" s="12">
        <f>INDEX('O3-8hr'!$A:$Y,$IU29+EA$23-$G$23,$IT29)</f>
        <v>47</v>
      </c>
      <c r="EB29" s="12">
        <f>INDEX('O3-8hr'!$A:$Y,$IU29+EB$23-$G$23,$IT29)</f>
        <v>22</v>
      </c>
      <c r="EC29" s="12">
        <f>INDEX('O3-8hr'!$A:$Y,$IU29+EC$23-$G$23,$IT29)</f>
        <v>24</v>
      </c>
      <c r="ED29" s="12">
        <f>INDEX('O3-8hr'!$A:$Y,$IU29+ED$23-$G$23,$IT29)</f>
        <v>29</v>
      </c>
      <c r="EE29" s="12">
        <f>INDEX('O3-8hr'!$A:$Y,$IU29+EE$23-$G$23,$IT29)</f>
        <v>36</v>
      </c>
      <c r="EF29" s="12">
        <f>INDEX('O3-8hr'!$A:$Y,$IU29+EF$23-$G$23,$IT29)</f>
        <v>41</v>
      </c>
      <c r="EG29" s="12">
        <f>INDEX('O3-8hr'!$A:$Y,$IU29+EG$23-$G$23,$IT29)</f>
        <v>48</v>
      </c>
      <c r="EH29" s="12">
        <f>INDEX('O3-8hr'!$A:$Y,$IU29+EH$23-$G$23,$IT29)</f>
        <v>67</v>
      </c>
      <c r="EI29" s="12">
        <f>INDEX('O3-8hr'!$A:$Y,$IU29+EI$23-$G$23,$IT29)</f>
        <v>72</v>
      </c>
      <c r="EJ29" s="12">
        <f>INDEX('O3-8hr'!$A:$Y,$IU29+EJ$23-$G$23,$IT29)</f>
        <v>40</v>
      </c>
      <c r="EK29" s="12">
        <f>INDEX('O3-8hr'!$A:$Y,$IU29+EK$23-$G$23,$IT29)</f>
        <v>36</v>
      </c>
      <c r="EL29" s="12">
        <f>INDEX('O3-8hr'!$A:$Y,$IU29+EL$23-$G$23,$IT29)</f>
        <v>45</v>
      </c>
      <c r="EM29" s="12">
        <f>INDEX('O3-8hr'!$A:$Y,$IU29+EM$23-$G$23,$IT29)</f>
        <v>45</v>
      </c>
      <c r="EN29" s="12">
        <f>INDEX('O3-8hr'!$A:$Y,$IU29+EN$23-$G$23,$IT29)</f>
        <v>53</v>
      </c>
      <c r="EO29" s="12">
        <f>INDEX('O3-8hr'!$A:$Y,$IU29+EO$23-$G$23,$IT29)</f>
        <v>55</v>
      </c>
      <c r="EP29" s="12">
        <f>INDEX('O3-8hr'!$A:$Y,$IU29+EP$23-$G$23,$IT29)</f>
        <v>56</v>
      </c>
      <c r="EQ29" s="12">
        <f>INDEX('O3-8hr'!$A:$Y,$IU29+EQ$23-$G$23,$IT29)</f>
        <v>59</v>
      </c>
      <c r="ER29" s="12">
        <f>INDEX('O3-8hr'!$A:$Y,$IU29+ER$23-$G$23,$IT29)</f>
        <v>48</v>
      </c>
      <c r="ES29" s="12">
        <f>INDEX('O3-8hr'!$A:$Y,$IU29+ES$23-$G$23,$IT29)</f>
        <v>31</v>
      </c>
      <c r="ET29" s="12">
        <f>INDEX('O3-8hr'!$A:$Y,$IU29+ET$23-$G$23,$IT29)</f>
        <v>33</v>
      </c>
      <c r="EU29" s="12">
        <f>INDEX('O3-8hr'!$A:$Y,$IU29+EU$23-$G$23,$IT29)</f>
        <v>29</v>
      </c>
      <c r="EV29" s="12">
        <f>INDEX('O3-8hr'!$A:$Y,$IU29+EV$23-$G$23,$IT29)</f>
        <v>28</v>
      </c>
      <c r="EW29" s="12">
        <f>INDEX('O3-8hr'!$A:$Y,$IU29+EW$23-$G$23,$IT29)</f>
        <v>34</v>
      </c>
      <c r="EX29" s="12">
        <f>INDEX('O3-8hr'!$A:$Y,$IU29+EX$23-$G$23,$IT29)</f>
        <v>45</v>
      </c>
      <c r="EY29" s="12">
        <f>INDEX('O3-8hr'!$A:$Y,$IU29+EY$23-$G$23,$IT29)</f>
        <v>44</v>
      </c>
      <c r="EZ29" s="12">
        <f>INDEX('O3-8hr'!$A:$Y,$IU29+EZ$23-$G$23,$IT29)</f>
        <v>50</v>
      </c>
      <c r="FA29" s="12">
        <f>INDEX('O3-8hr'!$A:$Y,$IU29+FA$23-$G$23,$IT29)</f>
        <v>47</v>
      </c>
      <c r="FB29" s="12">
        <f>INDEX('O3-8hr'!$A:$Y,$IU29+FB$23-$G$23,$IT29)</f>
        <v>44</v>
      </c>
      <c r="FC29" s="12">
        <f>INDEX('O3-8hr'!$A:$Y,$IU29+FC$23-$G$23,$IT29)</f>
        <v>38</v>
      </c>
      <c r="FD29" s="12">
        <f>INDEX('O3-8hr'!$A:$Y,$IU29+FD$23-$G$23,$IT29)</f>
        <v>32</v>
      </c>
      <c r="FE29" s="12">
        <f>INDEX('O3-8hr'!$A:$Y,$IU29+FE$23-$G$23,$IT29)</f>
        <v>21</v>
      </c>
      <c r="FF29" s="12">
        <f>INDEX('O3-8hr'!$A:$Y,$IU29+FF$23-$G$23,$IT29)</f>
        <v>24</v>
      </c>
      <c r="FG29" s="12">
        <f>INDEX('O3-8hr'!$A:$Y,$IU29+FG$23-$G$23,$IT29)</f>
        <v>39</v>
      </c>
      <c r="FH29" s="12">
        <f>INDEX('O3-8hr'!$A:$Y,$IU29+FH$23-$G$23,$IT29)</f>
        <v>51</v>
      </c>
      <c r="FI29" s="12">
        <f>INDEX('O3-8hr'!$A:$Y,$IU29+FI$23-$G$23,$IT29)</f>
        <v>47</v>
      </c>
      <c r="FJ29" s="12">
        <f>INDEX('O3-8hr'!$A:$Y,$IU29+FJ$23-$G$23,$IT29)</f>
        <v>37</v>
      </c>
      <c r="FK29" s="12">
        <f>INDEX('O3-8hr'!$A:$Y,$IU29+FK$23-$G$23,$IT29)</f>
        <v>58</v>
      </c>
      <c r="FL29" s="12">
        <f>INDEX('O3-8hr'!$A:$Y,$IU29+FL$23-$G$23,$IT29)</f>
        <v>54</v>
      </c>
      <c r="FM29" s="12">
        <f>INDEX('O3-8hr'!$A:$Y,$IU29+FM$23-$G$23,$IT29)</f>
        <v>58</v>
      </c>
      <c r="FN29" s="12">
        <f>INDEX('O3-8hr'!$A:$Y,$IU29+FN$23-$G$23,$IT29)</f>
        <v>38</v>
      </c>
      <c r="FO29" s="12">
        <f>INDEX('O3-8hr'!$A:$Y,$IU29+FO$23-$G$23,$IT29)</f>
        <v>47</v>
      </c>
      <c r="FP29" s="12">
        <f>INDEX('O3-8hr'!$A:$Y,$IU29+FP$23-$G$23,$IT29)</f>
        <v>40</v>
      </c>
      <c r="FQ29" s="12">
        <f>INDEX('O3-8hr'!$A:$Y,$IU29+FQ$23-$G$23,$IT29)</f>
        <v>45</v>
      </c>
      <c r="FR29" s="12">
        <f>INDEX('O3-8hr'!$A:$Y,$IU29+FR$23-$G$23,$IT29)</f>
        <v>61</v>
      </c>
      <c r="FS29" s="12">
        <f>INDEX('O3-8hr'!$A:$Y,$IU29+FS$23-$G$23,$IT29)</f>
        <v>46</v>
      </c>
      <c r="FT29" s="12">
        <f>INDEX('O3-8hr'!$A:$Y,$IU29+FT$23-$G$23,$IT29)</f>
        <v>54</v>
      </c>
      <c r="FU29" s="12">
        <f>INDEX('O3-8hr'!$A:$Y,$IU29+FU$23-$G$23,$IT29)</f>
        <v>44</v>
      </c>
      <c r="FV29" s="12">
        <f>INDEX('O3-8hr'!$A:$Y,$IU29+FV$23-$G$23,$IT29)</f>
        <v>30</v>
      </c>
      <c r="FW29" s="12">
        <f>INDEX('O3-8hr'!$A:$Y,$IU29+FW$23-$G$23,$IT29)</f>
        <v>30</v>
      </c>
      <c r="FX29" s="12">
        <f>INDEX('O3-8hr'!$A:$Y,$IU29+FX$23-$G$23,$IT29)</f>
        <v>34</v>
      </c>
      <c r="FY29" s="12">
        <f>INDEX('O3-8hr'!$A:$Y,$IU29+FY$23-$G$23,$IT29)</f>
        <v>45</v>
      </c>
      <c r="FZ29" s="12">
        <f>INDEX('O3-8hr'!$A:$Y,$IU29+FZ$23-$G$23,$IT29)</f>
        <v>40</v>
      </c>
      <c r="GA29" s="12">
        <f>INDEX('O3-8hr'!$A:$Y,$IU29+GA$23-$G$23,$IT29)</f>
        <v>47</v>
      </c>
      <c r="GB29" s="12">
        <f>INDEX('O3-8hr'!$A:$Y,$IU29+GB$23-$G$23,$IT29)</f>
        <v>44</v>
      </c>
      <c r="GC29" s="12">
        <f>INDEX('O3-8hr'!$A:$Y,$IU29+GC$23-$G$23,$IT29)</f>
        <v>41</v>
      </c>
      <c r="GD29" s="12">
        <f>INDEX('O3-8hr'!$A:$Y,$IU29+GD$23-$G$23,$IT29)</f>
        <v>52</v>
      </c>
      <c r="GE29" s="12">
        <f>INDEX('O3-8hr'!$A:$Y,$IU29+GE$23-$G$23,$IT29)</f>
        <v>46</v>
      </c>
      <c r="GF29" s="12">
        <f>INDEX('O3-8hr'!$A:$Y,$IU29+GF$23-$G$23,$IT29)</f>
        <v>46</v>
      </c>
      <c r="GG29" s="12">
        <f>INDEX('O3-8hr'!$A:$Y,$IU29+GG$23-$G$23,$IT29)</f>
        <v>56</v>
      </c>
      <c r="GH29" s="12">
        <f>INDEX('O3-8hr'!$A:$Y,$IU29+GH$23-$G$23,$IT29)</f>
        <v>38</v>
      </c>
      <c r="GI29" s="12">
        <f>INDEX('O3-8hr'!$A:$Y,$IU29+GI$23-$G$23,$IT29)</f>
        <v>29</v>
      </c>
      <c r="GJ29" s="12">
        <f>INDEX('O3-8hr'!$A:$Y,$IU29+GJ$23-$G$23,$IT29)</f>
        <v>31</v>
      </c>
      <c r="GK29" s="12">
        <f>INDEX('O3-8hr'!$A:$Y,$IU29+GK$23-$G$23,$IT29)</f>
        <v>33</v>
      </c>
      <c r="GL29" s="12">
        <f>INDEX('O3-8hr'!$A:$Y,$IU29+GL$23-$G$23,$IT29)</f>
        <v>44</v>
      </c>
      <c r="GM29" s="12">
        <f>INDEX('O3-8hr'!$A:$Y,$IU29+GM$23-$G$23,$IT29)</f>
        <v>48</v>
      </c>
      <c r="GN29" s="12">
        <f>INDEX('O3-8hr'!$A:$Y,$IU29+GN$23-$G$23,$IT29)</f>
        <v>40</v>
      </c>
      <c r="GO29" s="12">
        <f>INDEX('O3-8hr'!$A:$Y,$IU29+GO$23-$G$23,$IT29)</f>
        <v>42</v>
      </c>
      <c r="GP29" s="12">
        <f>INDEX('O3-8hr'!$A:$Y,$IU29+GP$23-$G$23,$IT29)</f>
        <v>34</v>
      </c>
      <c r="GQ29" s="12">
        <f>INDEX('O3-8hr'!$A:$Y,$IU29+GQ$23-$G$23,$IT29)</f>
        <v>33</v>
      </c>
      <c r="GR29" s="12">
        <f>INDEX('O3-8hr'!$A:$Y,$IU29+GR$23-$G$23,$IT29)</f>
        <v>25</v>
      </c>
      <c r="GS29" s="12">
        <f>INDEX('O3-8hr'!$A:$Y,$IU29+GS$23-$G$23,$IT29)</f>
        <v>18</v>
      </c>
      <c r="GT29" s="12">
        <f>INDEX('O3-8hr'!$A:$Y,$IU29+GT$23-$G$23,$IT29)</f>
        <v>21</v>
      </c>
      <c r="GU29" s="12">
        <f>INDEX('O3-8hr'!$A:$Y,$IU29+GU$23-$G$23,$IT29)</f>
        <v>22</v>
      </c>
      <c r="GV29" s="12">
        <f>INDEX('O3-8hr'!$A:$Y,$IU29+GV$23-$G$23,$IT29)</f>
        <v>24</v>
      </c>
      <c r="GW29" s="12">
        <f>INDEX('O3-8hr'!$A:$Y,$IU29+GW$23-$G$23,$IT29)</f>
        <v>28</v>
      </c>
      <c r="GX29" s="12">
        <f>INDEX('O3-8hr'!$A:$Y,$IU29+GX$23-$G$23,$IT29)</f>
        <v>25</v>
      </c>
      <c r="GY29" s="12">
        <f>INDEX('O3-8hr'!$A:$Y,$IU29+GY$23-$G$23,$IT29)</f>
        <v>27</v>
      </c>
      <c r="GZ29" s="12">
        <f>INDEX('O3-8hr'!$A:$Y,$IU29+GZ$23-$G$23,$IT29)</f>
        <v>25</v>
      </c>
      <c r="HA29" s="12">
        <f>INDEX('O3-8hr'!$A:$Y,$IU29+HA$23-$G$23,$IT29)</f>
        <v>41</v>
      </c>
      <c r="HB29" s="12">
        <f>INDEX('O3-8hr'!$A:$Y,$IU29+HB$23-$G$23,$IT29)</f>
        <v>27</v>
      </c>
      <c r="HC29" s="12">
        <f>INDEX('O3-8hr'!$A:$Y,$IU29+HC$23-$G$23,$IT29)</f>
        <v>28</v>
      </c>
      <c r="HD29" s="12">
        <f>INDEX('O3-8hr'!$A:$Y,$IU29+HD$23-$G$23,$IT29)</f>
        <v>39</v>
      </c>
      <c r="HE29" s="12">
        <f>INDEX('O3-8hr'!$A:$Y,$IU29+HE$23-$G$23,$IT29)</f>
        <v>40</v>
      </c>
      <c r="HF29" s="12">
        <f>INDEX('O3-8hr'!$A:$Y,$IU29+HF$23-$G$23,$IT29)</f>
        <v>35</v>
      </c>
      <c r="HG29" s="12">
        <f>INDEX('O3-8hr'!$A:$Y,$IU29+HG$23-$G$23,$IT29)</f>
        <v>26</v>
      </c>
      <c r="HH29" s="12">
        <f>INDEX('O3-8hr'!$A:$Y,$IU29+HH$23-$G$23,$IT29)</f>
        <v>22</v>
      </c>
      <c r="HI29" s="12">
        <f>INDEX('O3-8hr'!$A:$Y,$IU29+HI$23-$G$23,$IT29)</f>
        <v>34</v>
      </c>
      <c r="HJ29" s="12">
        <f>INDEX('O3-8hr'!$A:$Y,$IU29+HJ$23-$G$23,$IT29)</f>
        <v>30</v>
      </c>
      <c r="HK29" s="12">
        <f>INDEX('O3-8hr'!$A:$Y,$IU29+HK$23-$G$23,$IT29)</f>
        <v>40</v>
      </c>
      <c r="HL29" s="12">
        <f>INDEX('O3-8hr'!$A:$Y,$IU29+HL$23-$G$23,$IT29)</f>
        <v>40</v>
      </c>
      <c r="HM29" s="12">
        <f>INDEX('O3-8hr'!$A:$Y,$IU29+HM$23-$G$23,$IT29)</f>
        <v>40</v>
      </c>
      <c r="HN29" s="12">
        <f>INDEX('O3-8hr'!$A:$Y,$IU29+HN$23-$G$23,$IT29)</f>
        <v>36</v>
      </c>
      <c r="HO29" s="12">
        <f>INDEX('O3-8hr'!$A:$Y,$IU29+HO$23-$G$23,$IT29)</f>
        <v>37</v>
      </c>
      <c r="HP29" s="12">
        <f>INDEX('O3-8hr'!$A:$Y,$IU29+HP$23-$G$23,$IT29)</f>
        <v>33</v>
      </c>
      <c r="HQ29" s="12">
        <f>INDEX('O3-8hr'!$A:$Y,$IU29+HQ$23-$G$23,$IT29)</f>
        <v>24</v>
      </c>
      <c r="HR29" s="12">
        <f>INDEX('O3-8hr'!$A:$Y,$IU29+HR$23-$G$23,$IT29)</f>
        <v>24</v>
      </c>
      <c r="HS29" s="12">
        <f>INDEX('O3-8hr'!$A:$Y,$IU29+HS$23-$G$23,$IT29)</f>
        <v>24</v>
      </c>
      <c r="HT29" s="12">
        <f>INDEX('O3-8hr'!$A:$Y,$IU29+HT$23-$G$23,$IT29)</f>
        <v>26</v>
      </c>
      <c r="HU29" s="12">
        <f>INDEX('O3-8hr'!$A:$Y,$IU29+HU$23-$G$23,$IT29)</f>
        <v>24</v>
      </c>
      <c r="HV29" s="12">
        <f>INDEX('O3-8hr'!$A:$Y,$IU29+HV$23-$G$23,$IT29)</f>
        <v>25</v>
      </c>
      <c r="HW29" s="12">
        <f>INDEX('O3-8hr'!$A:$Y,$IU29+HW$23-$G$23,$IT29)</f>
        <v>21</v>
      </c>
      <c r="HX29" s="12">
        <f>INDEX('O3-8hr'!$A:$Y,$IU29+HX$23-$G$23,$IT29)</f>
        <v>33</v>
      </c>
      <c r="HY29" s="12">
        <f>INDEX('O3-8hr'!$A:$Y,$IU29+HY$23-$G$23,$IT29)</f>
        <v>33</v>
      </c>
      <c r="HZ29" s="12">
        <f>INDEX('O3-8hr'!$A:$Y,$IU29+HZ$23-$G$23,$IT29)</f>
        <v>28</v>
      </c>
      <c r="IA29" s="12">
        <f>INDEX('O3-8hr'!$A:$Y,$IU29+IA$23-$G$23,$IT29)</f>
        <v>29</v>
      </c>
      <c r="IB29" s="12">
        <f>INDEX('O3-8hr'!$A:$Y,$IU29+IB$23-$G$23,$IT29)</f>
        <v>28</v>
      </c>
      <c r="IC29" s="12">
        <f>INDEX('O3-8hr'!$A:$Y,$IU29+IC$23-$G$23,$IT29)</f>
        <v>36</v>
      </c>
      <c r="ID29" s="12">
        <f>INDEX('O3-8hr'!$A:$Y,$IU29+ID$23-$G$23,$IT29)</f>
        <v>33</v>
      </c>
      <c r="IE29" s="12">
        <f>INDEX('O3-8hr'!$A:$Y,$IU29+IE$23-$G$23,$IT29)</f>
        <v>36</v>
      </c>
      <c r="IF29" s="12">
        <f>INDEX('O3-8hr'!$A:$Y,$IU29+IF$23-$G$23,$IT29)</f>
        <v>28</v>
      </c>
      <c r="IG29" s="12">
        <f>INDEX('O3-8hr'!$A:$Y,$IU29+IG$23-$G$23,$IT29)</f>
        <v>30</v>
      </c>
      <c r="IH29" s="12">
        <f>INDEX('O3-8hr'!$A:$Y,$IU29+IH$23-$G$23,$IT29)</f>
        <v>32</v>
      </c>
      <c r="II29" s="12">
        <f>INDEX('O3-8hr'!$A:$Y,$IU29+II$23-$G$23,$IT29)</f>
        <v>39</v>
      </c>
      <c r="IJ29" s="12">
        <f>INDEX('O3-8hr'!$A:$Y,$IU29+IJ$23-$G$23,$IT29)</f>
        <v>25</v>
      </c>
      <c r="IK29" s="12">
        <f>INDEX('O3-8hr'!$A:$Y,$IU29+IK$23-$G$23,$IT29)</f>
        <v>26</v>
      </c>
      <c r="IL29" s="12">
        <f>INDEX('O3-8hr'!$A:$Y,$IU29+IL$23-$G$23,$IT29)</f>
        <v>28</v>
      </c>
      <c r="IM29" s="12">
        <f>INDEX('O3-8hr'!$A:$Y,$IU29+IM$23-$G$23,$IT29)</f>
        <v>27</v>
      </c>
      <c r="IN29" s="12">
        <f>INDEX('O3-8hr'!$A:$Y,$IU29+IN$23-$G$23,$IT29)</f>
        <v>23</v>
      </c>
      <c r="IO29" s="12">
        <f>INDEX('O3-8hr'!$A:$Y,$IU29+IO$23-$G$23,$IT29)</f>
        <v>27</v>
      </c>
      <c r="IP29" s="12">
        <f>INDEX('O3-8hr'!$A:$Y,$IU29+IP$23-$G$23,$IT29)</f>
        <v>31</v>
      </c>
      <c r="IQ29" s="17">
        <f>INDEX('O3-8hr'!$A:$Y,$IU29+IQ$23-$G$23,$IT29)</f>
        <v>39</v>
      </c>
      <c r="IR29" s="26">
        <f t="shared" si="57"/>
        <v>74</v>
      </c>
      <c r="IT29" s="26">
        <f>MATCH($B29,'O3-8hr'!$1:$1,0)</f>
        <v>9</v>
      </c>
      <c r="IU29" s="38">
        <f>MATCH(DATE($A29,$IT$19,$IU$19),'O3-8hr'!$B:$B,0)</f>
        <v>1161</v>
      </c>
    </row>
    <row r="30" spans="1:255" ht="12.75" customHeight="1" x14ac:dyDescent="0.2">
      <c r="A30" s="26">
        <v>2018</v>
      </c>
      <c r="B30" s="26">
        <v>100051002</v>
      </c>
      <c r="C30" s="88">
        <f>INDEX(Sites!$A:$N,MATCH($B30,Sites!$A:$A,0),2)</f>
        <v>38.6539</v>
      </c>
      <c r="D30" s="26" t="str">
        <f>INDEX(Sites!$A:$N,MATCH($B30,Sites!$A:$A,0),4)</f>
        <v>DE</v>
      </c>
      <c r="E30" s="26" t="str">
        <f>INDEX(Sites!$A:$N,MATCH($B30,Sites!$A:$A,0),10)</f>
        <v>0.0</v>
      </c>
      <c r="F30" s="148" t="str">
        <f>INDEX(Sites!$A:$N,MATCH($B30,Sites!$A:$A,0),6)</f>
        <v>Sussex (SEAFORD)</v>
      </c>
      <c r="G30" s="18">
        <f>INDEX('O3-8hr'!$A:$Y,$IU30+G$23-$G$23,$IT30)</f>
        <v>29</v>
      </c>
      <c r="H30" s="12">
        <f>INDEX('O3-8hr'!$A:$Y,$IU30+H$23-$G$23,$IT30)</f>
        <v>40</v>
      </c>
      <c r="I30" s="12">
        <f>INDEX('O3-8hr'!$A:$Y,$IU30+I$23-$G$23,$IT30)</f>
        <v>41</v>
      </c>
      <c r="J30" s="12">
        <f>INDEX('O3-8hr'!$A:$Y,$IU30+J$23-$G$23,$IT30)</f>
        <v>43</v>
      </c>
      <c r="K30" s="12">
        <f>INDEX('O3-8hr'!$A:$Y,$IU30+K$23-$G$23,$IT30)</f>
        <v>40</v>
      </c>
      <c r="L30" s="12">
        <f>INDEX('O3-8hr'!$A:$Y,$IU30+L$23-$G$23,$IT30)</f>
        <v>41</v>
      </c>
      <c r="M30" s="12">
        <f>INDEX('O3-8hr'!$A:$Y,$IU30+M$23-$G$23,$IT30)</f>
        <v>37</v>
      </c>
      <c r="N30" s="12">
        <f>INDEX('O3-8hr'!$A:$Y,$IU30+N$23-$G$23,$IT30)</f>
        <v>40</v>
      </c>
      <c r="O30" s="12">
        <f>INDEX('O3-8hr'!$A:$Y,$IU30+O$23-$G$23,$IT30)</f>
        <v>37</v>
      </c>
      <c r="P30" s="12">
        <f>INDEX('O3-8hr'!$A:$Y,$IU30+P$23-$G$23,$IT30)</f>
        <v>43</v>
      </c>
      <c r="Q30" s="12">
        <f>INDEX('O3-8hr'!$A:$Y,$IU30+Q$23-$G$23,$IT30)</f>
        <v>45</v>
      </c>
      <c r="R30" s="12">
        <f>INDEX('O3-8hr'!$A:$Y,$IU30+R$23-$G$23,$IT30)</f>
        <v>38</v>
      </c>
      <c r="S30" s="12">
        <f>INDEX('O3-8hr'!$A:$Y,$IU30+S$23-$G$23,$IT30)</f>
        <v>42</v>
      </c>
      <c r="T30" s="12">
        <f>INDEX('O3-8hr'!$A:$Y,$IU30+T$23-$G$23,$IT30)</f>
        <v>38</v>
      </c>
      <c r="U30" s="12">
        <f>INDEX('O3-8hr'!$A:$Y,$IU30+U$23-$G$23,$IT30)</f>
        <v>43</v>
      </c>
      <c r="V30" s="12">
        <f>INDEX('O3-8hr'!$A:$Y,$IU30+V$23-$G$23,$IT30)</f>
        <v>41</v>
      </c>
      <c r="W30" s="12">
        <f>INDEX('O3-8hr'!$A:$Y,$IU30+W$23-$G$23,$IT30)</f>
        <v>39</v>
      </c>
      <c r="X30" s="12">
        <f>INDEX('O3-8hr'!$A:$Y,$IU30+X$23-$G$23,$IT30)</f>
        <v>47</v>
      </c>
      <c r="Y30" s="12">
        <f>INDEX('O3-8hr'!$A:$Y,$IU30+Y$23-$G$23,$IT30)</f>
        <v>47</v>
      </c>
      <c r="Z30" s="12">
        <f>INDEX('O3-8hr'!$A:$Y,$IU30+Z$23-$G$23,$IT30)</f>
        <v>42</v>
      </c>
      <c r="AA30" s="12">
        <f>INDEX('O3-8hr'!$A:$Y,$IU30+AA$23-$G$23,$IT30)</f>
        <v>42</v>
      </c>
      <c r="AB30" s="12">
        <f>INDEX('O3-8hr'!$A:$Y,$IU30+AB$23-$G$23,$IT30)</f>
        <v>48</v>
      </c>
      <c r="AC30" s="12">
        <f>INDEX('O3-8hr'!$A:$Y,$IU30+AC$23-$G$23,$IT30)</f>
        <v>48</v>
      </c>
      <c r="AD30" s="12">
        <f>INDEX('O3-8hr'!$A:$Y,$IU30+AD$23-$G$23,$IT30)</f>
        <v>46</v>
      </c>
      <c r="AE30" s="12">
        <f>INDEX('O3-8hr'!$A:$Y,$IU30+AE$23-$G$23,$IT30)</f>
        <v>45</v>
      </c>
      <c r="AF30" s="12">
        <f>INDEX('O3-8hr'!$A:$Y,$IU30+AF$23-$G$23,$IT30)</f>
        <v>46</v>
      </c>
      <c r="AG30" s="12">
        <f>INDEX('O3-8hr'!$A:$Y,$IU30+AG$23-$G$23,$IT30)</f>
        <v>47</v>
      </c>
      <c r="AH30" s="12">
        <f>INDEX('O3-8hr'!$A:$Y,$IU30+AH$23-$G$23,$IT30)</f>
        <v>33</v>
      </c>
      <c r="AI30" s="12">
        <f>INDEX('O3-8hr'!$A:$Y,$IU30+AI$23-$G$23,$IT30)</f>
        <v>47</v>
      </c>
      <c r="AJ30" s="12">
        <f>INDEX('O3-8hr'!$A:$Y,$IU30+AJ$23-$G$23,$IT30)</f>
        <v>40</v>
      </c>
      <c r="AK30" s="12">
        <f>INDEX('O3-8hr'!$A:$Y,$IU30+AK$23-$G$23,$IT30)</f>
        <v>44</v>
      </c>
      <c r="AL30" s="12">
        <f>INDEX('O3-8hr'!$A:$Y,$IU30+AL$23-$G$23,$IT30)</f>
        <v>45</v>
      </c>
      <c r="AM30" s="12">
        <f>INDEX('O3-8hr'!$A:$Y,$IU30+AM$23-$G$23,$IT30)</f>
        <v>42</v>
      </c>
      <c r="AN30" s="12">
        <f>INDEX('O3-8hr'!$A:$Y,$IU30+AN$23-$G$23,$IT30)</f>
        <v>40</v>
      </c>
      <c r="AO30" s="12">
        <f>INDEX('O3-8hr'!$A:$Y,$IU30+AO$23-$G$23,$IT30)</f>
        <v>46</v>
      </c>
      <c r="AP30" s="12">
        <f>INDEX('O3-8hr'!$A:$Y,$IU30+AP$23-$G$23,$IT30)</f>
        <v>48</v>
      </c>
      <c r="AQ30" s="12">
        <f>INDEX('O3-8hr'!$A:$Y,$IU30+AQ$23-$G$23,$IT30)</f>
        <v>58</v>
      </c>
      <c r="AR30" s="12">
        <f>INDEX('O3-8hr'!$A:$Y,$IU30+AR$23-$G$23,$IT30)</f>
        <v>49</v>
      </c>
      <c r="AS30" s="12">
        <f>INDEX('O3-8hr'!$A:$Y,$IU30+AS$23-$G$23,$IT30)</f>
        <v>49</v>
      </c>
      <c r="AT30" s="12">
        <f>INDEX('O3-8hr'!$A:$Y,$IU30+AT$23-$G$23,$IT30)</f>
        <v>47</v>
      </c>
      <c r="AU30" s="12">
        <f>INDEX('O3-8hr'!$A:$Y,$IU30+AU$23-$G$23,$IT30)</f>
        <v>51</v>
      </c>
      <c r="AV30" s="12">
        <f>INDEX('O3-8hr'!$A:$Y,$IU30+AV$23-$G$23,$IT30)</f>
        <v>53</v>
      </c>
      <c r="AW30" s="12">
        <f>INDEX('O3-8hr'!$A:$Y,$IU30+AW$23-$G$23,$IT30)</f>
        <v>57</v>
      </c>
      <c r="AX30" s="12">
        <f>INDEX('O3-8hr'!$A:$Y,$IU30+AX$23-$G$23,$IT30)</f>
        <v>61</v>
      </c>
      <c r="AY30" s="12">
        <f>INDEX('O3-8hr'!$A:$Y,$IU30+AY$23-$G$23,$IT30)</f>
        <v>50</v>
      </c>
      <c r="AZ30" s="12">
        <f>INDEX('O3-8hr'!$A:$Y,$IU30+AZ$23-$G$23,$IT30)</f>
        <v>43</v>
      </c>
      <c r="BA30" s="12">
        <f>INDEX('O3-8hr'!$A:$Y,$IU30+BA$23-$G$23,$IT30)</f>
        <v>38</v>
      </c>
      <c r="BB30" s="12">
        <f>INDEX('O3-8hr'!$A:$Y,$IU30+BB$23-$G$23,$IT30)</f>
        <v>40</v>
      </c>
      <c r="BC30" s="12">
        <f>INDEX('O3-8hr'!$A:$Y,$IU30+BC$23-$G$23,$IT30)</f>
        <v>49</v>
      </c>
      <c r="BD30" s="12">
        <f>INDEX('O3-8hr'!$A:$Y,$IU30+BD$23-$G$23,$IT30)</f>
        <v>44</v>
      </c>
      <c r="BE30" s="12">
        <f>INDEX('O3-8hr'!$A:$Y,$IU30+BE$23-$G$23,$IT30)</f>
        <v>52</v>
      </c>
      <c r="BF30" s="12">
        <f>INDEX('O3-8hr'!$A:$Y,$IU30+BF$23-$G$23,$IT30)</f>
        <v>54</v>
      </c>
      <c r="BG30" s="12">
        <f>INDEX('O3-8hr'!$A:$Y,$IU30+BG$23-$G$23,$IT30)</f>
        <v>57</v>
      </c>
      <c r="BH30" s="12">
        <f>INDEX('O3-8hr'!$A:$Y,$IU30+BH$23-$G$23,$IT30)</f>
        <v>57</v>
      </c>
      <c r="BI30" s="12">
        <f>INDEX('O3-8hr'!$A:$Y,$IU30+BI$23-$G$23,$IT30)</f>
        <v>53</v>
      </c>
      <c r="BJ30" s="12">
        <f>INDEX('O3-8hr'!$A:$Y,$IU30+BJ$23-$G$23,$IT30)</f>
        <v>42</v>
      </c>
      <c r="BK30" s="12">
        <f>INDEX('O3-8hr'!$A:$Y,$IU30+BK$23-$G$23,$IT30)</f>
        <v>60</v>
      </c>
      <c r="BL30" s="12">
        <f>INDEX('O3-8hr'!$A:$Y,$IU30+BL$23-$G$23,$IT30)</f>
        <v>54</v>
      </c>
      <c r="BM30" s="12">
        <f>INDEX('O3-8hr'!$A:$Y,$IU30+BM$23-$G$23,$IT30)</f>
        <v>60</v>
      </c>
      <c r="BN30" s="12">
        <f>INDEX('O3-8hr'!$A:$Y,$IU30+BN$23-$G$23,$IT30)</f>
        <v>44</v>
      </c>
      <c r="BO30" s="12">
        <f>INDEX('O3-8hr'!$A:$Y,$IU30+BO$23-$G$23,$IT30)</f>
        <v>58</v>
      </c>
      <c r="BP30" s="12">
        <f>INDEX('O3-8hr'!$A:$Y,$IU30+BP$23-$G$23,$IT30)</f>
        <v>74</v>
      </c>
      <c r="BQ30" s="12">
        <f>INDEX('O3-8hr'!$A:$Y,$IU30+BQ$23-$G$23,$IT30)</f>
        <v>68</v>
      </c>
      <c r="BR30" s="12">
        <f>INDEX('O3-8hr'!$A:$Y,$IU30+BR$23-$G$23,$IT30)</f>
        <v>62</v>
      </c>
      <c r="BS30" s="12">
        <f>INDEX('O3-8hr'!$A:$Y,$IU30+BS$23-$G$23,$IT30)</f>
        <v>60</v>
      </c>
      <c r="BT30" s="12">
        <f>INDEX('O3-8hr'!$A:$Y,$IU30+BT$23-$G$23,$IT30)</f>
        <v>51</v>
      </c>
      <c r="BU30" s="12">
        <f>INDEX('O3-8hr'!$A:$Y,$IU30+BU$23-$G$23,$IT30)</f>
        <v>29</v>
      </c>
      <c r="BV30" s="12">
        <f>INDEX('O3-8hr'!$A:$Y,$IU30+BV$23-$G$23,$IT30)</f>
        <v>56</v>
      </c>
      <c r="BW30" s="12">
        <f>INDEX('O3-8hr'!$A:$Y,$IU30+BW$23-$G$23,$IT30)</f>
        <v>56</v>
      </c>
      <c r="BX30" s="12">
        <f>INDEX('O3-8hr'!$A:$Y,$IU30+BX$23-$G$23,$IT30)</f>
        <v>55</v>
      </c>
      <c r="BY30" s="12">
        <f>INDEX('O3-8hr'!$A:$Y,$IU30+BY$23-$G$23,$IT30)</f>
        <v>53</v>
      </c>
      <c r="BZ30" s="12">
        <f>INDEX('O3-8hr'!$A:$Y,$IU30+BZ$23-$G$23,$IT30)</f>
        <v>64</v>
      </c>
      <c r="CA30" s="12">
        <f>INDEX('O3-8hr'!$A:$Y,$IU30+CA$23-$G$23,$IT30)</f>
        <v>61</v>
      </c>
      <c r="CB30" s="12">
        <f>INDEX('O3-8hr'!$A:$Y,$IU30+CB$23-$G$23,$IT30)</f>
        <v>41</v>
      </c>
      <c r="CC30" s="12">
        <f>INDEX('O3-8hr'!$A:$Y,$IU30+CC$23-$G$23,$IT30)</f>
        <v>41</v>
      </c>
      <c r="CD30" s="12">
        <f>INDEX('O3-8hr'!$A:$Y,$IU30+CD$23-$G$23,$IT30)</f>
        <v>42</v>
      </c>
      <c r="CE30" s="12">
        <f>INDEX('O3-8hr'!$A:$Y,$IU30+CE$23-$G$23,$IT30)</f>
        <v>33</v>
      </c>
      <c r="CF30" s="12">
        <f>INDEX('O3-8hr'!$A:$Y,$IU30+CF$23-$G$23,$IT30)</f>
        <v>22</v>
      </c>
      <c r="CG30" s="12">
        <f>INDEX('O3-8hr'!$A:$Y,$IU30+CG$23-$G$23,$IT30)</f>
        <v>35</v>
      </c>
      <c r="CH30" s="12">
        <f>INDEX('O3-8hr'!$A:$Y,$IU30+CH$23-$G$23,$IT30)</f>
        <v>23</v>
      </c>
      <c r="CI30" s="12">
        <f>INDEX('O3-8hr'!$A:$Y,$IU30+CI$23-$G$23,$IT30)</f>
        <v>36</v>
      </c>
      <c r="CJ30" s="12">
        <f>INDEX('O3-8hr'!$A:$Y,$IU30+CJ$23-$G$23,$IT30)</f>
        <v>49</v>
      </c>
      <c r="CK30" s="12">
        <f>INDEX('O3-8hr'!$A:$Y,$IU30+CK$23-$G$23,$IT30)</f>
        <v>42</v>
      </c>
      <c r="CL30" s="12">
        <f>INDEX('O3-8hr'!$A:$Y,$IU30+CL$23-$G$23,$IT30)</f>
        <v>49</v>
      </c>
      <c r="CM30" s="12">
        <f>INDEX('O3-8hr'!$A:$Y,$IU30+CM$23-$G$23,$IT30)</f>
        <v>60</v>
      </c>
      <c r="CN30" s="12">
        <f>INDEX('O3-8hr'!$A:$Y,$IU30+CN$23-$G$23,$IT30)</f>
        <v>58</v>
      </c>
      <c r="CO30" s="12">
        <f>INDEX('O3-8hr'!$A:$Y,$IU30+CO$23-$G$23,$IT30)</f>
        <v>41</v>
      </c>
      <c r="CP30" s="12">
        <f>INDEX('O3-8hr'!$A:$Y,$IU30+CP$23-$G$23,$IT30)</f>
        <v>33</v>
      </c>
      <c r="CQ30" s="12">
        <f>INDEX('O3-8hr'!$A:$Y,$IU30+CQ$23-$G$23,$IT30)</f>
        <v>26</v>
      </c>
      <c r="CR30" s="12">
        <f>INDEX('O3-8hr'!$A:$Y,$IU30+CR$23-$G$23,$IT30)</f>
        <v>37</v>
      </c>
      <c r="CS30" s="12">
        <f>INDEX('O3-8hr'!$A:$Y,$IU30+CS$23-$G$23,$IT30)</f>
        <v>28</v>
      </c>
      <c r="CT30" s="12">
        <f>INDEX('O3-8hr'!$A:$Y,$IU30+CT$23-$G$23,$IT30)</f>
        <v>31</v>
      </c>
      <c r="CU30" s="12">
        <f>INDEX('O3-8hr'!$A:$Y,$IU30+CU$23-$G$23,$IT30)</f>
        <v>52</v>
      </c>
      <c r="CV30" s="12">
        <f>INDEX('O3-8hr'!$A:$Y,$IU30+CV$23-$G$23,$IT30)</f>
        <v>51</v>
      </c>
      <c r="CW30" s="12">
        <f>INDEX('O3-8hr'!$A:$Y,$IU30+CW$23-$G$23,$IT30)</f>
        <v>28</v>
      </c>
      <c r="CX30" s="12">
        <f>INDEX('O3-8hr'!$A:$Y,$IU30+CX$23-$G$23,$IT30)</f>
        <v>45</v>
      </c>
      <c r="CY30" s="12">
        <f>INDEX('O3-8hr'!$A:$Y,$IU30+CY$23-$G$23,$IT30)</f>
        <v>55</v>
      </c>
      <c r="CZ30" s="12">
        <f>INDEX('O3-8hr'!$A:$Y,$IU30+CZ$23-$G$23,$IT30)</f>
        <v>40</v>
      </c>
      <c r="DA30" s="12">
        <f>INDEX('O3-8hr'!$A:$Y,$IU30+DA$23-$G$23,$IT30)</f>
        <v>35</v>
      </c>
      <c r="DB30" s="12">
        <f>INDEX('O3-8hr'!$A:$Y,$IU30+DB$23-$G$23,$IT30)</f>
        <v>51</v>
      </c>
      <c r="DC30" s="12">
        <f>INDEX('O3-8hr'!$A:$Y,$IU30+DC$23-$G$23,$IT30)</f>
        <v>55</v>
      </c>
      <c r="DD30" s="12">
        <f>INDEX('O3-8hr'!$A:$Y,$IU30+DD$23-$G$23,$IT30)</f>
        <v>51</v>
      </c>
      <c r="DE30" s="12">
        <f>INDEX('O3-8hr'!$A:$Y,$IU30+DE$23-$G$23,$IT30)</f>
        <v>43</v>
      </c>
      <c r="DF30" s="12">
        <f>INDEX('O3-8hr'!$A:$Y,$IU30+DF$23-$G$23,$IT30)</f>
        <v>44</v>
      </c>
      <c r="DG30" s="12">
        <f>INDEX('O3-8hr'!$A:$Y,$IU30+DG$23-$G$23,$IT30)</f>
        <v>44</v>
      </c>
      <c r="DH30" s="12">
        <f>INDEX('O3-8hr'!$A:$Y,$IU30+DH$23-$G$23,$IT30)</f>
        <v>58</v>
      </c>
      <c r="DI30" s="12">
        <f>INDEX('O3-8hr'!$A:$Y,$IU30+DI$23-$G$23,$IT30)</f>
        <v>49</v>
      </c>
      <c r="DJ30" s="12">
        <f>INDEX('O3-8hr'!$A:$Y,$IU30+DJ$23-$G$23,$IT30)</f>
        <v>55</v>
      </c>
      <c r="DK30" s="12">
        <f>INDEX('O3-8hr'!$A:$Y,$IU30+DK$23-$G$23,$IT30)</f>
        <v>62</v>
      </c>
      <c r="DL30" s="12">
        <f>INDEX('O3-8hr'!$A:$Y,$IU30+DL$23-$G$23,$IT30)</f>
        <v>57</v>
      </c>
      <c r="DM30" s="12">
        <f>INDEX('O3-8hr'!$A:$Y,$IU30+DM$23-$G$23,$IT30)</f>
        <v>51</v>
      </c>
      <c r="DN30" s="12">
        <f>INDEX('O3-8hr'!$A:$Y,$IU30+DN$23-$G$23,$IT30)</f>
        <v>51</v>
      </c>
      <c r="DO30" s="12">
        <f>INDEX('O3-8hr'!$A:$Y,$IU30+DO$23-$G$23,$IT30)</f>
        <v>57</v>
      </c>
      <c r="DP30" s="12">
        <f>INDEX('O3-8hr'!$A:$Y,$IU30+DP$23-$G$23,$IT30)</f>
        <v>38</v>
      </c>
      <c r="DQ30" s="12">
        <f>INDEX('O3-8hr'!$A:$Y,$IU30+DQ$23-$G$23,$IT30)</f>
        <v>40</v>
      </c>
      <c r="DR30" s="12">
        <f>INDEX('O3-8hr'!$A:$Y,$IU30+DR$23-$G$23,$IT30)</f>
        <v>45</v>
      </c>
      <c r="DS30" s="12">
        <f>INDEX('O3-8hr'!$A:$Y,$IU30+DS$23-$G$23,$IT30)</f>
        <v>42</v>
      </c>
      <c r="DT30" s="12">
        <f>INDEX('O3-8hr'!$A:$Y,$IU30+DT$23-$G$23,$IT30)</f>
        <v>45</v>
      </c>
      <c r="DU30" s="12">
        <f>INDEX('O3-8hr'!$A:$Y,$IU30+DU$23-$G$23,$IT30)</f>
        <v>39</v>
      </c>
      <c r="DV30" s="12">
        <f>INDEX('O3-8hr'!$A:$Y,$IU30+DV$23-$G$23,$IT30)</f>
        <v>59</v>
      </c>
      <c r="DW30" s="12">
        <f>INDEX('O3-8hr'!$A:$Y,$IU30+DW$23-$G$23,$IT30)</f>
        <v>61</v>
      </c>
      <c r="DX30" s="12">
        <f>INDEX('O3-8hr'!$A:$Y,$IU30+DX$23-$G$23,$IT30)</f>
        <v>67</v>
      </c>
      <c r="DY30" s="12">
        <f>INDEX('O3-8hr'!$A:$Y,$IU30+DY$23-$G$23,$IT30)</f>
        <v>65</v>
      </c>
      <c r="DZ30" s="12">
        <f>INDEX('O3-8hr'!$A:$Y,$IU30+DZ$23-$G$23,$IT30)</f>
        <v>52</v>
      </c>
      <c r="EA30" s="12">
        <f>INDEX('O3-8hr'!$A:$Y,$IU30+EA$23-$G$23,$IT30)</f>
        <v>55</v>
      </c>
      <c r="EB30" s="12">
        <f>INDEX('O3-8hr'!$A:$Y,$IU30+EB$23-$G$23,$IT30)</f>
        <v>23</v>
      </c>
      <c r="EC30" s="12">
        <f>INDEX('O3-8hr'!$A:$Y,$IU30+EC$23-$G$23,$IT30)</f>
        <v>26</v>
      </c>
      <c r="ED30" s="12">
        <f>INDEX('O3-8hr'!$A:$Y,$IU30+ED$23-$G$23,$IT30)</f>
        <v>39</v>
      </c>
      <c r="EE30" s="12">
        <f>INDEX('O3-8hr'!$A:$Y,$IU30+EE$23-$G$23,$IT30)</f>
        <v>35</v>
      </c>
      <c r="EF30" s="12">
        <f>INDEX('O3-8hr'!$A:$Y,$IU30+EF$23-$G$23,$IT30)</f>
        <v>45</v>
      </c>
      <c r="EG30" s="12">
        <f>INDEX('O3-8hr'!$A:$Y,$IU30+EG$23-$G$23,$IT30)</f>
        <v>56</v>
      </c>
      <c r="EH30" s="12">
        <f>INDEX('O3-8hr'!$A:$Y,$IU30+EH$23-$G$23,$IT30)</f>
        <v>82</v>
      </c>
      <c r="EI30" s="12">
        <f>INDEX('O3-8hr'!$A:$Y,$IU30+EI$23-$G$23,$IT30)</f>
        <v>66</v>
      </c>
      <c r="EJ30" s="12">
        <f>INDEX('O3-8hr'!$A:$Y,$IU30+EJ$23-$G$23,$IT30)</f>
        <v>45</v>
      </c>
      <c r="EK30" s="12">
        <f>INDEX('O3-8hr'!$A:$Y,$IU30+EK$23-$G$23,$IT30)</f>
        <v>44</v>
      </c>
      <c r="EL30" s="12">
        <f>INDEX('O3-8hr'!$A:$Y,$IU30+EL$23-$G$23,$IT30)</f>
        <v>41</v>
      </c>
      <c r="EM30" s="12">
        <f>INDEX('O3-8hr'!$A:$Y,$IU30+EM$23-$G$23,$IT30)</f>
        <v>45</v>
      </c>
      <c r="EN30" s="12">
        <f>INDEX('O3-8hr'!$A:$Y,$IU30+EN$23-$G$23,$IT30)</f>
        <v>51</v>
      </c>
      <c r="EO30" s="12">
        <f>INDEX('O3-8hr'!$A:$Y,$IU30+EO$23-$G$23,$IT30)</f>
        <v>51</v>
      </c>
      <c r="EP30" s="12">
        <f>INDEX('O3-8hr'!$A:$Y,$IU30+EP$23-$G$23,$IT30)</f>
        <v>47</v>
      </c>
      <c r="EQ30" s="12">
        <f>INDEX('O3-8hr'!$A:$Y,$IU30+EQ$23-$G$23,$IT30)</f>
        <v>56</v>
      </c>
      <c r="ER30" s="12">
        <f>INDEX('O3-8hr'!$A:$Y,$IU30+ER$23-$G$23,$IT30)</f>
        <v>56</v>
      </c>
      <c r="ES30" s="12">
        <f>INDEX('O3-8hr'!$A:$Y,$IU30+ES$23-$G$23,$IT30)</f>
        <v>30</v>
      </c>
      <c r="ET30" s="12">
        <f>INDEX('O3-8hr'!$A:$Y,$IU30+ET$23-$G$23,$IT30)</f>
        <v>35</v>
      </c>
      <c r="EU30" s="12">
        <f>INDEX('O3-8hr'!$A:$Y,$IU30+EU$23-$G$23,$IT30)</f>
        <v>27</v>
      </c>
      <c r="EV30" s="12">
        <f>INDEX('O3-8hr'!$A:$Y,$IU30+EV$23-$G$23,$IT30)</f>
        <v>30</v>
      </c>
      <c r="EW30" s="12">
        <f>INDEX('O3-8hr'!$A:$Y,$IU30+EW$23-$G$23,$IT30)</f>
        <v>34</v>
      </c>
      <c r="EX30" s="12">
        <f>INDEX('O3-8hr'!$A:$Y,$IU30+EX$23-$G$23,$IT30)</f>
        <v>46</v>
      </c>
      <c r="EY30" s="12">
        <f>INDEX('O3-8hr'!$A:$Y,$IU30+EY$23-$G$23,$IT30)</f>
        <v>46</v>
      </c>
      <c r="EZ30" s="12">
        <f>INDEX('O3-8hr'!$A:$Y,$IU30+EZ$23-$G$23,$IT30)</f>
        <v>53</v>
      </c>
      <c r="FA30" s="12">
        <f>INDEX('O3-8hr'!$A:$Y,$IU30+FA$23-$G$23,$IT30)</f>
        <v>45</v>
      </c>
      <c r="FB30" s="12">
        <f>INDEX('O3-8hr'!$A:$Y,$IU30+FB$23-$G$23,$IT30)</f>
        <v>41</v>
      </c>
      <c r="FC30" s="12">
        <f>INDEX('O3-8hr'!$A:$Y,$IU30+FC$23-$G$23,$IT30)</f>
        <v>35</v>
      </c>
      <c r="FD30" s="12">
        <f>INDEX('O3-8hr'!$A:$Y,$IU30+FD$23-$G$23,$IT30)</f>
        <v>31</v>
      </c>
      <c r="FE30" s="12">
        <f>INDEX('O3-8hr'!$A:$Y,$IU30+FE$23-$G$23,$IT30)</f>
        <v>21</v>
      </c>
      <c r="FF30" s="12">
        <f>INDEX('O3-8hr'!$A:$Y,$IU30+FF$23-$G$23,$IT30)</f>
        <v>23</v>
      </c>
      <c r="FG30" s="12">
        <f>INDEX('O3-8hr'!$A:$Y,$IU30+FG$23-$G$23,$IT30)</f>
        <v>46</v>
      </c>
      <c r="FH30" s="12">
        <f>INDEX('O3-8hr'!$A:$Y,$IU30+FH$23-$G$23,$IT30)</f>
        <v>46</v>
      </c>
      <c r="FI30" s="12">
        <f>INDEX('O3-8hr'!$A:$Y,$IU30+FI$23-$G$23,$IT30)</f>
        <v>44</v>
      </c>
      <c r="FJ30" s="12">
        <f>INDEX('O3-8hr'!$A:$Y,$IU30+FJ$23-$G$23,$IT30)</f>
        <v>42</v>
      </c>
      <c r="FK30" s="12">
        <f>INDEX('O3-8hr'!$A:$Y,$IU30+FK$23-$G$23,$IT30)</f>
        <v>53</v>
      </c>
      <c r="FL30" s="12">
        <f>INDEX('O3-8hr'!$A:$Y,$IU30+FL$23-$G$23,$IT30)</f>
        <v>59</v>
      </c>
      <c r="FM30" s="12">
        <f>INDEX('O3-8hr'!$A:$Y,$IU30+FM$23-$G$23,$IT30)</f>
        <v>57</v>
      </c>
      <c r="FN30" s="12">
        <f>INDEX('O3-8hr'!$A:$Y,$IU30+FN$23-$G$23,$IT30)</f>
        <v>40</v>
      </c>
      <c r="FO30" s="12">
        <f>INDEX('O3-8hr'!$A:$Y,$IU30+FO$23-$G$23,$IT30)</f>
        <v>45</v>
      </c>
      <c r="FP30" s="12">
        <f>INDEX('O3-8hr'!$A:$Y,$IU30+FP$23-$G$23,$IT30)</f>
        <v>45</v>
      </c>
      <c r="FQ30" s="12">
        <f>INDEX('O3-8hr'!$A:$Y,$IU30+FQ$23-$G$23,$IT30)</f>
        <v>45</v>
      </c>
      <c r="FR30" s="12">
        <f>INDEX('O3-8hr'!$A:$Y,$IU30+FR$23-$G$23,$IT30)</f>
        <v>67</v>
      </c>
      <c r="FS30" s="12">
        <f>INDEX('O3-8hr'!$A:$Y,$IU30+FS$23-$G$23,$IT30)</f>
        <v>42</v>
      </c>
      <c r="FT30" s="12">
        <f>INDEX('O3-8hr'!$A:$Y,$IU30+FT$23-$G$23,$IT30)</f>
        <v>56</v>
      </c>
      <c r="FU30" s="12">
        <f>INDEX('O3-8hr'!$A:$Y,$IU30+FU$23-$G$23,$IT30)</f>
        <v>44</v>
      </c>
      <c r="FV30" s="12">
        <f>INDEX('O3-8hr'!$A:$Y,$IU30+FV$23-$G$23,$IT30)</f>
        <v>33</v>
      </c>
      <c r="FW30" s="12">
        <f>INDEX('O3-8hr'!$A:$Y,$IU30+FW$23-$G$23,$IT30)</f>
        <v>27</v>
      </c>
      <c r="FX30" s="12">
        <f>INDEX('O3-8hr'!$A:$Y,$IU30+FX$23-$G$23,$IT30)</f>
        <v>32</v>
      </c>
      <c r="FY30" s="12">
        <f>INDEX('O3-8hr'!$A:$Y,$IU30+FY$23-$G$23,$IT30)</f>
        <v>45</v>
      </c>
      <c r="FZ30" s="12">
        <f>INDEX('O3-8hr'!$A:$Y,$IU30+FZ$23-$G$23,$IT30)</f>
        <v>36</v>
      </c>
      <c r="GA30" s="12">
        <f>INDEX('O3-8hr'!$A:$Y,$IU30+GA$23-$G$23,$IT30)</f>
        <v>46</v>
      </c>
      <c r="GB30" s="12">
        <f>INDEX('O3-8hr'!$A:$Y,$IU30+GB$23-$G$23,$IT30)</f>
        <v>45</v>
      </c>
      <c r="GC30" s="12">
        <f>INDEX('O3-8hr'!$A:$Y,$IU30+GC$23-$G$23,$IT30)</f>
        <v>45</v>
      </c>
      <c r="GD30" s="12">
        <f>INDEX('O3-8hr'!$A:$Y,$IU30+GD$23-$G$23,$IT30)</f>
        <v>53</v>
      </c>
      <c r="GE30" s="12">
        <f>INDEX('O3-8hr'!$A:$Y,$IU30+GE$23-$G$23,$IT30)</f>
        <v>50</v>
      </c>
      <c r="GF30" s="12">
        <f>INDEX('O3-8hr'!$A:$Y,$IU30+GF$23-$G$23,$IT30)</f>
        <v>50</v>
      </c>
      <c r="GG30" s="12">
        <f>INDEX('O3-8hr'!$A:$Y,$IU30+GG$23-$G$23,$IT30)</f>
        <v>56</v>
      </c>
      <c r="GH30" s="12">
        <f>INDEX('O3-8hr'!$A:$Y,$IU30+GH$23-$G$23,$IT30)</f>
        <v>50</v>
      </c>
      <c r="GI30" s="12">
        <f>INDEX('O3-8hr'!$A:$Y,$IU30+GI$23-$G$23,$IT30)</f>
        <v>35</v>
      </c>
      <c r="GJ30" s="12">
        <f>INDEX('O3-8hr'!$A:$Y,$IU30+GJ$23-$G$23,$IT30)</f>
        <v>35</v>
      </c>
      <c r="GK30" s="12">
        <f>INDEX('O3-8hr'!$A:$Y,$IU30+GK$23-$G$23,$IT30)</f>
        <v>37</v>
      </c>
      <c r="GL30" s="12">
        <f>INDEX('O3-8hr'!$A:$Y,$IU30+GL$23-$G$23,$IT30)</f>
        <v>47</v>
      </c>
      <c r="GM30" s="12">
        <f>INDEX('O3-8hr'!$A:$Y,$IU30+GM$23-$G$23,$IT30)</f>
        <v>51</v>
      </c>
      <c r="GN30" s="12">
        <f>INDEX('O3-8hr'!$A:$Y,$IU30+GN$23-$G$23,$IT30)</f>
        <v>44</v>
      </c>
      <c r="GO30" s="12">
        <f>INDEX('O3-8hr'!$A:$Y,$IU30+GO$23-$G$23,$IT30)</f>
        <v>39</v>
      </c>
      <c r="GP30" s="12">
        <f>INDEX('O3-8hr'!$A:$Y,$IU30+GP$23-$G$23,$IT30)</f>
        <v>29</v>
      </c>
      <c r="GQ30" s="12">
        <f>INDEX('O3-8hr'!$A:$Y,$IU30+GQ$23-$G$23,$IT30)</f>
        <v>33</v>
      </c>
      <c r="GR30" s="12">
        <f>INDEX('O3-8hr'!$A:$Y,$IU30+GR$23-$G$23,$IT30)</f>
        <v>26</v>
      </c>
      <c r="GS30" s="12">
        <f>INDEX('O3-8hr'!$A:$Y,$IU30+GS$23-$G$23,$IT30)</f>
        <v>22</v>
      </c>
      <c r="GT30" s="12">
        <f>INDEX('O3-8hr'!$A:$Y,$IU30+GT$23-$G$23,$IT30)</f>
        <v>19</v>
      </c>
      <c r="GU30" s="12">
        <f>INDEX('O3-8hr'!$A:$Y,$IU30+GU$23-$G$23,$IT30)</f>
        <v>20</v>
      </c>
      <c r="GV30" s="12">
        <f>INDEX('O3-8hr'!$A:$Y,$IU30+GV$23-$G$23,$IT30)</f>
        <v>23</v>
      </c>
      <c r="GW30" s="12">
        <f>INDEX('O3-8hr'!$A:$Y,$IU30+GW$23-$G$23,$IT30)</f>
        <v>26</v>
      </c>
      <c r="GX30" s="12">
        <f>INDEX('O3-8hr'!$A:$Y,$IU30+GX$23-$G$23,$IT30)</f>
        <v>30</v>
      </c>
      <c r="GY30" s="12">
        <f>INDEX('O3-8hr'!$A:$Y,$IU30+GY$23-$G$23,$IT30)</f>
        <v>29</v>
      </c>
      <c r="GZ30" s="12">
        <f>INDEX('O3-8hr'!$A:$Y,$IU30+GZ$23-$G$23,$IT30)</f>
        <v>28</v>
      </c>
      <c r="HA30" s="12">
        <f>INDEX('O3-8hr'!$A:$Y,$IU30+HA$23-$G$23,$IT30)</f>
        <v>48</v>
      </c>
      <c r="HB30" s="12">
        <f>INDEX('O3-8hr'!$A:$Y,$IU30+HB$23-$G$23,$IT30)</f>
        <v>31</v>
      </c>
      <c r="HC30" s="12">
        <f>INDEX('O3-8hr'!$A:$Y,$IU30+HC$23-$G$23,$IT30)</f>
        <v>33</v>
      </c>
      <c r="HD30" s="12">
        <f>INDEX('O3-8hr'!$A:$Y,$IU30+HD$23-$G$23,$IT30)</f>
        <v>41</v>
      </c>
      <c r="HE30" s="12">
        <f>INDEX('O3-8hr'!$A:$Y,$IU30+HE$23-$G$23,$IT30)</f>
        <v>36</v>
      </c>
      <c r="HF30" s="12">
        <f>INDEX('O3-8hr'!$A:$Y,$IU30+HF$23-$G$23,$IT30)</f>
        <v>33</v>
      </c>
      <c r="HG30" s="12">
        <f>INDEX('O3-8hr'!$A:$Y,$IU30+HG$23-$G$23,$IT30)</f>
        <v>31</v>
      </c>
      <c r="HH30" s="12">
        <f>INDEX('O3-8hr'!$A:$Y,$IU30+HH$23-$G$23,$IT30)</f>
        <v>29</v>
      </c>
      <c r="HI30" s="12">
        <f>INDEX('O3-8hr'!$A:$Y,$IU30+HI$23-$G$23,$IT30)</f>
        <v>33</v>
      </c>
      <c r="HJ30" s="12">
        <f>INDEX('O3-8hr'!$A:$Y,$IU30+HJ$23-$G$23,$IT30)</f>
        <v>32</v>
      </c>
      <c r="HK30" s="12">
        <f>INDEX('O3-8hr'!$A:$Y,$IU30+HK$23-$G$23,$IT30)</f>
        <v>47</v>
      </c>
      <c r="HL30" s="12">
        <f>INDEX('O3-8hr'!$A:$Y,$IU30+HL$23-$G$23,$IT30)</f>
        <v>45</v>
      </c>
      <c r="HM30" s="12">
        <f>INDEX('O3-8hr'!$A:$Y,$IU30+HM$23-$G$23,$IT30)</f>
        <v>48</v>
      </c>
      <c r="HN30" s="12">
        <f>INDEX('O3-8hr'!$A:$Y,$IU30+HN$23-$G$23,$IT30)</f>
        <v>45</v>
      </c>
      <c r="HO30" s="12">
        <f>INDEX('O3-8hr'!$A:$Y,$IU30+HO$23-$G$23,$IT30)</f>
        <v>46</v>
      </c>
      <c r="HP30" s="12">
        <f>INDEX('O3-8hr'!$A:$Y,$IU30+HP$23-$G$23,$IT30)</f>
        <v>42</v>
      </c>
      <c r="HQ30" s="12">
        <f>INDEX('O3-8hr'!$A:$Y,$IU30+HQ$23-$G$23,$IT30)</f>
        <v>18</v>
      </c>
      <c r="HR30" s="12">
        <f>INDEX('O3-8hr'!$A:$Y,$IU30+HR$23-$G$23,$IT30)</f>
        <v>28</v>
      </c>
      <c r="HS30" s="12">
        <f>INDEX('O3-8hr'!$A:$Y,$IU30+HS$23-$G$23,$IT30)</f>
        <v>36</v>
      </c>
      <c r="HT30" s="12">
        <f>INDEX('O3-8hr'!$A:$Y,$IU30+HT$23-$G$23,$IT30)</f>
        <v>34</v>
      </c>
      <c r="HU30" s="12">
        <f>INDEX('O3-8hr'!$A:$Y,$IU30+HU$23-$G$23,$IT30)</f>
        <v>32</v>
      </c>
      <c r="HV30" s="12">
        <f>INDEX('O3-8hr'!$A:$Y,$IU30+HV$23-$G$23,$IT30)</f>
        <v>31</v>
      </c>
      <c r="HW30" s="12">
        <f>INDEX('O3-8hr'!$A:$Y,$IU30+HW$23-$G$23,$IT30)</f>
        <v>23</v>
      </c>
      <c r="HX30" s="12">
        <f>INDEX('O3-8hr'!$A:$Y,$IU30+HX$23-$G$23,$IT30)</f>
        <v>36</v>
      </c>
      <c r="HY30" s="12">
        <f>INDEX('O3-8hr'!$A:$Y,$IU30+HY$23-$G$23,$IT30)</f>
        <v>35</v>
      </c>
      <c r="HZ30" s="12">
        <f>INDEX('O3-8hr'!$A:$Y,$IU30+HZ$23-$G$23,$IT30)</f>
        <v>32</v>
      </c>
      <c r="IA30" s="12">
        <f>INDEX('O3-8hr'!$A:$Y,$IU30+IA$23-$G$23,$IT30)</f>
        <v>34</v>
      </c>
      <c r="IB30" s="12">
        <f>INDEX('O3-8hr'!$A:$Y,$IU30+IB$23-$G$23,$IT30)</f>
        <v>30</v>
      </c>
      <c r="IC30" s="12">
        <f>INDEX('O3-8hr'!$A:$Y,$IU30+IC$23-$G$23,$IT30)</f>
        <v>40</v>
      </c>
      <c r="ID30" s="12">
        <f>INDEX('O3-8hr'!$A:$Y,$IU30+ID$23-$G$23,$IT30)</f>
        <v>35</v>
      </c>
      <c r="IE30" s="12">
        <f>INDEX('O3-8hr'!$A:$Y,$IU30+IE$23-$G$23,$IT30)</f>
        <v>40</v>
      </c>
      <c r="IF30" s="12">
        <f>INDEX('O3-8hr'!$A:$Y,$IU30+IF$23-$G$23,$IT30)</f>
        <v>33</v>
      </c>
      <c r="IG30" s="12">
        <f>INDEX('O3-8hr'!$A:$Y,$IU30+IG$23-$G$23,$IT30)</f>
        <v>28</v>
      </c>
      <c r="IH30" s="12">
        <f>INDEX('O3-8hr'!$A:$Y,$IU30+IH$23-$G$23,$IT30)</f>
        <v>32</v>
      </c>
      <c r="II30" s="12">
        <f>INDEX('O3-8hr'!$A:$Y,$IU30+II$23-$G$23,$IT30)</f>
        <v>38</v>
      </c>
      <c r="IJ30" s="12">
        <f>INDEX('O3-8hr'!$A:$Y,$IU30+IJ$23-$G$23,$IT30)</f>
        <v>27</v>
      </c>
      <c r="IK30" s="12">
        <f>INDEX('O3-8hr'!$A:$Y,$IU30+IK$23-$G$23,$IT30)</f>
        <v>26</v>
      </c>
      <c r="IL30" s="12">
        <f>INDEX('O3-8hr'!$A:$Y,$IU30+IL$23-$G$23,$IT30)</f>
        <v>36</v>
      </c>
      <c r="IM30" s="12">
        <f>INDEX('O3-8hr'!$A:$Y,$IU30+IM$23-$G$23,$IT30)</f>
        <v>33</v>
      </c>
      <c r="IN30" s="12">
        <f>INDEX('O3-8hr'!$A:$Y,$IU30+IN$23-$G$23,$IT30)</f>
        <v>26</v>
      </c>
      <c r="IO30" s="12">
        <f>INDEX('O3-8hr'!$A:$Y,$IU30+IO$23-$G$23,$IT30)</f>
        <v>28</v>
      </c>
      <c r="IP30" s="12">
        <f>INDEX('O3-8hr'!$A:$Y,$IU30+IP$23-$G$23,$IT30)</f>
        <v>33</v>
      </c>
      <c r="IQ30" s="17">
        <f>INDEX('O3-8hr'!$A:$Y,$IU30+IQ$23-$G$23,$IT30)</f>
        <v>41</v>
      </c>
      <c r="IR30" s="26">
        <f t="shared" si="57"/>
        <v>82</v>
      </c>
      <c r="IT30" s="26">
        <f>MATCH($B30,'O3-8hr'!$1:$1,0)</f>
        <v>8</v>
      </c>
      <c r="IU30" s="38">
        <f>MATCH(DATE($A30,$IT$19,$IU$19),'O3-8hr'!$B:$B,0)</f>
        <v>1161</v>
      </c>
    </row>
    <row r="31" spans="1:255" ht="12.75" customHeight="1" x14ac:dyDescent="0.2">
      <c r="A31" s="26">
        <v>2018</v>
      </c>
      <c r="B31" s="26">
        <v>240150003</v>
      </c>
      <c r="C31" s="88">
        <f>INDEX(Sites!$A:$N,MATCH($B31,Sites!$A:$A,0),2)</f>
        <v>39.701444000000002</v>
      </c>
      <c r="D31" s="26" t="str">
        <f>INDEX(Sites!$A:$N,MATCH($B31,Sites!$A:$A,0),4)</f>
        <v>MD</v>
      </c>
      <c r="E31" s="26" t="str">
        <f>INDEX(Sites!$A:$N,MATCH($B31,Sites!$A:$A,0),10)</f>
        <v>128.0</v>
      </c>
      <c r="F31" s="148" t="str">
        <f>INDEX(Sites!$A:$N,MATCH($B31,Sites!$A:$A,0),6)</f>
        <v>Cecil (Fair Hill)</v>
      </c>
      <c r="G31" s="18">
        <f>INDEX('O3-8hr'!$A:$Y,$IU31+G$23-$G$23,$IT31)</f>
        <v>32</v>
      </c>
      <c r="H31" s="12">
        <f>INDEX('O3-8hr'!$A:$Y,$IU31+H$23-$G$23,$IT31)</f>
        <v>40</v>
      </c>
      <c r="I31" s="12">
        <f>INDEX('O3-8hr'!$A:$Y,$IU31+I$23-$G$23,$IT31)</f>
        <v>41</v>
      </c>
      <c r="J31" s="12">
        <f>INDEX('O3-8hr'!$A:$Y,$IU31+J$23-$G$23,$IT31)</f>
        <v>45</v>
      </c>
      <c r="K31" s="12">
        <f>INDEX('O3-8hr'!$A:$Y,$IU31+K$23-$G$23,$IT31)</f>
        <v>41</v>
      </c>
      <c r="L31" s="12">
        <f>INDEX('O3-8hr'!$A:$Y,$IU31+L$23-$G$23,$IT31)</f>
        <v>39</v>
      </c>
      <c r="M31" s="12">
        <f>INDEX('O3-8hr'!$A:$Y,$IU31+M$23-$G$23,$IT31)</f>
        <v>36</v>
      </c>
      <c r="N31" s="12">
        <f>INDEX('O3-8hr'!$A:$Y,$IU31+N$23-$G$23,$IT31)</f>
        <v>38</v>
      </c>
      <c r="O31" s="12">
        <f>INDEX('O3-8hr'!$A:$Y,$IU31+O$23-$G$23,$IT31)</f>
        <v>37</v>
      </c>
      <c r="P31" s="12">
        <f>INDEX('O3-8hr'!$A:$Y,$IU31+P$23-$G$23,$IT31)</f>
        <v>43</v>
      </c>
      <c r="Q31" s="12">
        <f>INDEX('O3-8hr'!$A:$Y,$IU31+Q$23-$G$23,$IT31)</f>
        <v>45</v>
      </c>
      <c r="R31" s="12">
        <f>INDEX('O3-8hr'!$A:$Y,$IU31+R$23-$G$23,$IT31)</f>
        <v>33</v>
      </c>
      <c r="S31" s="12">
        <f>INDEX('O3-8hr'!$A:$Y,$IU31+S$23-$G$23,$IT31)</f>
        <v>42</v>
      </c>
      <c r="T31" s="12">
        <f>INDEX('O3-8hr'!$A:$Y,$IU31+T$23-$G$23,$IT31)</f>
        <v>37</v>
      </c>
      <c r="U31" s="12">
        <f>INDEX('O3-8hr'!$A:$Y,$IU31+U$23-$G$23,$IT31)</f>
        <v>39</v>
      </c>
      <c r="V31" s="12">
        <f>INDEX('O3-8hr'!$A:$Y,$IU31+V$23-$G$23,$IT31)</f>
        <v>41</v>
      </c>
      <c r="W31" s="12">
        <f>INDEX('O3-8hr'!$A:$Y,$IU31+W$23-$G$23,$IT31)</f>
        <v>43</v>
      </c>
      <c r="X31" s="12">
        <f>INDEX('O3-8hr'!$A:$Y,$IU31+X$23-$G$23,$IT31)</f>
        <v>50</v>
      </c>
      <c r="Y31" s="12">
        <f>INDEX('O3-8hr'!$A:$Y,$IU31+Y$23-$G$23,$IT31)</f>
        <v>47</v>
      </c>
      <c r="Z31" s="12">
        <f>INDEX('O3-8hr'!$A:$Y,$IU31+Z$23-$G$23,$IT31)</f>
        <v>35</v>
      </c>
      <c r="AA31" s="12">
        <f>INDEX('O3-8hr'!$A:$Y,$IU31+AA$23-$G$23,$IT31)</f>
        <v>43</v>
      </c>
      <c r="AB31" s="12">
        <f>INDEX('O3-8hr'!$A:$Y,$IU31+AB$23-$G$23,$IT31)</f>
        <v>48</v>
      </c>
      <c r="AC31" s="12">
        <f>INDEX('O3-8hr'!$A:$Y,$IU31+AC$23-$G$23,$IT31)</f>
        <v>47</v>
      </c>
      <c r="AD31" s="12">
        <f>INDEX('O3-8hr'!$A:$Y,$IU31+AD$23-$G$23,$IT31)</f>
        <v>50</v>
      </c>
      <c r="AE31" s="12">
        <f>INDEX('O3-8hr'!$A:$Y,$IU31+AE$23-$G$23,$IT31)</f>
        <v>42</v>
      </c>
      <c r="AF31" s="12">
        <f>INDEX('O3-8hr'!$A:$Y,$IU31+AF$23-$G$23,$IT31)</f>
        <v>44</v>
      </c>
      <c r="AG31" s="12">
        <f>INDEX('O3-8hr'!$A:$Y,$IU31+AG$23-$G$23,$IT31)</f>
        <v>48</v>
      </c>
      <c r="AH31" s="12">
        <f>INDEX('O3-8hr'!$A:$Y,$IU31+AH$23-$G$23,$IT31)</f>
        <v>25</v>
      </c>
      <c r="AI31" s="12">
        <f>INDEX('O3-8hr'!$A:$Y,$IU31+AI$23-$G$23,$IT31)</f>
        <v>48</v>
      </c>
      <c r="AJ31" s="12">
        <f>INDEX('O3-8hr'!$A:$Y,$IU31+AJ$23-$G$23,$IT31)</f>
        <v>37</v>
      </c>
      <c r="AK31" s="12">
        <f>INDEX('O3-8hr'!$A:$Y,$IU31+AK$23-$G$23,$IT31)</f>
        <v>44</v>
      </c>
      <c r="AL31" s="12">
        <f>INDEX('O3-8hr'!$A:$Y,$IU31+AL$23-$G$23,$IT31)</f>
        <v>41</v>
      </c>
      <c r="AM31" s="12">
        <f>INDEX('O3-8hr'!$A:$Y,$IU31+AM$23-$G$23,$IT31)</f>
        <v>40</v>
      </c>
      <c r="AN31" s="12">
        <f>INDEX('O3-8hr'!$A:$Y,$IU31+AN$23-$G$23,$IT31)</f>
        <v>38</v>
      </c>
      <c r="AO31" s="12">
        <f>INDEX('O3-8hr'!$A:$Y,$IU31+AO$23-$G$23,$IT31)</f>
        <v>45</v>
      </c>
      <c r="AP31" s="12">
        <f>INDEX('O3-8hr'!$A:$Y,$IU31+AP$23-$G$23,$IT31)</f>
        <v>46</v>
      </c>
      <c r="AQ31" s="12">
        <f>INDEX('O3-8hr'!$A:$Y,$IU31+AQ$23-$G$23,$IT31)</f>
        <v>56</v>
      </c>
      <c r="AR31" s="12">
        <f>INDEX('O3-8hr'!$A:$Y,$IU31+AR$23-$G$23,$IT31)</f>
        <v>47</v>
      </c>
      <c r="AS31" s="12">
        <f>INDEX('O3-8hr'!$A:$Y,$IU31+AS$23-$G$23,$IT31)</f>
        <v>48</v>
      </c>
      <c r="AT31" s="12">
        <f>INDEX('O3-8hr'!$A:$Y,$IU31+AT$23-$G$23,$IT31)</f>
        <v>45</v>
      </c>
      <c r="AU31" s="12">
        <f>INDEX('O3-8hr'!$A:$Y,$IU31+AU$23-$G$23,$IT31)</f>
        <v>48</v>
      </c>
      <c r="AV31" s="12">
        <f>INDEX('O3-8hr'!$A:$Y,$IU31+AV$23-$G$23,$IT31)</f>
        <v>52</v>
      </c>
      <c r="AW31" s="12">
        <f>INDEX('O3-8hr'!$A:$Y,$IU31+AW$23-$G$23,$IT31)</f>
        <v>56</v>
      </c>
      <c r="AX31" s="12">
        <f>INDEX('O3-8hr'!$A:$Y,$IU31+AX$23-$G$23,$IT31)</f>
        <v>66</v>
      </c>
      <c r="AY31" s="12">
        <f>INDEX('O3-8hr'!$A:$Y,$IU31+AY$23-$G$23,$IT31)</f>
        <v>58</v>
      </c>
      <c r="AZ31" s="12">
        <f>INDEX('O3-8hr'!$A:$Y,$IU31+AZ$23-$G$23,$IT31)</f>
        <v>42</v>
      </c>
      <c r="BA31" s="12">
        <f>INDEX('O3-8hr'!$A:$Y,$IU31+BA$23-$G$23,$IT31)</f>
        <v>46</v>
      </c>
      <c r="BB31" s="12">
        <f>INDEX('O3-8hr'!$A:$Y,$IU31+BB$23-$G$23,$IT31)</f>
        <v>38</v>
      </c>
      <c r="BC31" s="12">
        <f>INDEX('O3-8hr'!$A:$Y,$IU31+BC$23-$G$23,$IT31)</f>
        <v>45</v>
      </c>
      <c r="BD31" s="12">
        <f>INDEX('O3-8hr'!$A:$Y,$IU31+BD$23-$G$23,$IT31)</f>
        <v>46</v>
      </c>
      <c r="BE31" s="12">
        <f>INDEX('O3-8hr'!$A:$Y,$IU31+BE$23-$G$23,$IT31)</f>
        <v>48</v>
      </c>
      <c r="BF31" s="12">
        <f>INDEX('O3-8hr'!$A:$Y,$IU31+BF$23-$G$23,$IT31)</f>
        <v>53</v>
      </c>
      <c r="BG31" s="12">
        <f>INDEX('O3-8hr'!$A:$Y,$IU31+BG$23-$G$23,$IT31)</f>
        <v>58</v>
      </c>
      <c r="BH31" s="12">
        <f>INDEX('O3-8hr'!$A:$Y,$IU31+BH$23-$G$23,$IT31)</f>
        <v>61</v>
      </c>
      <c r="BI31" s="12">
        <f>INDEX('O3-8hr'!$A:$Y,$IU31+BI$23-$G$23,$IT31)</f>
        <v>53</v>
      </c>
      <c r="BJ31" s="12">
        <f>INDEX('O3-8hr'!$A:$Y,$IU31+BJ$23-$G$23,$IT31)</f>
        <v>41</v>
      </c>
      <c r="BK31" s="12">
        <f>INDEX('O3-8hr'!$A:$Y,$IU31+BK$23-$G$23,$IT31)</f>
        <v>53</v>
      </c>
      <c r="BL31" s="12">
        <f>INDEX('O3-8hr'!$A:$Y,$IU31+BL$23-$G$23,$IT31)</f>
        <v>38</v>
      </c>
      <c r="BM31" s="12">
        <f>INDEX('O3-8hr'!$A:$Y,$IU31+BM$23-$G$23,$IT31)</f>
        <v>56</v>
      </c>
      <c r="BN31" s="12">
        <f>INDEX('O3-8hr'!$A:$Y,$IU31+BN$23-$G$23,$IT31)</f>
        <v>37</v>
      </c>
      <c r="BO31" s="12">
        <f>INDEX('O3-8hr'!$A:$Y,$IU31+BO$23-$G$23,$IT31)</f>
        <v>55</v>
      </c>
      <c r="BP31" s="12">
        <f>INDEX('O3-8hr'!$A:$Y,$IU31+BP$23-$G$23,$IT31)</f>
        <v>74</v>
      </c>
      <c r="BQ31" s="12">
        <f>INDEX('O3-8hr'!$A:$Y,$IU31+BQ$23-$G$23,$IT31)</f>
        <v>75</v>
      </c>
      <c r="BR31" s="12">
        <f>INDEX('O3-8hr'!$A:$Y,$IU31+BR$23-$G$23,$IT31)</f>
        <v>70</v>
      </c>
      <c r="BS31" s="12">
        <f>INDEX('O3-8hr'!$A:$Y,$IU31+BS$23-$G$23,$IT31)</f>
        <v>66</v>
      </c>
      <c r="BT31" s="12">
        <f>INDEX('O3-8hr'!$A:$Y,$IU31+BT$23-$G$23,$IT31)</f>
        <v>54</v>
      </c>
      <c r="BU31" s="12">
        <f>INDEX('O3-8hr'!$A:$Y,$IU31+BU$23-$G$23,$IT31)</f>
        <v>44</v>
      </c>
      <c r="BV31" s="12">
        <f>INDEX('O3-8hr'!$A:$Y,$IU31+BV$23-$G$23,$IT31)</f>
        <v>59</v>
      </c>
      <c r="BW31" s="12">
        <f>INDEX('O3-8hr'!$A:$Y,$IU31+BW$23-$G$23,$IT31)</f>
        <v>57</v>
      </c>
      <c r="BX31" s="12">
        <f>INDEX('O3-8hr'!$A:$Y,$IU31+BX$23-$G$23,$IT31)</f>
        <v>66</v>
      </c>
      <c r="BY31" s="12">
        <f>INDEX('O3-8hr'!$A:$Y,$IU31+BY$23-$G$23,$IT31)</f>
        <v>51</v>
      </c>
      <c r="BZ31" s="12">
        <f>INDEX('O3-8hr'!$A:$Y,$IU31+BZ$23-$G$23,$IT31)</f>
        <v>55</v>
      </c>
      <c r="CA31" s="12">
        <f>INDEX('O3-8hr'!$A:$Y,$IU31+CA$23-$G$23,$IT31)</f>
        <v>50</v>
      </c>
      <c r="CB31" s="12">
        <f>INDEX('O3-8hr'!$A:$Y,$IU31+CB$23-$G$23,$IT31)</f>
        <v>31</v>
      </c>
      <c r="CC31" s="12">
        <f>INDEX('O3-8hr'!$A:$Y,$IU31+CC$23-$G$23,$IT31)</f>
        <v>36</v>
      </c>
      <c r="CD31" s="12">
        <f>INDEX('O3-8hr'!$A:$Y,$IU31+CD$23-$G$23,$IT31)</f>
        <v>59</v>
      </c>
      <c r="CE31" s="12">
        <f>INDEX('O3-8hr'!$A:$Y,$IU31+CE$23-$G$23,$IT31)</f>
        <v>37</v>
      </c>
      <c r="CF31" s="12">
        <f>INDEX('O3-8hr'!$A:$Y,$IU31+CF$23-$G$23,$IT31)</f>
        <v>22</v>
      </c>
      <c r="CG31" s="12">
        <f>INDEX('O3-8hr'!$A:$Y,$IU31+CG$23-$G$23,$IT31)</f>
        <v>32</v>
      </c>
      <c r="CH31" s="12">
        <f>INDEX('O3-8hr'!$A:$Y,$IU31+CH$23-$G$23,$IT31)</f>
        <v>21</v>
      </c>
      <c r="CI31" s="12">
        <f>INDEX('O3-8hr'!$A:$Y,$IU31+CI$23-$G$23,$IT31)</f>
        <v>39</v>
      </c>
      <c r="CJ31" s="12">
        <f>INDEX('O3-8hr'!$A:$Y,$IU31+CJ$23-$G$23,$IT31)</f>
        <v>55</v>
      </c>
      <c r="CK31" s="12">
        <f>INDEX('O3-8hr'!$A:$Y,$IU31+CK$23-$G$23,$IT31)</f>
        <v>34</v>
      </c>
      <c r="CL31" s="12">
        <f>INDEX('O3-8hr'!$A:$Y,$IU31+CL$23-$G$23,$IT31)</f>
        <v>43</v>
      </c>
      <c r="CM31" s="12">
        <f>INDEX('O3-8hr'!$A:$Y,$IU31+CM$23-$G$23,$IT31)</f>
        <v>60</v>
      </c>
      <c r="CN31" s="12">
        <f>INDEX('O3-8hr'!$A:$Y,$IU31+CN$23-$G$23,$IT31)</f>
        <v>67</v>
      </c>
      <c r="CO31" s="12">
        <f>INDEX('O3-8hr'!$A:$Y,$IU31+CO$23-$G$23,$IT31)</f>
        <v>60</v>
      </c>
      <c r="CP31" s="12">
        <f>INDEX('O3-8hr'!$A:$Y,$IU31+CP$23-$G$23,$IT31)</f>
        <v>40</v>
      </c>
      <c r="CQ31" s="12">
        <f>INDEX('O3-8hr'!$A:$Y,$IU31+CQ$23-$G$23,$IT31)</f>
        <v>22</v>
      </c>
      <c r="CR31" s="12">
        <f>INDEX('O3-8hr'!$A:$Y,$IU31+CR$23-$G$23,$IT31)</f>
        <v>35</v>
      </c>
      <c r="CS31" s="12">
        <f>INDEX('O3-8hr'!$A:$Y,$IU31+CS$23-$G$23,$IT31)</f>
        <v>22</v>
      </c>
      <c r="CT31" s="12">
        <f>INDEX('O3-8hr'!$A:$Y,$IU31+CT$23-$G$23,$IT31)</f>
        <v>18</v>
      </c>
      <c r="CU31" s="12">
        <f>INDEX('O3-8hr'!$A:$Y,$IU31+CU$23-$G$23,$IT31)</f>
        <v>43</v>
      </c>
      <c r="CV31" s="12">
        <f>INDEX('O3-8hr'!$A:$Y,$IU31+CV$23-$G$23,$IT31)</f>
        <v>46</v>
      </c>
      <c r="CW31" s="12">
        <f>INDEX('O3-8hr'!$A:$Y,$IU31+CW$23-$G$23,$IT31)</f>
        <v>24</v>
      </c>
      <c r="CX31" s="12">
        <f>INDEX('O3-8hr'!$A:$Y,$IU31+CX$23-$G$23,$IT31)</f>
        <v>34</v>
      </c>
      <c r="CY31" s="12">
        <f>INDEX('O3-8hr'!$A:$Y,$IU31+CY$23-$G$23,$IT31)</f>
        <v>52</v>
      </c>
      <c r="CZ31" s="12">
        <f>INDEX('O3-8hr'!$A:$Y,$IU31+CZ$23-$G$23,$IT31)</f>
        <v>36</v>
      </c>
      <c r="DA31" s="12">
        <f>INDEX('O3-8hr'!$A:$Y,$IU31+DA$23-$G$23,$IT31)</f>
        <v>43</v>
      </c>
      <c r="DB31" s="12">
        <f>INDEX('O3-8hr'!$A:$Y,$IU31+DB$23-$G$23,$IT31)</f>
        <v>62</v>
      </c>
      <c r="DC31" s="12">
        <f>INDEX('O3-8hr'!$A:$Y,$IU31+DC$23-$G$23,$IT31)</f>
        <v>60</v>
      </c>
      <c r="DD31" s="12">
        <f>INDEX('O3-8hr'!$A:$Y,$IU31+DD$23-$G$23,$IT31)</f>
        <v>44</v>
      </c>
      <c r="DE31" s="12">
        <f>INDEX('O3-8hr'!$A:$Y,$IU31+DE$23-$G$23,$IT31)</f>
        <v>39</v>
      </c>
      <c r="DF31" s="12">
        <f>INDEX('O3-8hr'!$A:$Y,$IU31+DF$23-$G$23,$IT31)</f>
        <v>44</v>
      </c>
      <c r="DG31" s="12">
        <f>INDEX('O3-8hr'!$A:$Y,$IU31+DG$23-$G$23,$IT31)</f>
        <v>41</v>
      </c>
      <c r="DH31" s="12">
        <f>INDEX('O3-8hr'!$A:$Y,$IU31+DH$23-$G$23,$IT31)</f>
        <v>46</v>
      </c>
      <c r="DI31" s="12">
        <f>INDEX('O3-8hr'!$A:$Y,$IU31+DI$23-$G$23,$IT31)</f>
        <v>39</v>
      </c>
      <c r="DJ31" s="12">
        <f>INDEX('O3-8hr'!$A:$Y,$IU31+DJ$23-$G$23,$IT31)</f>
        <v>69</v>
      </c>
      <c r="DK31" s="12">
        <f>INDEX('O3-8hr'!$A:$Y,$IU31+DK$23-$G$23,$IT31)</f>
        <v>61</v>
      </c>
      <c r="DL31" s="12">
        <f>INDEX('O3-8hr'!$A:$Y,$IU31+DL$23-$G$23,$IT31)</f>
        <v>79</v>
      </c>
      <c r="DM31" s="12">
        <f>INDEX('O3-8hr'!$A:$Y,$IU31+DM$23-$G$23,$IT31)</f>
        <v>43</v>
      </c>
      <c r="DN31" s="12">
        <f>INDEX('O3-8hr'!$A:$Y,$IU31+DN$23-$G$23,$IT31)</f>
        <v>58</v>
      </c>
      <c r="DO31" s="12">
        <f>INDEX('O3-8hr'!$A:$Y,$IU31+DO$23-$G$23,$IT31)</f>
        <v>50</v>
      </c>
      <c r="DP31" s="12">
        <f>INDEX('O3-8hr'!$A:$Y,$IU31+DP$23-$G$23,$IT31)</f>
        <v>36</v>
      </c>
      <c r="DQ31" s="12">
        <f>INDEX('O3-8hr'!$A:$Y,$IU31+DQ$23-$G$23,$IT31)</f>
        <v>27</v>
      </c>
      <c r="DR31" s="12">
        <f>INDEX('O3-8hr'!$A:$Y,$IU31+DR$23-$G$23,$IT31)</f>
        <v>44</v>
      </c>
      <c r="DS31" s="12">
        <f>INDEX('O3-8hr'!$A:$Y,$IU31+DS$23-$G$23,$IT31)</f>
        <v>38</v>
      </c>
      <c r="DT31" s="12">
        <f>INDEX('O3-8hr'!$A:$Y,$IU31+DT$23-$G$23,$IT31)</f>
        <v>47</v>
      </c>
      <c r="DU31" s="12">
        <f>INDEX('O3-8hr'!$A:$Y,$IU31+DU$23-$G$23,$IT31)</f>
        <v>28</v>
      </c>
      <c r="DV31" s="12">
        <f>INDEX('O3-8hr'!$A:$Y,$IU31+DV$23-$G$23,$IT31)</f>
        <v>50</v>
      </c>
      <c r="DW31" s="12">
        <f>INDEX('O3-8hr'!$A:$Y,$IU31+DW$23-$G$23,$IT31)</f>
        <v>62</v>
      </c>
      <c r="DX31" s="12">
        <f>INDEX('O3-8hr'!$A:$Y,$IU31+DX$23-$G$23,$IT31)</f>
        <v>71</v>
      </c>
      <c r="DY31" s="12">
        <f>INDEX('O3-8hr'!$A:$Y,$IU31+DY$23-$G$23,$IT31)</f>
        <v>63</v>
      </c>
      <c r="DZ31" s="12">
        <f>INDEX('O3-8hr'!$A:$Y,$IU31+DZ$23-$G$23,$IT31)</f>
        <v>53</v>
      </c>
      <c r="EA31" s="12">
        <f>INDEX('O3-8hr'!$A:$Y,$IU31+EA$23-$G$23,$IT31)</f>
        <v>69</v>
      </c>
      <c r="EB31" s="12">
        <f>INDEX('O3-8hr'!$A:$Y,$IU31+EB$23-$G$23,$IT31)</f>
        <v>51</v>
      </c>
      <c r="EC31" s="12">
        <f>INDEX('O3-8hr'!$A:$Y,$IU31+EC$23-$G$23,$IT31)</f>
        <v>26</v>
      </c>
      <c r="ED31" s="12">
        <f>INDEX('O3-8hr'!$A:$Y,$IU31+ED$23-$G$23,$IT31)</f>
        <v>35</v>
      </c>
      <c r="EE31" s="12">
        <f>INDEX('O3-8hr'!$A:$Y,$IU31+EE$23-$G$23,$IT31)</f>
        <v>56</v>
      </c>
      <c r="EF31" s="12">
        <f>INDEX('O3-8hr'!$A:$Y,$IU31+EF$23-$G$23,$IT31)</f>
        <v>61</v>
      </c>
      <c r="EG31" s="12">
        <f>INDEX('O3-8hr'!$A:$Y,$IU31+EG$23-$G$23,$IT31)</f>
        <v>73</v>
      </c>
      <c r="EH31" s="12">
        <f>INDEX('O3-8hr'!$A:$Y,$IU31+EH$23-$G$23,$IT31)</f>
        <v>72</v>
      </c>
      <c r="EI31" s="12">
        <f>INDEX('O3-8hr'!$A:$Y,$IU31+EI$23-$G$23,$IT31)</f>
        <v>49</v>
      </c>
      <c r="EJ31" s="12">
        <f>INDEX('O3-8hr'!$A:$Y,$IU31+EJ$23-$G$23,$IT31)</f>
        <v>52</v>
      </c>
      <c r="EK31" s="12">
        <f>INDEX('O3-8hr'!$A:$Y,$IU31+EK$23-$G$23,$IT31)</f>
        <v>51</v>
      </c>
      <c r="EL31" s="12">
        <f>INDEX('O3-8hr'!$A:$Y,$IU31+EL$23-$G$23,$IT31)</f>
        <v>54</v>
      </c>
      <c r="EM31" s="12">
        <f>INDEX('O3-8hr'!$A:$Y,$IU31+EM$23-$G$23,$IT31)</f>
        <v>43</v>
      </c>
      <c r="EN31" s="12">
        <f>INDEX('O3-8hr'!$A:$Y,$IU31+EN$23-$G$23,$IT31)</f>
        <v>64</v>
      </c>
      <c r="EO31" s="12">
        <f>INDEX('O3-8hr'!$A:$Y,$IU31+EO$23-$G$23,$IT31)</f>
        <v>52</v>
      </c>
      <c r="EP31" s="12">
        <f>INDEX('O3-8hr'!$A:$Y,$IU31+EP$23-$G$23,$IT31)</f>
        <v>37</v>
      </c>
      <c r="EQ31" s="12">
        <f>INDEX('O3-8hr'!$A:$Y,$IU31+EQ$23-$G$23,$IT31)</f>
        <v>47</v>
      </c>
      <c r="ER31" s="12">
        <f>INDEX('O3-8hr'!$A:$Y,$IU31+ER$23-$G$23,$IT31)</f>
        <v>49</v>
      </c>
      <c r="ES31" s="12">
        <f>INDEX('O3-8hr'!$A:$Y,$IU31+ES$23-$G$23,$IT31)</f>
        <v>28</v>
      </c>
      <c r="ET31" s="12">
        <f>INDEX('O3-8hr'!$A:$Y,$IU31+ET$23-$G$23,$IT31)</f>
        <v>33</v>
      </c>
      <c r="EU31" s="12">
        <f>INDEX('O3-8hr'!$A:$Y,$IU31+EU$23-$G$23,$IT31)</f>
        <v>27</v>
      </c>
      <c r="EV31" s="12">
        <f>INDEX('O3-8hr'!$A:$Y,$IU31+EV$23-$G$23,$IT31)</f>
        <v>26</v>
      </c>
      <c r="EW31" s="12">
        <f>INDEX('O3-8hr'!$A:$Y,$IU31+EW$23-$G$23,$IT31)</f>
        <v>36</v>
      </c>
      <c r="EX31" s="12">
        <f>INDEX('O3-8hr'!$A:$Y,$IU31+EX$23-$G$23,$IT31)</f>
        <v>51</v>
      </c>
      <c r="EY31" s="12">
        <f>INDEX('O3-8hr'!$A:$Y,$IU31+EY$23-$G$23,$IT31)</f>
        <v>40</v>
      </c>
      <c r="EZ31" s="12">
        <f>INDEX('O3-8hr'!$A:$Y,$IU31+EZ$23-$G$23,$IT31)</f>
        <v>46</v>
      </c>
      <c r="FA31" s="12">
        <f>INDEX('O3-8hr'!$A:$Y,$IU31+FA$23-$G$23,$IT31)</f>
        <v>38</v>
      </c>
      <c r="FB31" s="12">
        <f>INDEX('O3-8hr'!$A:$Y,$IU31+FB$23-$G$23,$IT31)</f>
        <v>39</v>
      </c>
      <c r="FC31" s="12">
        <f>INDEX('O3-8hr'!$A:$Y,$IU31+FC$23-$G$23,$IT31)</f>
        <v>38</v>
      </c>
      <c r="FD31" s="12">
        <f>INDEX('O3-8hr'!$A:$Y,$IU31+FD$23-$G$23,$IT31)</f>
        <v>36</v>
      </c>
      <c r="FE31" s="12">
        <f>INDEX('O3-8hr'!$A:$Y,$IU31+FE$23-$G$23,$IT31)</f>
        <v>26</v>
      </c>
      <c r="FF31" s="12">
        <f>INDEX('O3-8hr'!$A:$Y,$IU31+FF$23-$G$23,$IT31)</f>
        <v>27</v>
      </c>
      <c r="FG31" s="12">
        <f>INDEX('O3-8hr'!$A:$Y,$IU31+FG$23-$G$23,$IT31)</f>
        <v>46</v>
      </c>
      <c r="FH31" s="12">
        <f>INDEX('O3-8hr'!$A:$Y,$IU31+FH$23-$G$23,$IT31)</f>
        <v>52</v>
      </c>
      <c r="FI31" s="12">
        <f>INDEX('O3-8hr'!$A:$Y,$IU31+FI$23-$G$23,$IT31)</f>
        <v>57</v>
      </c>
      <c r="FJ31" s="12">
        <f>INDEX('O3-8hr'!$A:$Y,$IU31+FJ$23-$G$23,$IT31)</f>
        <v>42</v>
      </c>
      <c r="FK31" s="12">
        <f>INDEX('O3-8hr'!$A:$Y,$IU31+FK$23-$G$23,$IT31)</f>
        <v>57</v>
      </c>
      <c r="FL31" s="12">
        <f>INDEX('O3-8hr'!$A:$Y,$IU31+FL$23-$G$23,$IT31)</f>
        <v>53</v>
      </c>
      <c r="FM31" s="12">
        <f>INDEX('O3-8hr'!$A:$Y,$IU31+FM$23-$G$23,$IT31)</f>
        <v>57</v>
      </c>
      <c r="FN31" s="12">
        <f>INDEX('O3-8hr'!$A:$Y,$IU31+FN$23-$G$23,$IT31)</f>
        <v>48</v>
      </c>
      <c r="FO31" s="12">
        <f>INDEX('O3-8hr'!$A:$Y,$IU31+FO$23-$G$23,$IT31)</f>
        <v>42</v>
      </c>
      <c r="FP31" s="12">
        <f>INDEX('O3-8hr'!$A:$Y,$IU31+FP$23-$G$23,$IT31)</f>
        <v>43</v>
      </c>
      <c r="FQ31" s="12">
        <f>INDEX('O3-8hr'!$A:$Y,$IU31+FQ$23-$G$23,$IT31)</f>
        <v>35</v>
      </c>
      <c r="FR31" s="12">
        <f>INDEX('O3-8hr'!$A:$Y,$IU31+FR$23-$G$23,$IT31)</f>
        <v>57</v>
      </c>
      <c r="FS31" s="12">
        <f>INDEX('O3-8hr'!$A:$Y,$IU31+FS$23-$G$23,$IT31)</f>
        <v>63</v>
      </c>
      <c r="FT31" s="12">
        <f>INDEX('O3-8hr'!$A:$Y,$IU31+FT$23-$G$23,$IT31)</f>
        <v>53</v>
      </c>
      <c r="FU31" s="12">
        <f>INDEX('O3-8hr'!$A:$Y,$IU31+FU$23-$G$23,$IT31)</f>
        <v>40</v>
      </c>
      <c r="FV31" s="12">
        <f>INDEX('O3-8hr'!$A:$Y,$IU31+FV$23-$G$23,$IT31)</f>
        <v>22</v>
      </c>
      <c r="FW31" s="12">
        <f>INDEX('O3-8hr'!$A:$Y,$IU31+FW$23-$G$23,$IT31)</f>
        <v>26</v>
      </c>
      <c r="FX31" s="12">
        <f>INDEX('O3-8hr'!$A:$Y,$IU31+FX$23-$G$23,$IT31)</f>
        <v>32</v>
      </c>
      <c r="FY31" s="12">
        <f>INDEX('O3-8hr'!$A:$Y,$IU31+FY$23-$G$23,$IT31)</f>
        <v>44</v>
      </c>
      <c r="FZ31" s="12">
        <f>INDEX('O3-8hr'!$A:$Y,$IU31+FZ$23-$G$23,$IT31)</f>
        <v>31</v>
      </c>
      <c r="GA31" s="12">
        <f>INDEX('O3-8hr'!$A:$Y,$IU31+GA$23-$G$23,$IT31)</f>
        <v>47</v>
      </c>
      <c r="GB31" s="12">
        <f>INDEX('O3-8hr'!$A:$Y,$IU31+GB$23-$G$23,$IT31)</f>
        <v>45</v>
      </c>
      <c r="GC31" s="12">
        <f>INDEX('O3-8hr'!$A:$Y,$IU31+GC$23-$G$23,$IT31)</f>
        <v>47</v>
      </c>
      <c r="GD31" s="12">
        <f>INDEX('O3-8hr'!$A:$Y,$IU31+GD$23-$G$23,$IT31)</f>
        <v>58</v>
      </c>
      <c r="GE31" s="12">
        <f>INDEX('O3-8hr'!$A:$Y,$IU31+GE$23-$G$23,$IT31)</f>
        <v>56</v>
      </c>
      <c r="GF31" s="12">
        <f>INDEX('O3-8hr'!$A:$Y,$IU31+GF$23-$G$23,$IT31)</f>
        <v>62</v>
      </c>
      <c r="GG31" s="12">
        <f>INDEX('O3-8hr'!$A:$Y,$IU31+GG$23-$G$23,$IT31)</f>
        <v>47</v>
      </c>
      <c r="GH31" s="12">
        <f>INDEX('O3-8hr'!$A:$Y,$IU31+GH$23-$G$23,$IT31)</f>
        <v>29</v>
      </c>
      <c r="GI31" s="12">
        <f>INDEX('O3-8hr'!$A:$Y,$IU31+GI$23-$G$23,$IT31)</f>
        <v>24</v>
      </c>
      <c r="GJ31" s="12">
        <f>INDEX('O3-8hr'!$A:$Y,$IU31+GJ$23-$G$23,$IT31)</f>
        <v>37</v>
      </c>
      <c r="GK31" s="12">
        <f>INDEX('O3-8hr'!$A:$Y,$IU31+GK$23-$G$23,$IT31)</f>
        <v>36</v>
      </c>
      <c r="GL31" s="12">
        <f>INDEX('O3-8hr'!$A:$Y,$IU31+GL$23-$G$23,$IT31)</f>
        <v>47</v>
      </c>
      <c r="GM31" s="12">
        <f>INDEX('O3-8hr'!$A:$Y,$IU31+GM$23-$G$23,$IT31)</f>
        <v>58</v>
      </c>
      <c r="GN31" s="12">
        <f>INDEX('O3-8hr'!$A:$Y,$IU31+GN$23-$G$23,$IT31)</f>
        <v>72</v>
      </c>
      <c r="GO31" s="12">
        <f>INDEX('O3-8hr'!$A:$Y,$IU31+GO$23-$G$23,$IT31)</f>
        <v>49</v>
      </c>
      <c r="GP31" s="12">
        <f>INDEX('O3-8hr'!$A:$Y,$IU31+GP$23-$G$23,$IT31)</f>
        <v>20</v>
      </c>
      <c r="GQ31" s="12">
        <f>INDEX('O3-8hr'!$A:$Y,$IU31+GQ$23-$G$23,$IT31)</f>
        <v>25</v>
      </c>
      <c r="GR31" s="12">
        <f>INDEX('O3-8hr'!$A:$Y,$IU31+GR$23-$G$23,$IT31)</f>
        <v>23</v>
      </c>
      <c r="GS31" s="12">
        <f>INDEX('O3-8hr'!$A:$Y,$IU31+GS$23-$G$23,$IT31)</f>
        <v>8</v>
      </c>
      <c r="GT31" s="12">
        <f>INDEX('O3-8hr'!$A:$Y,$IU31+GT$23-$G$23,$IT31)</f>
        <v>19</v>
      </c>
      <c r="GU31" s="12">
        <f>INDEX('O3-8hr'!$A:$Y,$IU31+GU$23-$G$23,$IT31)</f>
        <v>16</v>
      </c>
      <c r="GV31" s="12">
        <f>INDEX('O3-8hr'!$A:$Y,$IU31+GV$23-$G$23,$IT31)</f>
        <v>18</v>
      </c>
      <c r="GW31" s="12">
        <f>INDEX('O3-8hr'!$A:$Y,$IU31+GW$23-$G$23,$IT31)</f>
        <v>35</v>
      </c>
      <c r="GX31" s="12">
        <f>INDEX('O3-8hr'!$A:$Y,$IU31+GX$23-$G$23,$IT31)</f>
        <v>37</v>
      </c>
      <c r="GY31" s="12">
        <f>INDEX('O3-8hr'!$A:$Y,$IU31+GY$23-$G$23,$IT31)</f>
        <v>27</v>
      </c>
      <c r="GZ31" s="12">
        <f>INDEX('O3-8hr'!$A:$Y,$IU31+GZ$23-$G$23,$IT31)</f>
        <v>29</v>
      </c>
      <c r="HA31" s="12">
        <f>INDEX('O3-8hr'!$A:$Y,$IU31+HA$23-$G$23,$IT31)</f>
        <v>45</v>
      </c>
      <c r="HB31" s="12">
        <f>INDEX('O3-8hr'!$A:$Y,$IU31+HB$23-$G$23,$IT31)</f>
        <v>27</v>
      </c>
      <c r="HC31" s="12">
        <f>INDEX('O3-8hr'!$A:$Y,$IU31+HC$23-$G$23,$IT31)</f>
        <v>30</v>
      </c>
      <c r="HD31" s="12">
        <f>INDEX('O3-8hr'!$A:$Y,$IU31+HD$23-$G$23,$IT31)</f>
        <v>27</v>
      </c>
      <c r="HE31" s="12">
        <f>INDEX('O3-8hr'!$A:$Y,$IU31+HE$23-$G$23,$IT31)</f>
        <v>18</v>
      </c>
      <c r="HF31" s="12">
        <f>INDEX('O3-8hr'!$A:$Y,$IU31+HF$23-$G$23,$IT31)</f>
        <v>29</v>
      </c>
      <c r="HG31" s="12">
        <f>INDEX('O3-8hr'!$A:$Y,$IU31+HG$23-$G$23,$IT31)</f>
        <v>27</v>
      </c>
      <c r="HH31" s="12">
        <f>INDEX('O3-8hr'!$A:$Y,$IU31+HH$23-$G$23,$IT31)</f>
        <v>36</v>
      </c>
      <c r="HI31" s="12">
        <f>INDEX('O3-8hr'!$A:$Y,$IU31+HI$23-$G$23,$IT31)</f>
        <v>32</v>
      </c>
      <c r="HJ31" s="12">
        <f>INDEX('O3-8hr'!$A:$Y,$IU31+HJ$23-$G$23,$IT31)</f>
        <v>31</v>
      </c>
      <c r="HK31" s="12">
        <f>INDEX('O3-8hr'!$A:$Y,$IU31+HK$23-$G$23,$IT31)</f>
        <v>48</v>
      </c>
      <c r="HL31" s="12">
        <f>INDEX('O3-8hr'!$A:$Y,$IU31+HL$23-$G$23,$IT31)</f>
        <v>41</v>
      </c>
      <c r="HM31" s="12">
        <f>INDEX('O3-8hr'!$A:$Y,$IU31+HM$23-$G$23,$IT31)</f>
        <v>50</v>
      </c>
      <c r="HN31" s="12">
        <f>INDEX('O3-8hr'!$A:$Y,$IU31+HN$23-$G$23,$IT31)</f>
        <v>47</v>
      </c>
      <c r="HO31" s="12">
        <f>INDEX('O3-8hr'!$A:$Y,$IU31+HO$23-$G$23,$IT31)</f>
        <v>41</v>
      </c>
      <c r="HP31" s="12">
        <f>INDEX('O3-8hr'!$A:$Y,$IU31+HP$23-$G$23,$IT31)</f>
        <v>47</v>
      </c>
      <c r="HQ31" s="12">
        <f>INDEX('O3-8hr'!$A:$Y,$IU31+HQ$23-$G$23,$IT31)</f>
        <v>16</v>
      </c>
      <c r="HR31" s="12">
        <f>INDEX('O3-8hr'!$A:$Y,$IU31+HR$23-$G$23,$IT31)</f>
        <v>21</v>
      </c>
      <c r="HS31" s="12">
        <f>INDEX('O3-8hr'!$A:$Y,$IU31+HS$23-$G$23,$IT31)</f>
        <v>29</v>
      </c>
      <c r="HT31" s="12">
        <f>INDEX('O3-8hr'!$A:$Y,$IU31+HT$23-$G$23,$IT31)</f>
        <v>23</v>
      </c>
      <c r="HU31" s="12">
        <f>INDEX('O3-8hr'!$A:$Y,$IU31+HU$23-$G$23,$IT31)</f>
        <v>32</v>
      </c>
      <c r="HV31" s="12">
        <f>INDEX('O3-8hr'!$A:$Y,$IU31+HV$23-$G$23,$IT31)</f>
        <v>30</v>
      </c>
      <c r="HW31" s="12">
        <f>INDEX('O3-8hr'!$A:$Y,$IU31+HW$23-$G$23,$IT31)</f>
        <v>20</v>
      </c>
      <c r="HX31" s="12">
        <f>INDEX('O3-8hr'!$A:$Y,$IU31+HX$23-$G$23,$IT31)</f>
        <v>31</v>
      </c>
      <c r="HY31" s="12">
        <f>INDEX('O3-8hr'!$A:$Y,$IU31+HY$23-$G$23,$IT31)</f>
        <v>32</v>
      </c>
      <c r="HZ31" s="12">
        <f>INDEX('O3-8hr'!$A:$Y,$IU31+HZ$23-$G$23,$IT31)</f>
        <v>23</v>
      </c>
      <c r="IA31" s="12">
        <f>INDEX('O3-8hr'!$A:$Y,$IU31+IA$23-$G$23,$IT31)</f>
        <v>26</v>
      </c>
      <c r="IB31" s="12">
        <f>INDEX('O3-8hr'!$A:$Y,$IU31+IB$23-$G$23,$IT31)</f>
        <v>31</v>
      </c>
      <c r="IC31" s="12">
        <f>INDEX('O3-8hr'!$A:$Y,$IU31+IC$23-$G$23,$IT31)</f>
        <v>36</v>
      </c>
      <c r="ID31" s="12">
        <f>INDEX('O3-8hr'!$A:$Y,$IU31+ID$23-$G$23,$IT31)</f>
        <v>35</v>
      </c>
      <c r="IE31" s="12">
        <f>INDEX('O3-8hr'!$A:$Y,$IU31+IE$23-$G$23,$IT31)</f>
        <v>39</v>
      </c>
      <c r="IF31" s="12">
        <f>INDEX('O3-8hr'!$A:$Y,$IU31+IF$23-$G$23,$IT31)</f>
        <v>34</v>
      </c>
      <c r="IG31" s="12">
        <f>INDEX('O3-8hr'!$A:$Y,$IU31+IG$23-$G$23,$IT31)</f>
        <v>31</v>
      </c>
      <c r="IH31" s="12">
        <f>INDEX('O3-8hr'!$A:$Y,$IU31+IH$23-$G$23,$IT31)</f>
        <v>31</v>
      </c>
      <c r="II31" s="12">
        <f>INDEX('O3-8hr'!$A:$Y,$IU31+II$23-$G$23,$IT31)</f>
        <v>43</v>
      </c>
      <c r="IJ31" s="12">
        <f>INDEX('O3-8hr'!$A:$Y,$IU31+IJ$23-$G$23,$IT31)</f>
        <v>25</v>
      </c>
      <c r="IK31" s="12">
        <f>INDEX('O3-8hr'!$A:$Y,$IU31+IK$23-$G$23,$IT31)</f>
        <v>26</v>
      </c>
      <c r="IL31" s="12">
        <f>INDEX('O3-8hr'!$A:$Y,$IU31+IL$23-$G$23,$IT31)</f>
        <v>30</v>
      </c>
      <c r="IM31" s="12">
        <f>INDEX('O3-8hr'!$A:$Y,$IU31+IM$23-$G$23,$IT31)</f>
        <v>29</v>
      </c>
      <c r="IN31" s="12">
        <f>INDEX('O3-8hr'!$A:$Y,$IU31+IN$23-$G$23,$IT31)</f>
        <v>21</v>
      </c>
      <c r="IO31" s="12">
        <f>INDEX('O3-8hr'!$A:$Y,$IU31+IO$23-$G$23,$IT31)</f>
        <v>28</v>
      </c>
      <c r="IP31" s="12">
        <f>INDEX('O3-8hr'!$A:$Y,$IU31+IP$23-$G$23,$IT31)</f>
        <v>33</v>
      </c>
      <c r="IQ31" s="17">
        <f>INDEX('O3-8hr'!$A:$Y,$IU31+IQ$23-$G$23,$IT31)</f>
        <v>42</v>
      </c>
      <c r="IR31" s="26">
        <f t="shared" si="57"/>
        <v>79</v>
      </c>
      <c r="IT31" s="26">
        <f>MATCH($B31,'O3-8hr'!$1:$1,0)</f>
        <v>10</v>
      </c>
      <c r="IU31" s="38">
        <f>MATCH(DATE($A31,$IT$19,$IU$19),'O3-8hr'!$B:$B,0)</f>
        <v>1161</v>
      </c>
    </row>
    <row r="32" spans="1:255" ht="12.75" customHeight="1" x14ac:dyDescent="0.2">
      <c r="A32" s="26">
        <v>2018</v>
      </c>
      <c r="B32" s="26">
        <v>340071001</v>
      </c>
      <c r="C32" s="88">
        <f>INDEX(Sites!$A:$N,MATCH($B32,Sites!$A:$A,0),2)</f>
        <v>39.684249999999999</v>
      </c>
      <c r="D32" s="26" t="str">
        <f>INDEX(Sites!$A:$N,MATCH($B32,Sites!$A:$A,0),4)</f>
        <v>NJ</v>
      </c>
      <c r="E32" s="26" t="str">
        <f>INDEX(Sites!$A:$N,MATCH($B32,Sites!$A:$A,0),10)</f>
        <v>33.0</v>
      </c>
      <c r="F32" s="26" t="str">
        <f>INDEX(Sites!$A:$N,MATCH($B32,Sites!$A:$A,0),6)</f>
        <v>Ancora State Hospital</v>
      </c>
      <c r="G32" s="18">
        <f>INDEX('O3-8hr'!$A:$Y,$IU32+G$23-$G$23,$IT32)</f>
        <v>33</v>
      </c>
      <c r="H32" s="12">
        <f>INDEX('O3-8hr'!$A:$Y,$IU32+H$23-$G$23,$IT32)</f>
        <v>36</v>
      </c>
      <c r="I32" s="12">
        <f>INDEX('O3-8hr'!$A:$Y,$IU32+I$23-$G$23,$IT32)</f>
        <v>38</v>
      </c>
      <c r="J32" s="12">
        <f>INDEX('O3-8hr'!$A:$Y,$IU32+J$23-$G$23,$IT32)</f>
        <v>41</v>
      </c>
      <c r="K32" s="12">
        <f>INDEX('O3-8hr'!$A:$Y,$IU32+K$23-$G$23,$IT32)</f>
        <v>38</v>
      </c>
      <c r="L32" s="12">
        <f>INDEX('O3-8hr'!$A:$Y,$IU32+L$23-$G$23,$IT32)</f>
        <v>42</v>
      </c>
      <c r="M32" s="12">
        <f>INDEX('O3-8hr'!$A:$Y,$IU32+M$23-$G$23,$IT32)</f>
        <v>41</v>
      </c>
      <c r="N32" s="12">
        <f>INDEX('O3-8hr'!$A:$Y,$IU32+N$23-$G$23,$IT32)</f>
        <v>40</v>
      </c>
      <c r="O32" s="12">
        <f>INDEX('O3-8hr'!$A:$Y,$IU32+O$23-$G$23,$IT32)</f>
        <v>34</v>
      </c>
      <c r="P32" s="12">
        <f>INDEX('O3-8hr'!$A:$Y,$IU32+P$23-$G$23,$IT32)</f>
        <v>43</v>
      </c>
      <c r="Q32" s="12">
        <f>INDEX('O3-8hr'!$A:$Y,$IU32+Q$23-$G$23,$IT32)</f>
        <v>42</v>
      </c>
      <c r="R32" s="12">
        <f>INDEX('O3-8hr'!$A:$Y,$IU32+R$23-$G$23,$IT32)</f>
        <v>38</v>
      </c>
      <c r="S32" s="12">
        <f>INDEX('O3-8hr'!$A:$Y,$IU32+S$23-$G$23,$IT32)</f>
        <v>39</v>
      </c>
      <c r="T32" s="12">
        <f>INDEX('O3-8hr'!$A:$Y,$IU32+T$23-$G$23,$IT32)</f>
        <v>35</v>
      </c>
      <c r="U32" s="12">
        <f>INDEX('O3-8hr'!$A:$Y,$IU32+U$23-$G$23,$IT32)</f>
        <v>37</v>
      </c>
      <c r="V32" s="12">
        <f>INDEX('O3-8hr'!$A:$Y,$IU32+V$23-$G$23,$IT32)</f>
        <v>38</v>
      </c>
      <c r="W32" s="12">
        <f>INDEX('O3-8hr'!$A:$Y,$IU32+W$23-$G$23,$IT32)</f>
        <v>39</v>
      </c>
      <c r="X32" s="12">
        <f>INDEX('O3-8hr'!$A:$Y,$IU32+X$23-$G$23,$IT32)</f>
        <v>46</v>
      </c>
      <c r="Y32" s="12">
        <f>INDEX('O3-8hr'!$A:$Y,$IU32+Y$23-$G$23,$IT32)</f>
        <v>43</v>
      </c>
      <c r="Z32" s="12">
        <f>INDEX('O3-8hr'!$A:$Y,$IU32+Z$23-$G$23,$IT32)</f>
        <v>36</v>
      </c>
      <c r="AA32" s="12">
        <f>INDEX('O3-8hr'!$A:$Y,$IU32+AA$23-$G$23,$IT32)</f>
        <v>37</v>
      </c>
      <c r="AB32" s="12">
        <f>INDEX('O3-8hr'!$A:$Y,$IU32+AB$23-$G$23,$IT32)</f>
        <v>42</v>
      </c>
      <c r="AC32" s="12">
        <f>INDEX('O3-8hr'!$A:$Y,$IU32+AC$23-$G$23,$IT32)</f>
        <v>42</v>
      </c>
      <c r="AD32" s="12">
        <f>INDEX('O3-8hr'!$A:$Y,$IU32+AD$23-$G$23,$IT32)</f>
        <v>45</v>
      </c>
      <c r="AE32" s="12">
        <f>INDEX('O3-8hr'!$A:$Y,$IU32+AE$23-$G$23,$IT32)</f>
        <v>43</v>
      </c>
      <c r="AF32" s="12">
        <f>INDEX('O3-8hr'!$A:$Y,$IU32+AF$23-$G$23,$IT32)</f>
        <v>46</v>
      </c>
      <c r="AG32" s="12">
        <f>INDEX('O3-8hr'!$A:$Y,$IU32+AG$23-$G$23,$IT32)</f>
        <v>46</v>
      </c>
      <c r="AH32" s="12">
        <f>INDEX('O3-8hr'!$A:$Y,$IU32+AH$23-$G$23,$IT32)</f>
        <v>33</v>
      </c>
      <c r="AI32" s="12">
        <f>INDEX('O3-8hr'!$A:$Y,$IU32+AI$23-$G$23,$IT32)</f>
        <v>46</v>
      </c>
      <c r="AJ32" s="12">
        <f>INDEX('O3-8hr'!$A:$Y,$IU32+AJ$23-$G$23,$IT32)</f>
        <v>37</v>
      </c>
      <c r="AK32" s="12">
        <f>INDEX('O3-8hr'!$A:$Y,$IU32+AK$23-$G$23,$IT32)</f>
        <v>45</v>
      </c>
      <c r="AL32" s="12">
        <f>INDEX('O3-8hr'!$A:$Y,$IU32+AL$23-$G$23,$IT32)</f>
        <v>43</v>
      </c>
      <c r="AM32" s="12">
        <f>INDEX('O3-8hr'!$A:$Y,$IU32+AM$23-$G$23,$IT32)</f>
        <v>40</v>
      </c>
      <c r="AN32" s="12">
        <f>INDEX('O3-8hr'!$A:$Y,$IU32+AN$23-$G$23,$IT32)</f>
        <v>40</v>
      </c>
      <c r="AO32" s="12">
        <f>INDEX('O3-8hr'!$A:$Y,$IU32+AO$23-$G$23,$IT32)</f>
        <v>43</v>
      </c>
      <c r="AP32" s="12">
        <f>INDEX('O3-8hr'!$A:$Y,$IU32+AP$23-$G$23,$IT32)</f>
        <v>45</v>
      </c>
      <c r="AQ32" s="12">
        <f>INDEX('O3-8hr'!$A:$Y,$IU32+AQ$23-$G$23,$IT32)</f>
        <v>53</v>
      </c>
      <c r="AR32" s="12">
        <f>INDEX('O3-8hr'!$A:$Y,$IU32+AR$23-$G$23,$IT32)</f>
        <v>44</v>
      </c>
      <c r="AS32" s="12">
        <f>INDEX('O3-8hr'!$A:$Y,$IU32+AS$23-$G$23,$IT32)</f>
        <v>43</v>
      </c>
      <c r="AT32" s="12">
        <f>INDEX('O3-8hr'!$A:$Y,$IU32+AT$23-$G$23,$IT32)</f>
        <v>46</v>
      </c>
      <c r="AU32" s="12">
        <f>INDEX('O3-8hr'!$A:$Y,$IU32+AU$23-$G$23,$IT32)</f>
        <v>42</v>
      </c>
      <c r="AV32" s="12">
        <f>INDEX('O3-8hr'!$A:$Y,$IU32+AV$23-$G$23,$IT32)</f>
        <v>49</v>
      </c>
      <c r="AW32" s="12">
        <f>INDEX('O3-8hr'!$A:$Y,$IU32+AW$23-$G$23,$IT32)</f>
        <v>55</v>
      </c>
      <c r="AX32" s="12">
        <f>INDEX('O3-8hr'!$A:$Y,$IU32+AX$23-$G$23,$IT32)</f>
        <v>63</v>
      </c>
      <c r="AY32" s="12">
        <f>INDEX('O3-8hr'!$A:$Y,$IU32+AY$23-$G$23,$IT32)</f>
        <v>54</v>
      </c>
      <c r="AZ32" s="12">
        <f>INDEX('O3-8hr'!$A:$Y,$IU32+AZ$23-$G$23,$IT32)</f>
        <v>44</v>
      </c>
      <c r="BA32" s="12">
        <f>INDEX('O3-8hr'!$A:$Y,$IU32+BA$23-$G$23,$IT32)</f>
        <v>42</v>
      </c>
      <c r="BB32" s="12">
        <f>INDEX('O3-8hr'!$A:$Y,$IU32+BB$23-$G$23,$IT32)</f>
        <v>34</v>
      </c>
      <c r="BC32" s="12">
        <f>INDEX('O3-8hr'!$A:$Y,$IU32+BC$23-$G$23,$IT32)</f>
        <v>40</v>
      </c>
      <c r="BD32" s="12">
        <f>INDEX('O3-8hr'!$A:$Y,$IU32+BD$23-$G$23,$IT32)</f>
        <v>40</v>
      </c>
      <c r="BE32" s="12">
        <f>INDEX('O3-8hr'!$A:$Y,$IU32+BE$23-$G$23,$IT32)</f>
        <v>42</v>
      </c>
      <c r="BF32" s="12">
        <f>INDEX('O3-8hr'!$A:$Y,$IU32+BF$23-$G$23,$IT32)</f>
        <v>50</v>
      </c>
      <c r="BG32" s="12">
        <f>INDEX('O3-8hr'!$A:$Y,$IU32+BG$23-$G$23,$IT32)</f>
        <v>55</v>
      </c>
      <c r="BH32" s="12">
        <f>INDEX('O3-8hr'!$A:$Y,$IU32+BH$23-$G$23,$IT32)</f>
        <v>59</v>
      </c>
      <c r="BI32" s="12">
        <f>INDEX('O3-8hr'!$A:$Y,$IU32+BI$23-$G$23,$IT32)</f>
        <v>52</v>
      </c>
      <c r="BJ32" s="12">
        <f>INDEX('O3-8hr'!$A:$Y,$IU32+BJ$23-$G$23,$IT32)</f>
        <v>46</v>
      </c>
      <c r="BK32" s="12">
        <f>INDEX('O3-8hr'!$A:$Y,$IU32+BK$23-$G$23,$IT32)</f>
        <v>50</v>
      </c>
      <c r="BL32" s="12">
        <f>INDEX('O3-8hr'!$A:$Y,$IU32+BL$23-$G$23,$IT32)</f>
        <v>48</v>
      </c>
      <c r="BM32" s="12">
        <f>INDEX('O3-8hr'!$A:$Y,$IU32+BM$23-$G$23,$IT32)</f>
        <v>54</v>
      </c>
      <c r="BN32" s="12">
        <f>INDEX('O3-8hr'!$A:$Y,$IU32+BN$23-$G$23,$IT32)</f>
        <v>35</v>
      </c>
      <c r="BO32" s="12">
        <f>INDEX('O3-8hr'!$A:$Y,$IU32+BO$23-$G$23,$IT32)</f>
        <v>45</v>
      </c>
      <c r="BP32" s="12">
        <f>INDEX('O3-8hr'!$A:$Y,$IU32+BP$23-$G$23,$IT32)</f>
        <v>69</v>
      </c>
      <c r="BQ32" s="12">
        <f>INDEX('O3-8hr'!$A:$Y,$IU32+BQ$23-$G$23,$IT32)</f>
        <v>70</v>
      </c>
      <c r="BR32" s="12">
        <f>INDEX('O3-8hr'!$A:$Y,$IU32+BR$23-$G$23,$IT32)</f>
        <v>59</v>
      </c>
      <c r="BS32" s="12">
        <f>INDEX('O3-8hr'!$A:$Y,$IU32+BS$23-$G$23,$IT32)</f>
        <v>60</v>
      </c>
      <c r="BT32" s="12">
        <f>INDEX('O3-8hr'!$A:$Y,$IU32+BT$23-$G$23,$IT32)</f>
        <v>55</v>
      </c>
      <c r="BU32" s="12">
        <f>INDEX('O3-8hr'!$A:$Y,$IU32+BU$23-$G$23,$IT32)</f>
        <v>45</v>
      </c>
      <c r="BV32" s="12">
        <f>INDEX('O3-8hr'!$A:$Y,$IU32+BV$23-$G$23,$IT32)</f>
        <v>54</v>
      </c>
      <c r="BW32" s="12">
        <f>INDEX('O3-8hr'!$A:$Y,$IU32+BW$23-$G$23,$IT32)</f>
        <v>51</v>
      </c>
      <c r="BX32" s="12">
        <f>INDEX('O3-8hr'!$A:$Y,$IU32+BX$23-$G$23,$IT32)</f>
        <v>56</v>
      </c>
      <c r="BY32" s="12">
        <f>INDEX('O3-8hr'!$A:$Y,$IU32+BY$23-$G$23,$IT32)</f>
        <v>49</v>
      </c>
      <c r="BZ32" s="12">
        <f>INDEX('O3-8hr'!$A:$Y,$IU32+BZ$23-$G$23,$IT32)</f>
        <v>55</v>
      </c>
      <c r="CA32" s="12">
        <f>INDEX('O3-8hr'!$A:$Y,$IU32+CA$23-$G$23,$IT32)</f>
        <v>48</v>
      </c>
      <c r="CB32" s="12">
        <f>INDEX('O3-8hr'!$A:$Y,$IU32+CB$23-$G$23,$IT32)</f>
        <v>35</v>
      </c>
      <c r="CC32" s="12">
        <f>INDEX('O3-8hr'!$A:$Y,$IU32+CC$23-$G$23,$IT32)</f>
        <v>33</v>
      </c>
      <c r="CD32" s="12">
        <f>INDEX('O3-8hr'!$A:$Y,$IU32+CD$23-$G$23,$IT32)</f>
        <v>52</v>
      </c>
      <c r="CE32" s="12">
        <f>INDEX('O3-8hr'!$A:$Y,$IU32+CE$23-$G$23,$IT32)</f>
        <v>31</v>
      </c>
      <c r="CF32" s="12">
        <f>INDEX('O3-8hr'!$A:$Y,$IU32+CF$23-$G$23,$IT32)</f>
        <v>24</v>
      </c>
      <c r="CG32" s="12">
        <f>INDEX('O3-8hr'!$A:$Y,$IU32+CG$23-$G$23,$IT32)</f>
        <v>32</v>
      </c>
      <c r="CH32" s="12">
        <f>INDEX('O3-8hr'!$A:$Y,$IU32+CH$23-$G$23,$IT32)</f>
        <v>28</v>
      </c>
      <c r="CI32" s="12">
        <f>INDEX('O3-8hr'!$A:$Y,$IU32+CI$23-$G$23,$IT32)</f>
        <v>38</v>
      </c>
      <c r="CJ32" s="12">
        <f>INDEX('O3-8hr'!$A:$Y,$IU32+CJ$23-$G$23,$IT32)</f>
        <v>48</v>
      </c>
      <c r="CK32" s="12">
        <f>INDEX('O3-8hr'!$A:$Y,$IU32+CK$23-$G$23,$IT32)</f>
        <v>34</v>
      </c>
      <c r="CL32" s="12">
        <f>INDEX('O3-8hr'!$A:$Y,$IU32+CL$23-$G$23,$IT32)</f>
        <v>45</v>
      </c>
      <c r="CM32" s="12">
        <f>INDEX('O3-8hr'!$A:$Y,$IU32+CM$23-$G$23,$IT32)</f>
        <v>58</v>
      </c>
      <c r="CN32" s="12">
        <f>INDEX('O3-8hr'!$A:$Y,$IU32+CN$23-$G$23,$IT32)</f>
        <v>54</v>
      </c>
      <c r="CO32" s="12">
        <f>INDEX('O3-8hr'!$A:$Y,$IU32+CO$23-$G$23,$IT32)</f>
        <v>47</v>
      </c>
      <c r="CP32" s="12">
        <f>INDEX('O3-8hr'!$A:$Y,$IU32+CP$23-$G$23,$IT32)</f>
        <v>33</v>
      </c>
      <c r="CQ32" s="12">
        <f>INDEX('O3-8hr'!$A:$Y,$IU32+CQ$23-$G$23,$IT32)</f>
        <v>23</v>
      </c>
      <c r="CR32" s="12">
        <f>INDEX('O3-8hr'!$A:$Y,$IU32+CR$23-$G$23,$IT32)</f>
        <v>30</v>
      </c>
      <c r="CS32" s="12">
        <f>INDEX('O3-8hr'!$A:$Y,$IU32+CS$23-$G$23,$IT32)</f>
        <v>26</v>
      </c>
      <c r="CT32" s="12">
        <f>INDEX('O3-8hr'!$A:$Y,$IU32+CT$23-$G$23,$IT32)</f>
        <v>20</v>
      </c>
      <c r="CU32" s="12">
        <f>INDEX('O3-8hr'!$A:$Y,$IU32+CU$23-$G$23,$IT32)</f>
        <v>40</v>
      </c>
      <c r="CV32" s="12">
        <f>INDEX('O3-8hr'!$A:$Y,$IU32+CV$23-$G$23,$IT32)</f>
        <v>44</v>
      </c>
      <c r="CW32" s="12">
        <f>INDEX('O3-8hr'!$A:$Y,$IU32+CW$23-$G$23,$IT32)</f>
        <v>26</v>
      </c>
      <c r="CX32" s="12">
        <f>INDEX('O3-8hr'!$A:$Y,$IU32+CX$23-$G$23,$IT32)</f>
        <v>36</v>
      </c>
      <c r="CY32" s="12">
        <f>INDEX('O3-8hr'!$A:$Y,$IU32+CY$23-$G$23,$IT32)</f>
        <v>51</v>
      </c>
      <c r="CZ32" s="12">
        <f>INDEX('O3-8hr'!$A:$Y,$IU32+CZ$23-$G$23,$IT32)</f>
        <v>32</v>
      </c>
      <c r="DA32" s="12">
        <f>INDEX('O3-8hr'!$A:$Y,$IU32+DA$23-$G$23,$IT32)</f>
        <v>34</v>
      </c>
      <c r="DB32" s="12">
        <f>INDEX('O3-8hr'!$A:$Y,$IU32+DB$23-$G$23,$IT32)</f>
        <v>47</v>
      </c>
      <c r="DC32" s="12">
        <f>INDEX('O3-8hr'!$A:$Y,$IU32+DC$23-$G$23,$IT32)</f>
        <v>54</v>
      </c>
      <c r="DD32" s="12">
        <f>INDEX('O3-8hr'!$A:$Y,$IU32+DD$23-$G$23,$IT32)</f>
        <v>38</v>
      </c>
      <c r="DE32" s="12">
        <f>INDEX('O3-8hr'!$A:$Y,$IU32+DE$23-$G$23,$IT32)</f>
        <v>40</v>
      </c>
      <c r="DF32" s="12">
        <f>INDEX('O3-8hr'!$A:$Y,$IU32+DF$23-$G$23,$IT32)</f>
        <v>42</v>
      </c>
      <c r="DG32" s="12">
        <f>INDEX('O3-8hr'!$A:$Y,$IU32+DG$23-$G$23,$IT32)</f>
        <v>36</v>
      </c>
      <c r="DH32" s="12">
        <f>INDEX('O3-8hr'!$A:$Y,$IU32+DH$23-$G$23,$IT32)</f>
        <v>47</v>
      </c>
      <c r="DI32" s="12">
        <f>INDEX('O3-8hr'!$A:$Y,$IU32+DI$23-$G$23,$IT32)</f>
        <v>44</v>
      </c>
      <c r="DJ32" s="12">
        <f>INDEX('O3-8hr'!$A:$Y,$IU32+DJ$23-$G$23,$IT32)</f>
        <v>54</v>
      </c>
      <c r="DK32" s="12">
        <f>INDEX('O3-8hr'!$A:$Y,$IU32+DK$23-$G$23,$IT32)</f>
        <v>57</v>
      </c>
      <c r="DL32" s="12">
        <f>INDEX('O3-8hr'!$A:$Y,$IU32+DL$23-$G$23,$IT32)</f>
        <v>61</v>
      </c>
      <c r="DM32" s="12">
        <f>INDEX('O3-8hr'!$A:$Y,$IU32+DM$23-$G$23,$IT32)</f>
        <v>45</v>
      </c>
      <c r="DN32" s="12">
        <f>INDEX('O3-8hr'!$A:$Y,$IU32+DN$23-$G$23,$IT32)</f>
        <v>45</v>
      </c>
      <c r="DO32" s="12">
        <f>INDEX('O3-8hr'!$A:$Y,$IU32+DO$23-$G$23,$IT32)</f>
        <v>56</v>
      </c>
      <c r="DP32" s="12">
        <f>INDEX('O3-8hr'!$A:$Y,$IU32+DP$23-$G$23,$IT32)</f>
        <v>37</v>
      </c>
      <c r="DQ32" s="12">
        <f>INDEX('O3-8hr'!$A:$Y,$IU32+DQ$23-$G$23,$IT32)</f>
        <v>30</v>
      </c>
      <c r="DR32" s="12">
        <f>INDEX('O3-8hr'!$A:$Y,$IU32+DR$23-$G$23,$IT32)</f>
        <v>48</v>
      </c>
      <c r="DS32" s="12">
        <f>INDEX('O3-8hr'!$A:$Y,$IU32+DS$23-$G$23,$IT32)</f>
        <v>42</v>
      </c>
      <c r="DT32" s="12">
        <f>INDEX('O3-8hr'!$A:$Y,$IU32+DT$23-$G$23,$IT32)</f>
        <v>43</v>
      </c>
      <c r="DU32" s="12">
        <f>INDEX('O3-8hr'!$A:$Y,$IU32+DU$23-$G$23,$IT32)</f>
        <v>38</v>
      </c>
      <c r="DV32" s="12">
        <f>INDEX('O3-8hr'!$A:$Y,$IU32+DV$23-$G$23,$IT32)</f>
        <v>51</v>
      </c>
      <c r="DW32" s="12">
        <f>INDEX('O3-8hr'!$A:$Y,$IU32+DW$23-$G$23,$IT32)</f>
        <v>68</v>
      </c>
      <c r="DX32" s="12">
        <f>INDEX('O3-8hr'!$A:$Y,$IU32+DX$23-$G$23,$IT32)</f>
        <v>68</v>
      </c>
      <c r="DY32" s="12">
        <f>INDEX('O3-8hr'!$A:$Y,$IU32+DY$23-$G$23,$IT32)</f>
        <v>66</v>
      </c>
      <c r="DZ32" s="12">
        <f>INDEX('O3-8hr'!$A:$Y,$IU32+DZ$23-$G$23,$IT32)</f>
        <v>56</v>
      </c>
      <c r="EA32" s="12">
        <f>INDEX('O3-8hr'!$A:$Y,$IU32+EA$23-$G$23,$IT32)</f>
        <v>52</v>
      </c>
      <c r="EB32" s="12">
        <f>INDEX('O3-8hr'!$A:$Y,$IU32+EB$23-$G$23,$IT32)</f>
        <v>28</v>
      </c>
      <c r="EC32" s="12">
        <f>INDEX('O3-8hr'!$A:$Y,$IU32+EC$23-$G$23,$IT32)</f>
        <v>26</v>
      </c>
      <c r="ED32" s="12">
        <f>INDEX('O3-8hr'!$A:$Y,$IU32+ED$23-$G$23,$IT32)</f>
        <v>40</v>
      </c>
      <c r="EE32" s="12">
        <f>INDEX('O3-8hr'!$A:$Y,$IU32+EE$23-$G$23,$IT32)</f>
        <v>39</v>
      </c>
      <c r="EF32" s="12">
        <f>INDEX('O3-8hr'!$A:$Y,$IU32+EF$23-$G$23,$IT32)</f>
        <v>42</v>
      </c>
      <c r="EG32" s="12">
        <f>INDEX('O3-8hr'!$A:$Y,$IU32+EG$23-$G$23,$IT32)</f>
        <v>65</v>
      </c>
      <c r="EH32" s="12">
        <f>INDEX('O3-8hr'!$A:$Y,$IU32+EH$23-$G$23,$IT32)</f>
        <v>82</v>
      </c>
      <c r="EI32" s="12">
        <f>INDEX('O3-8hr'!$A:$Y,$IU32+EI$23-$G$23,$IT32)</f>
        <v>58</v>
      </c>
      <c r="EJ32" s="12">
        <f>INDEX('O3-8hr'!$A:$Y,$IU32+EJ$23-$G$23,$IT32)</f>
        <v>38</v>
      </c>
      <c r="EK32" s="12">
        <f>INDEX('O3-8hr'!$A:$Y,$IU32+EK$23-$G$23,$IT32)</f>
        <v>42</v>
      </c>
      <c r="EL32" s="12">
        <f>INDEX('O3-8hr'!$A:$Y,$IU32+EL$23-$G$23,$IT32)</f>
        <v>48</v>
      </c>
      <c r="EM32" s="12">
        <f>INDEX('O3-8hr'!$A:$Y,$IU32+EM$23-$G$23,$IT32)</f>
        <v>49</v>
      </c>
      <c r="EN32" s="12">
        <f>INDEX('O3-8hr'!$A:$Y,$IU32+EN$23-$G$23,$IT32)</f>
        <v>54</v>
      </c>
      <c r="EO32" s="12">
        <f>INDEX('O3-8hr'!$A:$Y,$IU32+EO$23-$G$23,$IT32)</f>
        <v>47</v>
      </c>
      <c r="EP32" s="12">
        <f>INDEX('O3-8hr'!$A:$Y,$IU32+EP$23-$G$23,$IT32)</f>
        <v>37</v>
      </c>
      <c r="EQ32" s="12">
        <f>INDEX('O3-8hr'!$A:$Y,$IU32+EQ$23-$G$23,$IT32)</f>
        <v>49</v>
      </c>
      <c r="ER32" s="12">
        <f>INDEX('O3-8hr'!$A:$Y,$IU32+ER$23-$G$23,$IT32)</f>
        <v>43</v>
      </c>
      <c r="ES32" s="12">
        <f>INDEX('O3-8hr'!$A:$Y,$IU32+ES$23-$G$23,$IT32)</f>
        <v>31</v>
      </c>
      <c r="ET32" s="12">
        <f>INDEX('O3-8hr'!$A:$Y,$IU32+ET$23-$G$23,$IT32)</f>
        <v>28</v>
      </c>
      <c r="EU32" s="12">
        <f>INDEX('O3-8hr'!$A:$Y,$IU32+EU$23-$G$23,$IT32)</f>
        <v>32</v>
      </c>
      <c r="EV32" s="12">
        <f>INDEX('O3-8hr'!$A:$Y,$IU32+EV$23-$G$23,$IT32)</f>
        <v>23</v>
      </c>
      <c r="EW32" s="12">
        <f>INDEX('O3-8hr'!$A:$Y,$IU32+EW$23-$G$23,$IT32)</f>
        <v>35</v>
      </c>
      <c r="EX32" s="12">
        <f>INDEX('O3-8hr'!$A:$Y,$IU32+EX$23-$G$23,$IT32)</f>
        <v>48</v>
      </c>
      <c r="EY32" s="12">
        <f>INDEX('O3-8hr'!$A:$Y,$IU32+EY$23-$G$23,$IT32)</f>
        <v>39</v>
      </c>
      <c r="EZ32" s="12">
        <f>INDEX('O3-8hr'!$A:$Y,$IU32+EZ$23-$G$23,$IT32)</f>
        <v>55</v>
      </c>
      <c r="FA32" s="12">
        <f>INDEX('O3-8hr'!$A:$Y,$IU32+FA$23-$G$23,$IT32)</f>
        <v>46</v>
      </c>
      <c r="FB32" s="12">
        <f>INDEX('O3-8hr'!$A:$Y,$IU32+FB$23-$G$23,$IT32)</f>
        <v>37</v>
      </c>
      <c r="FC32" s="12">
        <f>INDEX('O3-8hr'!$A:$Y,$IU32+FC$23-$G$23,$IT32)</f>
        <v>38</v>
      </c>
      <c r="FD32" s="12">
        <f>INDEX('O3-8hr'!$A:$Y,$IU32+FD$23-$G$23,$IT32)</f>
        <v>35</v>
      </c>
      <c r="FE32" s="12">
        <f>INDEX('O3-8hr'!$A:$Y,$IU32+FE$23-$G$23,$IT32)</f>
        <v>25</v>
      </c>
      <c r="FF32" s="12">
        <f>INDEX('O3-8hr'!$A:$Y,$IU32+FF$23-$G$23,$IT32)</f>
        <v>23</v>
      </c>
      <c r="FG32" s="12">
        <f>INDEX('O3-8hr'!$A:$Y,$IU32+FG$23-$G$23,$IT32)</f>
        <v>44</v>
      </c>
      <c r="FH32" s="12">
        <f>INDEX('O3-8hr'!$A:$Y,$IU32+FH$23-$G$23,$IT32)</f>
        <v>58</v>
      </c>
      <c r="FI32" s="12">
        <f>INDEX('O3-8hr'!$A:$Y,$IU32+FI$23-$G$23,$IT32)</f>
        <v>53</v>
      </c>
      <c r="FJ32" s="12">
        <f>INDEX('O3-8hr'!$A:$Y,$IU32+FJ$23-$G$23,$IT32)</f>
        <v>44</v>
      </c>
      <c r="FK32" s="12">
        <f>INDEX('O3-8hr'!$A:$Y,$IU32+FK$23-$G$23,$IT32)</f>
        <v>58</v>
      </c>
      <c r="FL32" s="12">
        <f>INDEX('O3-8hr'!$A:$Y,$IU32+FL$23-$G$23,$IT32)</f>
        <v>58</v>
      </c>
      <c r="FM32" s="12">
        <f>INDEX('O3-8hr'!$A:$Y,$IU32+FM$23-$G$23,$IT32)</f>
        <v>53</v>
      </c>
      <c r="FN32" s="12">
        <f>INDEX('O3-8hr'!$A:$Y,$IU32+FN$23-$G$23,$IT32)</f>
        <v>40</v>
      </c>
      <c r="FO32" s="12">
        <f>INDEX('O3-8hr'!$A:$Y,$IU32+FO$23-$G$23,$IT32)</f>
        <v>45</v>
      </c>
      <c r="FP32" s="12">
        <f>INDEX('O3-8hr'!$A:$Y,$IU32+FP$23-$G$23,$IT32)</f>
        <v>43</v>
      </c>
      <c r="FQ32" s="12">
        <f>INDEX('O3-8hr'!$A:$Y,$IU32+FQ$23-$G$23,$IT32)</f>
        <v>40</v>
      </c>
      <c r="FR32" s="12">
        <f>INDEX('O3-8hr'!$A:$Y,$IU32+FR$23-$G$23,$IT32)</f>
        <v>56</v>
      </c>
      <c r="FS32" s="12">
        <f>INDEX('O3-8hr'!$A:$Y,$IU32+FS$23-$G$23,$IT32)</f>
        <v>56</v>
      </c>
      <c r="FT32" s="12">
        <f>INDEX('O3-8hr'!$A:$Y,$IU32+FT$23-$G$23,$IT32)</f>
        <v>51</v>
      </c>
      <c r="FU32" s="12">
        <f>INDEX('O3-8hr'!$A:$Y,$IU32+FU$23-$G$23,$IT32)</f>
        <v>45</v>
      </c>
      <c r="FV32" s="12">
        <f>INDEX('O3-8hr'!$A:$Y,$IU32+FV$23-$G$23,$IT32)</f>
        <v>21</v>
      </c>
      <c r="FW32" s="12">
        <f>INDEX('O3-8hr'!$A:$Y,$IU32+FW$23-$G$23,$IT32)</f>
        <v>28</v>
      </c>
      <c r="FX32" s="12">
        <f>INDEX('O3-8hr'!$A:$Y,$IU32+FX$23-$G$23,$IT32)</f>
        <v>31</v>
      </c>
      <c r="FY32" s="12">
        <f>INDEX('O3-8hr'!$A:$Y,$IU32+FY$23-$G$23,$IT32)</f>
        <v>46</v>
      </c>
      <c r="FZ32" s="12">
        <f>INDEX('O3-8hr'!$A:$Y,$IU32+FZ$23-$G$23,$IT32)</f>
        <v>37</v>
      </c>
      <c r="GA32" s="12">
        <f>INDEX('O3-8hr'!$A:$Y,$IU32+GA$23-$G$23,$IT32)</f>
        <v>45</v>
      </c>
      <c r="GB32" s="12">
        <f>INDEX('O3-8hr'!$A:$Y,$IU32+GB$23-$G$23,$IT32)</f>
        <v>44</v>
      </c>
      <c r="GC32" s="12">
        <f>INDEX('O3-8hr'!$A:$Y,$IU32+GC$23-$G$23,$IT32)</f>
        <v>43</v>
      </c>
      <c r="GD32" s="12">
        <f>INDEX('O3-8hr'!$A:$Y,$IU32+GD$23-$G$23,$IT32)</f>
        <v>66</v>
      </c>
      <c r="GE32" s="12">
        <f>INDEX('O3-8hr'!$A:$Y,$IU32+GE$23-$G$23,$IT32)</f>
        <v>46</v>
      </c>
      <c r="GF32" s="12">
        <f>INDEX('O3-8hr'!$A:$Y,$IU32+GF$23-$G$23,$IT32)</f>
        <v>49</v>
      </c>
      <c r="GG32" s="12">
        <f>INDEX('O3-8hr'!$A:$Y,$IU32+GG$23-$G$23,$IT32)</f>
        <v>48</v>
      </c>
      <c r="GH32" s="12">
        <f>INDEX('O3-8hr'!$A:$Y,$IU32+GH$23-$G$23,$IT32)</f>
        <v>24</v>
      </c>
      <c r="GI32" s="12">
        <f>INDEX('O3-8hr'!$A:$Y,$IU32+GI$23-$G$23,$IT32)</f>
        <v>26</v>
      </c>
      <c r="GJ32" s="12">
        <f>INDEX('O3-8hr'!$A:$Y,$IU32+GJ$23-$G$23,$IT32)</f>
        <v>27</v>
      </c>
      <c r="GK32" s="12">
        <f>INDEX('O3-8hr'!$A:$Y,$IU32+GK$23-$G$23,$IT32)</f>
        <v>36</v>
      </c>
      <c r="GL32" s="12">
        <f>INDEX('O3-8hr'!$A:$Y,$IU32+GL$23-$G$23,$IT32)</f>
        <v>52</v>
      </c>
      <c r="GM32" s="12">
        <f>INDEX('O3-8hr'!$A:$Y,$IU32+GM$23-$G$23,$IT32)</f>
        <v>43</v>
      </c>
      <c r="GN32" s="12">
        <f>INDEX('O3-8hr'!$A:$Y,$IU32+GN$23-$G$23,$IT32)</f>
        <v>46</v>
      </c>
      <c r="GO32" s="12">
        <f>INDEX('O3-8hr'!$A:$Y,$IU32+GO$23-$G$23,$IT32)</f>
        <v>39</v>
      </c>
      <c r="GP32" s="12">
        <f>INDEX('O3-8hr'!$A:$Y,$IU32+GP$23-$G$23,$IT32)</f>
        <v>18</v>
      </c>
      <c r="GQ32" s="12">
        <f>INDEX('O3-8hr'!$A:$Y,$IU32+GQ$23-$G$23,$IT32)</f>
        <v>25</v>
      </c>
      <c r="GR32" s="12">
        <f>INDEX('O3-8hr'!$A:$Y,$IU32+GR$23-$G$23,$IT32)</f>
        <v>25</v>
      </c>
      <c r="GS32" s="12">
        <f>INDEX('O3-8hr'!$A:$Y,$IU32+GS$23-$G$23,$IT32)</f>
        <v>13</v>
      </c>
      <c r="GT32" s="12">
        <f>INDEX('O3-8hr'!$A:$Y,$IU32+GT$23-$G$23,$IT32)</f>
        <v>13</v>
      </c>
      <c r="GU32" s="12">
        <f>INDEX('O3-8hr'!$A:$Y,$IU32+GU$23-$G$23,$IT32)</f>
        <v>18</v>
      </c>
      <c r="GV32" s="12">
        <f>INDEX('O3-8hr'!$A:$Y,$IU32+GV$23-$G$23,$IT32)</f>
        <v>21</v>
      </c>
      <c r="GW32" s="12">
        <f>INDEX('O3-8hr'!$A:$Y,$IU32+GW$23-$G$23,$IT32)</f>
        <v>32</v>
      </c>
      <c r="GX32" s="12">
        <f>INDEX('O3-8hr'!$A:$Y,$IU32+GX$23-$G$23,$IT32)</f>
        <v>35</v>
      </c>
      <c r="GY32" s="12">
        <f>INDEX('O3-8hr'!$A:$Y,$IU32+GY$23-$G$23,$IT32)</f>
        <v>30</v>
      </c>
      <c r="GZ32" s="12">
        <f>INDEX('O3-8hr'!$A:$Y,$IU32+GZ$23-$G$23,$IT32)</f>
        <v>22</v>
      </c>
      <c r="HA32" s="12">
        <f>INDEX('O3-8hr'!$A:$Y,$IU32+HA$23-$G$23,$IT32)</f>
        <v>44</v>
      </c>
      <c r="HB32" s="12">
        <f>INDEX('O3-8hr'!$A:$Y,$IU32+HB$23-$G$23,$IT32)</f>
        <v>24</v>
      </c>
      <c r="HC32" s="12">
        <f>INDEX('O3-8hr'!$A:$Y,$IU32+HC$23-$G$23,$IT32)</f>
        <v>32</v>
      </c>
      <c r="HD32" s="12">
        <f>INDEX('O3-8hr'!$A:$Y,$IU32+HD$23-$G$23,$IT32)</f>
        <v>29</v>
      </c>
      <c r="HE32" s="12">
        <f>INDEX('O3-8hr'!$A:$Y,$IU32+HE$23-$G$23,$IT32)</f>
        <v>24</v>
      </c>
      <c r="HF32" s="12">
        <f>INDEX('O3-8hr'!$A:$Y,$IU32+HF$23-$G$23,$IT32)</f>
        <v>30</v>
      </c>
      <c r="HG32" s="12">
        <f>INDEX('O3-8hr'!$A:$Y,$IU32+HG$23-$G$23,$IT32)</f>
        <v>29</v>
      </c>
      <c r="HH32" s="12">
        <f>INDEX('O3-8hr'!$A:$Y,$IU32+HH$23-$G$23,$IT32)</f>
        <v>26</v>
      </c>
      <c r="HI32" s="12">
        <f>INDEX('O3-8hr'!$A:$Y,$IU32+HI$23-$G$23,$IT32)</f>
        <v>32</v>
      </c>
      <c r="HJ32" s="12">
        <f>INDEX('O3-8hr'!$A:$Y,$IU32+HJ$23-$G$23,$IT32)</f>
        <v>22</v>
      </c>
      <c r="HK32" s="12">
        <f>INDEX('O3-8hr'!$A:$Y,$IU32+HK$23-$G$23,$IT32)</f>
        <v>50</v>
      </c>
      <c r="HL32" s="12">
        <f>INDEX('O3-8hr'!$A:$Y,$IU32+HL$23-$G$23,$IT32)</f>
        <v>42</v>
      </c>
      <c r="HM32" s="12">
        <f>INDEX('O3-8hr'!$A:$Y,$IU32+HM$23-$G$23,$IT32)</f>
        <v>48</v>
      </c>
      <c r="HN32" s="12">
        <f>INDEX('O3-8hr'!$A:$Y,$IU32+HN$23-$G$23,$IT32)</f>
        <v>43</v>
      </c>
      <c r="HO32" s="12">
        <f>INDEX('O3-8hr'!$A:$Y,$IU32+HO$23-$G$23,$IT32)</f>
        <v>40</v>
      </c>
      <c r="HP32" s="12">
        <f>INDEX('O3-8hr'!$A:$Y,$IU32+HP$23-$G$23,$IT32)</f>
        <v>45</v>
      </c>
      <c r="HQ32" s="12">
        <f>INDEX('O3-8hr'!$A:$Y,$IU32+HQ$23-$G$23,$IT32)</f>
        <v>21</v>
      </c>
      <c r="HR32" s="12">
        <f>INDEX('O3-8hr'!$A:$Y,$IU32+HR$23-$G$23,$IT32)</f>
        <v>23</v>
      </c>
      <c r="HS32" s="12">
        <f>INDEX('O3-8hr'!$A:$Y,$IU32+HS$23-$G$23,$IT32)</f>
        <v>25</v>
      </c>
      <c r="HT32" s="12">
        <f>INDEX('O3-8hr'!$A:$Y,$IU32+HT$23-$G$23,$IT32)</f>
        <v>26</v>
      </c>
      <c r="HU32" s="12">
        <f>INDEX('O3-8hr'!$A:$Y,$IU32+HU$23-$G$23,$IT32)</f>
        <v>30</v>
      </c>
      <c r="HV32" s="12">
        <f>INDEX('O3-8hr'!$A:$Y,$IU32+HV$23-$G$23,$IT32)</f>
        <v>31</v>
      </c>
      <c r="HW32" s="12">
        <f>INDEX('O3-8hr'!$A:$Y,$IU32+HW$23-$G$23,$IT32)</f>
        <v>22</v>
      </c>
      <c r="HX32" s="12">
        <f>INDEX('O3-8hr'!$A:$Y,$IU32+HX$23-$G$23,$IT32)</f>
        <v>29</v>
      </c>
      <c r="HY32" s="12">
        <f>INDEX('O3-8hr'!$A:$Y,$IU32+HY$23-$G$23,$IT32)</f>
        <v>28</v>
      </c>
      <c r="HZ32" s="12">
        <f>INDEX('O3-8hr'!$A:$Y,$IU32+HZ$23-$G$23,$IT32)</f>
        <v>25</v>
      </c>
      <c r="IA32" s="12">
        <f>INDEX('O3-8hr'!$A:$Y,$IU32+IA$23-$G$23,$IT32)</f>
        <v>27</v>
      </c>
      <c r="IB32" s="12">
        <f>INDEX('O3-8hr'!$A:$Y,$IU32+IB$23-$G$23,$IT32)</f>
        <v>27</v>
      </c>
      <c r="IC32" s="12">
        <f>INDEX('O3-8hr'!$A:$Y,$IU32+IC$23-$G$23,$IT32)</f>
        <v>34</v>
      </c>
      <c r="ID32" s="12">
        <f>INDEX('O3-8hr'!$A:$Y,$IU32+ID$23-$G$23,$IT32)</f>
        <v>30</v>
      </c>
      <c r="IE32" s="12">
        <f>INDEX('O3-8hr'!$A:$Y,$IU32+IE$23-$G$23,$IT32)</f>
        <v>35</v>
      </c>
      <c r="IF32" s="12">
        <f>INDEX('O3-8hr'!$A:$Y,$IU32+IF$23-$G$23,$IT32)</f>
        <v>32</v>
      </c>
      <c r="IG32" s="12">
        <f>INDEX('O3-8hr'!$A:$Y,$IU32+IG$23-$G$23,$IT32)</f>
        <v>28</v>
      </c>
      <c r="IH32" s="12">
        <f>INDEX('O3-8hr'!$A:$Y,$IU32+IH$23-$G$23,$IT32)</f>
        <v>33</v>
      </c>
      <c r="II32" s="12">
        <f>INDEX('O3-8hr'!$A:$Y,$IU32+II$23-$G$23,$IT32)</f>
        <v>37</v>
      </c>
      <c r="IJ32" s="12">
        <f>INDEX('O3-8hr'!$A:$Y,$IU32+IJ$23-$G$23,$IT32)</f>
        <v>22</v>
      </c>
      <c r="IK32" s="12">
        <f>INDEX('O3-8hr'!$A:$Y,$IU32+IK$23-$G$23,$IT32)</f>
        <v>24</v>
      </c>
      <c r="IL32" s="12">
        <f>INDEX('O3-8hr'!$A:$Y,$IU32+IL$23-$G$23,$IT32)</f>
        <v>33</v>
      </c>
      <c r="IM32" s="12">
        <f>INDEX('O3-8hr'!$A:$Y,$IU32+IM$23-$G$23,$IT32)</f>
        <v>34</v>
      </c>
      <c r="IN32" s="12">
        <f>INDEX('O3-8hr'!$A:$Y,$IU32+IN$23-$G$23,$IT32)</f>
        <v>19</v>
      </c>
      <c r="IO32" s="12">
        <f>INDEX('O3-8hr'!$A:$Y,$IU32+IO$23-$G$23,$IT32)</f>
        <v>24</v>
      </c>
      <c r="IP32" s="12">
        <f>INDEX('O3-8hr'!$A:$Y,$IU32+IP$23-$G$23,$IT32)</f>
        <v>33</v>
      </c>
      <c r="IQ32" s="17">
        <f>INDEX('O3-8hr'!$A:$Y,$IU32+IQ$23-$G$23,$IT32)</f>
        <v>44</v>
      </c>
      <c r="IR32" s="26">
        <f t="shared" si="57"/>
        <v>82</v>
      </c>
      <c r="IT32" s="26">
        <f>MATCH($B32,'O3-8hr'!$1:$1,0)</f>
        <v>13</v>
      </c>
      <c r="IU32" s="38">
        <f>MATCH(DATE($A32,$IT$19,$IU$19),'O3-8hr'!$B:$B,0)</f>
        <v>1161</v>
      </c>
    </row>
    <row r="33" spans="1:255" ht="12.75" customHeight="1" x14ac:dyDescent="0.2">
      <c r="A33" s="26">
        <v>2018</v>
      </c>
      <c r="B33" s="26">
        <v>340010006</v>
      </c>
      <c r="C33" s="88">
        <f>INDEX(Sites!$A:$N,MATCH($B33,Sites!$A:$A,0),2)</f>
        <v>39.464872</v>
      </c>
      <c r="D33" s="26" t="str">
        <f>INDEX(Sites!$A:$N,MATCH($B33,Sites!$A:$A,0),4)</f>
        <v>NJ</v>
      </c>
      <c r="E33" s="26" t="str">
        <f>INDEX(Sites!$A:$N,MATCH($B33,Sites!$A:$A,0),10)</f>
        <v>5.0</v>
      </c>
      <c r="F33" s="148" t="str">
        <f>INDEX(Sites!$A:$N,MATCH($B33,Sites!$A:$A,0),6)</f>
        <v>Brigantine</v>
      </c>
      <c r="G33" s="18">
        <f>INDEX('O3-8hr'!$A:$Y,$IU33+G$23-$G$23,$IT33)</f>
        <v>41</v>
      </c>
      <c r="H33" s="12">
        <f>INDEX('O3-8hr'!$A:$Y,$IU33+H$23-$G$23,$IT33)</f>
        <v>39</v>
      </c>
      <c r="I33" s="12">
        <f>INDEX('O3-8hr'!$A:$Y,$IU33+I$23-$G$23,$IT33)</f>
        <v>41</v>
      </c>
      <c r="J33" s="12">
        <f>INDEX('O3-8hr'!$A:$Y,$IU33+J$23-$G$23,$IT33)</f>
        <v>44</v>
      </c>
      <c r="K33" s="12">
        <f>INDEX('O3-8hr'!$A:$Y,$IU33+K$23-$G$23,$IT33)</f>
        <v>41</v>
      </c>
      <c r="L33" s="12">
        <f>INDEX('O3-8hr'!$A:$Y,$IU33+L$23-$G$23,$IT33)</f>
        <v>48</v>
      </c>
      <c r="M33" s="12">
        <f>INDEX('O3-8hr'!$A:$Y,$IU33+M$23-$G$23,$IT33)</f>
        <v>47</v>
      </c>
      <c r="N33" s="12">
        <f>INDEX('O3-8hr'!$A:$Y,$IU33+N$23-$G$23,$IT33)</f>
        <v>42</v>
      </c>
      <c r="O33" s="12">
        <f>INDEX('O3-8hr'!$A:$Y,$IU33+O$23-$G$23,$IT33)</f>
        <v>38</v>
      </c>
      <c r="P33" s="12">
        <f>INDEX('O3-8hr'!$A:$Y,$IU33+P$23-$G$23,$IT33)</f>
        <v>45</v>
      </c>
      <c r="Q33" s="12">
        <f>INDEX('O3-8hr'!$A:$Y,$IU33+Q$23-$G$23,$IT33)</f>
        <v>45</v>
      </c>
      <c r="R33" s="12">
        <f>INDEX('O3-8hr'!$A:$Y,$IU33+R$23-$G$23,$IT33)</f>
        <v>44</v>
      </c>
      <c r="S33" s="12">
        <f>INDEX('O3-8hr'!$A:$Y,$IU33+S$23-$G$23,$IT33)</f>
        <v>41</v>
      </c>
      <c r="T33" s="12">
        <f>INDEX('O3-8hr'!$A:$Y,$IU33+T$23-$G$23,$IT33)</f>
        <v>39</v>
      </c>
      <c r="U33" s="12">
        <f>INDEX('O3-8hr'!$A:$Y,$IU33+U$23-$G$23,$IT33)</f>
        <v>44</v>
      </c>
      <c r="V33" s="12">
        <f>INDEX('O3-8hr'!$A:$Y,$IU33+V$23-$G$23,$IT33)</f>
        <v>43</v>
      </c>
      <c r="W33" s="12">
        <f>INDEX('O3-8hr'!$A:$Y,$IU33+W$23-$G$23,$IT33)</f>
        <v>43</v>
      </c>
      <c r="X33" s="12">
        <f>INDEX('O3-8hr'!$A:$Y,$IU33+X$23-$G$23,$IT33)</f>
        <v>51</v>
      </c>
      <c r="Y33" s="12">
        <f>INDEX('O3-8hr'!$A:$Y,$IU33+Y$23-$G$23,$IT33)</f>
        <v>49</v>
      </c>
      <c r="Z33" s="12">
        <f>INDEX('O3-8hr'!$A:$Y,$IU33+Z$23-$G$23,$IT33)</f>
        <v>44</v>
      </c>
      <c r="AA33" s="12">
        <f>INDEX('O3-8hr'!$A:$Y,$IU33+AA$23-$G$23,$IT33)</f>
        <v>43</v>
      </c>
      <c r="AB33" s="12">
        <f>INDEX('O3-8hr'!$A:$Y,$IU33+AB$23-$G$23,$IT33)</f>
        <v>45</v>
      </c>
      <c r="AC33" s="12">
        <f>INDEX('O3-8hr'!$A:$Y,$IU33+AC$23-$G$23,$IT33)</f>
        <v>45</v>
      </c>
      <c r="AD33" s="12">
        <f>INDEX('O3-8hr'!$A:$Y,$IU33+AD$23-$G$23,$IT33)</f>
        <v>49</v>
      </c>
      <c r="AE33" s="12">
        <f>INDEX('O3-8hr'!$A:$Y,$IU33+AE$23-$G$23,$IT33)</f>
        <v>45</v>
      </c>
      <c r="AF33" s="12">
        <f>INDEX('O3-8hr'!$A:$Y,$IU33+AF$23-$G$23,$IT33)</f>
        <v>48</v>
      </c>
      <c r="AG33" s="12">
        <f>INDEX('O3-8hr'!$A:$Y,$IU33+AG$23-$G$23,$IT33)</f>
        <v>49</v>
      </c>
      <c r="AH33" s="12">
        <f>INDEX('O3-8hr'!$A:$Y,$IU33+AH$23-$G$23,$IT33)</f>
        <v>43</v>
      </c>
      <c r="AI33" s="12">
        <f>INDEX('O3-8hr'!$A:$Y,$IU33+AI$23-$G$23,$IT33)</f>
        <v>44</v>
      </c>
      <c r="AJ33" s="12">
        <f>INDEX('O3-8hr'!$A:$Y,$IU33+AJ$23-$G$23,$IT33)</f>
        <v>37</v>
      </c>
      <c r="AK33" s="12">
        <f>INDEX('O3-8hr'!$A:$Y,$IU33+AK$23-$G$23,$IT33)</f>
        <v>47</v>
      </c>
      <c r="AL33" s="12">
        <f>INDEX('O3-8hr'!$A:$Y,$IU33+AL$23-$G$23,$IT33)</f>
        <v>47</v>
      </c>
      <c r="AM33" s="12">
        <f>INDEX('O3-8hr'!$A:$Y,$IU33+AM$23-$G$23,$IT33)</f>
        <v>49</v>
      </c>
      <c r="AN33" s="12">
        <f>INDEX('O3-8hr'!$A:$Y,$IU33+AN$23-$G$23,$IT33)</f>
        <v>48</v>
      </c>
      <c r="AO33" s="12">
        <f>INDEX('O3-8hr'!$A:$Y,$IU33+AO$23-$G$23,$IT33)</f>
        <v>46</v>
      </c>
      <c r="AP33" s="12">
        <f>INDEX('O3-8hr'!$A:$Y,$IU33+AP$23-$G$23,$IT33)</f>
        <v>48</v>
      </c>
      <c r="AQ33" s="12">
        <f>INDEX('O3-8hr'!$A:$Y,$IU33+AQ$23-$G$23,$IT33)</f>
        <v>52</v>
      </c>
      <c r="AR33" s="12">
        <f>INDEX('O3-8hr'!$A:$Y,$IU33+AR$23-$G$23,$IT33)</f>
        <v>49</v>
      </c>
      <c r="AS33" s="12">
        <f>INDEX('O3-8hr'!$A:$Y,$IU33+AS$23-$G$23,$IT33)</f>
        <v>47</v>
      </c>
      <c r="AT33" s="12">
        <f>INDEX('O3-8hr'!$A:$Y,$IU33+AT$23-$G$23,$IT33)</f>
        <v>49</v>
      </c>
      <c r="AU33" s="12">
        <f>INDEX('O3-8hr'!$A:$Y,$IU33+AU$23-$G$23,$IT33)</f>
        <v>47</v>
      </c>
      <c r="AV33" s="12">
        <f>INDEX('O3-8hr'!$A:$Y,$IU33+AV$23-$G$23,$IT33)</f>
        <v>52</v>
      </c>
      <c r="AW33" s="12">
        <f>INDEX('O3-8hr'!$A:$Y,$IU33+AW$23-$G$23,$IT33)</f>
        <v>57</v>
      </c>
      <c r="AX33" s="12">
        <f>INDEX('O3-8hr'!$A:$Y,$IU33+AX$23-$G$23,$IT33)</f>
        <v>55</v>
      </c>
      <c r="AY33" s="12">
        <f>INDEX('O3-8hr'!$A:$Y,$IU33+AY$23-$G$23,$IT33)</f>
        <v>47</v>
      </c>
      <c r="AZ33" s="12">
        <f>INDEX('O3-8hr'!$A:$Y,$IU33+AZ$23-$G$23,$IT33)</f>
        <v>48</v>
      </c>
      <c r="BA33" s="12">
        <f>INDEX('O3-8hr'!$A:$Y,$IU33+BA$23-$G$23,$IT33)</f>
        <v>35</v>
      </c>
      <c r="BB33" s="12">
        <f>INDEX('O3-8hr'!$A:$Y,$IU33+BB$23-$G$23,$IT33)</f>
        <v>38</v>
      </c>
      <c r="BC33" s="12">
        <f>INDEX('O3-8hr'!$A:$Y,$IU33+BC$23-$G$23,$IT33)</f>
        <v>47</v>
      </c>
      <c r="BD33" s="12">
        <f>INDEX('O3-8hr'!$A:$Y,$IU33+BD$23-$G$23,$IT33)</f>
        <v>44</v>
      </c>
      <c r="BE33" s="12">
        <f>INDEX('O3-8hr'!$A:$Y,$IU33+BE$23-$G$23,$IT33)</f>
        <v>47</v>
      </c>
      <c r="BF33" s="12">
        <f>INDEX('O3-8hr'!$A:$Y,$IU33+BF$23-$G$23,$IT33)</f>
        <v>53</v>
      </c>
      <c r="BG33" s="12">
        <f>INDEX('O3-8hr'!$A:$Y,$IU33+BG$23-$G$23,$IT33)</f>
        <v>54</v>
      </c>
      <c r="BH33" s="12">
        <f>INDEX('O3-8hr'!$A:$Y,$IU33+BH$23-$G$23,$IT33)</f>
        <v>59</v>
      </c>
      <c r="BI33" s="12">
        <f>INDEX('O3-8hr'!$A:$Y,$IU33+BI$23-$G$23,$IT33)</f>
        <v>57</v>
      </c>
      <c r="BJ33" s="12">
        <f>INDEX('O3-8hr'!$A:$Y,$IU33+BJ$23-$G$23,$IT33)</f>
        <v>51</v>
      </c>
      <c r="BK33" s="12">
        <f>INDEX('O3-8hr'!$A:$Y,$IU33+BK$23-$G$23,$IT33)</f>
        <v>56</v>
      </c>
      <c r="BL33" s="12">
        <f>INDEX('O3-8hr'!$A:$Y,$IU33+BL$23-$G$23,$IT33)</f>
        <v>54</v>
      </c>
      <c r="BM33" s="12">
        <f>INDEX('O3-8hr'!$A:$Y,$IU33+BM$23-$G$23,$IT33)</f>
        <v>56</v>
      </c>
      <c r="BN33" s="12">
        <f>INDEX('O3-8hr'!$A:$Y,$IU33+BN$23-$G$23,$IT33)</f>
        <v>41</v>
      </c>
      <c r="BO33" s="12">
        <f>INDEX('O3-8hr'!$A:$Y,$IU33+BO$23-$G$23,$IT33)</f>
        <v>50</v>
      </c>
      <c r="BP33" s="12">
        <f>INDEX('O3-8hr'!$A:$Y,$IU33+BP$23-$G$23,$IT33)</f>
        <v>74</v>
      </c>
      <c r="BQ33" s="12">
        <f>INDEX('O3-8hr'!$A:$Y,$IU33+BQ$23-$G$23,$IT33)</f>
        <v>65</v>
      </c>
      <c r="BR33" s="12">
        <f>INDEX('O3-8hr'!$A:$Y,$IU33+BR$23-$G$23,$IT33)</f>
        <v>61</v>
      </c>
      <c r="BS33" s="12">
        <f>INDEX('O3-8hr'!$A:$Y,$IU33+BS$23-$G$23,$IT33)</f>
        <v>55</v>
      </c>
      <c r="BT33" s="12">
        <f>INDEX('O3-8hr'!$A:$Y,$IU33+BT$23-$G$23,$IT33)</f>
        <v>54</v>
      </c>
      <c r="BU33" s="12">
        <f>INDEX('O3-8hr'!$A:$Y,$IU33+BU$23-$G$23,$IT33)</f>
        <v>46</v>
      </c>
      <c r="BV33" s="12">
        <f>INDEX('O3-8hr'!$A:$Y,$IU33+BV$23-$G$23,$IT33)</f>
        <v>56</v>
      </c>
      <c r="BW33" s="12">
        <f>INDEX('O3-8hr'!$A:$Y,$IU33+BW$23-$G$23,$IT33)</f>
        <v>56</v>
      </c>
      <c r="BX33" s="12">
        <f>INDEX('O3-8hr'!$A:$Y,$IU33+BX$23-$G$23,$IT33)</f>
        <v>49</v>
      </c>
      <c r="BY33" s="12">
        <f>INDEX('O3-8hr'!$A:$Y,$IU33+BY$23-$G$23,$IT33)</f>
        <v>43</v>
      </c>
      <c r="BZ33" s="12">
        <f>INDEX('O3-8hr'!$A:$Y,$IU33+BZ$23-$G$23,$IT33)</f>
        <v>57</v>
      </c>
      <c r="CA33" s="12">
        <f>INDEX('O3-8hr'!$A:$Y,$IU33+CA$23-$G$23,$IT33)</f>
        <v>57</v>
      </c>
      <c r="CB33" s="12">
        <f>INDEX('O3-8hr'!$A:$Y,$IU33+CB$23-$G$23,$IT33)</f>
        <v>45</v>
      </c>
      <c r="CC33" s="12">
        <f>INDEX('O3-8hr'!$A:$Y,$IU33+CC$23-$G$23,$IT33)</f>
        <v>42</v>
      </c>
      <c r="CD33" s="12">
        <f>INDEX('O3-8hr'!$A:$Y,$IU33+CD$23-$G$23,$IT33)</f>
        <v>44</v>
      </c>
      <c r="CE33" s="12">
        <f>INDEX('O3-8hr'!$A:$Y,$IU33+CE$23-$G$23,$IT33)</f>
        <v>41</v>
      </c>
      <c r="CF33" s="12">
        <f>INDEX('O3-8hr'!$A:$Y,$IU33+CF$23-$G$23,$IT33)</f>
        <v>34</v>
      </c>
      <c r="CG33" s="12">
        <f>INDEX('O3-8hr'!$A:$Y,$IU33+CG$23-$G$23,$IT33)</f>
        <v>35</v>
      </c>
      <c r="CH33" s="12">
        <f>INDEX('O3-8hr'!$A:$Y,$IU33+CH$23-$G$23,$IT33)</f>
        <v>33</v>
      </c>
      <c r="CI33" s="12">
        <f>INDEX('O3-8hr'!$A:$Y,$IU33+CI$23-$G$23,$IT33)</f>
        <v>34</v>
      </c>
      <c r="CJ33" s="12">
        <f>INDEX('O3-8hr'!$A:$Y,$IU33+CJ$23-$G$23,$IT33)</f>
        <v>45</v>
      </c>
      <c r="CK33" s="12">
        <f>INDEX('O3-8hr'!$A:$Y,$IU33+CK$23-$G$23,$IT33)</f>
        <v>40</v>
      </c>
      <c r="CL33" s="12">
        <f>INDEX('O3-8hr'!$A:$Y,$IU33+CL$23-$G$23,$IT33)</f>
        <v>40</v>
      </c>
      <c r="CM33" s="12">
        <f>INDEX('O3-8hr'!$A:$Y,$IU33+CM$23-$G$23,$IT33)</f>
        <v>50</v>
      </c>
      <c r="CN33" s="12">
        <f>INDEX('O3-8hr'!$A:$Y,$IU33+CN$23-$G$23,$IT33)</f>
        <v>43</v>
      </c>
      <c r="CO33" s="12">
        <f>INDEX('O3-8hr'!$A:$Y,$IU33+CO$23-$G$23,$IT33)</f>
        <v>31</v>
      </c>
      <c r="CP33" s="12">
        <f>INDEX('O3-8hr'!$A:$Y,$IU33+CP$23-$G$23,$IT33)</f>
        <v>26</v>
      </c>
      <c r="CQ33" s="12">
        <f>INDEX('O3-8hr'!$A:$Y,$IU33+CQ$23-$G$23,$IT33)</f>
        <v>21</v>
      </c>
      <c r="CR33" s="12">
        <f>INDEX('O3-8hr'!$A:$Y,$IU33+CR$23-$G$23,$IT33)</f>
        <v>24</v>
      </c>
      <c r="CS33" s="12">
        <f>INDEX('O3-8hr'!$A:$Y,$IU33+CS$23-$G$23,$IT33)</f>
        <v>26</v>
      </c>
      <c r="CT33" s="12">
        <f>INDEX('O3-8hr'!$A:$Y,$IU33+CT$23-$G$23,$IT33)</f>
        <v>21</v>
      </c>
      <c r="CU33" s="12">
        <f>INDEX('O3-8hr'!$A:$Y,$IU33+CU$23-$G$23,$IT33)</f>
        <v>27</v>
      </c>
      <c r="CV33" s="12">
        <f>INDEX('O3-8hr'!$A:$Y,$IU33+CV$23-$G$23,$IT33)</f>
        <v>39</v>
      </c>
      <c r="CW33" s="12">
        <f>INDEX('O3-8hr'!$A:$Y,$IU33+CW$23-$G$23,$IT33)</f>
        <v>22</v>
      </c>
      <c r="CX33" s="12">
        <f>INDEX('O3-8hr'!$A:$Y,$IU33+CX$23-$G$23,$IT33)</f>
        <v>28</v>
      </c>
      <c r="CY33" s="12">
        <f>INDEX('O3-8hr'!$A:$Y,$IU33+CY$23-$G$23,$IT33)</f>
        <v>50</v>
      </c>
      <c r="CZ33" s="12">
        <f>INDEX('O3-8hr'!$A:$Y,$IU33+CZ$23-$G$23,$IT33)</f>
        <v>29</v>
      </c>
      <c r="DA33" s="12">
        <f>INDEX('O3-8hr'!$A:$Y,$IU33+DA$23-$G$23,$IT33)</f>
        <v>31</v>
      </c>
      <c r="DB33" s="12">
        <f>INDEX('O3-8hr'!$A:$Y,$IU33+DB$23-$G$23,$IT33)</f>
        <v>38</v>
      </c>
      <c r="DC33" s="12">
        <f>INDEX('O3-8hr'!$A:$Y,$IU33+DC$23-$G$23,$IT33)</f>
        <v>51</v>
      </c>
      <c r="DD33" s="12">
        <f>INDEX('O3-8hr'!$A:$Y,$IU33+DD$23-$G$23,$IT33)</f>
        <v>48</v>
      </c>
      <c r="DE33" s="12">
        <f>INDEX('O3-8hr'!$A:$Y,$IU33+DE$23-$G$23,$IT33)</f>
        <v>41</v>
      </c>
      <c r="DF33" s="12">
        <f>INDEX('O3-8hr'!$A:$Y,$IU33+DF$23-$G$23,$IT33)</f>
        <v>35</v>
      </c>
      <c r="DG33" s="12">
        <f>INDEX('O3-8hr'!$A:$Y,$IU33+DG$23-$G$23,$IT33)</f>
        <v>32</v>
      </c>
      <c r="DH33" s="12">
        <f>INDEX('O3-8hr'!$A:$Y,$IU33+DH$23-$G$23,$IT33)</f>
        <v>47</v>
      </c>
      <c r="DI33" s="12">
        <f>INDEX('O3-8hr'!$A:$Y,$IU33+DI$23-$G$23,$IT33)</f>
        <v>43</v>
      </c>
      <c r="DJ33" s="12">
        <f>INDEX('O3-8hr'!$A:$Y,$IU33+DJ$23-$G$23,$IT33)</f>
        <v>46</v>
      </c>
      <c r="DK33" s="12">
        <f>INDEX('O3-8hr'!$A:$Y,$IU33+DK$23-$G$23,$IT33)</f>
        <v>49</v>
      </c>
      <c r="DL33" s="12">
        <f>INDEX('O3-8hr'!$A:$Y,$IU33+DL$23-$G$23,$IT33)</f>
        <v>40</v>
      </c>
      <c r="DM33" s="12">
        <f>INDEX('O3-8hr'!$A:$Y,$IU33+DM$23-$G$23,$IT33)</f>
        <v>41</v>
      </c>
      <c r="DN33" s="12">
        <f>INDEX('O3-8hr'!$A:$Y,$IU33+DN$23-$G$23,$IT33)</f>
        <v>37</v>
      </c>
      <c r="DO33" s="12">
        <f>INDEX('O3-8hr'!$A:$Y,$IU33+DO$23-$G$23,$IT33)</f>
        <v>52</v>
      </c>
      <c r="DP33" s="12">
        <f>INDEX('O3-8hr'!$A:$Y,$IU33+DP$23-$G$23,$IT33)</f>
        <v>39</v>
      </c>
      <c r="DQ33" s="12">
        <f>INDEX('O3-8hr'!$A:$Y,$IU33+DQ$23-$G$23,$IT33)</f>
        <v>30</v>
      </c>
      <c r="DR33" s="12">
        <f>INDEX('O3-8hr'!$A:$Y,$IU33+DR$23-$G$23,$IT33)</f>
        <v>37</v>
      </c>
      <c r="DS33" s="12">
        <f>INDEX('O3-8hr'!$A:$Y,$IU33+DS$23-$G$23,$IT33)</f>
        <v>40</v>
      </c>
      <c r="DT33" s="12">
        <f>INDEX('O3-8hr'!$A:$Y,$IU33+DT$23-$G$23,$IT33)</f>
        <v>33</v>
      </c>
      <c r="DU33" s="12">
        <f>INDEX('O3-8hr'!$A:$Y,$IU33+DU$23-$G$23,$IT33)</f>
        <v>37</v>
      </c>
      <c r="DV33" s="12">
        <f>INDEX('O3-8hr'!$A:$Y,$IU33+DV$23-$G$23,$IT33)</f>
        <v>40</v>
      </c>
      <c r="DW33" s="12">
        <f>INDEX('O3-8hr'!$A:$Y,$IU33+DW$23-$G$23,$IT33)</f>
        <v>58</v>
      </c>
      <c r="DX33" s="12">
        <f>INDEX('O3-8hr'!$A:$Y,$IU33+DX$23-$G$23,$IT33)</f>
        <v>63</v>
      </c>
      <c r="DY33" s="12">
        <f>INDEX('O3-8hr'!$A:$Y,$IU33+DY$23-$G$23,$IT33)</f>
        <v>58</v>
      </c>
      <c r="DZ33" s="12">
        <f>INDEX('O3-8hr'!$A:$Y,$IU33+DZ$23-$G$23,$IT33)</f>
        <v>44</v>
      </c>
      <c r="EA33" s="12">
        <f>INDEX('O3-8hr'!$A:$Y,$IU33+EA$23-$G$23,$IT33)</f>
        <v>38</v>
      </c>
      <c r="EB33" s="12">
        <f>INDEX('O3-8hr'!$A:$Y,$IU33+EB$23-$G$23,$IT33)</f>
        <v>16</v>
      </c>
      <c r="EC33" s="12">
        <f>INDEX('O3-8hr'!$A:$Y,$IU33+EC$23-$G$23,$IT33)</f>
        <v>16</v>
      </c>
      <c r="ED33" s="12">
        <f>INDEX('O3-8hr'!$A:$Y,$IU33+ED$23-$G$23,$IT33)</f>
        <v>29</v>
      </c>
      <c r="EE33" s="12">
        <f>INDEX('O3-8hr'!$A:$Y,$IU33+EE$23-$G$23,$IT33)</f>
        <v>31</v>
      </c>
      <c r="EF33" s="12">
        <f>INDEX('O3-8hr'!$A:$Y,$IU33+EF$23-$G$23,$IT33)</f>
        <v>39</v>
      </c>
      <c r="EG33" s="12">
        <f>INDEX('O3-8hr'!$A:$Y,$IU33+EG$23-$G$23,$IT33)</f>
        <v>40</v>
      </c>
      <c r="EH33" s="12">
        <f>INDEX('O3-8hr'!$A:$Y,$IU33+EH$23-$G$23,$IT33)</f>
        <v>56</v>
      </c>
      <c r="EI33" s="12">
        <f>INDEX('O3-8hr'!$A:$Y,$IU33+EI$23-$G$23,$IT33)</f>
        <v>64</v>
      </c>
      <c r="EJ33" s="12">
        <f>INDEX('O3-8hr'!$A:$Y,$IU33+EJ$23-$G$23,$IT33)</f>
        <v>30</v>
      </c>
      <c r="EK33" s="12">
        <f>INDEX('O3-8hr'!$A:$Y,$IU33+EK$23-$G$23,$IT33)</f>
        <v>33</v>
      </c>
      <c r="EL33" s="12">
        <f>INDEX('O3-8hr'!$A:$Y,$IU33+EL$23-$G$23,$IT33)</f>
        <v>37</v>
      </c>
      <c r="EM33" s="12">
        <f>INDEX('O3-8hr'!$A:$Y,$IU33+EM$23-$G$23,$IT33)</f>
        <v>37</v>
      </c>
      <c r="EN33" s="12">
        <f>INDEX('O3-8hr'!$A:$Y,$IU33+EN$23-$G$23,$IT33)</f>
        <v>38</v>
      </c>
      <c r="EO33" s="12">
        <f>INDEX('O3-8hr'!$A:$Y,$IU33+EO$23-$G$23,$IT33)</f>
        <v>41</v>
      </c>
      <c r="EP33" s="12">
        <f>INDEX('O3-8hr'!$A:$Y,$IU33+EP$23-$G$23,$IT33)</f>
        <v>46</v>
      </c>
      <c r="EQ33" s="12">
        <f>INDEX('O3-8hr'!$A:$Y,$IU33+EQ$23-$G$23,$IT33)</f>
        <v>40</v>
      </c>
      <c r="ER33" s="12">
        <f>INDEX('O3-8hr'!$A:$Y,$IU33+ER$23-$G$23,$IT33)</f>
        <v>36</v>
      </c>
      <c r="ES33" s="12">
        <f>INDEX('O3-8hr'!$A:$Y,$IU33+ES$23-$G$23,$IT33)</f>
        <v>31</v>
      </c>
      <c r="ET33" s="12">
        <f>INDEX('O3-8hr'!$A:$Y,$IU33+ET$23-$G$23,$IT33)</f>
        <v>27</v>
      </c>
      <c r="EU33" s="12">
        <f>INDEX('O3-8hr'!$A:$Y,$IU33+EU$23-$G$23,$IT33)</f>
        <v>33</v>
      </c>
      <c r="EV33" s="12">
        <f>INDEX('O3-8hr'!$A:$Y,$IU33+EV$23-$G$23,$IT33)</f>
        <v>22</v>
      </c>
      <c r="EW33" s="12">
        <f>INDEX('O3-8hr'!$A:$Y,$IU33+EW$23-$G$23,$IT33)</f>
        <v>30</v>
      </c>
      <c r="EX33" s="12">
        <f>INDEX('O3-8hr'!$A:$Y,$IU33+EX$23-$G$23,$IT33)</f>
        <v>42</v>
      </c>
      <c r="EY33" s="12">
        <f>INDEX('O3-8hr'!$A:$Y,$IU33+EY$23-$G$23,$IT33)</f>
        <v>39</v>
      </c>
      <c r="EZ33" s="12">
        <f>INDEX('O3-8hr'!$A:$Y,$IU33+EZ$23-$G$23,$IT33)</f>
        <v>38</v>
      </c>
      <c r="FA33" s="12">
        <f>INDEX('O3-8hr'!$A:$Y,$IU33+FA$23-$G$23,$IT33)</f>
        <v>42</v>
      </c>
      <c r="FB33" s="12">
        <f>INDEX('O3-8hr'!$A:$Y,$IU33+FB$23-$G$23,$IT33)</f>
        <v>39</v>
      </c>
      <c r="FC33" s="12">
        <f>INDEX('O3-8hr'!$A:$Y,$IU33+FC$23-$G$23,$IT33)</f>
        <v>38</v>
      </c>
      <c r="FD33" s="12">
        <f>INDEX('O3-8hr'!$A:$Y,$IU33+FD$23-$G$23,$IT33)</f>
        <v>28</v>
      </c>
      <c r="FE33" s="12">
        <f>INDEX('O3-8hr'!$A:$Y,$IU33+FE$23-$G$23,$IT33)</f>
        <v>17</v>
      </c>
      <c r="FF33" s="12">
        <f>INDEX('O3-8hr'!$A:$Y,$IU33+FF$23-$G$23,$IT33)</f>
        <v>22</v>
      </c>
      <c r="FG33" s="12">
        <f>INDEX('O3-8hr'!$A:$Y,$IU33+FG$23-$G$23,$IT33)</f>
        <v>38</v>
      </c>
      <c r="FH33" s="12">
        <f>INDEX('O3-8hr'!$A:$Y,$IU33+FH$23-$G$23,$IT33)</f>
        <v>49</v>
      </c>
      <c r="FI33" s="12">
        <f>INDEX('O3-8hr'!$A:$Y,$IU33+FI$23-$G$23,$IT33)</f>
        <v>45</v>
      </c>
      <c r="FJ33" s="12">
        <f>INDEX('O3-8hr'!$A:$Y,$IU33+FJ$23-$G$23,$IT33)</f>
        <v>31</v>
      </c>
      <c r="FK33" s="12">
        <f>INDEX('O3-8hr'!$A:$Y,$IU33+FK$23-$G$23,$IT33)</f>
        <v>51</v>
      </c>
      <c r="FL33" s="12">
        <f>INDEX('O3-8hr'!$A:$Y,$IU33+FL$23-$G$23,$IT33)</f>
        <v>54</v>
      </c>
      <c r="FM33" s="12">
        <f>INDEX('O3-8hr'!$A:$Y,$IU33+FM$23-$G$23,$IT33)</f>
        <v>51</v>
      </c>
      <c r="FN33" s="12">
        <f>INDEX('O3-8hr'!$A:$Y,$IU33+FN$23-$G$23,$IT33)</f>
        <v>38</v>
      </c>
      <c r="FO33" s="12">
        <f>INDEX('O3-8hr'!$A:$Y,$IU33+FO$23-$G$23,$IT33)</f>
        <v>42</v>
      </c>
      <c r="FP33" s="12">
        <f>INDEX('O3-8hr'!$A:$Y,$IU33+FP$23-$G$23,$IT33)</f>
        <v>32</v>
      </c>
      <c r="FQ33" s="12">
        <f>INDEX('O3-8hr'!$A:$Y,$IU33+FQ$23-$G$23,$IT33)</f>
        <v>41</v>
      </c>
      <c r="FR33" s="12">
        <f>INDEX('O3-8hr'!$A:$Y,$IU33+FR$23-$G$23,$IT33)</f>
        <v>48</v>
      </c>
      <c r="FS33" s="12">
        <f>INDEX('O3-8hr'!$A:$Y,$IU33+FS$23-$G$23,$IT33)</f>
        <v>47</v>
      </c>
      <c r="FT33" s="12">
        <f>INDEX('O3-8hr'!$A:$Y,$IU33+FT$23-$G$23,$IT33)</f>
        <v>47</v>
      </c>
      <c r="FU33" s="12">
        <f>INDEX('O3-8hr'!$A:$Y,$IU33+FU$23-$G$23,$IT33)</f>
        <v>39</v>
      </c>
      <c r="FV33" s="12">
        <f>INDEX('O3-8hr'!$A:$Y,$IU33+FV$23-$G$23,$IT33)</f>
        <v>24</v>
      </c>
      <c r="FW33" s="12">
        <f>INDEX('O3-8hr'!$A:$Y,$IU33+FW$23-$G$23,$IT33)</f>
        <v>28</v>
      </c>
      <c r="FX33" s="12">
        <f>INDEX('O3-8hr'!$A:$Y,$IU33+FX$23-$G$23,$IT33)</f>
        <v>28</v>
      </c>
      <c r="FY33" s="12">
        <f>INDEX('O3-8hr'!$A:$Y,$IU33+FY$23-$G$23,$IT33)</f>
        <v>42</v>
      </c>
      <c r="FZ33" s="12">
        <f>INDEX('O3-8hr'!$A:$Y,$IU33+FZ$23-$G$23,$IT33)</f>
        <v>34</v>
      </c>
      <c r="GA33" s="12">
        <f>INDEX('O3-8hr'!$A:$Y,$IU33+GA$23-$G$23,$IT33)</f>
        <v>42</v>
      </c>
      <c r="GB33" s="12">
        <f>INDEX('O3-8hr'!$A:$Y,$IU33+GB$23-$G$23,$IT33)</f>
        <v>36</v>
      </c>
      <c r="GC33" s="12">
        <f>INDEX('O3-8hr'!$A:$Y,$IU33+GC$23-$G$23,$IT33)</f>
        <v>37</v>
      </c>
      <c r="GD33" s="12">
        <f>INDEX('O3-8hr'!$A:$Y,$IU33+GD$23-$G$23,$IT33)</f>
        <v>49</v>
      </c>
      <c r="GE33" s="12">
        <f>INDEX('O3-8hr'!$A:$Y,$IU33+GE$23-$G$23,$IT33)</f>
        <v>38</v>
      </c>
      <c r="GF33" s="12">
        <f>INDEX('O3-8hr'!$A:$Y,$IU33+GF$23-$G$23,$IT33)</f>
        <v>39</v>
      </c>
      <c r="GG33" s="12">
        <f>INDEX('O3-8hr'!$A:$Y,$IU33+GG$23-$G$23,$IT33)</f>
        <v>54</v>
      </c>
      <c r="GH33" s="12">
        <f>INDEX('O3-8hr'!$A:$Y,$IU33+GH$23-$G$23,$IT33)</f>
        <v>30</v>
      </c>
      <c r="GI33" s="12">
        <f>INDEX('O3-8hr'!$A:$Y,$IU33+GI$23-$G$23,$IT33)</f>
        <v>29</v>
      </c>
      <c r="GJ33" s="12">
        <f>INDEX('O3-8hr'!$A:$Y,$IU33+GJ$23-$G$23,$IT33)</f>
        <v>29</v>
      </c>
      <c r="GK33" s="12">
        <f>INDEX('O3-8hr'!$A:$Y,$IU33+GK$23-$G$23,$IT33)</f>
        <v>31</v>
      </c>
      <c r="GL33" s="12">
        <f>INDEX('O3-8hr'!$A:$Y,$IU33+GL$23-$G$23,$IT33)</f>
        <v>48</v>
      </c>
      <c r="GM33" s="12">
        <f>INDEX('O3-8hr'!$A:$Y,$IU33+GM$23-$G$23,$IT33)</f>
        <v>38</v>
      </c>
      <c r="GN33" s="12">
        <f>INDEX('O3-8hr'!$A:$Y,$IU33+GN$23-$G$23,$IT33)</f>
        <v>38</v>
      </c>
      <c r="GO33" s="12">
        <f>INDEX('O3-8hr'!$A:$Y,$IU33+GO$23-$G$23,$IT33)</f>
        <v>39</v>
      </c>
      <c r="GP33" s="12">
        <f>INDEX('O3-8hr'!$A:$Y,$IU33+GP$23-$G$23,$IT33)</f>
        <v>31</v>
      </c>
      <c r="GQ33" s="12">
        <f>INDEX('O3-8hr'!$A:$Y,$IU33+GQ$23-$G$23,$IT33)</f>
        <v>30</v>
      </c>
      <c r="GR33" s="12">
        <f>INDEX('O3-8hr'!$A:$Y,$IU33+GR$23-$G$23,$IT33)</f>
        <v>27</v>
      </c>
      <c r="GS33" s="12">
        <f>INDEX('O3-8hr'!$A:$Y,$IU33+GS$23-$G$23,$IT33)</f>
        <v>17</v>
      </c>
      <c r="GT33" s="12">
        <f>INDEX('O3-8hr'!$A:$Y,$IU33+GT$23-$G$23,$IT33)</f>
        <v>15</v>
      </c>
      <c r="GU33" s="12">
        <f>INDEX('O3-8hr'!$A:$Y,$IU33+GU$23-$G$23,$IT33)</f>
        <v>18</v>
      </c>
      <c r="GV33" s="12">
        <f>INDEX('O3-8hr'!$A:$Y,$IU33+GV$23-$G$23,$IT33)</f>
        <v>24</v>
      </c>
      <c r="GW33" s="12">
        <f>INDEX('O3-8hr'!$A:$Y,$IU33+GW$23-$G$23,$IT33)</f>
        <v>30</v>
      </c>
      <c r="GX33" s="12">
        <f>INDEX('O3-8hr'!$A:$Y,$IU33+GX$23-$G$23,$IT33)</f>
        <v>30</v>
      </c>
      <c r="GY33" s="12">
        <f>INDEX('O3-8hr'!$A:$Y,$IU33+GY$23-$G$23,$IT33)</f>
        <v>28</v>
      </c>
      <c r="GZ33" s="12">
        <f>INDEX('O3-8hr'!$A:$Y,$IU33+GZ$23-$G$23,$IT33)</f>
        <v>22</v>
      </c>
      <c r="HA33" s="12">
        <f>INDEX('O3-8hr'!$A:$Y,$IU33+HA$23-$G$23,$IT33)</f>
        <v>35</v>
      </c>
      <c r="HB33" s="12">
        <f>INDEX('O3-8hr'!$A:$Y,$IU33+HB$23-$G$23,$IT33)</f>
        <v>25</v>
      </c>
      <c r="HC33" s="12">
        <f>INDEX('O3-8hr'!$A:$Y,$IU33+HC$23-$G$23,$IT33)</f>
        <v>30</v>
      </c>
      <c r="HD33" s="12">
        <f>INDEX('O3-8hr'!$A:$Y,$IU33+HD$23-$G$23,$IT33)</f>
        <v>28</v>
      </c>
      <c r="HE33" s="12">
        <f>INDEX('O3-8hr'!$A:$Y,$IU33+HE$23-$G$23,$IT33)</f>
        <v>29</v>
      </c>
      <c r="HF33" s="12">
        <f>INDEX('O3-8hr'!$A:$Y,$IU33+HF$23-$G$23,$IT33)</f>
        <v>31</v>
      </c>
      <c r="HG33" s="12">
        <f>INDEX('O3-8hr'!$A:$Y,$IU33+HG$23-$G$23,$IT33)</f>
        <v>30</v>
      </c>
      <c r="HH33" s="12">
        <f>INDEX('O3-8hr'!$A:$Y,$IU33+HH$23-$G$23,$IT33)</f>
        <v>25</v>
      </c>
      <c r="HI33" s="12">
        <f>INDEX('O3-8hr'!$A:$Y,$IU33+HI$23-$G$23,$IT33)</f>
        <v>33</v>
      </c>
      <c r="HJ33" s="12">
        <f>INDEX('O3-8hr'!$A:$Y,$IU33+HJ$23-$G$23,$IT33)</f>
        <v>18</v>
      </c>
      <c r="HK33" s="12">
        <f>INDEX('O3-8hr'!$A:$Y,$IU33+HK$23-$G$23,$IT33)</f>
        <v>43</v>
      </c>
      <c r="HL33" s="12">
        <f>INDEX('O3-8hr'!$A:$Y,$IU33+HL$23-$G$23,$IT33)</f>
        <v>38</v>
      </c>
      <c r="HM33" s="12">
        <f>INDEX('O3-8hr'!$A:$Y,$IU33+HM$23-$G$23,$IT33)</f>
        <v>48</v>
      </c>
      <c r="HN33" s="12">
        <f>INDEX('O3-8hr'!$A:$Y,$IU33+HN$23-$G$23,$IT33)</f>
        <v>43</v>
      </c>
      <c r="HO33" s="12">
        <f>INDEX('O3-8hr'!$A:$Y,$IU33+HO$23-$G$23,$IT33)</f>
        <v>42</v>
      </c>
      <c r="HP33" s="12">
        <f>INDEX('O3-8hr'!$A:$Y,$IU33+HP$23-$G$23,$IT33)</f>
        <v>43</v>
      </c>
      <c r="HQ33" s="12">
        <f>INDEX('O3-8hr'!$A:$Y,$IU33+HQ$23-$G$23,$IT33)</f>
        <v>23</v>
      </c>
      <c r="HR33" s="12">
        <f>INDEX('O3-8hr'!$A:$Y,$IU33+HR$23-$G$23,$IT33)</f>
        <v>28</v>
      </c>
      <c r="HS33" s="12">
        <f>INDEX('O3-8hr'!$A:$Y,$IU33+HS$23-$G$23,$IT33)</f>
        <v>29</v>
      </c>
      <c r="HT33" s="12">
        <f>INDEX('O3-8hr'!$A:$Y,$IU33+HT$23-$G$23,$IT33)</f>
        <v>31</v>
      </c>
      <c r="HU33" s="12">
        <f>INDEX('O3-8hr'!$A:$Y,$IU33+HU$23-$G$23,$IT33)</f>
        <v>27</v>
      </c>
      <c r="HV33" s="12">
        <f>INDEX('O3-8hr'!$A:$Y,$IU33+HV$23-$G$23,$IT33)</f>
        <v>26</v>
      </c>
      <c r="HW33" s="12">
        <f>INDEX('O3-8hr'!$A:$Y,$IU33+HW$23-$G$23,$IT33)</f>
        <v>20</v>
      </c>
      <c r="HX33" s="12">
        <f>INDEX('O3-8hr'!$A:$Y,$IU33+HX$23-$G$23,$IT33)</f>
        <v>28</v>
      </c>
      <c r="HY33" s="12">
        <f>INDEX('O3-8hr'!$A:$Y,$IU33+HY$23-$G$23,$IT33)</f>
        <v>28</v>
      </c>
      <c r="HZ33" s="12">
        <f>INDEX('O3-8hr'!$A:$Y,$IU33+HZ$23-$G$23,$IT33)</f>
        <v>24</v>
      </c>
      <c r="IA33" s="12">
        <f>INDEX('O3-8hr'!$A:$Y,$IU33+IA$23-$G$23,$IT33)</f>
        <v>32</v>
      </c>
      <c r="IB33" s="12">
        <f>INDEX('O3-8hr'!$A:$Y,$IU33+IB$23-$G$23,$IT33)</f>
        <v>28</v>
      </c>
      <c r="IC33" s="12">
        <f>INDEX('O3-8hr'!$A:$Y,$IU33+IC$23-$G$23,$IT33)</f>
        <v>34</v>
      </c>
      <c r="ID33" s="12">
        <f>INDEX('O3-8hr'!$A:$Y,$IU33+ID$23-$G$23,$IT33)</f>
        <v>30</v>
      </c>
      <c r="IE33" s="12">
        <f>INDEX('O3-8hr'!$A:$Y,$IU33+IE$23-$G$23,$IT33)</f>
        <v>37</v>
      </c>
      <c r="IF33" s="12">
        <f>INDEX('O3-8hr'!$A:$Y,$IU33+IF$23-$G$23,$IT33)</f>
        <v>32</v>
      </c>
      <c r="IG33" s="12">
        <f>INDEX('O3-8hr'!$A:$Y,$IU33+IG$23-$G$23,$IT33)</f>
        <v>27</v>
      </c>
      <c r="IH33" s="12">
        <f>INDEX('O3-8hr'!$A:$Y,$IU33+IH$23-$G$23,$IT33)</f>
        <v>31</v>
      </c>
      <c r="II33" s="12">
        <f>INDEX('O3-8hr'!$A:$Y,$IU33+II$23-$G$23,$IT33)</f>
        <v>38</v>
      </c>
      <c r="IJ33" s="12">
        <f>INDEX('O3-8hr'!$A:$Y,$IU33+IJ$23-$G$23,$IT33)</f>
        <v>24</v>
      </c>
      <c r="IK33" s="12">
        <f>INDEX('O3-8hr'!$A:$Y,$IU33+IK$23-$G$23,$IT33)</f>
        <v>24</v>
      </c>
      <c r="IL33" s="12">
        <f>INDEX('O3-8hr'!$A:$Y,$IU33+IL$23-$G$23,$IT33)</f>
        <v>33</v>
      </c>
      <c r="IM33" s="12">
        <f>INDEX('O3-8hr'!$A:$Y,$IU33+IM$23-$G$23,$IT33)</f>
        <v>34</v>
      </c>
      <c r="IN33" s="12">
        <f>INDEX('O3-8hr'!$A:$Y,$IU33+IN$23-$G$23,$IT33)</f>
        <v>27</v>
      </c>
      <c r="IO33" s="12">
        <f>INDEX('O3-8hr'!$A:$Y,$IU33+IO$23-$G$23,$IT33)</f>
        <v>26</v>
      </c>
      <c r="IP33" s="12">
        <f>INDEX('O3-8hr'!$A:$Y,$IU33+IP$23-$G$23,$IT33)</f>
        <v>33</v>
      </c>
      <c r="IQ33" s="17">
        <f>INDEX('O3-8hr'!$A:$Y,$IU33+IQ$23-$G$23,$IT33)</f>
        <v>40</v>
      </c>
      <c r="IR33" s="26">
        <f t="shared" si="57"/>
        <v>74</v>
      </c>
      <c r="IT33" s="26">
        <f>MATCH($B33,'O3-8hr'!$1:$1,0)</f>
        <v>11</v>
      </c>
      <c r="IU33" s="38">
        <f>MATCH(DATE($A33,$IT$19,$IU$19),'O3-8hr'!$B:$B,0)</f>
        <v>1161</v>
      </c>
    </row>
    <row r="34" spans="1:255" ht="12.75" customHeight="1" x14ac:dyDescent="0.2">
      <c r="A34" s="26">
        <v>2018</v>
      </c>
      <c r="B34" s="26">
        <v>340070002</v>
      </c>
      <c r="C34" s="88">
        <f>INDEX(Sites!$A:$N,MATCH($B34,Sites!$A:$A,0),2)</f>
        <v>39.934446000000001</v>
      </c>
      <c r="D34" s="26" t="str">
        <f>INDEX(Sites!$A:$N,MATCH($B34,Sites!$A:$A,0),4)</f>
        <v>NJ</v>
      </c>
      <c r="E34" s="26" t="str">
        <f>INDEX(Sites!$A:$N,MATCH($B34,Sites!$A:$A,0),10)</f>
        <v>4.0</v>
      </c>
      <c r="F34" s="148" t="str">
        <f>INDEX(Sites!$A:$N,MATCH($B34,Sites!$A:$A,0),6)</f>
        <v>Camden Spruce St</v>
      </c>
      <c r="G34" s="18">
        <f>INDEX('O3-8hr'!$A:$Y,$IU34+G$23-$G$23,$IT34)</f>
        <v>27</v>
      </c>
      <c r="H34" s="12">
        <f>INDEX('O3-8hr'!$A:$Y,$IU34+H$23-$G$23,$IT34)</f>
        <v>37</v>
      </c>
      <c r="I34" s="12">
        <f>INDEX('O3-8hr'!$A:$Y,$IU34+I$23-$G$23,$IT34)</f>
        <v>38</v>
      </c>
      <c r="J34" s="12">
        <f>INDEX('O3-8hr'!$A:$Y,$IU34+J$23-$G$23,$IT34)</f>
        <v>42</v>
      </c>
      <c r="K34" s="12">
        <f>INDEX('O3-8hr'!$A:$Y,$IU34+K$23-$G$23,$IT34)</f>
        <v>37</v>
      </c>
      <c r="L34" s="12">
        <f>INDEX('O3-8hr'!$A:$Y,$IU34+L$23-$G$23,$IT34)</f>
        <v>34</v>
      </c>
      <c r="M34" s="12">
        <f>INDEX('O3-8hr'!$A:$Y,$IU34+M$23-$G$23,$IT34)</f>
        <v>30</v>
      </c>
      <c r="N34" s="12">
        <f>INDEX('O3-8hr'!$A:$Y,$IU34+N$23-$G$23,$IT34)</f>
        <v>32</v>
      </c>
      <c r="O34" s="12">
        <f>INDEX('O3-8hr'!$A:$Y,$IU34+O$23-$G$23,$IT34)</f>
        <v>29</v>
      </c>
      <c r="P34" s="12">
        <f>INDEX('O3-8hr'!$A:$Y,$IU34+P$23-$G$23,$IT34)</f>
        <v>39</v>
      </c>
      <c r="Q34" s="12">
        <f>INDEX('O3-8hr'!$A:$Y,$IU34+Q$23-$G$23,$IT34)</f>
        <v>43</v>
      </c>
      <c r="R34" s="12">
        <f>INDEX('O3-8hr'!$A:$Y,$IU34+R$23-$G$23,$IT34)</f>
        <v>35</v>
      </c>
      <c r="S34" s="12">
        <f>INDEX('O3-8hr'!$A:$Y,$IU34+S$23-$G$23,$IT34)</f>
        <v>38</v>
      </c>
      <c r="T34" s="12">
        <f>INDEX('O3-8hr'!$A:$Y,$IU34+T$23-$G$23,$IT34)</f>
        <v>31</v>
      </c>
      <c r="U34" s="12">
        <f>INDEX('O3-8hr'!$A:$Y,$IU34+U$23-$G$23,$IT34)</f>
        <v>35</v>
      </c>
      <c r="V34" s="12">
        <f>INDEX('O3-8hr'!$A:$Y,$IU34+V$23-$G$23,$IT34)</f>
        <v>38</v>
      </c>
      <c r="W34" s="12">
        <f>INDEX('O3-8hr'!$A:$Y,$IU34+W$23-$G$23,$IT34)</f>
        <v>38</v>
      </c>
      <c r="X34" s="12">
        <f>INDEX('O3-8hr'!$A:$Y,$IU34+X$23-$G$23,$IT34)</f>
        <v>47</v>
      </c>
      <c r="Y34" s="12">
        <f>INDEX('O3-8hr'!$A:$Y,$IU34+Y$23-$G$23,$IT34)</f>
        <v>43</v>
      </c>
      <c r="Z34" s="12">
        <f>INDEX('O3-8hr'!$A:$Y,$IU34+Z$23-$G$23,$IT34)</f>
        <v>29</v>
      </c>
      <c r="AA34" s="12">
        <f>INDEX('O3-8hr'!$A:$Y,$IU34+AA$23-$G$23,$IT34)</f>
        <v>36</v>
      </c>
      <c r="AB34" s="12">
        <f>INDEX('O3-8hr'!$A:$Y,$IU34+AB$23-$G$23,$IT34)</f>
        <v>41</v>
      </c>
      <c r="AC34" s="12">
        <f>INDEX('O3-8hr'!$A:$Y,$IU34+AC$23-$G$23,$IT34)</f>
        <v>40</v>
      </c>
      <c r="AD34" s="12">
        <f>INDEX('O3-8hr'!$A:$Y,$IU34+AD$23-$G$23,$IT34)</f>
        <v>46</v>
      </c>
      <c r="AE34" s="12">
        <f>INDEX('O3-8hr'!$A:$Y,$IU34+AE$23-$G$23,$IT34)</f>
        <v>37</v>
      </c>
      <c r="AF34" s="12">
        <f>INDEX('O3-8hr'!$A:$Y,$IU34+AF$23-$G$23,$IT34)</f>
        <v>42</v>
      </c>
      <c r="AG34" s="12">
        <f>INDEX('O3-8hr'!$A:$Y,$IU34+AG$23-$G$23,$IT34)</f>
        <v>37</v>
      </c>
      <c r="AH34" s="12">
        <f>INDEX('O3-8hr'!$A:$Y,$IU34+AH$23-$G$23,$IT34)</f>
        <v>22</v>
      </c>
      <c r="AI34" s="12">
        <f>INDEX('O3-8hr'!$A:$Y,$IU34+AI$23-$G$23,$IT34)</f>
        <v>41</v>
      </c>
      <c r="AJ34" s="12">
        <f>INDEX('O3-8hr'!$A:$Y,$IU34+AJ$23-$G$23,$IT34)</f>
        <v>36</v>
      </c>
      <c r="AK34" s="12">
        <f>INDEX('O3-8hr'!$A:$Y,$IU34+AK$23-$G$23,$IT34)</f>
        <v>42</v>
      </c>
      <c r="AL34" s="12">
        <f>INDEX('O3-8hr'!$A:$Y,$IU34+AL$23-$G$23,$IT34)</f>
        <v>41</v>
      </c>
      <c r="AM34" s="12">
        <f>INDEX('O3-8hr'!$A:$Y,$IU34+AM$23-$G$23,$IT34)</f>
        <v>35</v>
      </c>
      <c r="AN34" s="12">
        <f>INDEX('O3-8hr'!$A:$Y,$IU34+AN$23-$G$23,$IT34)</f>
        <v>33</v>
      </c>
      <c r="AO34" s="12">
        <f>INDEX('O3-8hr'!$A:$Y,$IU34+AO$23-$G$23,$IT34)</f>
        <v>41</v>
      </c>
      <c r="AP34" s="12">
        <f>INDEX('O3-8hr'!$A:$Y,$IU34+AP$23-$G$23,$IT34)</f>
        <v>39</v>
      </c>
      <c r="AQ34" s="12">
        <f>INDEX('O3-8hr'!$A:$Y,$IU34+AQ$23-$G$23,$IT34)</f>
        <v>48</v>
      </c>
      <c r="AR34" s="12">
        <f>INDEX('O3-8hr'!$A:$Y,$IU34+AR$23-$G$23,$IT34)</f>
        <v>47</v>
      </c>
      <c r="AS34" s="12">
        <f>INDEX('O3-8hr'!$A:$Y,$IU34+AS$23-$G$23,$IT34)</f>
        <v>45</v>
      </c>
      <c r="AT34" s="12">
        <f>INDEX('O3-8hr'!$A:$Y,$IU34+AT$23-$G$23,$IT34)</f>
        <v>42</v>
      </c>
      <c r="AU34" s="12">
        <f>INDEX('O3-8hr'!$A:$Y,$IU34+AU$23-$G$23,$IT34)</f>
        <v>42</v>
      </c>
      <c r="AV34" s="12">
        <f>INDEX('O3-8hr'!$A:$Y,$IU34+AV$23-$G$23,$IT34)</f>
        <v>43</v>
      </c>
      <c r="AW34" s="12">
        <f>INDEX('O3-8hr'!$A:$Y,$IU34+AW$23-$G$23,$IT34)</f>
        <v>45</v>
      </c>
      <c r="AX34" s="12">
        <f>INDEX('O3-8hr'!$A:$Y,$IU34+AX$23-$G$23,$IT34)</f>
        <v>57</v>
      </c>
      <c r="AY34" s="12">
        <f>INDEX('O3-8hr'!$A:$Y,$IU34+AY$23-$G$23,$IT34)</f>
        <v>53</v>
      </c>
      <c r="AZ34" s="12">
        <f>INDEX('O3-8hr'!$A:$Y,$IU34+AZ$23-$G$23,$IT34)</f>
        <v>41</v>
      </c>
      <c r="BA34" s="12">
        <f>INDEX('O3-8hr'!$A:$Y,$IU34+BA$23-$G$23,$IT34)</f>
        <v>33</v>
      </c>
      <c r="BB34" s="12">
        <f>INDEX('O3-8hr'!$A:$Y,$IU34+BB$23-$G$23,$IT34)</f>
        <v>33</v>
      </c>
      <c r="BC34" s="12">
        <f>INDEX('O3-8hr'!$A:$Y,$IU34+BC$23-$G$23,$IT34)</f>
        <v>36</v>
      </c>
      <c r="BD34" s="12">
        <f>INDEX('O3-8hr'!$A:$Y,$IU34+BD$23-$G$23,$IT34)</f>
        <v>44</v>
      </c>
      <c r="BE34" s="12">
        <f>INDEX('O3-8hr'!$A:$Y,$IU34+BE$23-$G$23,$IT34)</f>
        <v>43</v>
      </c>
      <c r="BF34" s="12">
        <f>INDEX('O3-8hr'!$A:$Y,$IU34+BF$23-$G$23,$IT34)</f>
        <v>51</v>
      </c>
      <c r="BG34" s="12">
        <f>INDEX('O3-8hr'!$A:$Y,$IU34+BG$23-$G$23,$IT34)</f>
        <v>56</v>
      </c>
      <c r="BH34" s="12">
        <f>INDEX('O3-8hr'!$A:$Y,$IU34+BH$23-$G$23,$IT34)</f>
        <v>58</v>
      </c>
      <c r="BI34" s="12">
        <f>INDEX('O3-8hr'!$A:$Y,$IU34+BI$23-$G$23,$IT34)</f>
        <v>51</v>
      </c>
      <c r="BJ34" s="12">
        <f>INDEX('O3-8hr'!$A:$Y,$IU34+BJ$23-$G$23,$IT34)</f>
        <v>42</v>
      </c>
      <c r="BK34" s="12">
        <f>INDEX('O3-8hr'!$A:$Y,$IU34+BK$23-$G$23,$IT34)</f>
        <v>45</v>
      </c>
      <c r="BL34" s="12">
        <f>INDEX('O3-8hr'!$A:$Y,$IU34+BL$23-$G$23,$IT34)</f>
        <v>42</v>
      </c>
      <c r="BM34" s="12">
        <f>INDEX('O3-8hr'!$A:$Y,$IU34+BM$23-$G$23,$IT34)</f>
        <v>56</v>
      </c>
      <c r="BN34" s="12">
        <f>INDEX('O3-8hr'!$A:$Y,$IU34+BN$23-$G$23,$IT34)</f>
        <v>37</v>
      </c>
      <c r="BO34" s="12">
        <f>INDEX('O3-8hr'!$A:$Y,$IU34+BO$23-$G$23,$IT34)</f>
        <v>42</v>
      </c>
      <c r="BP34" s="12">
        <f>INDEX('O3-8hr'!$A:$Y,$IU34+BP$23-$G$23,$IT34)</f>
        <v>63</v>
      </c>
      <c r="BQ34" s="12">
        <f>INDEX('O3-8hr'!$A:$Y,$IU34+BQ$23-$G$23,$IT34)</f>
        <v>68</v>
      </c>
      <c r="BR34" s="12">
        <f>INDEX('O3-8hr'!$A:$Y,$IU34+BR$23-$G$23,$IT34)</f>
        <v>64</v>
      </c>
      <c r="BS34" s="12">
        <f>INDEX('O3-8hr'!$A:$Y,$IU34+BS$23-$G$23,$IT34)</f>
        <v>56</v>
      </c>
      <c r="BT34" s="12">
        <f>INDEX('O3-8hr'!$A:$Y,$IU34+BT$23-$G$23,$IT34)</f>
        <v>55</v>
      </c>
      <c r="BU34" s="12">
        <f>INDEX('O3-8hr'!$A:$Y,$IU34+BU$23-$G$23,$IT34)</f>
        <v>49</v>
      </c>
      <c r="BV34" s="12">
        <f>INDEX('O3-8hr'!$A:$Y,$IU34+BV$23-$G$23,$IT34)</f>
        <v>55</v>
      </c>
      <c r="BW34" s="12">
        <f>INDEX('O3-8hr'!$A:$Y,$IU34+BW$23-$G$23,$IT34)</f>
        <v>52</v>
      </c>
      <c r="BX34" s="12">
        <f>INDEX('O3-8hr'!$A:$Y,$IU34+BX$23-$G$23,$IT34)</f>
        <v>61</v>
      </c>
      <c r="BY34" s="12">
        <f>INDEX('O3-8hr'!$A:$Y,$IU34+BY$23-$G$23,$IT34)</f>
        <v>45</v>
      </c>
      <c r="BZ34" s="12">
        <f>INDEX('O3-8hr'!$A:$Y,$IU34+BZ$23-$G$23,$IT34)</f>
        <v>54</v>
      </c>
      <c r="CA34" s="12">
        <f>INDEX('O3-8hr'!$A:$Y,$IU34+CA$23-$G$23,$IT34)</f>
        <v>46</v>
      </c>
      <c r="CB34" s="12">
        <f>INDEX('O3-8hr'!$A:$Y,$IU34+CB$23-$G$23,$IT34)</f>
        <v>33</v>
      </c>
      <c r="CC34" s="12">
        <f>INDEX('O3-8hr'!$A:$Y,$IU34+CC$23-$G$23,$IT34)</f>
        <v>33</v>
      </c>
      <c r="CD34" s="12">
        <f>INDEX('O3-8hr'!$A:$Y,$IU34+CD$23-$G$23,$IT34)</f>
        <v>49</v>
      </c>
      <c r="CE34" s="12">
        <f>INDEX('O3-8hr'!$A:$Y,$IU34+CE$23-$G$23,$IT34)</f>
        <v>29</v>
      </c>
      <c r="CF34" s="12">
        <f>INDEX('O3-8hr'!$A:$Y,$IU34+CF$23-$G$23,$IT34)</f>
        <v>18</v>
      </c>
      <c r="CG34" s="12">
        <f>INDEX('O3-8hr'!$A:$Y,$IU34+CG$23-$G$23,$IT34)</f>
        <v>34</v>
      </c>
      <c r="CH34" s="12">
        <f>INDEX('O3-8hr'!$A:$Y,$IU34+CH$23-$G$23,$IT34)</f>
        <v>28</v>
      </c>
      <c r="CI34" s="12">
        <f>INDEX('O3-8hr'!$A:$Y,$IU34+CI$23-$G$23,$IT34)</f>
        <v>38</v>
      </c>
      <c r="CJ34" s="12">
        <f>INDEX('O3-8hr'!$A:$Y,$IU34+CJ$23-$G$23,$IT34)</f>
        <v>61</v>
      </c>
      <c r="CK34" s="12">
        <f>INDEX('O3-8hr'!$A:$Y,$IU34+CK$23-$G$23,$IT34)</f>
        <v>30</v>
      </c>
      <c r="CL34" s="12">
        <f>INDEX('O3-8hr'!$A:$Y,$IU34+CL$23-$G$23,$IT34)</f>
        <v>46</v>
      </c>
      <c r="CM34" s="12">
        <f>INDEX('O3-8hr'!$A:$Y,$IU34+CM$23-$G$23,$IT34)</f>
        <v>63</v>
      </c>
      <c r="CN34" s="12">
        <f>INDEX('O3-8hr'!$A:$Y,$IU34+CN$23-$G$23,$IT34)</f>
        <v>62</v>
      </c>
      <c r="CO34" s="12">
        <f>INDEX('O3-8hr'!$A:$Y,$IU34+CO$23-$G$23,$IT34)</f>
        <v>61</v>
      </c>
      <c r="CP34" s="12">
        <f>INDEX('O3-8hr'!$A:$Y,$IU34+CP$23-$G$23,$IT34)</f>
        <v>37</v>
      </c>
      <c r="CQ34" s="12">
        <f>INDEX('O3-8hr'!$A:$Y,$IU34+CQ$23-$G$23,$IT34)</f>
        <v>26</v>
      </c>
      <c r="CR34" s="12">
        <f>INDEX('O3-8hr'!$A:$Y,$IU34+CR$23-$G$23,$IT34)</f>
        <v>47</v>
      </c>
      <c r="CS34" s="12">
        <f>INDEX('O3-8hr'!$A:$Y,$IU34+CS$23-$G$23,$IT34)</f>
        <v>27</v>
      </c>
      <c r="CT34" s="12">
        <f>INDEX('O3-8hr'!$A:$Y,$IU34+CT$23-$G$23,$IT34)</f>
        <v>20</v>
      </c>
      <c r="CU34" s="12">
        <f>INDEX('O3-8hr'!$A:$Y,$IU34+CU$23-$G$23,$IT34)</f>
        <v>51</v>
      </c>
      <c r="CV34" s="12">
        <f>INDEX('O3-8hr'!$A:$Y,$IU34+CV$23-$G$23,$IT34)</f>
        <v>53</v>
      </c>
      <c r="CW34" s="12">
        <f>INDEX('O3-8hr'!$A:$Y,$IU34+CW$23-$G$23,$IT34)</f>
        <v>26</v>
      </c>
      <c r="CX34" s="12">
        <f>INDEX('O3-8hr'!$A:$Y,$IU34+CX$23-$G$23,$IT34)</f>
        <v>34</v>
      </c>
      <c r="CY34" s="12">
        <f>INDEX('O3-8hr'!$A:$Y,$IU34+CY$23-$G$23,$IT34)</f>
        <v>50</v>
      </c>
      <c r="CZ34" s="12">
        <f>INDEX('O3-8hr'!$A:$Y,$IU34+CZ$23-$G$23,$IT34)</f>
        <v>34</v>
      </c>
      <c r="DA34" s="12">
        <f>INDEX('O3-8hr'!$A:$Y,$IU34+DA$23-$G$23,$IT34)</f>
        <v>43</v>
      </c>
      <c r="DB34" s="12">
        <f>INDEX('O3-8hr'!$A:$Y,$IU34+DB$23-$G$23,$IT34)</f>
        <v>50</v>
      </c>
      <c r="DC34" s="12">
        <f>INDEX('O3-8hr'!$A:$Y,$IU34+DC$23-$G$23,$IT34)</f>
        <v>66</v>
      </c>
      <c r="DD34" s="12">
        <f>INDEX('O3-8hr'!$A:$Y,$IU34+DD$23-$G$23,$IT34)</f>
        <v>32</v>
      </c>
      <c r="DE34" s="12">
        <f>INDEX('O3-8hr'!$A:$Y,$IU34+DE$23-$G$23,$IT34)</f>
        <v>40</v>
      </c>
      <c r="DF34" s="12">
        <f>INDEX('O3-8hr'!$A:$Y,$IU34+DF$23-$G$23,$IT34)</f>
        <v>43</v>
      </c>
      <c r="DG34" s="12">
        <f>INDEX('O3-8hr'!$A:$Y,$IU34+DG$23-$G$23,$IT34)</f>
        <v>39</v>
      </c>
      <c r="DH34" s="12">
        <f>INDEX('O3-8hr'!$A:$Y,$IU34+DH$23-$G$23,$IT34)</f>
        <v>44</v>
      </c>
      <c r="DI34" s="12">
        <f>INDEX('O3-8hr'!$A:$Y,$IU34+DI$23-$G$23,$IT34)</f>
        <v>43</v>
      </c>
      <c r="DJ34" s="12">
        <f>INDEX('O3-8hr'!$A:$Y,$IU34+DJ$23-$G$23,$IT34)</f>
        <v>42</v>
      </c>
      <c r="DK34" s="12" t="str">
        <f>INDEX('O3-8hr'!$A:$Y,$IU34+DK$23-$G$23,$IT34)</f>
        <v/>
      </c>
      <c r="DL34" s="12">
        <f>INDEX('O3-8hr'!$A:$Y,$IU34+DL$23-$G$23,$IT34)</f>
        <v>73</v>
      </c>
      <c r="DM34" s="12">
        <f>INDEX('O3-8hr'!$A:$Y,$IU34+DM$23-$G$23,$IT34)</f>
        <v>46</v>
      </c>
      <c r="DN34" s="12">
        <f>INDEX('O3-8hr'!$A:$Y,$IU34+DN$23-$G$23,$IT34)</f>
        <v>56</v>
      </c>
      <c r="DO34" s="12">
        <f>INDEX('O3-8hr'!$A:$Y,$IU34+DO$23-$G$23,$IT34)</f>
        <v>55</v>
      </c>
      <c r="DP34" s="12">
        <f>INDEX('O3-8hr'!$A:$Y,$IU34+DP$23-$G$23,$IT34)</f>
        <v>37</v>
      </c>
      <c r="DQ34" s="12">
        <f>INDEX('O3-8hr'!$A:$Y,$IU34+DQ$23-$G$23,$IT34)</f>
        <v>28</v>
      </c>
      <c r="DR34" s="12">
        <f>INDEX('O3-8hr'!$A:$Y,$IU34+DR$23-$G$23,$IT34)</f>
        <v>47</v>
      </c>
      <c r="DS34" s="12">
        <f>INDEX('O3-8hr'!$A:$Y,$IU34+DS$23-$G$23,$IT34)</f>
        <v>41</v>
      </c>
      <c r="DT34" s="12">
        <f>INDEX('O3-8hr'!$A:$Y,$IU34+DT$23-$G$23,$IT34)</f>
        <v>46</v>
      </c>
      <c r="DU34" s="12">
        <f>INDEX('O3-8hr'!$A:$Y,$IU34+DU$23-$G$23,$IT34)</f>
        <v>32</v>
      </c>
      <c r="DV34" s="12">
        <f>INDEX('O3-8hr'!$A:$Y,$IU34+DV$23-$G$23,$IT34)</f>
        <v>48</v>
      </c>
      <c r="DW34" s="12">
        <f>INDEX('O3-8hr'!$A:$Y,$IU34+DW$23-$G$23,$IT34)</f>
        <v>63</v>
      </c>
      <c r="DX34" s="12">
        <f>INDEX('O3-8hr'!$A:$Y,$IU34+DX$23-$G$23,$IT34)</f>
        <v>75</v>
      </c>
      <c r="DY34" s="12">
        <f>INDEX('O3-8hr'!$A:$Y,$IU34+DY$23-$G$23,$IT34)</f>
        <v>75</v>
      </c>
      <c r="DZ34" s="12">
        <f>INDEX('O3-8hr'!$A:$Y,$IU34+DZ$23-$G$23,$IT34)</f>
        <v>68</v>
      </c>
      <c r="EA34" s="12">
        <f>INDEX('O3-8hr'!$A:$Y,$IU34+EA$23-$G$23,$IT34)</f>
        <v>67</v>
      </c>
      <c r="EB34" s="12">
        <f>INDEX('O3-8hr'!$A:$Y,$IU34+EB$23-$G$23,$IT34)</f>
        <v>38</v>
      </c>
      <c r="EC34" s="12">
        <f>INDEX('O3-8hr'!$A:$Y,$IU34+EC$23-$G$23,$IT34)</f>
        <v>26</v>
      </c>
      <c r="ED34" s="12">
        <f>INDEX('O3-8hr'!$A:$Y,$IU34+ED$23-$G$23,$IT34)</f>
        <v>38</v>
      </c>
      <c r="EE34" s="12">
        <f>INDEX('O3-8hr'!$A:$Y,$IU34+EE$23-$G$23,$IT34)</f>
        <v>48</v>
      </c>
      <c r="EF34" s="12">
        <f>INDEX('O3-8hr'!$A:$Y,$IU34+EF$23-$G$23,$IT34)</f>
        <v>48</v>
      </c>
      <c r="EG34" s="12">
        <f>INDEX('O3-8hr'!$A:$Y,$IU34+EG$23-$G$23,$IT34)</f>
        <v>76</v>
      </c>
      <c r="EH34" s="12">
        <f>INDEX('O3-8hr'!$A:$Y,$IU34+EH$23-$G$23,$IT34)</f>
        <v>80</v>
      </c>
      <c r="EI34" s="12">
        <f>INDEX('O3-8hr'!$A:$Y,$IU34+EI$23-$G$23,$IT34)</f>
        <v>48</v>
      </c>
      <c r="EJ34" s="12">
        <f>INDEX('O3-8hr'!$A:$Y,$IU34+EJ$23-$G$23,$IT34)</f>
        <v>40</v>
      </c>
      <c r="EK34" s="12">
        <f>INDEX('O3-8hr'!$A:$Y,$IU34+EK$23-$G$23,$IT34)</f>
        <v>48</v>
      </c>
      <c r="EL34" s="12">
        <f>INDEX('O3-8hr'!$A:$Y,$IU34+EL$23-$G$23,$IT34)</f>
        <v>57</v>
      </c>
      <c r="EM34" s="12">
        <f>INDEX('O3-8hr'!$A:$Y,$IU34+EM$23-$G$23,$IT34)</f>
        <v>51</v>
      </c>
      <c r="EN34" s="12">
        <f>INDEX('O3-8hr'!$A:$Y,$IU34+EN$23-$G$23,$IT34)</f>
        <v>69</v>
      </c>
      <c r="EO34" s="12">
        <f>INDEX('O3-8hr'!$A:$Y,$IU34+EO$23-$G$23,$IT34)</f>
        <v>48</v>
      </c>
      <c r="EP34" s="12">
        <f>INDEX('O3-8hr'!$A:$Y,$IU34+EP$23-$G$23,$IT34)</f>
        <v>35</v>
      </c>
      <c r="EQ34" s="12">
        <f>INDEX('O3-8hr'!$A:$Y,$IU34+EQ$23-$G$23,$IT34)</f>
        <v>69</v>
      </c>
      <c r="ER34" s="12">
        <f>INDEX('O3-8hr'!$A:$Y,$IU34+ER$23-$G$23,$IT34)</f>
        <v>47</v>
      </c>
      <c r="ES34" s="12">
        <f>INDEX('O3-8hr'!$A:$Y,$IU34+ES$23-$G$23,$IT34)</f>
        <v>32</v>
      </c>
      <c r="ET34" s="12">
        <f>INDEX('O3-8hr'!$A:$Y,$IU34+ET$23-$G$23,$IT34)</f>
        <v>30</v>
      </c>
      <c r="EU34" s="12">
        <f>INDEX('O3-8hr'!$A:$Y,$IU34+EU$23-$G$23,$IT34)</f>
        <v>25</v>
      </c>
      <c r="EV34" s="12">
        <f>INDEX('O3-8hr'!$A:$Y,$IU34+EV$23-$G$23,$IT34)</f>
        <v>21</v>
      </c>
      <c r="EW34" s="12">
        <f>INDEX('O3-8hr'!$A:$Y,$IU34+EW$23-$G$23,$IT34)</f>
        <v>36</v>
      </c>
      <c r="EX34" s="12">
        <f>INDEX('O3-8hr'!$A:$Y,$IU34+EX$23-$G$23,$IT34)</f>
        <v>49</v>
      </c>
      <c r="EY34" s="12">
        <f>INDEX('O3-8hr'!$A:$Y,$IU34+EY$23-$G$23,$IT34)</f>
        <v>43</v>
      </c>
      <c r="EZ34" s="12">
        <f>INDEX('O3-8hr'!$A:$Y,$IU34+EZ$23-$G$23,$IT34)</f>
        <v>54</v>
      </c>
      <c r="FA34" s="12">
        <f>INDEX('O3-8hr'!$A:$Y,$IU34+FA$23-$G$23,$IT34)</f>
        <v>42</v>
      </c>
      <c r="FB34" s="12">
        <f>INDEX('O3-8hr'!$A:$Y,$IU34+FB$23-$G$23,$IT34)</f>
        <v>37</v>
      </c>
      <c r="FC34" s="12">
        <f>INDEX('O3-8hr'!$A:$Y,$IU34+FC$23-$G$23,$IT34)</f>
        <v>37</v>
      </c>
      <c r="FD34" s="12">
        <f>INDEX('O3-8hr'!$A:$Y,$IU34+FD$23-$G$23,$IT34)</f>
        <v>33</v>
      </c>
      <c r="FE34" s="12">
        <f>INDEX('O3-8hr'!$A:$Y,$IU34+FE$23-$G$23,$IT34)</f>
        <v>24</v>
      </c>
      <c r="FF34" s="12">
        <f>INDEX('O3-8hr'!$A:$Y,$IU34+FF$23-$G$23,$IT34)</f>
        <v>20</v>
      </c>
      <c r="FG34" s="12">
        <f>INDEX('O3-8hr'!$A:$Y,$IU34+FG$23-$G$23,$IT34)</f>
        <v>42</v>
      </c>
      <c r="FH34" s="12">
        <f>INDEX('O3-8hr'!$A:$Y,$IU34+FH$23-$G$23,$IT34)</f>
        <v>62</v>
      </c>
      <c r="FI34" s="12">
        <f>INDEX('O3-8hr'!$A:$Y,$IU34+FI$23-$G$23,$IT34)</f>
        <v>50</v>
      </c>
      <c r="FJ34" s="12">
        <f>INDEX('O3-8hr'!$A:$Y,$IU34+FJ$23-$G$23,$IT34)</f>
        <v>41</v>
      </c>
      <c r="FK34" s="12">
        <f>INDEX('O3-8hr'!$A:$Y,$IU34+FK$23-$G$23,$IT34)</f>
        <v>69</v>
      </c>
      <c r="FL34" s="12">
        <f>INDEX('O3-8hr'!$A:$Y,$IU34+FL$23-$G$23,$IT34)</f>
        <v>51</v>
      </c>
      <c r="FM34" s="12">
        <f>INDEX('O3-8hr'!$A:$Y,$IU34+FM$23-$G$23,$IT34)</f>
        <v>61</v>
      </c>
      <c r="FN34" s="12">
        <f>INDEX('O3-8hr'!$A:$Y,$IU34+FN$23-$G$23,$IT34)</f>
        <v>43</v>
      </c>
      <c r="FO34" s="12">
        <f>INDEX('O3-8hr'!$A:$Y,$IU34+FO$23-$G$23,$IT34)</f>
        <v>50</v>
      </c>
      <c r="FP34" s="12">
        <f>INDEX('O3-8hr'!$A:$Y,$IU34+FP$23-$G$23,$IT34)</f>
        <v>43</v>
      </c>
      <c r="FQ34" s="12">
        <f>INDEX('O3-8hr'!$A:$Y,$IU34+FQ$23-$G$23,$IT34)</f>
        <v>33</v>
      </c>
      <c r="FR34" s="12">
        <f>INDEX('O3-8hr'!$A:$Y,$IU34+FR$23-$G$23,$IT34)</f>
        <v>49</v>
      </c>
      <c r="FS34" s="12">
        <f>INDEX('O3-8hr'!$A:$Y,$IU34+FS$23-$G$23,$IT34)</f>
        <v>66</v>
      </c>
      <c r="FT34" s="12">
        <f>INDEX('O3-8hr'!$A:$Y,$IU34+FT$23-$G$23,$IT34)</f>
        <v>47</v>
      </c>
      <c r="FU34" s="12">
        <f>INDEX('O3-8hr'!$A:$Y,$IU34+FU$23-$G$23,$IT34)</f>
        <v>38</v>
      </c>
      <c r="FV34" s="12">
        <f>INDEX('O3-8hr'!$A:$Y,$IU34+FV$23-$G$23,$IT34)</f>
        <v>21</v>
      </c>
      <c r="FW34" s="12">
        <f>INDEX('O3-8hr'!$A:$Y,$IU34+FW$23-$G$23,$IT34)</f>
        <v>28</v>
      </c>
      <c r="FX34" s="12">
        <f>INDEX('O3-8hr'!$A:$Y,$IU34+FX$23-$G$23,$IT34)</f>
        <v>26</v>
      </c>
      <c r="FY34" s="12">
        <f>INDEX('O3-8hr'!$A:$Y,$IU34+FY$23-$G$23,$IT34)</f>
        <v>44</v>
      </c>
      <c r="FZ34" s="12">
        <f>INDEX('O3-8hr'!$A:$Y,$IU34+FZ$23-$G$23,$IT34)</f>
        <v>34</v>
      </c>
      <c r="GA34" s="12">
        <f>INDEX('O3-8hr'!$A:$Y,$IU34+GA$23-$G$23,$IT34)</f>
        <v>53</v>
      </c>
      <c r="GB34" s="12">
        <f>INDEX('O3-8hr'!$A:$Y,$IU34+GB$23-$G$23,$IT34)</f>
        <v>46</v>
      </c>
      <c r="GC34" s="12">
        <f>INDEX('O3-8hr'!$A:$Y,$IU34+GC$23-$G$23,$IT34)</f>
        <v>46</v>
      </c>
      <c r="GD34" s="12">
        <f>INDEX('O3-8hr'!$A:$Y,$IU34+GD$23-$G$23,$IT34)</f>
        <v>58</v>
      </c>
      <c r="GE34" s="12">
        <f>INDEX('O3-8hr'!$A:$Y,$IU34+GE$23-$G$23,$IT34)</f>
        <v>59</v>
      </c>
      <c r="GF34" s="12">
        <f>INDEX('O3-8hr'!$A:$Y,$IU34+GF$23-$G$23,$IT34)</f>
        <v>63</v>
      </c>
      <c r="GG34" s="12">
        <f>INDEX('O3-8hr'!$A:$Y,$IU34+GG$23-$G$23,$IT34)</f>
        <v>49</v>
      </c>
      <c r="GH34" s="12">
        <f>INDEX('O3-8hr'!$A:$Y,$IU34+GH$23-$G$23,$IT34)</f>
        <v>27</v>
      </c>
      <c r="GI34" s="12">
        <f>INDEX('O3-8hr'!$A:$Y,$IU34+GI$23-$G$23,$IT34)</f>
        <v>27</v>
      </c>
      <c r="GJ34" s="12">
        <f>INDEX('O3-8hr'!$A:$Y,$IU34+GJ$23-$G$23,$IT34)</f>
        <v>38</v>
      </c>
      <c r="GK34" s="12">
        <f>INDEX('O3-8hr'!$A:$Y,$IU34+GK$23-$G$23,$IT34)</f>
        <v>55</v>
      </c>
      <c r="GL34" s="12">
        <f>INDEX('O3-8hr'!$A:$Y,$IU34+GL$23-$G$23,$IT34)</f>
        <v>49</v>
      </c>
      <c r="GM34" s="12">
        <f>INDEX('O3-8hr'!$A:$Y,$IU34+GM$23-$G$23,$IT34)</f>
        <v>53</v>
      </c>
      <c r="GN34" s="12">
        <f>INDEX('O3-8hr'!$A:$Y,$IU34+GN$23-$G$23,$IT34)</f>
        <v>60</v>
      </c>
      <c r="GO34" s="12">
        <f>INDEX('O3-8hr'!$A:$Y,$IU34+GO$23-$G$23,$IT34)</f>
        <v>44</v>
      </c>
      <c r="GP34" s="12">
        <f>INDEX('O3-8hr'!$A:$Y,$IU34+GP$23-$G$23,$IT34)</f>
        <v>21</v>
      </c>
      <c r="GQ34" s="12">
        <f>INDEX('O3-8hr'!$A:$Y,$IU34+GQ$23-$G$23,$IT34)</f>
        <v>24</v>
      </c>
      <c r="GR34" s="12">
        <f>INDEX('O3-8hr'!$A:$Y,$IU34+GR$23-$G$23,$IT34)</f>
        <v>23</v>
      </c>
      <c r="GS34" s="12">
        <f>INDEX('O3-8hr'!$A:$Y,$IU34+GS$23-$G$23,$IT34)</f>
        <v>7</v>
      </c>
      <c r="GT34" s="12">
        <f>INDEX('O3-8hr'!$A:$Y,$IU34+GT$23-$G$23,$IT34)</f>
        <v>14</v>
      </c>
      <c r="GU34" s="12">
        <f>INDEX('O3-8hr'!$A:$Y,$IU34+GU$23-$G$23,$IT34)</f>
        <v>17</v>
      </c>
      <c r="GV34" s="12">
        <f>INDEX('O3-8hr'!$A:$Y,$IU34+GV$23-$G$23,$IT34)</f>
        <v>20</v>
      </c>
      <c r="GW34" s="12">
        <f>INDEX('O3-8hr'!$A:$Y,$IU34+GW$23-$G$23,$IT34)</f>
        <v>33</v>
      </c>
      <c r="GX34" s="12">
        <f>INDEX('O3-8hr'!$A:$Y,$IU34+GX$23-$G$23,$IT34)</f>
        <v>35</v>
      </c>
      <c r="GY34" s="12">
        <f>INDEX('O3-8hr'!$A:$Y,$IU34+GY$23-$G$23,$IT34)</f>
        <v>22</v>
      </c>
      <c r="GZ34" s="12">
        <f>INDEX('O3-8hr'!$A:$Y,$IU34+GZ$23-$G$23,$IT34)</f>
        <v>17</v>
      </c>
      <c r="HA34" s="12">
        <f>INDEX('O3-8hr'!$A:$Y,$IU34+HA$23-$G$23,$IT34)</f>
        <v>44</v>
      </c>
      <c r="HB34" s="12">
        <f>INDEX('O3-8hr'!$A:$Y,$IU34+HB$23-$G$23,$IT34)</f>
        <v>21</v>
      </c>
      <c r="HC34" s="12">
        <f>INDEX('O3-8hr'!$A:$Y,$IU34+HC$23-$G$23,$IT34)</f>
        <v>27</v>
      </c>
      <c r="HD34" s="12">
        <f>INDEX('O3-8hr'!$A:$Y,$IU34+HD$23-$G$23,$IT34)</f>
        <v>26</v>
      </c>
      <c r="HE34" s="12">
        <f>INDEX('O3-8hr'!$A:$Y,$IU34+HE$23-$G$23,$IT34)</f>
        <v>16</v>
      </c>
      <c r="HF34" s="12">
        <f>INDEX('O3-8hr'!$A:$Y,$IU34+HF$23-$G$23,$IT34)</f>
        <v>31</v>
      </c>
      <c r="HG34" s="12">
        <f>INDEX('O3-8hr'!$A:$Y,$IU34+HG$23-$G$23,$IT34)</f>
        <v>22</v>
      </c>
      <c r="HH34" s="12">
        <f>INDEX('O3-8hr'!$A:$Y,$IU34+HH$23-$G$23,$IT34)</f>
        <v>24</v>
      </c>
      <c r="HI34" s="12">
        <f>INDEX('O3-8hr'!$A:$Y,$IU34+HI$23-$G$23,$IT34)</f>
        <v>33</v>
      </c>
      <c r="HJ34" s="12">
        <f>INDEX('O3-8hr'!$A:$Y,$IU34+HJ$23-$G$23,$IT34)</f>
        <v>23</v>
      </c>
      <c r="HK34" s="12">
        <f>INDEX('O3-8hr'!$A:$Y,$IU34+HK$23-$G$23,$IT34)</f>
        <v>47</v>
      </c>
      <c r="HL34" s="12">
        <f>INDEX('O3-8hr'!$A:$Y,$IU34+HL$23-$G$23,$IT34)</f>
        <v>42</v>
      </c>
      <c r="HM34" s="12">
        <f>INDEX('O3-8hr'!$A:$Y,$IU34+HM$23-$G$23,$IT34)</f>
        <v>43</v>
      </c>
      <c r="HN34" s="12">
        <f>INDEX('O3-8hr'!$A:$Y,$IU34+HN$23-$G$23,$IT34)</f>
        <v>39</v>
      </c>
      <c r="HO34" s="12">
        <f>INDEX('O3-8hr'!$A:$Y,$IU34+HO$23-$G$23,$IT34)</f>
        <v>38</v>
      </c>
      <c r="HP34" s="12">
        <f>INDEX('O3-8hr'!$A:$Y,$IU34+HP$23-$G$23,$IT34)</f>
        <v>40</v>
      </c>
      <c r="HQ34" s="12">
        <f>INDEX('O3-8hr'!$A:$Y,$IU34+HQ$23-$G$23,$IT34)</f>
        <v>22</v>
      </c>
      <c r="HR34" s="12">
        <f>INDEX('O3-8hr'!$A:$Y,$IU34+HR$23-$G$23,$IT34)</f>
        <v>20</v>
      </c>
      <c r="HS34" s="12">
        <f>INDEX('O3-8hr'!$A:$Y,$IU34+HS$23-$G$23,$IT34)</f>
        <v>26</v>
      </c>
      <c r="HT34" s="12">
        <f>INDEX('O3-8hr'!$A:$Y,$IU34+HT$23-$G$23,$IT34)</f>
        <v>20</v>
      </c>
      <c r="HU34" s="12">
        <f>INDEX('O3-8hr'!$A:$Y,$IU34+HU$23-$G$23,$IT34)</f>
        <v>28</v>
      </c>
      <c r="HV34" s="12">
        <f>INDEX('O3-8hr'!$A:$Y,$IU34+HV$23-$G$23,$IT34)</f>
        <v>28</v>
      </c>
      <c r="HW34" s="12">
        <f>INDEX('O3-8hr'!$A:$Y,$IU34+HW$23-$G$23,$IT34)</f>
        <v>17</v>
      </c>
      <c r="HX34" s="12">
        <f>INDEX('O3-8hr'!$A:$Y,$IU34+HX$23-$G$23,$IT34)</f>
        <v>29</v>
      </c>
      <c r="HY34" s="12">
        <f>INDEX('O3-8hr'!$A:$Y,$IU34+HY$23-$G$23,$IT34)</f>
        <v>28</v>
      </c>
      <c r="HZ34" s="12">
        <f>INDEX('O3-8hr'!$A:$Y,$IU34+HZ$23-$G$23,$IT34)</f>
        <v>20</v>
      </c>
      <c r="IA34" s="12">
        <f>INDEX('O3-8hr'!$A:$Y,$IU34+IA$23-$G$23,$IT34)</f>
        <v>23</v>
      </c>
      <c r="IB34" s="12">
        <f>INDEX('O3-8hr'!$A:$Y,$IU34+IB$23-$G$23,$IT34)</f>
        <v>25</v>
      </c>
      <c r="IC34" s="12">
        <f>INDEX('O3-8hr'!$A:$Y,$IU34+IC$23-$G$23,$IT34)</f>
        <v>29</v>
      </c>
      <c r="ID34" s="12">
        <f>INDEX('O3-8hr'!$A:$Y,$IU34+ID$23-$G$23,$IT34)</f>
        <v>30</v>
      </c>
      <c r="IE34" s="12">
        <f>INDEX('O3-8hr'!$A:$Y,$IU34+IE$23-$G$23,$IT34)</f>
        <v>32</v>
      </c>
      <c r="IF34" s="12">
        <f>INDEX('O3-8hr'!$A:$Y,$IU34+IF$23-$G$23,$IT34)</f>
        <v>30</v>
      </c>
      <c r="IG34" s="12">
        <f>INDEX('O3-8hr'!$A:$Y,$IU34+IG$23-$G$23,$IT34)</f>
        <v>31</v>
      </c>
      <c r="IH34" s="12">
        <f>INDEX('O3-8hr'!$A:$Y,$IU34+IH$23-$G$23,$IT34)</f>
        <v>27</v>
      </c>
      <c r="II34" s="12">
        <f>INDEX('O3-8hr'!$A:$Y,$IU34+II$23-$G$23,$IT34)</f>
        <v>34</v>
      </c>
      <c r="IJ34" s="12">
        <f>INDEX('O3-8hr'!$A:$Y,$IU34+IJ$23-$G$23,$IT34)</f>
        <v>22</v>
      </c>
      <c r="IK34" s="12">
        <f>INDEX('O3-8hr'!$A:$Y,$IU34+IK$23-$G$23,$IT34)</f>
        <v>26</v>
      </c>
      <c r="IL34" s="12">
        <f>INDEX('O3-8hr'!$A:$Y,$IU34+IL$23-$G$23,$IT34)</f>
        <v>29</v>
      </c>
      <c r="IM34" s="12">
        <f>INDEX('O3-8hr'!$A:$Y,$IU34+IM$23-$G$23,$IT34)</f>
        <v>31</v>
      </c>
      <c r="IN34" s="12">
        <f>INDEX('O3-8hr'!$A:$Y,$IU34+IN$23-$G$23,$IT34)</f>
        <v>14</v>
      </c>
      <c r="IO34" s="12">
        <f>INDEX('O3-8hr'!$A:$Y,$IU34+IO$23-$G$23,$IT34)</f>
        <v>22</v>
      </c>
      <c r="IP34" s="12">
        <f>INDEX('O3-8hr'!$A:$Y,$IU34+IP$23-$G$23,$IT34)</f>
        <v>33</v>
      </c>
      <c r="IQ34" s="17">
        <f>INDEX('O3-8hr'!$A:$Y,$IU34+IQ$23-$G$23,$IT34)</f>
        <v>34</v>
      </c>
      <c r="IR34" s="26">
        <f t="shared" si="57"/>
        <v>80</v>
      </c>
      <c r="IT34" s="26">
        <f>MATCH($B34,'O3-8hr'!$1:$1,0)</f>
        <v>12</v>
      </c>
      <c r="IU34" s="38">
        <f>MATCH(DATE($A34,$IT$19,$IU$19),'O3-8hr'!$B:$B,0)</f>
        <v>1161</v>
      </c>
    </row>
    <row r="35" spans="1:255" ht="12.75" customHeight="1" x14ac:dyDescent="0.2">
      <c r="A35" s="26">
        <v>2018</v>
      </c>
      <c r="B35" s="26">
        <v>340150002</v>
      </c>
      <c r="C35" s="88">
        <f>INDEX(Sites!$A:$N,MATCH($B35,Sites!$A:$A,0),2)</f>
        <v>39.800339000000001</v>
      </c>
      <c r="D35" s="26" t="str">
        <f>INDEX(Sites!$A:$N,MATCH($B35,Sites!$A:$A,0),4)</f>
        <v>NJ</v>
      </c>
      <c r="E35" s="26" t="str">
        <f>INDEX(Sites!$A:$N,MATCH($B35,Sites!$A:$A,0),10)</f>
        <v>12.0</v>
      </c>
      <c r="F35" s="148" t="str">
        <f>INDEX(Sites!$A:$N,MATCH($B35,Sites!$A:$A,0),6)</f>
        <v>Clarksboro</v>
      </c>
      <c r="G35" s="18">
        <f>INDEX('O3-8hr'!$A:$Y,$IU35+G$23-$G$23,$IT35)</f>
        <v>32</v>
      </c>
      <c r="H35" s="12">
        <f>INDEX('O3-8hr'!$A:$Y,$IU35+H$23-$G$23,$IT35)</f>
        <v>38</v>
      </c>
      <c r="I35" s="12">
        <f>INDEX('O3-8hr'!$A:$Y,$IU35+I$23-$G$23,$IT35)</f>
        <v>39</v>
      </c>
      <c r="J35" s="12">
        <f>INDEX('O3-8hr'!$A:$Y,$IU35+J$23-$G$23,$IT35)</f>
        <v>43</v>
      </c>
      <c r="K35" s="12">
        <f>INDEX('O3-8hr'!$A:$Y,$IU35+K$23-$G$23,$IT35)</f>
        <v>38</v>
      </c>
      <c r="L35" s="12">
        <f>INDEX('O3-8hr'!$A:$Y,$IU35+L$23-$G$23,$IT35)</f>
        <v>41</v>
      </c>
      <c r="M35" s="12">
        <f>INDEX('O3-8hr'!$A:$Y,$IU35+M$23-$G$23,$IT35)</f>
        <v>34</v>
      </c>
      <c r="N35" s="12">
        <f>INDEX('O3-8hr'!$A:$Y,$IU35+N$23-$G$23,$IT35)</f>
        <v>41</v>
      </c>
      <c r="O35" s="12">
        <f>INDEX('O3-8hr'!$A:$Y,$IU35+O$23-$G$23,$IT35)</f>
        <v>35</v>
      </c>
      <c r="P35" s="12">
        <f>INDEX('O3-8hr'!$A:$Y,$IU35+P$23-$G$23,$IT35)</f>
        <v>43</v>
      </c>
      <c r="Q35" s="12">
        <f>INDEX('O3-8hr'!$A:$Y,$IU35+Q$23-$G$23,$IT35)</f>
        <v>45</v>
      </c>
      <c r="R35" s="12">
        <f>INDEX('O3-8hr'!$A:$Y,$IU35+R$23-$G$23,$IT35)</f>
        <v>37</v>
      </c>
      <c r="S35" s="12">
        <f>INDEX('O3-8hr'!$A:$Y,$IU35+S$23-$G$23,$IT35)</f>
        <v>41</v>
      </c>
      <c r="T35" s="12">
        <f>INDEX('O3-8hr'!$A:$Y,$IU35+T$23-$G$23,$IT35)</f>
        <v>36</v>
      </c>
      <c r="U35" s="12">
        <f>INDEX('O3-8hr'!$A:$Y,$IU35+U$23-$G$23,$IT35)</f>
        <v>38</v>
      </c>
      <c r="V35" s="12">
        <f>INDEX('O3-8hr'!$A:$Y,$IU35+V$23-$G$23,$IT35)</f>
        <v>40</v>
      </c>
      <c r="W35" s="12">
        <f>INDEX('O3-8hr'!$A:$Y,$IU35+W$23-$G$23,$IT35)</f>
        <v>43</v>
      </c>
      <c r="X35" s="12">
        <f>INDEX('O3-8hr'!$A:$Y,$IU35+X$23-$G$23,$IT35)</f>
        <v>48</v>
      </c>
      <c r="Y35" s="12">
        <f>INDEX('O3-8hr'!$A:$Y,$IU35+Y$23-$G$23,$IT35)</f>
        <v>45</v>
      </c>
      <c r="Z35" s="12">
        <f>INDEX('O3-8hr'!$A:$Y,$IU35+Z$23-$G$23,$IT35)</f>
        <v>33</v>
      </c>
      <c r="AA35" s="12">
        <f>INDEX('O3-8hr'!$A:$Y,$IU35+AA$23-$G$23,$IT35)</f>
        <v>37</v>
      </c>
      <c r="AB35" s="12">
        <f>INDEX('O3-8hr'!$A:$Y,$IU35+AB$23-$G$23,$IT35)</f>
        <v>45</v>
      </c>
      <c r="AC35" s="12">
        <f>INDEX('O3-8hr'!$A:$Y,$IU35+AC$23-$G$23,$IT35)</f>
        <v>45</v>
      </c>
      <c r="AD35" s="12">
        <f>INDEX('O3-8hr'!$A:$Y,$IU35+AD$23-$G$23,$IT35)</f>
        <v>49</v>
      </c>
      <c r="AE35" s="12">
        <f>INDEX('O3-8hr'!$A:$Y,$IU35+AE$23-$G$23,$IT35)</f>
        <v>42</v>
      </c>
      <c r="AF35" s="12">
        <f>INDEX('O3-8hr'!$A:$Y,$IU35+AF$23-$G$23,$IT35)</f>
        <v>45</v>
      </c>
      <c r="AG35" s="12">
        <f>INDEX('O3-8hr'!$A:$Y,$IU35+AG$23-$G$23,$IT35)</f>
        <v>44</v>
      </c>
      <c r="AH35" s="12">
        <f>INDEX('O3-8hr'!$A:$Y,$IU35+AH$23-$G$23,$IT35)</f>
        <v>31</v>
      </c>
      <c r="AI35" s="12">
        <f>INDEX('O3-8hr'!$A:$Y,$IU35+AI$23-$G$23,$IT35)</f>
        <v>51</v>
      </c>
      <c r="AJ35" s="12">
        <f>INDEX('O3-8hr'!$A:$Y,$IU35+AJ$23-$G$23,$IT35)</f>
        <v>37</v>
      </c>
      <c r="AK35" s="12">
        <f>INDEX('O3-8hr'!$A:$Y,$IU35+AK$23-$G$23,$IT35)</f>
        <v>45</v>
      </c>
      <c r="AL35" s="12">
        <f>INDEX('O3-8hr'!$A:$Y,$IU35+AL$23-$G$23,$IT35)</f>
        <v>42</v>
      </c>
      <c r="AM35" s="12">
        <f>INDEX('O3-8hr'!$A:$Y,$IU35+AM$23-$G$23,$IT35)</f>
        <v>36</v>
      </c>
      <c r="AN35" s="12">
        <f>INDEX('O3-8hr'!$A:$Y,$IU35+AN$23-$G$23,$IT35)</f>
        <v>37</v>
      </c>
      <c r="AO35" s="12">
        <f>INDEX('O3-8hr'!$A:$Y,$IU35+AO$23-$G$23,$IT35)</f>
        <v>44</v>
      </c>
      <c r="AP35" s="12">
        <f>INDEX('O3-8hr'!$A:$Y,$IU35+AP$23-$G$23,$IT35)</f>
        <v>46</v>
      </c>
      <c r="AQ35" s="12">
        <f>INDEX('O3-8hr'!$A:$Y,$IU35+AQ$23-$G$23,$IT35)</f>
        <v>52</v>
      </c>
      <c r="AR35" s="12">
        <f>INDEX('O3-8hr'!$A:$Y,$IU35+AR$23-$G$23,$IT35)</f>
        <v>47</v>
      </c>
      <c r="AS35" s="12">
        <f>INDEX('O3-8hr'!$A:$Y,$IU35+AS$23-$G$23,$IT35)</f>
        <v>45</v>
      </c>
      <c r="AT35" s="12">
        <f>INDEX('O3-8hr'!$A:$Y,$IU35+AT$23-$G$23,$IT35)</f>
        <v>45</v>
      </c>
      <c r="AU35" s="12">
        <f>INDEX('O3-8hr'!$A:$Y,$IU35+AU$23-$G$23,$IT35)</f>
        <v>45</v>
      </c>
      <c r="AV35" s="12">
        <f>INDEX('O3-8hr'!$A:$Y,$IU35+AV$23-$G$23,$IT35)</f>
        <v>50</v>
      </c>
      <c r="AW35" s="12">
        <f>INDEX('O3-8hr'!$A:$Y,$IU35+AW$23-$G$23,$IT35)</f>
        <v>55</v>
      </c>
      <c r="AX35" s="12">
        <f>INDEX('O3-8hr'!$A:$Y,$IU35+AX$23-$G$23,$IT35)</f>
        <v>63</v>
      </c>
      <c r="AY35" s="12">
        <f>INDEX('O3-8hr'!$A:$Y,$IU35+AY$23-$G$23,$IT35)</f>
        <v>55</v>
      </c>
      <c r="AZ35" s="12">
        <f>INDEX('O3-8hr'!$A:$Y,$IU35+AZ$23-$G$23,$IT35)</f>
        <v>43</v>
      </c>
      <c r="BA35" s="12">
        <f>INDEX('O3-8hr'!$A:$Y,$IU35+BA$23-$G$23,$IT35)</f>
        <v>51</v>
      </c>
      <c r="BB35" s="12">
        <f>INDEX('O3-8hr'!$A:$Y,$IU35+BB$23-$G$23,$IT35)</f>
        <v>36</v>
      </c>
      <c r="BC35" s="12">
        <f>INDEX('O3-8hr'!$A:$Y,$IU35+BC$23-$G$23,$IT35)</f>
        <v>42</v>
      </c>
      <c r="BD35" s="12">
        <f>INDEX('O3-8hr'!$A:$Y,$IU35+BD$23-$G$23,$IT35)</f>
        <v>43</v>
      </c>
      <c r="BE35" s="12">
        <f>INDEX('O3-8hr'!$A:$Y,$IU35+BE$23-$G$23,$IT35)</f>
        <v>44</v>
      </c>
      <c r="BF35" s="12">
        <f>INDEX('O3-8hr'!$A:$Y,$IU35+BF$23-$G$23,$IT35)</f>
        <v>51</v>
      </c>
      <c r="BG35" s="12">
        <f>INDEX('O3-8hr'!$A:$Y,$IU35+BG$23-$G$23,$IT35)</f>
        <v>58</v>
      </c>
      <c r="BH35" s="12">
        <f>INDEX('O3-8hr'!$A:$Y,$IU35+BH$23-$G$23,$IT35)</f>
        <v>60</v>
      </c>
      <c r="BI35" s="12">
        <f>INDEX('O3-8hr'!$A:$Y,$IU35+BI$23-$G$23,$IT35)</f>
        <v>52</v>
      </c>
      <c r="BJ35" s="12">
        <f>INDEX('O3-8hr'!$A:$Y,$IU35+BJ$23-$G$23,$IT35)</f>
        <v>43</v>
      </c>
      <c r="BK35" s="12">
        <f>INDEX('O3-8hr'!$A:$Y,$IU35+BK$23-$G$23,$IT35)</f>
        <v>50</v>
      </c>
      <c r="BL35" s="12">
        <f>INDEX('O3-8hr'!$A:$Y,$IU35+BL$23-$G$23,$IT35)</f>
        <v>44</v>
      </c>
      <c r="BM35" s="12">
        <f>INDEX('O3-8hr'!$A:$Y,$IU35+BM$23-$G$23,$IT35)</f>
        <v>57</v>
      </c>
      <c r="BN35" s="12">
        <f>INDEX('O3-8hr'!$A:$Y,$IU35+BN$23-$G$23,$IT35)</f>
        <v>35</v>
      </c>
      <c r="BO35" s="12">
        <f>INDEX('O3-8hr'!$A:$Y,$IU35+BO$23-$G$23,$IT35)</f>
        <v>49</v>
      </c>
      <c r="BP35" s="12">
        <f>INDEX('O3-8hr'!$A:$Y,$IU35+BP$23-$G$23,$IT35)</f>
        <v>72</v>
      </c>
      <c r="BQ35" s="12">
        <f>INDEX('O3-8hr'!$A:$Y,$IU35+BQ$23-$G$23,$IT35)</f>
        <v>74</v>
      </c>
      <c r="BR35" s="12">
        <f>INDEX('O3-8hr'!$A:$Y,$IU35+BR$23-$G$23,$IT35)</f>
        <v>63</v>
      </c>
      <c r="BS35" s="12">
        <f>INDEX('O3-8hr'!$A:$Y,$IU35+BS$23-$G$23,$IT35)</f>
        <v>60</v>
      </c>
      <c r="BT35" s="12">
        <f>INDEX('O3-8hr'!$A:$Y,$IU35+BT$23-$G$23,$IT35)</f>
        <v>55</v>
      </c>
      <c r="BU35" s="12">
        <f>INDEX('O3-8hr'!$A:$Y,$IU35+BU$23-$G$23,$IT35)</f>
        <v>49</v>
      </c>
      <c r="BV35" s="12">
        <f>INDEX('O3-8hr'!$A:$Y,$IU35+BV$23-$G$23,$IT35)</f>
        <v>57</v>
      </c>
      <c r="BW35" s="12">
        <f>INDEX('O3-8hr'!$A:$Y,$IU35+BW$23-$G$23,$IT35)</f>
        <v>53</v>
      </c>
      <c r="BX35" s="12">
        <f>INDEX('O3-8hr'!$A:$Y,$IU35+BX$23-$G$23,$IT35)</f>
        <v>60</v>
      </c>
      <c r="BY35" s="12">
        <f>INDEX('O3-8hr'!$A:$Y,$IU35+BY$23-$G$23,$IT35)</f>
        <v>50</v>
      </c>
      <c r="BZ35" s="12">
        <f>INDEX('O3-8hr'!$A:$Y,$IU35+BZ$23-$G$23,$IT35)</f>
        <v>55</v>
      </c>
      <c r="CA35" s="12">
        <f>INDEX('O3-8hr'!$A:$Y,$IU35+CA$23-$G$23,$IT35)</f>
        <v>49</v>
      </c>
      <c r="CB35" s="12">
        <f>INDEX('O3-8hr'!$A:$Y,$IU35+CB$23-$G$23,$IT35)</f>
        <v>31</v>
      </c>
      <c r="CC35" s="12">
        <f>INDEX('O3-8hr'!$A:$Y,$IU35+CC$23-$G$23,$IT35)</f>
        <v>37</v>
      </c>
      <c r="CD35" s="12">
        <f>INDEX('O3-8hr'!$A:$Y,$IU35+CD$23-$G$23,$IT35)</f>
        <v>50</v>
      </c>
      <c r="CE35" s="12">
        <f>INDEX('O3-8hr'!$A:$Y,$IU35+CE$23-$G$23,$IT35)</f>
        <v>27</v>
      </c>
      <c r="CF35" s="12">
        <f>INDEX('O3-8hr'!$A:$Y,$IU35+CF$23-$G$23,$IT35)</f>
        <v>20</v>
      </c>
      <c r="CG35" s="12">
        <f>INDEX('O3-8hr'!$A:$Y,$IU35+CG$23-$G$23,$IT35)</f>
        <v>34</v>
      </c>
      <c r="CH35" s="12">
        <f>INDEX('O3-8hr'!$A:$Y,$IU35+CH$23-$G$23,$IT35)</f>
        <v>28</v>
      </c>
      <c r="CI35" s="12">
        <f>INDEX('O3-8hr'!$A:$Y,$IU35+CI$23-$G$23,$IT35)</f>
        <v>41</v>
      </c>
      <c r="CJ35" s="12">
        <f>INDEX('O3-8hr'!$A:$Y,$IU35+CJ$23-$G$23,$IT35)</f>
        <v>65</v>
      </c>
      <c r="CK35" s="12">
        <f>INDEX('O3-8hr'!$A:$Y,$IU35+CK$23-$G$23,$IT35)</f>
        <v>30</v>
      </c>
      <c r="CL35" s="12">
        <f>INDEX('O3-8hr'!$A:$Y,$IU35+CL$23-$G$23,$IT35)</f>
        <v>46</v>
      </c>
      <c r="CM35" s="12">
        <f>INDEX('O3-8hr'!$A:$Y,$IU35+CM$23-$G$23,$IT35)</f>
        <v>68</v>
      </c>
      <c r="CN35" s="12">
        <f>INDEX('O3-8hr'!$A:$Y,$IU35+CN$23-$G$23,$IT35)</f>
        <v>61</v>
      </c>
      <c r="CO35" s="12">
        <f>INDEX('O3-8hr'!$A:$Y,$IU35+CO$23-$G$23,$IT35)</f>
        <v>59</v>
      </c>
      <c r="CP35" s="12">
        <f>INDEX('O3-8hr'!$A:$Y,$IU35+CP$23-$G$23,$IT35)</f>
        <v>37</v>
      </c>
      <c r="CQ35" s="12">
        <f>INDEX('O3-8hr'!$A:$Y,$IU35+CQ$23-$G$23,$IT35)</f>
        <v>26</v>
      </c>
      <c r="CR35" s="12">
        <f>INDEX('O3-8hr'!$A:$Y,$IU35+CR$23-$G$23,$IT35)</f>
        <v>40</v>
      </c>
      <c r="CS35" s="12">
        <f>INDEX('O3-8hr'!$A:$Y,$IU35+CS$23-$G$23,$IT35)</f>
        <v>27</v>
      </c>
      <c r="CT35" s="12">
        <f>INDEX('O3-8hr'!$A:$Y,$IU35+CT$23-$G$23,$IT35)</f>
        <v>22</v>
      </c>
      <c r="CU35" s="12">
        <f>INDEX('O3-8hr'!$A:$Y,$IU35+CU$23-$G$23,$IT35)</f>
        <v>50</v>
      </c>
      <c r="CV35" s="12">
        <f>INDEX('O3-8hr'!$A:$Y,$IU35+CV$23-$G$23,$IT35)</f>
        <v>52</v>
      </c>
      <c r="CW35" s="12">
        <f>INDEX('O3-8hr'!$A:$Y,$IU35+CW$23-$G$23,$IT35)</f>
        <v>26</v>
      </c>
      <c r="CX35" s="12">
        <f>INDEX('O3-8hr'!$A:$Y,$IU35+CX$23-$G$23,$IT35)</f>
        <v>36</v>
      </c>
      <c r="CY35" s="12">
        <f>INDEX('O3-8hr'!$A:$Y,$IU35+CY$23-$G$23,$IT35)</f>
        <v>55</v>
      </c>
      <c r="CZ35" s="12">
        <f>INDEX('O3-8hr'!$A:$Y,$IU35+CZ$23-$G$23,$IT35)</f>
        <v>35</v>
      </c>
      <c r="DA35" s="12">
        <f>INDEX('O3-8hr'!$A:$Y,$IU35+DA$23-$G$23,$IT35)</f>
        <v>43</v>
      </c>
      <c r="DB35" s="12">
        <f>INDEX('O3-8hr'!$A:$Y,$IU35+DB$23-$G$23,$IT35)</f>
        <v>50</v>
      </c>
      <c r="DC35" s="12">
        <f>INDEX('O3-8hr'!$A:$Y,$IU35+DC$23-$G$23,$IT35)</f>
        <v>64</v>
      </c>
      <c r="DD35" s="12">
        <f>INDEX('O3-8hr'!$A:$Y,$IU35+DD$23-$G$23,$IT35)</f>
        <v>36</v>
      </c>
      <c r="DE35" s="12">
        <f>INDEX('O3-8hr'!$A:$Y,$IU35+DE$23-$G$23,$IT35)</f>
        <v>40</v>
      </c>
      <c r="DF35" s="12">
        <f>INDEX('O3-8hr'!$A:$Y,$IU35+DF$23-$G$23,$IT35)</f>
        <v>45</v>
      </c>
      <c r="DG35" s="12">
        <f>INDEX('O3-8hr'!$A:$Y,$IU35+DG$23-$G$23,$IT35)</f>
        <v>41</v>
      </c>
      <c r="DH35" s="12">
        <f>INDEX('O3-8hr'!$A:$Y,$IU35+DH$23-$G$23,$IT35)</f>
        <v>48</v>
      </c>
      <c r="DI35" s="12">
        <f>INDEX('O3-8hr'!$A:$Y,$IU35+DI$23-$G$23,$IT35)</f>
        <v>45</v>
      </c>
      <c r="DJ35" s="12">
        <f>INDEX('O3-8hr'!$A:$Y,$IU35+DJ$23-$G$23,$IT35)</f>
        <v>59</v>
      </c>
      <c r="DK35" s="12">
        <f>INDEX('O3-8hr'!$A:$Y,$IU35+DK$23-$G$23,$IT35)</f>
        <v>64</v>
      </c>
      <c r="DL35" s="12">
        <f>INDEX('O3-8hr'!$A:$Y,$IU35+DL$23-$G$23,$IT35)</f>
        <v>66</v>
      </c>
      <c r="DM35" s="12">
        <f>INDEX('O3-8hr'!$A:$Y,$IU35+DM$23-$G$23,$IT35)</f>
        <v>48</v>
      </c>
      <c r="DN35" s="12">
        <f>INDEX('O3-8hr'!$A:$Y,$IU35+DN$23-$G$23,$IT35)</f>
        <v>53</v>
      </c>
      <c r="DO35" s="12">
        <f>INDEX('O3-8hr'!$A:$Y,$IU35+DO$23-$G$23,$IT35)</f>
        <v>61</v>
      </c>
      <c r="DP35" s="12">
        <f>INDEX('O3-8hr'!$A:$Y,$IU35+DP$23-$G$23,$IT35)</f>
        <v>36</v>
      </c>
      <c r="DQ35" s="12">
        <f>INDEX('O3-8hr'!$A:$Y,$IU35+DQ$23-$G$23,$IT35)</f>
        <v>28</v>
      </c>
      <c r="DR35" s="12">
        <f>INDEX('O3-8hr'!$A:$Y,$IU35+DR$23-$G$23,$IT35)</f>
        <v>50</v>
      </c>
      <c r="DS35" s="12">
        <f>INDEX('O3-8hr'!$A:$Y,$IU35+DS$23-$G$23,$IT35)</f>
        <v>41</v>
      </c>
      <c r="DT35" s="12">
        <f>INDEX('O3-8hr'!$A:$Y,$IU35+DT$23-$G$23,$IT35)</f>
        <v>47</v>
      </c>
      <c r="DU35" s="12">
        <f>INDEX('O3-8hr'!$A:$Y,$IU35+DU$23-$G$23,$IT35)</f>
        <v>38</v>
      </c>
      <c r="DV35" s="12">
        <f>INDEX('O3-8hr'!$A:$Y,$IU35+DV$23-$G$23,$IT35)</f>
        <v>54</v>
      </c>
      <c r="DW35" s="12">
        <f>INDEX('O3-8hr'!$A:$Y,$IU35+DW$23-$G$23,$IT35)</f>
        <v>63</v>
      </c>
      <c r="DX35" s="12">
        <f>INDEX('O3-8hr'!$A:$Y,$IU35+DX$23-$G$23,$IT35)</f>
        <v>79</v>
      </c>
      <c r="DY35" s="12">
        <f>INDEX('O3-8hr'!$A:$Y,$IU35+DY$23-$G$23,$IT35)</f>
        <v>71</v>
      </c>
      <c r="DZ35" s="12">
        <f>INDEX('O3-8hr'!$A:$Y,$IU35+DZ$23-$G$23,$IT35)</f>
        <v>55</v>
      </c>
      <c r="EA35" s="12">
        <f>INDEX('O3-8hr'!$A:$Y,$IU35+EA$23-$G$23,$IT35)</f>
        <v>61</v>
      </c>
      <c r="EB35" s="12">
        <f>INDEX('O3-8hr'!$A:$Y,$IU35+EB$23-$G$23,$IT35)</f>
        <v>39</v>
      </c>
      <c r="EC35" s="12">
        <f>INDEX('O3-8hr'!$A:$Y,$IU35+EC$23-$G$23,$IT35)</f>
        <v>26</v>
      </c>
      <c r="ED35" s="12">
        <f>INDEX('O3-8hr'!$A:$Y,$IU35+ED$23-$G$23,$IT35)</f>
        <v>36</v>
      </c>
      <c r="EE35" s="12">
        <f>INDEX('O3-8hr'!$A:$Y,$IU35+EE$23-$G$23,$IT35)</f>
        <v>45</v>
      </c>
      <c r="EF35" s="12">
        <f>INDEX('O3-8hr'!$A:$Y,$IU35+EF$23-$G$23,$IT35)</f>
        <v>49</v>
      </c>
      <c r="EG35" s="12">
        <f>INDEX('O3-8hr'!$A:$Y,$IU35+EG$23-$G$23,$IT35)</f>
        <v>78</v>
      </c>
      <c r="EH35" s="12">
        <f>INDEX('O3-8hr'!$A:$Y,$IU35+EH$23-$G$23,$IT35)</f>
        <v>84</v>
      </c>
      <c r="EI35" s="12">
        <f>INDEX('O3-8hr'!$A:$Y,$IU35+EI$23-$G$23,$IT35)</f>
        <v>53</v>
      </c>
      <c r="EJ35" s="12">
        <f>INDEX('O3-8hr'!$A:$Y,$IU35+EJ$23-$G$23,$IT35)</f>
        <v>43</v>
      </c>
      <c r="EK35" s="12">
        <f>INDEX('O3-8hr'!$A:$Y,$IU35+EK$23-$G$23,$IT35)</f>
        <v>46</v>
      </c>
      <c r="EL35" s="12">
        <f>INDEX('O3-8hr'!$A:$Y,$IU35+EL$23-$G$23,$IT35)</f>
        <v>55</v>
      </c>
      <c r="EM35" s="12">
        <f>INDEX('O3-8hr'!$A:$Y,$IU35+EM$23-$G$23,$IT35)</f>
        <v>50</v>
      </c>
      <c r="EN35" s="12">
        <f>INDEX('O3-8hr'!$A:$Y,$IU35+EN$23-$G$23,$IT35)</f>
        <v>66</v>
      </c>
      <c r="EO35" s="12">
        <f>INDEX('O3-8hr'!$A:$Y,$IU35+EO$23-$G$23,$IT35)</f>
        <v>47</v>
      </c>
      <c r="EP35" s="12">
        <f>INDEX('O3-8hr'!$A:$Y,$IU35+EP$23-$G$23,$IT35)</f>
        <v>40</v>
      </c>
      <c r="EQ35" s="12">
        <f>INDEX('O3-8hr'!$A:$Y,$IU35+EQ$23-$G$23,$IT35)</f>
        <v>77</v>
      </c>
      <c r="ER35" s="12">
        <f>INDEX('O3-8hr'!$A:$Y,$IU35+ER$23-$G$23,$IT35)</f>
        <v>52</v>
      </c>
      <c r="ES35" s="12">
        <f>INDEX('O3-8hr'!$A:$Y,$IU35+ES$23-$G$23,$IT35)</f>
        <v>32</v>
      </c>
      <c r="ET35" s="12">
        <f>INDEX('O3-8hr'!$A:$Y,$IU35+ET$23-$G$23,$IT35)</f>
        <v>31</v>
      </c>
      <c r="EU35" s="12">
        <f>INDEX('O3-8hr'!$A:$Y,$IU35+EU$23-$G$23,$IT35)</f>
        <v>27</v>
      </c>
      <c r="EV35" s="12">
        <f>INDEX('O3-8hr'!$A:$Y,$IU35+EV$23-$G$23,$IT35)</f>
        <v>21</v>
      </c>
      <c r="EW35" s="12">
        <f>INDEX('O3-8hr'!$A:$Y,$IU35+EW$23-$G$23,$IT35)</f>
        <v>36</v>
      </c>
      <c r="EX35" s="12">
        <f>INDEX('O3-8hr'!$A:$Y,$IU35+EX$23-$G$23,$IT35)</f>
        <v>53</v>
      </c>
      <c r="EY35" s="12">
        <f>INDEX('O3-8hr'!$A:$Y,$IU35+EY$23-$G$23,$IT35)</f>
        <v>44</v>
      </c>
      <c r="EZ35" s="12">
        <f>INDEX('O3-8hr'!$A:$Y,$IU35+EZ$23-$G$23,$IT35)</f>
        <v>57</v>
      </c>
      <c r="FA35" s="12">
        <f>INDEX('O3-8hr'!$A:$Y,$IU35+FA$23-$G$23,$IT35)</f>
        <v>45</v>
      </c>
      <c r="FB35" s="12">
        <f>INDEX('O3-8hr'!$A:$Y,$IU35+FB$23-$G$23,$IT35)</f>
        <v>37</v>
      </c>
      <c r="FC35" s="12">
        <f>INDEX('O3-8hr'!$A:$Y,$IU35+FC$23-$G$23,$IT35)</f>
        <v>37</v>
      </c>
      <c r="FD35" s="12">
        <f>INDEX('O3-8hr'!$A:$Y,$IU35+FD$23-$G$23,$IT35)</f>
        <v>35</v>
      </c>
      <c r="FE35" s="12">
        <f>INDEX('O3-8hr'!$A:$Y,$IU35+FE$23-$G$23,$IT35)</f>
        <v>26</v>
      </c>
      <c r="FF35" s="12">
        <f>INDEX('O3-8hr'!$A:$Y,$IU35+FF$23-$G$23,$IT35)</f>
        <v>22</v>
      </c>
      <c r="FG35" s="12">
        <f>INDEX('O3-8hr'!$A:$Y,$IU35+FG$23-$G$23,$IT35)</f>
        <v>44</v>
      </c>
      <c r="FH35" s="12">
        <f>INDEX('O3-8hr'!$A:$Y,$IU35+FH$23-$G$23,$IT35)</f>
        <v>64</v>
      </c>
      <c r="FI35" s="12">
        <f>INDEX('O3-8hr'!$A:$Y,$IU35+FI$23-$G$23,$IT35)</f>
        <v>58</v>
      </c>
      <c r="FJ35" s="12">
        <f>INDEX('O3-8hr'!$A:$Y,$IU35+FJ$23-$G$23,$IT35)</f>
        <v>41</v>
      </c>
      <c r="FK35" s="12">
        <f>INDEX('O3-8hr'!$A:$Y,$IU35+FK$23-$G$23,$IT35)</f>
        <v>67</v>
      </c>
      <c r="FL35" s="12">
        <f>INDEX('O3-8hr'!$A:$Y,$IU35+FL$23-$G$23,$IT35)</f>
        <v>52</v>
      </c>
      <c r="FM35" s="12">
        <f>INDEX('O3-8hr'!$A:$Y,$IU35+FM$23-$G$23,$IT35)</f>
        <v>65</v>
      </c>
      <c r="FN35" s="12">
        <f>INDEX('O3-8hr'!$A:$Y,$IU35+FN$23-$G$23,$IT35)</f>
        <v>40</v>
      </c>
      <c r="FO35" s="12">
        <f>INDEX('O3-8hr'!$A:$Y,$IU35+FO$23-$G$23,$IT35)</f>
        <v>55</v>
      </c>
      <c r="FP35" s="12">
        <f>INDEX('O3-8hr'!$A:$Y,$IU35+FP$23-$G$23,$IT35)</f>
        <v>43</v>
      </c>
      <c r="FQ35" s="12">
        <f>INDEX('O3-8hr'!$A:$Y,$IU35+FQ$23-$G$23,$IT35)</f>
        <v>40</v>
      </c>
      <c r="FR35" s="12">
        <f>INDEX('O3-8hr'!$A:$Y,$IU35+FR$23-$G$23,$IT35)</f>
        <v>56</v>
      </c>
      <c r="FS35" s="12">
        <f>INDEX('O3-8hr'!$A:$Y,$IU35+FS$23-$G$23,$IT35)</f>
        <v>61</v>
      </c>
      <c r="FT35" s="12">
        <f>INDEX('O3-8hr'!$A:$Y,$IU35+FT$23-$G$23,$IT35)</f>
        <v>50</v>
      </c>
      <c r="FU35" s="12">
        <f>INDEX('O3-8hr'!$A:$Y,$IU35+FU$23-$G$23,$IT35)</f>
        <v>46</v>
      </c>
      <c r="FV35" s="12">
        <f>INDEX('O3-8hr'!$A:$Y,$IU35+FV$23-$G$23,$IT35)</f>
        <v>25</v>
      </c>
      <c r="FW35" s="12">
        <f>INDEX('O3-8hr'!$A:$Y,$IU35+FW$23-$G$23,$IT35)</f>
        <v>27</v>
      </c>
      <c r="FX35" s="12">
        <f>INDEX('O3-8hr'!$A:$Y,$IU35+FX$23-$G$23,$IT35)</f>
        <v>29</v>
      </c>
      <c r="FY35" s="12">
        <f>INDEX('O3-8hr'!$A:$Y,$IU35+FY$23-$G$23,$IT35)</f>
        <v>46</v>
      </c>
      <c r="FZ35" s="12">
        <f>INDEX('O3-8hr'!$A:$Y,$IU35+FZ$23-$G$23,$IT35)</f>
        <v>35</v>
      </c>
      <c r="GA35" s="12">
        <f>INDEX('O3-8hr'!$A:$Y,$IU35+GA$23-$G$23,$IT35)</f>
        <v>49</v>
      </c>
      <c r="GB35" s="12">
        <f>INDEX('O3-8hr'!$A:$Y,$IU35+GB$23-$G$23,$IT35)</f>
        <v>47</v>
      </c>
      <c r="GC35" s="12">
        <f>INDEX('O3-8hr'!$A:$Y,$IU35+GC$23-$G$23,$IT35)</f>
        <v>45</v>
      </c>
      <c r="GD35" s="12">
        <f>INDEX('O3-8hr'!$A:$Y,$IU35+GD$23-$G$23,$IT35)</f>
        <v>64</v>
      </c>
      <c r="GE35" s="12">
        <f>INDEX('O3-8hr'!$A:$Y,$IU35+GE$23-$G$23,$IT35)</f>
        <v>62</v>
      </c>
      <c r="GF35" s="12">
        <f>INDEX('O3-8hr'!$A:$Y,$IU35+GF$23-$G$23,$IT35)</f>
        <v>69</v>
      </c>
      <c r="GG35" s="12">
        <f>INDEX('O3-8hr'!$A:$Y,$IU35+GG$23-$G$23,$IT35)</f>
        <v>54</v>
      </c>
      <c r="GH35" s="12">
        <f>INDEX('O3-8hr'!$A:$Y,$IU35+GH$23-$G$23,$IT35)</f>
        <v>23</v>
      </c>
      <c r="GI35" s="12">
        <f>INDEX('O3-8hr'!$A:$Y,$IU35+GI$23-$G$23,$IT35)</f>
        <v>27</v>
      </c>
      <c r="GJ35" s="12">
        <f>INDEX('O3-8hr'!$A:$Y,$IU35+GJ$23-$G$23,$IT35)</f>
        <v>37</v>
      </c>
      <c r="GK35" s="12">
        <f>INDEX('O3-8hr'!$A:$Y,$IU35+GK$23-$G$23,$IT35)</f>
        <v>44</v>
      </c>
      <c r="GL35" s="12">
        <f>INDEX('O3-8hr'!$A:$Y,$IU35+GL$23-$G$23,$IT35)</f>
        <v>52</v>
      </c>
      <c r="GM35" s="12">
        <f>INDEX('O3-8hr'!$A:$Y,$IU35+GM$23-$G$23,$IT35)</f>
        <v>64</v>
      </c>
      <c r="GN35" s="12">
        <f>INDEX('O3-8hr'!$A:$Y,$IU35+GN$23-$G$23,$IT35)</f>
        <v>60</v>
      </c>
      <c r="GO35" s="12">
        <f>INDEX('O3-8hr'!$A:$Y,$IU35+GO$23-$G$23,$IT35)</f>
        <v>50</v>
      </c>
      <c r="GP35" s="12">
        <f>INDEX('O3-8hr'!$A:$Y,$IU35+GP$23-$G$23,$IT35)</f>
        <v>20</v>
      </c>
      <c r="GQ35" s="12">
        <f>INDEX('O3-8hr'!$A:$Y,$IU35+GQ$23-$G$23,$IT35)</f>
        <v>27</v>
      </c>
      <c r="GR35" s="12">
        <f>INDEX('O3-8hr'!$A:$Y,$IU35+GR$23-$G$23,$IT35)</f>
        <v>25</v>
      </c>
      <c r="GS35" s="12">
        <f>INDEX('O3-8hr'!$A:$Y,$IU35+GS$23-$G$23,$IT35)</f>
        <v>8</v>
      </c>
      <c r="GT35" s="12">
        <f>INDEX('O3-8hr'!$A:$Y,$IU35+GT$23-$G$23,$IT35)</f>
        <v>18</v>
      </c>
      <c r="GU35" s="12">
        <f>INDEX('O3-8hr'!$A:$Y,$IU35+GU$23-$G$23,$IT35)</f>
        <v>18</v>
      </c>
      <c r="GV35" s="12">
        <f>INDEX('O3-8hr'!$A:$Y,$IU35+GV$23-$G$23,$IT35)</f>
        <v>21</v>
      </c>
      <c r="GW35" s="12">
        <f>INDEX('O3-8hr'!$A:$Y,$IU35+GW$23-$G$23,$IT35)</f>
        <v>31</v>
      </c>
      <c r="GX35" s="12">
        <f>INDEX('O3-8hr'!$A:$Y,$IU35+GX$23-$G$23,$IT35)</f>
        <v>33</v>
      </c>
      <c r="GY35" s="12">
        <f>INDEX('O3-8hr'!$A:$Y,$IU35+GY$23-$G$23,$IT35)</f>
        <v>28</v>
      </c>
      <c r="GZ35" s="12">
        <f>INDEX('O3-8hr'!$A:$Y,$IU35+GZ$23-$G$23,$IT35)</f>
        <v>20</v>
      </c>
      <c r="HA35" s="12">
        <f>INDEX('O3-8hr'!$A:$Y,$IU35+HA$23-$G$23,$IT35)</f>
        <v>44</v>
      </c>
      <c r="HB35" s="12">
        <f>INDEX('O3-8hr'!$A:$Y,$IU35+HB$23-$G$23,$IT35)</f>
        <v>23</v>
      </c>
      <c r="HC35" s="12">
        <f>INDEX('O3-8hr'!$A:$Y,$IU35+HC$23-$G$23,$IT35)</f>
        <v>31</v>
      </c>
      <c r="HD35" s="12">
        <f>INDEX('O3-8hr'!$A:$Y,$IU35+HD$23-$G$23,$IT35)</f>
        <v>27</v>
      </c>
      <c r="HE35" s="12">
        <f>INDEX('O3-8hr'!$A:$Y,$IU35+HE$23-$G$23,$IT35)</f>
        <v>18</v>
      </c>
      <c r="HF35" s="12">
        <f>INDEX('O3-8hr'!$A:$Y,$IU35+HF$23-$G$23,$IT35)</f>
        <v>30</v>
      </c>
      <c r="HG35" s="12">
        <f>INDEX('O3-8hr'!$A:$Y,$IU35+HG$23-$G$23,$IT35)</f>
        <v>28</v>
      </c>
      <c r="HH35" s="12">
        <f>INDEX('O3-8hr'!$A:$Y,$IU35+HH$23-$G$23,$IT35)</f>
        <v>27</v>
      </c>
      <c r="HI35" s="12">
        <f>INDEX('O3-8hr'!$A:$Y,$IU35+HI$23-$G$23,$IT35)</f>
        <v>26</v>
      </c>
      <c r="HJ35" s="12">
        <f>INDEX('O3-8hr'!$A:$Y,$IU35+HJ$23-$G$23,$IT35)</f>
        <v>21</v>
      </c>
      <c r="HK35" s="12">
        <f>INDEX('O3-8hr'!$A:$Y,$IU35+HK$23-$G$23,$IT35)</f>
        <v>47</v>
      </c>
      <c r="HL35" s="12">
        <f>INDEX('O3-8hr'!$A:$Y,$IU35+HL$23-$G$23,$IT35)</f>
        <v>43</v>
      </c>
      <c r="HM35" s="12">
        <f>INDEX('O3-8hr'!$A:$Y,$IU35+HM$23-$G$23,$IT35)</f>
        <v>45</v>
      </c>
      <c r="HN35" s="12">
        <f>INDEX('O3-8hr'!$A:$Y,$IU35+HN$23-$G$23,$IT35)</f>
        <v>44</v>
      </c>
      <c r="HO35" s="12">
        <f>INDEX('O3-8hr'!$A:$Y,$IU35+HO$23-$G$23,$IT35)</f>
        <v>39</v>
      </c>
      <c r="HP35" s="12">
        <f>INDEX('O3-8hr'!$A:$Y,$IU35+HP$23-$G$23,$IT35)</f>
        <v>43</v>
      </c>
      <c r="HQ35" s="12">
        <f>INDEX('O3-8hr'!$A:$Y,$IU35+HQ$23-$G$23,$IT35)</f>
        <v>19</v>
      </c>
      <c r="HR35" s="12">
        <f>INDEX('O3-8hr'!$A:$Y,$IU35+HR$23-$G$23,$IT35)</f>
        <v>21</v>
      </c>
      <c r="HS35" s="12">
        <f>INDEX('O3-8hr'!$A:$Y,$IU35+HS$23-$G$23,$IT35)</f>
        <v>28</v>
      </c>
      <c r="HT35" s="12">
        <f>INDEX('O3-8hr'!$A:$Y,$IU35+HT$23-$G$23,$IT35)</f>
        <v>22</v>
      </c>
      <c r="HU35" s="12">
        <f>INDEX('O3-8hr'!$A:$Y,$IU35+HU$23-$G$23,$IT35)</f>
        <v>30</v>
      </c>
      <c r="HV35" s="12">
        <f>INDEX('O3-8hr'!$A:$Y,$IU35+HV$23-$G$23,$IT35)</f>
        <v>31</v>
      </c>
      <c r="HW35" s="12">
        <f>INDEX('O3-8hr'!$A:$Y,$IU35+HW$23-$G$23,$IT35)</f>
        <v>18</v>
      </c>
      <c r="HX35" s="12">
        <f>INDEX('O3-8hr'!$A:$Y,$IU35+HX$23-$G$23,$IT35)</f>
        <v>31</v>
      </c>
      <c r="HY35" s="12">
        <f>INDEX('O3-8hr'!$A:$Y,$IU35+HY$23-$G$23,$IT35)</f>
        <v>29</v>
      </c>
      <c r="HZ35" s="12">
        <f>INDEX('O3-8hr'!$A:$Y,$IU35+HZ$23-$G$23,$IT35)</f>
        <v>24</v>
      </c>
      <c r="IA35" s="12">
        <f>INDEX('O3-8hr'!$A:$Y,$IU35+IA$23-$G$23,$IT35)</f>
        <v>26</v>
      </c>
      <c r="IB35" s="12">
        <f>INDEX('O3-8hr'!$A:$Y,$IU35+IB$23-$G$23,$IT35)</f>
        <v>30</v>
      </c>
      <c r="IC35" s="12">
        <f>INDEX('O3-8hr'!$A:$Y,$IU35+IC$23-$G$23,$IT35)</f>
        <v>34</v>
      </c>
      <c r="ID35" s="12">
        <f>INDEX('O3-8hr'!$A:$Y,$IU35+ID$23-$G$23,$IT35)</f>
        <v>33</v>
      </c>
      <c r="IE35" s="12">
        <f>INDEX('O3-8hr'!$A:$Y,$IU35+IE$23-$G$23,$IT35)</f>
        <v>37</v>
      </c>
      <c r="IF35" s="12">
        <f>INDEX('O3-8hr'!$A:$Y,$IU35+IF$23-$G$23,$IT35)</f>
        <v>32</v>
      </c>
      <c r="IG35" s="12">
        <f>INDEX('O3-8hr'!$A:$Y,$IU35+IG$23-$G$23,$IT35)</f>
        <v>31</v>
      </c>
      <c r="IH35" s="12">
        <f>INDEX('O3-8hr'!$A:$Y,$IU35+IH$23-$G$23,$IT35)</f>
        <v>31</v>
      </c>
      <c r="II35" s="12">
        <f>INDEX('O3-8hr'!$A:$Y,$IU35+II$23-$G$23,$IT35)</f>
        <v>38</v>
      </c>
      <c r="IJ35" s="12">
        <f>INDEX('O3-8hr'!$A:$Y,$IU35+IJ$23-$G$23,$IT35)</f>
        <v>23</v>
      </c>
      <c r="IK35" s="12">
        <f>INDEX('O3-8hr'!$A:$Y,$IU35+IK$23-$G$23,$IT35)</f>
        <v>23</v>
      </c>
      <c r="IL35" s="12">
        <f>INDEX('O3-8hr'!$A:$Y,$IU35+IL$23-$G$23,$IT35)</f>
        <v>31</v>
      </c>
      <c r="IM35" s="12">
        <f>INDEX('O3-8hr'!$A:$Y,$IU35+IM$23-$G$23,$IT35)</f>
        <v>32</v>
      </c>
      <c r="IN35" s="12">
        <f>INDEX('O3-8hr'!$A:$Y,$IU35+IN$23-$G$23,$IT35)</f>
        <v>14</v>
      </c>
      <c r="IO35" s="12">
        <f>INDEX('O3-8hr'!$A:$Y,$IU35+IO$23-$G$23,$IT35)</f>
        <v>25</v>
      </c>
      <c r="IP35" s="12">
        <f>INDEX('O3-8hr'!$A:$Y,$IU35+IP$23-$G$23,$IT35)</f>
        <v>34</v>
      </c>
      <c r="IQ35" s="17">
        <f>INDEX('O3-8hr'!$A:$Y,$IU35+IQ$23-$G$23,$IT35)</f>
        <v>41</v>
      </c>
      <c r="IR35" s="26">
        <f t="shared" si="57"/>
        <v>84</v>
      </c>
      <c r="IT35" s="26">
        <f>MATCH($B35,'O3-8hr'!$1:$1,0)</f>
        <v>15</v>
      </c>
      <c r="IU35" s="38">
        <f>MATCH(DATE($A35,$IT$19,$IU$19),'O3-8hr'!$B:$B,0)</f>
        <v>1161</v>
      </c>
    </row>
    <row r="36" spans="1:255" ht="12.75" customHeight="1" x14ac:dyDescent="0.2">
      <c r="A36" s="26">
        <v>2018</v>
      </c>
      <c r="B36" s="26">
        <v>340290006</v>
      </c>
      <c r="C36" s="88">
        <f>INDEX(Sites!$A:$N,MATCH($B36,Sites!$A:$A,0),2)</f>
        <v>40.064830000000001</v>
      </c>
      <c r="D36" s="26" t="str">
        <f>INDEX(Sites!$A:$N,MATCH($B36,Sites!$A:$A,0),4)</f>
        <v>NJ</v>
      </c>
      <c r="E36" s="26" t="str">
        <f>INDEX(Sites!$A:$N,MATCH($B36,Sites!$A:$A,0),10)</f>
        <v>41.0</v>
      </c>
      <c r="F36" s="148" t="str">
        <f>INDEX(Sites!$A:$N,MATCH($B36,Sites!$A:$A,0),6)</f>
        <v>Colliers Mills</v>
      </c>
      <c r="G36" s="18">
        <f>INDEX('O3-8hr'!$A:$Y,$IU36+G$23-$G$23,$IT36)</f>
        <v>38</v>
      </c>
      <c r="H36" s="12">
        <f>INDEX('O3-8hr'!$A:$Y,$IU36+H$23-$G$23,$IT36)</f>
        <v>38</v>
      </c>
      <c r="I36" s="12">
        <f>INDEX('O3-8hr'!$A:$Y,$IU36+I$23-$G$23,$IT36)</f>
        <v>40</v>
      </c>
      <c r="J36" s="12">
        <f>INDEX('O3-8hr'!$A:$Y,$IU36+J$23-$G$23,$IT36)</f>
        <v>43</v>
      </c>
      <c r="K36" s="12">
        <f>INDEX('O3-8hr'!$A:$Y,$IU36+K$23-$G$23,$IT36)</f>
        <v>38</v>
      </c>
      <c r="L36" s="12">
        <f>INDEX('O3-8hr'!$A:$Y,$IU36+L$23-$G$23,$IT36)</f>
        <v>44</v>
      </c>
      <c r="M36" s="12">
        <f>INDEX('O3-8hr'!$A:$Y,$IU36+M$23-$G$23,$IT36)</f>
        <v>41</v>
      </c>
      <c r="N36" s="12">
        <f>INDEX('O3-8hr'!$A:$Y,$IU36+N$23-$G$23,$IT36)</f>
        <v>40</v>
      </c>
      <c r="O36" s="12">
        <f>INDEX('O3-8hr'!$A:$Y,$IU36+O$23-$G$23,$IT36)</f>
        <v>36</v>
      </c>
      <c r="P36" s="12">
        <f>INDEX('O3-8hr'!$A:$Y,$IU36+P$23-$G$23,$IT36)</f>
        <v>42</v>
      </c>
      <c r="Q36" s="12">
        <f>INDEX('O3-8hr'!$A:$Y,$IU36+Q$23-$G$23,$IT36)</f>
        <v>45</v>
      </c>
      <c r="R36" s="12">
        <f>INDEX('O3-8hr'!$A:$Y,$IU36+R$23-$G$23,$IT36)</f>
        <v>42</v>
      </c>
      <c r="S36" s="12">
        <f>INDEX('O3-8hr'!$A:$Y,$IU36+S$23-$G$23,$IT36)</f>
        <v>41</v>
      </c>
      <c r="T36" s="12">
        <f>INDEX('O3-8hr'!$A:$Y,$IU36+T$23-$G$23,$IT36)</f>
        <v>37</v>
      </c>
      <c r="U36" s="12">
        <f>INDEX('O3-8hr'!$A:$Y,$IU36+U$23-$G$23,$IT36)</f>
        <v>39</v>
      </c>
      <c r="V36" s="12">
        <f>INDEX('O3-8hr'!$A:$Y,$IU36+V$23-$G$23,$IT36)</f>
        <v>41</v>
      </c>
      <c r="W36" s="12">
        <f>INDEX('O3-8hr'!$A:$Y,$IU36+W$23-$G$23,$IT36)</f>
        <v>43</v>
      </c>
      <c r="X36" s="12">
        <f>INDEX('O3-8hr'!$A:$Y,$IU36+X$23-$G$23,$IT36)</f>
        <v>48</v>
      </c>
      <c r="Y36" s="12">
        <f>INDEX('O3-8hr'!$A:$Y,$IU36+Y$23-$G$23,$IT36)</f>
        <v>43</v>
      </c>
      <c r="Z36" s="12">
        <f>INDEX('O3-8hr'!$A:$Y,$IU36+Z$23-$G$23,$IT36)</f>
        <v>37</v>
      </c>
      <c r="AA36" s="12">
        <f>INDEX('O3-8hr'!$A:$Y,$IU36+AA$23-$G$23,$IT36)</f>
        <v>38</v>
      </c>
      <c r="AB36" s="12">
        <f>INDEX('O3-8hr'!$A:$Y,$IU36+AB$23-$G$23,$IT36)</f>
        <v>46</v>
      </c>
      <c r="AC36" s="12">
        <f>INDEX('O3-8hr'!$A:$Y,$IU36+AC$23-$G$23,$IT36)</f>
        <v>45</v>
      </c>
      <c r="AD36" s="12" t="str">
        <f>INDEX('O3-8hr'!$A:$Y,$IU36+AD$23-$G$23,$IT36)</f>
        <v/>
      </c>
      <c r="AE36" s="12" t="str">
        <f>INDEX('O3-8hr'!$A:$Y,$IU36+AE$23-$G$23,$IT36)</f>
        <v/>
      </c>
      <c r="AF36" s="12">
        <f>INDEX('O3-8hr'!$A:$Y,$IU36+AF$23-$G$23,$IT36)</f>
        <v>46</v>
      </c>
      <c r="AG36" s="12">
        <f>INDEX('O3-8hr'!$A:$Y,$IU36+AG$23-$G$23,$IT36)</f>
        <v>47</v>
      </c>
      <c r="AH36" s="12">
        <f>INDEX('O3-8hr'!$A:$Y,$IU36+AH$23-$G$23,$IT36)</f>
        <v>31</v>
      </c>
      <c r="AI36" s="12">
        <f>INDEX('O3-8hr'!$A:$Y,$IU36+AI$23-$G$23,$IT36)</f>
        <v>37</v>
      </c>
      <c r="AJ36" s="12">
        <f>INDEX('O3-8hr'!$A:$Y,$IU36+AJ$23-$G$23,$IT36)</f>
        <v>36</v>
      </c>
      <c r="AK36" s="12">
        <f>INDEX('O3-8hr'!$A:$Y,$IU36+AK$23-$G$23,$IT36)</f>
        <v>45</v>
      </c>
      <c r="AL36" s="12">
        <f>INDEX('O3-8hr'!$A:$Y,$IU36+AL$23-$G$23,$IT36)</f>
        <v>44</v>
      </c>
      <c r="AM36" s="12">
        <f>INDEX('O3-8hr'!$A:$Y,$IU36+AM$23-$G$23,$IT36)</f>
        <v>39</v>
      </c>
      <c r="AN36" s="12">
        <f>INDEX('O3-8hr'!$A:$Y,$IU36+AN$23-$G$23,$IT36)</f>
        <v>40</v>
      </c>
      <c r="AO36" s="12">
        <f>INDEX('O3-8hr'!$A:$Y,$IU36+AO$23-$G$23,$IT36)</f>
        <v>44</v>
      </c>
      <c r="AP36" s="12">
        <f>INDEX('O3-8hr'!$A:$Y,$IU36+AP$23-$G$23,$IT36)</f>
        <v>46</v>
      </c>
      <c r="AQ36" s="12">
        <f>INDEX('O3-8hr'!$A:$Y,$IU36+AQ$23-$G$23,$IT36)</f>
        <v>50</v>
      </c>
      <c r="AR36" s="12">
        <f>INDEX('O3-8hr'!$A:$Y,$IU36+AR$23-$G$23,$IT36)</f>
        <v>49</v>
      </c>
      <c r="AS36" s="12">
        <f>INDEX('O3-8hr'!$A:$Y,$IU36+AS$23-$G$23,$IT36)</f>
        <v>46</v>
      </c>
      <c r="AT36" s="12">
        <f>INDEX('O3-8hr'!$A:$Y,$IU36+AT$23-$G$23,$IT36)</f>
        <v>44</v>
      </c>
      <c r="AU36" s="12">
        <f>INDEX('O3-8hr'!$A:$Y,$IU36+AU$23-$G$23,$IT36)</f>
        <v>45</v>
      </c>
      <c r="AV36" s="12">
        <f>INDEX('O3-8hr'!$A:$Y,$IU36+AV$23-$G$23,$IT36)</f>
        <v>51</v>
      </c>
      <c r="AW36" s="12">
        <f>INDEX('O3-8hr'!$A:$Y,$IU36+AW$23-$G$23,$IT36)</f>
        <v>54</v>
      </c>
      <c r="AX36" s="12">
        <f>INDEX('O3-8hr'!$A:$Y,$IU36+AX$23-$G$23,$IT36)</f>
        <v>64</v>
      </c>
      <c r="AY36" s="12">
        <f>INDEX('O3-8hr'!$A:$Y,$IU36+AY$23-$G$23,$IT36)</f>
        <v>59</v>
      </c>
      <c r="AZ36" s="12">
        <f>INDEX('O3-8hr'!$A:$Y,$IU36+AZ$23-$G$23,$IT36)</f>
        <v>45</v>
      </c>
      <c r="BA36" s="12">
        <f>INDEX('O3-8hr'!$A:$Y,$IU36+BA$23-$G$23,$IT36)</f>
        <v>43</v>
      </c>
      <c r="BB36" s="12">
        <f>INDEX('O3-8hr'!$A:$Y,$IU36+BB$23-$G$23,$IT36)</f>
        <v>36</v>
      </c>
      <c r="BC36" s="12">
        <f>INDEX('O3-8hr'!$A:$Y,$IU36+BC$23-$G$23,$IT36)</f>
        <v>40</v>
      </c>
      <c r="BD36" s="12">
        <f>INDEX('O3-8hr'!$A:$Y,$IU36+BD$23-$G$23,$IT36)</f>
        <v>43</v>
      </c>
      <c r="BE36" s="12">
        <f>INDEX('O3-8hr'!$A:$Y,$IU36+BE$23-$G$23,$IT36)</f>
        <v>46</v>
      </c>
      <c r="BF36" s="12">
        <f>INDEX('O3-8hr'!$A:$Y,$IU36+BF$23-$G$23,$IT36)</f>
        <v>53</v>
      </c>
      <c r="BG36" s="12">
        <f>INDEX('O3-8hr'!$A:$Y,$IU36+BG$23-$G$23,$IT36)</f>
        <v>55</v>
      </c>
      <c r="BH36" s="12">
        <f>INDEX('O3-8hr'!$A:$Y,$IU36+BH$23-$G$23,$IT36)</f>
        <v>59</v>
      </c>
      <c r="BI36" s="12">
        <f>INDEX('O3-8hr'!$A:$Y,$IU36+BI$23-$G$23,$IT36)</f>
        <v>55</v>
      </c>
      <c r="BJ36" s="12">
        <f>INDEX('O3-8hr'!$A:$Y,$IU36+BJ$23-$G$23,$IT36)</f>
        <v>49</v>
      </c>
      <c r="BK36" s="12">
        <f>INDEX('O3-8hr'!$A:$Y,$IU36+BK$23-$G$23,$IT36)</f>
        <v>52</v>
      </c>
      <c r="BL36" s="12">
        <f>INDEX('O3-8hr'!$A:$Y,$IU36+BL$23-$G$23,$IT36)</f>
        <v>50</v>
      </c>
      <c r="BM36" s="12">
        <f>INDEX('O3-8hr'!$A:$Y,$IU36+BM$23-$G$23,$IT36)</f>
        <v>56</v>
      </c>
      <c r="BN36" s="12">
        <f>INDEX('O3-8hr'!$A:$Y,$IU36+BN$23-$G$23,$IT36)</f>
        <v>37</v>
      </c>
      <c r="BO36" s="12">
        <f>INDEX('O3-8hr'!$A:$Y,$IU36+BO$23-$G$23,$IT36)</f>
        <v>44</v>
      </c>
      <c r="BP36" s="12">
        <f>INDEX('O3-8hr'!$A:$Y,$IU36+BP$23-$G$23,$IT36)</f>
        <v>74</v>
      </c>
      <c r="BQ36" s="12">
        <f>INDEX('O3-8hr'!$A:$Y,$IU36+BQ$23-$G$23,$IT36)</f>
        <v>76</v>
      </c>
      <c r="BR36" s="12">
        <f>INDEX('O3-8hr'!$A:$Y,$IU36+BR$23-$G$23,$IT36)</f>
        <v>62</v>
      </c>
      <c r="BS36" s="12">
        <f>INDEX('O3-8hr'!$A:$Y,$IU36+BS$23-$G$23,$IT36)</f>
        <v>60</v>
      </c>
      <c r="BT36" s="12">
        <f>INDEX('O3-8hr'!$A:$Y,$IU36+BT$23-$G$23,$IT36)</f>
        <v>57</v>
      </c>
      <c r="BU36" s="12">
        <f>INDEX('O3-8hr'!$A:$Y,$IU36+BU$23-$G$23,$IT36)</f>
        <v>50</v>
      </c>
      <c r="BV36" s="12">
        <f>INDEX('O3-8hr'!$A:$Y,$IU36+BV$23-$G$23,$IT36)</f>
        <v>55</v>
      </c>
      <c r="BW36" s="12">
        <f>INDEX('O3-8hr'!$A:$Y,$IU36+BW$23-$G$23,$IT36)</f>
        <v>55</v>
      </c>
      <c r="BX36" s="12">
        <f>INDEX('O3-8hr'!$A:$Y,$IU36+BX$23-$G$23,$IT36)</f>
        <v>59</v>
      </c>
      <c r="BY36" s="12">
        <f>INDEX('O3-8hr'!$A:$Y,$IU36+BY$23-$G$23,$IT36)</f>
        <v>47</v>
      </c>
      <c r="BZ36" s="12">
        <f>INDEX('O3-8hr'!$A:$Y,$IU36+BZ$23-$G$23,$IT36)</f>
        <v>56</v>
      </c>
      <c r="CA36" s="12">
        <f>INDEX('O3-8hr'!$A:$Y,$IU36+CA$23-$G$23,$IT36)</f>
        <v>49</v>
      </c>
      <c r="CB36" s="12">
        <f>INDEX('O3-8hr'!$A:$Y,$IU36+CB$23-$G$23,$IT36)</f>
        <v>36</v>
      </c>
      <c r="CC36" s="12">
        <f>INDEX('O3-8hr'!$A:$Y,$IU36+CC$23-$G$23,$IT36)</f>
        <v>39</v>
      </c>
      <c r="CD36" s="12">
        <f>INDEX('O3-8hr'!$A:$Y,$IU36+CD$23-$G$23,$IT36)</f>
        <v>52</v>
      </c>
      <c r="CE36" s="12">
        <f>INDEX('O3-8hr'!$A:$Y,$IU36+CE$23-$G$23,$IT36)</f>
        <v>39</v>
      </c>
      <c r="CF36" s="12">
        <f>INDEX('O3-8hr'!$A:$Y,$IU36+CF$23-$G$23,$IT36)</f>
        <v>27</v>
      </c>
      <c r="CG36" s="12">
        <f>INDEX('O3-8hr'!$A:$Y,$IU36+CG$23-$G$23,$IT36)</f>
        <v>37</v>
      </c>
      <c r="CH36" s="12">
        <f>INDEX('O3-8hr'!$A:$Y,$IU36+CH$23-$G$23,$IT36)</f>
        <v>31</v>
      </c>
      <c r="CI36" s="12">
        <f>INDEX('O3-8hr'!$A:$Y,$IU36+CI$23-$G$23,$IT36)</f>
        <v>43</v>
      </c>
      <c r="CJ36" s="12">
        <f>INDEX('O3-8hr'!$A:$Y,$IU36+CJ$23-$G$23,$IT36)</f>
        <v>49</v>
      </c>
      <c r="CK36" s="12">
        <f>INDEX('O3-8hr'!$A:$Y,$IU36+CK$23-$G$23,$IT36)</f>
        <v>33</v>
      </c>
      <c r="CL36" s="12">
        <f>INDEX('O3-8hr'!$A:$Y,$IU36+CL$23-$G$23,$IT36)</f>
        <v>45</v>
      </c>
      <c r="CM36" s="12">
        <f>INDEX('O3-8hr'!$A:$Y,$IU36+CM$23-$G$23,$IT36)</f>
        <v>63</v>
      </c>
      <c r="CN36" s="12">
        <f>INDEX('O3-8hr'!$A:$Y,$IU36+CN$23-$G$23,$IT36)</f>
        <v>62</v>
      </c>
      <c r="CO36" s="12">
        <f>INDEX('O3-8hr'!$A:$Y,$IU36+CO$23-$G$23,$IT36)</f>
        <v>61</v>
      </c>
      <c r="CP36" s="12">
        <f>INDEX('O3-8hr'!$A:$Y,$IU36+CP$23-$G$23,$IT36)</f>
        <v>39</v>
      </c>
      <c r="CQ36" s="12">
        <f>INDEX('O3-8hr'!$A:$Y,$IU36+CQ$23-$G$23,$IT36)</f>
        <v>25</v>
      </c>
      <c r="CR36" s="12">
        <f>INDEX('O3-8hr'!$A:$Y,$IU36+CR$23-$G$23,$IT36)</f>
        <v>53</v>
      </c>
      <c r="CS36" s="12">
        <f>INDEX('O3-8hr'!$A:$Y,$IU36+CS$23-$G$23,$IT36)</f>
        <v>28</v>
      </c>
      <c r="CT36" s="12">
        <f>INDEX('O3-8hr'!$A:$Y,$IU36+CT$23-$G$23,$IT36)</f>
        <v>23</v>
      </c>
      <c r="CU36" s="12">
        <f>INDEX('O3-8hr'!$A:$Y,$IU36+CU$23-$G$23,$IT36)</f>
        <v>50</v>
      </c>
      <c r="CV36" s="12">
        <f>INDEX('O3-8hr'!$A:$Y,$IU36+CV$23-$G$23,$IT36)</f>
        <v>53</v>
      </c>
      <c r="CW36" s="12">
        <f>INDEX('O3-8hr'!$A:$Y,$IU36+CW$23-$G$23,$IT36)</f>
        <v>27</v>
      </c>
      <c r="CX36" s="12">
        <f>INDEX('O3-8hr'!$A:$Y,$IU36+CX$23-$G$23,$IT36)</f>
        <v>36</v>
      </c>
      <c r="CY36" s="12">
        <f>INDEX('O3-8hr'!$A:$Y,$IU36+CY$23-$G$23,$IT36)</f>
        <v>56</v>
      </c>
      <c r="CZ36" s="12">
        <f>INDEX('O3-8hr'!$A:$Y,$IU36+CZ$23-$G$23,$IT36)</f>
        <v>31</v>
      </c>
      <c r="DA36" s="12">
        <f>INDEX('O3-8hr'!$A:$Y,$IU36+DA$23-$G$23,$IT36)</f>
        <v>32</v>
      </c>
      <c r="DB36" s="12">
        <f>INDEX('O3-8hr'!$A:$Y,$IU36+DB$23-$G$23,$IT36)</f>
        <v>58</v>
      </c>
      <c r="DC36" s="12">
        <f>INDEX('O3-8hr'!$A:$Y,$IU36+DC$23-$G$23,$IT36)</f>
        <v>60</v>
      </c>
      <c r="DD36" s="12">
        <f>INDEX('O3-8hr'!$A:$Y,$IU36+DD$23-$G$23,$IT36)</f>
        <v>34</v>
      </c>
      <c r="DE36" s="12">
        <f>INDEX('O3-8hr'!$A:$Y,$IU36+DE$23-$G$23,$IT36)</f>
        <v>39</v>
      </c>
      <c r="DF36" s="12">
        <f>INDEX('O3-8hr'!$A:$Y,$IU36+DF$23-$G$23,$IT36)</f>
        <v>41</v>
      </c>
      <c r="DG36" s="12">
        <f>INDEX('O3-8hr'!$A:$Y,$IU36+DG$23-$G$23,$IT36)</f>
        <v>38</v>
      </c>
      <c r="DH36" s="12">
        <f>INDEX('O3-8hr'!$A:$Y,$IU36+DH$23-$G$23,$IT36)</f>
        <v>49</v>
      </c>
      <c r="DI36" s="12">
        <f>INDEX('O3-8hr'!$A:$Y,$IU36+DI$23-$G$23,$IT36)</f>
        <v>43</v>
      </c>
      <c r="DJ36" s="12">
        <f>INDEX('O3-8hr'!$A:$Y,$IU36+DJ$23-$G$23,$IT36)</f>
        <v>51</v>
      </c>
      <c r="DK36" s="12">
        <f>INDEX('O3-8hr'!$A:$Y,$IU36+DK$23-$G$23,$IT36)</f>
        <v>61</v>
      </c>
      <c r="DL36" s="12">
        <f>INDEX('O3-8hr'!$A:$Y,$IU36+DL$23-$G$23,$IT36)</f>
        <v>68</v>
      </c>
      <c r="DM36" s="12">
        <f>INDEX('O3-8hr'!$A:$Y,$IU36+DM$23-$G$23,$IT36)</f>
        <v>45</v>
      </c>
      <c r="DN36" s="12">
        <f>INDEX('O3-8hr'!$A:$Y,$IU36+DN$23-$G$23,$IT36)</f>
        <v>45</v>
      </c>
      <c r="DO36" s="12">
        <f>INDEX('O3-8hr'!$A:$Y,$IU36+DO$23-$G$23,$IT36)</f>
        <v>71</v>
      </c>
      <c r="DP36" s="12">
        <f>INDEX('O3-8hr'!$A:$Y,$IU36+DP$23-$G$23,$IT36)</f>
        <v>42</v>
      </c>
      <c r="DQ36" s="12">
        <f>INDEX('O3-8hr'!$A:$Y,$IU36+DQ$23-$G$23,$IT36)</f>
        <v>30</v>
      </c>
      <c r="DR36" s="12">
        <f>INDEX('O3-8hr'!$A:$Y,$IU36+DR$23-$G$23,$IT36)</f>
        <v>50</v>
      </c>
      <c r="DS36" s="12">
        <f>INDEX('O3-8hr'!$A:$Y,$IU36+DS$23-$G$23,$IT36)</f>
        <v>37</v>
      </c>
      <c r="DT36" s="12">
        <f>INDEX('O3-8hr'!$A:$Y,$IU36+DT$23-$G$23,$IT36)</f>
        <v>39</v>
      </c>
      <c r="DU36" s="12">
        <f>INDEX('O3-8hr'!$A:$Y,$IU36+DU$23-$G$23,$IT36)</f>
        <v>35</v>
      </c>
      <c r="DV36" s="12">
        <f>INDEX('O3-8hr'!$A:$Y,$IU36+DV$23-$G$23,$IT36)</f>
        <v>57</v>
      </c>
      <c r="DW36" s="12">
        <f>INDEX('O3-8hr'!$A:$Y,$IU36+DW$23-$G$23,$IT36)</f>
        <v>64</v>
      </c>
      <c r="DX36" s="12">
        <f>INDEX('O3-8hr'!$A:$Y,$IU36+DX$23-$G$23,$IT36)</f>
        <v>78</v>
      </c>
      <c r="DY36" s="12">
        <f>INDEX('O3-8hr'!$A:$Y,$IU36+DY$23-$G$23,$IT36)</f>
        <v>70</v>
      </c>
      <c r="DZ36" s="12">
        <f>INDEX('O3-8hr'!$A:$Y,$IU36+DZ$23-$G$23,$IT36)</f>
        <v>60</v>
      </c>
      <c r="EA36" s="12">
        <f>INDEX('O3-8hr'!$A:$Y,$IU36+EA$23-$G$23,$IT36)</f>
        <v>51</v>
      </c>
      <c r="EB36" s="12">
        <f>INDEX('O3-8hr'!$A:$Y,$IU36+EB$23-$G$23,$IT36)</f>
        <v>32</v>
      </c>
      <c r="EC36" s="12">
        <f>INDEX('O3-8hr'!$A:$Y,$IU36+EC$23-$G$23,$IT36)</f>
        <v>22</v>
      </c>
      <c r="ED36" s="12">
        <f>INDEX('O3-8hr'!$A:$Y,$IU36+ED$23-$G$23,$IT36)</f>
        <v>34</v>
      </c>
      <c r="EE36" s="12">
        <f>INDEX('O3-8hr'!$A:$Y,$IU36+EE$23-$G$23,$IT36)</f>
        <v>41</v>
      </c>
      <c r="EF36" s="12">
        <f>INDEX('O3-8hr'!$A:$Y,$IU36+EF$23-$G$23,$IT36)</f>
        <v>46</v>
      </c>
      <c r="EG36" s="12">
        <f>INDEX('O3-8hr'!$A:$Y,$IU36+EG$23-$G$23,$IT36)</f>
        <v>72</v>
      </c>
      <c r="EH36" s="12">
        <f>INDEX('O3-8hr'!$A:$Y,$IU36+EH$23-$G$23,$IT36)</f>
        <v>83</v>
      </c>
      <c r="EI36" s="12">
        <f>INDEX('O3-8hr'!$A:$Y,$IU36+EI$23-$G$23,$IT36)</f>
        <v>61</v>
      </c>
      <c r="EJ36" s="12">
        <f>INDEX('O3-8hr'!$A:$Y,$IU36+EJ$23-$G$23,$IT36)</f>
        <v>47</v>
      </c>
      <c r="EK36" s="12">
        <f>INDEX('O3-8hr'!$A:$Y,$IU36+EK$23-$G$23,$IT36)</f>
        <v>49</v>
      </c>
      <c r="EL36" s="12">
        <f>INDEX('O3-8hr'!$A:$Y,$IU36+EL$23-$G$23,$IT36)</f>
        <v>63</v>
      </c>
      <c r="EM36" s="12">
        <f>INDEX('O3-8hr'!$A:$Y,$IU36+EM$23-$G$23,$IT36)</f>
        <v>41</v>
      </c>
      <c r="EN36" s="12">
        <f>INDEX('O3-8hr'!$A:$Y,$IU36+EN$23-$G$23,$IT36)</f>
        <v>59</v>
      </c>
      <c r="EO36" s="12">
        <f>INDEX('O3-8hr'!$A:$Y,$IU36+EO$23-$G$23,$IT36)</f>
        <v>47</v>
      </c>
      <c r="EP36" s="12">
        <f>INDEX('O3-8hr'!$A:$Y,$IU36+EP$23-$G$23,$IT36)</f>
        <v>42</v>
      </c>
      <c r="EQ36" s="12">
        <f>INDEX('O3-8hr'!$A:$Y,$IU36+EQ$23-$G$23,$IT36)</f>
        <v>51</v>
      </c>
      <c r="ER36" s="12">
        <f>INDEX('O3-8hr'!$A:$Y,$IU36+ER$23-$G$23,$IT36)</f>
        <v>45</v>
      </c>
      <c r="ES36" s="12">
        <f>INDEX('O3-8hr'!$A:$Y,$IU36+ES$23-$G$23,$IT36)</f>
        <v>33</v>
      </c>
      <c r="ET36" s="12">
        <f>INDEX('O3-8hr'!$A:$Y,$IU36+ET$23-$G$23,$IT36)</f>
        <v>28</v>
      </c>
      <c r="EU36" s="12">
        <f>INDEX('O3-8hr'!$A:$Y,$IU36+EU$23-$G$23,$IT36)</f>
        <v>33</v>
      </c>
      <c r="EV36" s="12">
        <f>INDEX('O3-8hr'!$A:$Y,$IU36+EV$23-$G$23,$IT36)</f>
        <v>22</v>
      </c>
      <c r="EW36" s="12">
        <f>INDEX('O3-8hr'!$A:$Y,$IU36+EW$23-$G$23,$IT36)</f>
        <v>30</v>
      </c>
      <c r="EX36" s="12">
        <f>INDEX('O3-8hr'!$A:$Y,$IU36+EX$23-$G$23,$IT36)</f>
        <v>55</v>
      </c>
      <c r="EY36" s="12">
        <f>INDEX('O3-8hr'!$A:$Y,$IU36+EY$23-$G$23,$IT36)</f>
        <v>40</v>
      </c>
      <c r="EZ36" s="12">
        <f>INDEX('O3-8hr'!$A:$Y,$IU36+EZ$23-$G$23,$IT36)</f>
        <v>49</v>
      </c>
      <c r="FA36" s="12">
        <f>INDEX('O3-8hr'!$A:$Y,$IU36+FA$23-$G$23,$IT36)</f>
        <v>41</v>
      </c>
      <c r="FB36" s="12">
        <f>INDEX('O3-8hr'!$A:$Y,$IU36+FB$23-$G$23,$IT36)</f>
        <v>35</v>
      </c>
      <c r="FC36" s="12">
        <f>INDEX('O3-8hr'!$A:$Y,$IU36+FC$23-$G$23,$IT36)</f>
        <v>43</v>
      </c>
      <c r="FD36" s="12">
        <f>INDEX('O3-8hr'!$A:$Y,$IU36+FD$23-$G$23,$IT36)</f>
        <v>35</v>
      </c>
      <c r="FE36" s="12">
        <f>INDEX('O3-8hr'!$A:$Y,$IU36+FE$23-$G$23,$IT36)</f>
        <v>26</v>
      </c>
      <c r="FF36" s="12">
        <f>INDEX('O3-8hr'!$A:$Y,$IU36+FF$23-$G$23,$IT36)</f>
        <v>18</v>
      </c>
      <c r="FG36" s="12">
        <f>INDEX('O3-8hr'!$A:$Y,$IU36+FG$23-$G$23,$IT36)</f>
        <v>42</v>
      </c>
      <c r="FH36" s="12">
        <f>INDEX('O3-8hr'!$A:$Y,$IU36+FH$23-$G$23,$IT36)</f>
        <v>53</v>
      </c>
      <c r="FI36" s="12">
        <f>INDEX('O3-8hr'!$A:$Y,$IU36+FI$23-$G$23,$IT36)</f>
        <v>60</v>
      </c>
      <c r="FJ36" s="12">
        <f>INDEX('O3-8hr'!$A:$Y,$IU36+FJ$23-$G$23,$IT36)</f>
        <v>42</v>
      </c>
      <c r="FK36" s="12">
        <f>INDEX('O3-8hr'!$A:$Y,$IU36+FK$23-$G$23,$IT36)</f>
        <v>65</v>
      </c>
      <c r="FL36" s="12">
        <f>INDEX('O3-8hr'!$A:$Y,$IU36+FL$23-$G$23,$IT36)</f>
        <v>54</v>
      </c>
      <c r="FM36" s="12">
        <f>INDEX('O3-8hr'!$A:$Y,$IU36+FM$23-$G$23,$IT36)</f>
        <v>55</v>
      </c>
      <c r="FN36" s="12">
        <f>INDEX('O3-8hr'!$A:$Y,$IU36+FN$23-$G$23,$IT36)</f>
        <v>41</v>
      </c>
      <c r="FO36" s="12">
        <f>INDEX('O3-8hr'!$A:$Y,$IU36+FO$23-$G$23,$IT36)</f>
        <v>46</v>
      </c>
      <c r="FP36" s="12">
        <f>INDEX('O3-8hr'!$A:$Y,$IU36+FP$23-$G$23,$IT36)</f>
        <v>36</v>
      </c>
      <c r="FQ36" s="12">
        <f>INDEX('O3-8hr'!$A:$Y,$IU36+FQ$23-$G$23,$IT36)</f>
        <v>43</v>
      </c>
      <c r="FR36" s="12">
        <f>INDEX('O3-8hr'!$A:$Y,$IU36+FR$23-$G$23,$IT36)</f>
        <v>50</v>
      </c>
      <c r="FS36" s="12">
        <f>INDEX('O3-8hr'!$A:$Y,$IU36+FS$23-$G$23,$IT36)</f>
        <v>64</v>
      </c>
      <c r="FT36" s="12">
        <f>INDEX('O3-8hr'!$A:$Y,$IU36+FT$23-$G$23,$IT36)</f>
        <v>47</v>
      </c>
      <c r="FU36" s="12">
        <f>INDEX('O3-8hr'!$A:$Y,$IU36+FU$23-$G$23,$IT36)</f>
        <v>49</v>
      </c>
      <c r="FV36" s="12">
        <f>INDEX('O3-8hr'!$A:$Y,$IU36+FV$23-$G$23,$IT36)</f>
        <v>21</v>
      </c>
      <c r="FW36" s="12">
        <f>INDEX('O3-8hr'!$A:$Y,$IU36+FW$23-$G$23,$IT36)</f>
        <v>30</v>
      </c>
      <c r="FX36" s="12">
        <f>INDEX('O3-8hr'!$A:$Y,$IU36+FX$23-$G$23,$IT36)</f>
        <v>27</v>
      </c>
      <c r="FY36" s="12">
        <f>INDEX('O3-8hr'!$A:$Y,$IU36+FY$23-$G$23,$IT36)</f>
        <v>47</v>
      </c>
      <c r="FZ36" s="12">
        <f>INDEX('O3-8hr'!$A:$Y,$IU36+FZ$23-$G$23,$IT36)</f>
        <v>32</v>
      </c>
      <c r="GA36" s="12">
        <f>INDEX('O3-8hr'!$A:$Y,$IU36+GA$23-$G$23,$IT36)</f>
        <v>43</v>
      </c>
      <c r="GB36" s="12">
        <f>INDEX('O3-8hr'!$A:$Y,$IU36+GB$23-$G$23,$IT36)</f>
        <v>44</v>
      </c>
      <c r="GC36" s="12">
        <f>INDEX('O3-8hr'!$A:$Y,$IU36+GC$23-$G$23,$IT36)</f>
        <v>42</v>
      </c>
      <c r="GD36" s="12">
        <f>INDEX('O3-8hr'!$A:$Y,$IU36+GD$23-$G$23,$IT36)</f>
        <v>63</v>
      </c>
      <c r="GE36" s="12">
        <f>INDEX('O3-8hr'!$A:$Y,$IU36+GE$23-$G$23,$IT36)</f>
        <v>71</v>
      </c>
      <c r="GF36" s="12">
        <f>INDEX('O3-8hr'!$A:$Y,$IU36+GF$23-$G$23,$IT36)</f>
        <v>71</v>
      </c>
      <c r="GG36" s="12">
        <f>INDEX('O3-8hr'!$A:$Y,$IU36+GG$23-$G$23,$IT36)</f>
        <v>47</v>
      </c>
      <c r="GH36" s="12">
        <f>INDEX('O3-8hr'!$A:$Y,$IU36+GH$23-$G$23,$IT36)</f>
        <v>26</v>
      </c>
      <c r="GI36" s="12">
        <f>INDEX('O3-8hr'!$A:$Y,$IU36+GI$23-$G$23,$IT36)</f>
        <v>35</v>
      </c>
      <c r="GJ36" s="12">
        <f>INDEX('O3-8hr'!$A:$Y,$IU36+GJ$23-$G$23,$IT36)</f>
        <v>33</v>
      </c>
      <c r="GK36" s="12">
        <f>INDEX('O3-8hr'!$A:$Y,$IU36+GK$23-$G$23,$IT36)</f>
        <v>40</v>
      </c>
      <c r="GL36" s="12">
        <f>INDEX('O3-8hr'!$A:$Y,$IU36+GL$23-$G$23,$IT36)</f>
        <v>50</v>
      </c>
      <c r="GM36" s="12">
        <f>INDEX('O3-8hr'!$A:$Y,$IU36+GM$23-$G$23,$IT36)</f>
        <v>48</v>
      </c>
      <c r="GN36" s="12">
        <f>INDEX('O3-8hr'!$A:$Y,$IU36+GN$23-$G$23,$IT36)</f>
        <v>59</v>
      </c>
      <c r="GO36" s="12">
        <f>INDEX('O3-8hr'!$A:$Y,$IU36+GO$23-$G$23,$IT36)</f>
        <v>32</v>
      </c>
      <c r="GP36" s="12">
        <f>INDEX('O3-8hr'!$A:$Y,$IU36+GP$23-$G$23,$IT36)</f>
        <v>23</v>
      </c>
      <c r="GQ36" s="12">
        <f>INDEX('O3-8hr'!$A:$Y,$IU36+GQ$23-$G$23,$IT36)</f>
        <v>28</v>
      </c>
      <c r="GR36" s="12">
        <f>INDEX('O3-8hr'!$A:$Y,$IU36+GR$23-$G$23,$IT36)</f>
        <v>30</v>
      </c>
      <c r="GS36" s="12">
        <f>INDEX('O3-8hr'!$A:$Y,$IU36+GS$23-$G$23,$IT36)</f>
        <v>17</v>
      </c>
      <c r="GT36" s="12">
        <f>INDEX('O3-8hr'!$A:$Y,$IU36+GT$23-$G$23,$IT36)</f>
        <v>15</v>
      </c>
      <c r="GU36" s="12">
        <f>INDEX('O3-8hr'!$A:$Y,$IU36+GU$23-$G$23,$IT36)</f>
        <v>21</v>
      </c>
      <c r="GV36" s="12">
        <f>INDEX('O3-8hr'!$A:$Y,$IU36+GV$23-$G$23,$IT36)</f>
        <v>23</v>
      </c>
      <c r="GW36" s="12">
        <f>INDEX('O3-8hr'!$A:$Y,$IU36+GW$23-$G$23,$IT36)</f>
        <v>39</v>
      </c>
      <c r="GX36" s="12">
        <f>INDEX('O3-8hr'!$A:$Y,$IU36+GX$23-$G$23,$IT36)</f>
        <v>38</v>
      </c>
      <c r="GY36" s="12">
        <f>INDEX('O3-8hr'!$A:$Y,$IU36+GY$23-$G$23,$IT36)</f>
        <v>27</v>
      </c>
      <c r="GZ36" s="12">
        <f>INDEX('O3-8hr'!$A:$Y,$IU36+GZ$23-$G$23,$IT36)</f>
        <v>23</v>
      </c>
      <c r="HA36" s="12">
        <f>INDEX('O3-8hr'!$A:$Y,$IU36+HA$23-$G$23,$IT36)</f>
        <v>42</v>
      </c>
      <c r="HB36" s="12">
        <f>INDEX('O3-8hr'!$A:$Y,$IU36+HB$23-$G$23,$IT36)</f>
        <v>25</v>
      </c>
      <c r="HC36" s="12">
        <f>INDEX('O3-8hr'!$A:$Y,$IU36+HC$23-$G$23,$IT36)</f>
        <v>28</v>
      </c>
      <c r="HD36" s="12">
        <f>INDEX('O3-8hr'!$A:$Y,$IU36+HD$23-$G$23,$IT36)</f>
        <v>27</v>
      </c>
      <c r="HE36" s="12">
        <f>INDEX('O3-8hr'!$A:$Y,$IU36+HE$23-$G$23,$IT36)</f>
        <v>22</v>
      </c>
      <c r="HF36" s="12">
        <f>INDEX('O3-8hr'!$A:$Y,$IU36+HF$23-$G$23,$IT36)</f>
        <v>34</v>
      </c>
      <c r="HG36" s="12">
        <f>INDEX('O3-8hr'!$A:$Y,$IU36+HG$23-$G$23,$IT36)</f>
        <v>29</v>
      </c>
      <c r="HH36" s="12">
        <f>INDEX('O3-8hr'!$A:$Y,$IU36+HH$23-$G$23,$IT36)</f>
        <v>24</v>
      </c>
      <c r="HI36" s="12">
        <f>INDEX('O3-8hr'!$A:$Y,$IU36+HI$23-$G$23,$IT36)</f>
        <v>33</v>
      </c>
      <c r="HJ36" s="12">
        <f>INDEX('O3-8hr'!$A:$Y,$IU36+HJ$23-$G$23,$IT36)</f>
        <v>26</v>
      </c>
      <c r="HK36" s="12">
        <f>INDEX('O3-8hr'!$A:$Y,$IU36+HK$23-$G$23,$IT36)</f>
        <v>44</v>
      </c>
      <c r="HL36" s="12">
        <f>INDEX('O3-8hr'!$A:$Y,$IU36+HL$23-$G$23,$IT36)</f>
        <v>36</v>
      </c>
      <c r="HM36" s="12">
        <f>INDEX('O3-8hr'!$A:$Y,$IU36+HM$23-$G$23,$IT36)</f>
        <v>44</v>
      </c>
      <c r="HN36" s="12">
        <f>INDEX('O3-8hr'!$A:$Y,$IU36+HN$23-$G$23,$IT36)</f>
        <v>38</v>
      </c>
      <c r="HO36" s="12">
        <f>INDEX('O3-8hr'!$A:$Y,$IU36+HO$23-$G$23,$IT36)</f>
        <v>36</v>
      </c>
      <c r="HP36" s="12">
        <f>INDEX('O3-8hr'!$A:$Y,$IU36+HP$23-$G$23,$IT36)</f>
        <v>40</v>
      </c>
      <c r="HQ36" s="12">
        <f>INDEX('O3-8hr'!$A:$Y,$IU36+HQ$23-$G$23,$IT36)</f>
        <v>26</v>
      </c>
      <c r="HR36" s="12">
        <f>INDEX('O3-8hr'!$A:$Y,$IU36+HR$23-$G$23,$IT36)</f>
        <v>23</v>
      </c>
      <c r="HS36" s="12">
        <f>INDEX('O3-8hr'!$A:$Y,$IU36+HS$23-$G$23,$IT36)</f>
        <v>30</v>
      </c>
      <c r="HT36" s="12">
        <f>INDEX('O3-8hr'!$A:$Y,$IU36+HT$23-$G$23,$IT36)</f>
        <v>22</v>
      </c>
      <c r="HU36" s="12">
        <f>INDEX('O3-8hr'!$A:$Y,$IU36+HU$23-$G$23,$IT36)</f>
        <v>24</v>
      </c>
      <c r="HV36" s="12">
        <f>INDEX('O3-8hr'!$A:$Y,$IU36+HV$23-$G$23,$IT36)</f>
        <v>25</v>
      </c>
      <c r="HW36" s="12">
        <f>INDEX('O3-8hr'!$A:$Y,$IU36+HW$23-$G$23,$IT36)</f>
        <v>19</v>
      </c>
      <c r="HX36" s="12">
        <f>INDEX('O3-8hr'!$A:$Y,$IU36+HX$23-$G$23,$IT36)</f>
        <v>31</v>
      </c>
      <c r="HY36" s="12">
        <f>INDEX('O3-8hr'!$A:$Y,$IU36+HY$23-$G$23,$IT36)</f>
        <v>29</v>
      </c>
      <c r="HZ36" s="12">
        <f>INDEX('O3-8hr'!$A:$Y,$IU36+HZ$23-$G$23,$IT36)</f>
        <v>26</v>
      </c>
      <c r="IA36" s="12">
        <f>INDEX('O3-8hr'!$A:$Y,$IU36+IA$23-$G$23,$IT36)</f>
        <v>25</v>
      </c>
      <c r="IB36" s="12">
        <f>INDEX('O3-8hr'!$A:$Y,$IU36+IB$23-$G$23,$IT36)</f>
        <v>30</v>
      </c>
      <c r="IC36" s="12">
        <f>INDEX('O3-8hr'!$A:$Y,$IU36+IC$23-$G$23,$IT36)</f>
        <v>34</v>
      </c>
      <c r="ID36" s="12">
        <f>INDEX('O3-8hr'!$A:$Y,$IU36+ID$23-$G$23,$IT36)</f>
        <v>33</v>
      </c>
      <c r="IE36" s="12">
        <f>INDEX('O3-8hr'!$A:$Y,$IU36+IE$23-$G$23,$IT36)</f>
        <v>32</v>
      </c>
      <c r="IF36" s="12">
        <f>INDEX('O3-8hr'!$A:$Y,$IU36+IF$23-$G$23,$IT36)</f>
        <v>32</v>
      </c>
      <c r="IG36" s="12">
        <f>INDEX('O3-8hr'!$A:$Y,$IU36+IG$23-$G$23,$IT36)</f>
        <v>28</v>
      </c>
      <c r="IH36" s="12">
        <f>INDEX('O3-8hr'!$A:$Y,$IU36+IH$23-$G$23,$IT36)</f>
        <v>32</v>
      </c>
      <c r="II36" s="12">
        <f>INDEX('O3-8hr'!$A:$Y,$IU36+II$23-$G$23,$IT36)</f>
        <v>35</v>
      </c>
      <c r="IJ36" s="12">
        <f>INDEX('O3-8hr'!$A:$Y,$IU36+IJ$23-$G$23,$IT36)</f>
        <v>24</v>
      </c>
      <c r="IK36" s="12">
        <f>INDEX('O3-8hr'!$A:$Y,$IU36+IK$23-$G$23,$IT36)</f>
        <v>28</v>
      </c>
      <c r="IL36" s="12">
        <f>INDEX('O3-8hr'!$A:$Y,$IU36+IL$23-$G$23,$IT36)</f>
        <v>34</v>
      </c>
      <c r="IM36" s="12">
        <f>INDEX('O3-8hr'!$A:$Y,$IU36+IM$23-$G$23,$IT36)</f>
        <v>36</v>
      </c>
      <c r="IN36" s="12">
        <f>INDEX('O3-8hr'!$A:$Y,$IU36+IN$23-$G$23,$IT36)</f>
        <v>17</v>
      </c>
      <c r="IO36" s="12">
        <f>INDEX('O3-8hr'!$A:$Y,$IU36+IO$23-$G$23,$IT36)</f>
        <v>27</v>
      </c>
      <c r="IP36" s="12">
        <f>INDEX('O3-8hr'!$A:$Y,$IU36+IP$23-$G$23,$IT36)</f>
        <v>36</v>
      </c>
      <c r="IQ36" s="17">
        <f>INDEX('O3-8hr'!$A:$Y,$IU36+IQ$23-$G$23,$IT36)</f>
        <v>42</v>
      </c>
      <c r="IR36" s="26">
        <f t="shared" si="57"/>
        <v>83</v>
      </c>
      <c r="IT36" s="26">
        <f>MATCH($B36,'O3-8hr'!$1:$1,0)</f>
        <v>17</v>
      </c>
      <c r="IU36" s="38">
        <f>MATCH(DATE($A36,$IT$19,$IU$19),'O3-8hr'!$B:$B,0)</f>
        <v>1161</v>
      </c>
    </row>
    <row r="37" spans="1:255" ht="12.75" customHeight="1" x14ac:dyDescent="0.2">
      <c r="A37" s="26">
        <v>2018</v>
      </c>
      <c r="B37" s="26">
        <v>340110007</v>
      </c>
      <c r="C37" s="88">
        <f>INDEX(Sites!$A:$N,MATCH($B37,Sites!$A:$A,0),2)</f>
        <v>39.422272999999997</v>
      </c>
      <c r="D37" s="26" t="str">
        <f>INDEX(Sites!$A:$N,MATCH($B37,Sites!$A:$A,0),4)</f>
        <v>NJ</v>
      </c>
      <c r="E37" s="26" t="str">
        <f>INDEX(Sites!$A:$N,MATCH($B37,Sites!$A:$A,0),10)</f>
        <v>22.0</v>
      </c>
      <c r="F37" s="148" t="str">
        <f>INDEX(Sites!$A:$N,MATCH($B37,Sites!$A:$A,0),6)</f>
        <v>Millville</v>
      </c>
      <c r="G37" s="18">
        <f>INDEX('O3-8hr'!$A:$Y,$IU37+G$23-$G$23,$IT37)</f>
        <v>32</v>
      </c>
      <c r="H37" s="12">
        <f>INDEX('O3-8hr'!$A:$Y,$IU37+H$23-$G$23,$IT37)</f>
        <v>38</v>
      </c>
      <c r="I37" s="12">
        <f>INDEX('O3-8hr'!$A:$Y,$IU37+I$23-$G$23,$IT37)</f>
        <v>38</v>
      </c>
      <c r="J37" s="12">
        <f>INDEX('O3-8hr'!$A:$Y,$IU37+J$23-$G$23,$IT37)</f>
        <v>42</v>
      </c>
      <c r="K37" s="12">
        <f>INDEX('O3-8hr'!$A:$Y,$IU37+K$23-$G$23,$IT37)</f>
        <v>35</v>
      </c>
      <c r="L37" s="12">
        <f>INDEX('O3-8hr'!$A:$Y,$IU37+L$23-$G$23,$IT37)</f>
        <v>42</v>
      </c>
      <c r="M37" s="12">
        <f>INDEX('O3-8hr'!$A:$Y,$IU37+M$23-$G$23,$IT37)</f>
        <v>42</v>
      </c>
      <c r="N37" s="12">
        <f>INDEX('O3-8hr'!$A:$Y,$IU37+N$23-$G$23,$IT37)</f>
        <v>39</v>
      </c>
      <c r="O37" s="12">
        <f>INDEX('O3-8hr'!$A:$Y,$IU37+O$23-$G$23,$IT37)</f>
        <v>35</v>
      </c>
      <c r="P37" s="12">
        <f>INDEX('O3-8hr'!$A:$Y,$IU37+P$23-$G$23,$IT37)</f>
        <v>42</v>
      </c>
      <c r="Q37" s="12">
        <f>INDEX('O3-8hr'!$A:$Y,$IU37+Q$23-$G$23,$IT37)</f>
        <v>43</v>
      </c>
      <c r="R37" s="12">
        <f>INDEX('O3-8hr'!$A:$Y,$IU37+R$23-$G$23,$IT37)</f>
        <v>38</v>
      </c>
      <c r="S37" s="12">
        <f>INDEX('O3-8hr'!$A:$Y,$IU37+S$23-$G$23,$IT37)</f>
        <v>39</v>
      </c>
      <c r="T37" s="12">
        <f>INDEX('O3-8hr'!$A:$Y,$IU37+T$23-$G$23,$IT37)</f>
        <v>35</v>
      </c>
      <c r="U37" s="12">
        <f>INDEX('O3-8hr'!$A:$Y,$IU37+U$23-$G$23,$IT37)</f>
        <v>40</v>
      </c>
      <c r="V37" s="12">
        <f>INDEX('O3-8hr'!$A:$Y,$IU37+V$23-$G$23,$IT37)</f>
        <v>38</v>
      </c>
      <c r="W37" s="12">
        <f>INDEX('O3-8hr'!$A:$Y,$IU37+W$23-$G$23,$IT37)</f>
        <v>37</v>
      </c>
      <c r="X37" s="12">
        <f>INDEX('O3-8hr'!$A:$Y,$IU37+X$23-$G$23,$IT37)</f>
        <v>46</v>
      </c>
      <c r="Y37" s="12">
        <f>INDEX('O3-8hr'!$A:$Y,$IU37+Y$23-$G$23,$IT37)</f>
        <v>43</v>
      </c>
      <c r="Z37" s="12">
        <f>INDEX('O3-8hr'!$A:$Y,$IU37+Z$23-$G$23,$IT37)</f>
        <v>36</v>
      </c>
      <c r="AA37" s="12">
        <f>INDEX('O3-8hr'!$A:$Y,$IU37+AA$23-$G$23,$IT37)</f>
        <v>35</v>
      </c>
      <c r="AB37" s="12">
        <f>INDEX('O3-8hr'!$A:$Y,$IU37+AB$23-$G$23,$IT37)</f>
        <v>42</v>
      </c>
      <c r="AC37" s="12">
        <f>INDEX('O3-8hr'!$A:$Y,$IU37+AC$23-$G$23,$IT37)</f>
        <v>41</v>
      </c>
      <c r="AD37" s="12">
        <f>INDEX('O3-8hr'!$A:$Y,$IU37+AD$23-$G$23,$IT37)</f>
        <v>44</v>
      </c>
      <c r="AE37" s="12">
        <f>INDEX('O3-8hr'!$A:$Y,$IU37+AE$23-$G$23,$IT37)</f>
        <v>41</v>
      </c>
      <c r="AF37" s="12">
        <f>INDEX('O3-8hr'!$A:$Y,$IU37+AF$23-$G$23,$IT37)</f>
        <v>42</v>
      </c>
      <c r="AG37" s="12">
        <f>INDEX('O3-8hr'!$A:$Y,$IU37+AG$23-$G$23,$IT37)</f>
        <v>41</v>
      </c>
      <c r="AH37" s="12">
        <f>INDEX('O3-8hr'!$A:$Y,$IU37+AH$23-$G$23,$IT37)</f>
        <v>31</v>
      </c>
      <c r="AI37" s="12">
        <f>INDEX('O3-8hr'!$A:$Y,$IU37+AI$23-$G$23,$IT37)</f>
        <v>46</v>
      </c>
      <c r="AJ37" s="12">
        <f>INDEX('O3-8hr'!$A:$Y,$IU37+AJ$23-$G$23,$IT37)</f>
        <v>34</v>
      </c>
      <c r="AK37" s="12">
        <f>INDEX('O3-8hr'!$A:$Y,$IU37+AK$23-$G$23,$IT37)</f>
        <v>42</v>
      </c>
      <c r="AL37" s="12">
        <f>INDEX('O3-8hr'!$A:$Y,$IU37+AL$23-$G$23,$IT37)</f>
        <v>41</v>
      </c>
      <c r="AM37" s="12">
        <f>INDEX('O3-8hr'!$A:$Y,$IU37+AM$23-$G$23,$IT37)</f>
        <v>38</v>
      </c>
      <c r="AN37" s="12">
        <f>INDEX('O3-8hr'!$A:$Y,$IU37+AN$23-$G$23,$IT37)</f>
        <v>33</v>
      </c>
      <c r="AO37" s="12">
        <f>INDEX('O3-8hr'!$A:$Y,$IU37+AO$23-$G$23,$IT37)</f>
        <v>42</v>
      </c>
      <c r="AP37" s="12">
        <f>INDEX('O3-8hr'!$A:$Y,$IU37+AP$23-$G$23,$IT37)</f>
        <v>43</v>
      </c>
      <c r="AQ37" s="12">
        <f>INDEX('O3-8hr'!$A:$Y,$IU37+AQ$23-$G$23,$IT37)</f>
        <v>47</v>
      </c>
      <c r="AR37" s="12">
        <f>INDEX('O3-8hr'!$A:$Y,$IU37+AR$23-$G$23,$IT37)</f>
        <v>43</v>
      </c>
      <c r="AS37" s="12">
        <f>INDEX('O3-8hr'!$A:$Y,$IU37+AS$23-$G$23,$IT37)</f>
        <v>43</v>
      </c>
      <c r="AT37" s="12">
        <f>INDEX('O3-8hr'!$A:$Y,$IU37+AT$23-$G$23,$IT37)</f>
        <v>45</v>
      </c>
      <c r="AU37" s="12">
        <f>INDEX('O3-8hr'!$A:$Y,$IU37+AU$23-$G$23,$IT37)</f>
        <v>43</v>
      </c>
      <c r="AV37" s="12">
        <f>INDEX('O3-8hr'!$A:$Y,$IU37+AV$23-$G$23,$IT37)</f>
        <v>47</v>
      </c>
      <c r="AW37" s="12">
        <f>INDEX('O3-8hr'!$A:$Y,$IU37+AW$23-$G$23,$IT37)</f>
        <v>51</v>
      </c>
      <c r="AX37" s="12">
        <f>INDEX('O3-8hr'!$A:$Y,$IU37+AX$23-$G$23,$IT37)</f>
        <v>57</v>
      </c>
      <c r="AY37" s="12">
        <f>INDEX('O3-8hr'!$A:$Y,$IU37+AY$23-$G$23,$IT37)</f>
        <v>48</v>
      </c>
      <c r="AZ37" s="12">
        <f>INDEX('O3-8hr'!$A:$Y,$IU37+AZ$23-$G$23,$IT37)</f>
        <v>42</v>
      </c>
      <c r="BA37" s="12">
        <f>INDEX('O3-8hr'!$A:$Y,$IU37+BA$23-$G$23,$IT37)</f>
        <v>44</v>
      </c>
      <c r="BB37" s="12">
        <f>INDEX('O3-8hr'!$A:$Y,$IU37+BB$23-$G$23,$IT37)</f>
        <v>35</v>
      </c>
      <c r="BC37" s="12">
        <f>INDEX('O3-8hr'!$A:$Y,$IU37+BC$23-$G$23,$IT37)</f>
        <v>42</v>
      </c>
      <c r="BD37" s="12">
        <f>INDEX('O3-8hr'!$A:$Y,$IU37+BD$23-$G$23,$IT37)</f>
        <v>41</v>
      </c>
      <c r="BE37" s="12">
        <f>INDEX('O3-8hr'!$A:$Y,$IU37+BE$23-$G$23,$IT37)</f>
        <v>42</v>
      </c>
      <c r="BF37" s="12">
        <f>INDEX('O3-8hr'!$A:$Y,$IU37+BF$23-$G$23,$IT37)</f>
        <v>49</v>
      </c>
      <c r="BG37" s="12">
        <f>INDEX('O3-8hr'!$A:$Y,$IU37+BG$23-$G$23,$IT37)</f>
        <v>52</v>
      </c>
      <c r="BH37" s="12">
        <f>INDEX('O3-8hr'!$A:$Y,$IU37+BH$23-$G$23,$IT37)</f>
        <v>56</v>
      </c>
      <c r="BI37" s="12">
        <f>INDEX('O3-8hr'!$A:$Y,$IU37+BI$23-$G$23,$IT37)</f>
        <v>49</v>
      </c>
      <c r="BJ37" s="12">
        <f>INDEX('O3-8hr'!$A:$Y,$IU37+BJ$23-$G$23,$IT37)</f>
        <v>44</v>
      </c>
      <c r="BK37" s="12">
        <f>INDEX('O3-8hr'!$A:$Y,$IU37+BK$23-$G$23,$IT37)</f>
        <v>50</v>
      </c>
      <c r="BL37" s="12">
        <f>INDEX('O3-8hr'!$A:$Y,$IU37+BL$23-$G$23,$IT37)</f>
        <v>46</v>
      </c>
      <c r="BM37" s="12">
        <f>INDEX('O3-8hr'!$A:$Y,$IU37+BM$23-$G$23,$IT37)</f>
        <v>52</v>
      </c>
      <c r="BN37" s="12">
        <f>INDEX('O3-8hr'!$A:$Y,$IU37+BN$23-$G$23,$IT37)</f>
        <v>34</v>
      </c>
      <c r="BO37" s="12">
        <f>INDEX('O3-8hr'!$A:$Y,$IU37+BO$23-$G$23,$IT37)</f>
        <v>47</v>
      </c>
      <c r="BP37" s="12">
        <f>INDEX('O3-8hr'!$A:$Y,$IU37+BP$23-$G$23,$IT37)</f>
        <v>66</v>
      </c>
      <c r="BQ37" s="12">
        <f>INDEX('O3-8hr'!$A:$Y,$IU37+BQ$23-$G$23,$IT37)</f>
        <v>66</v>
      </c>
      <c r="BR37" s="12">
        <f>INDEX('O3-8hr'!$A:$Y,$IU37+BR$23-$G$23,$IT37)</f>
        <v>57</v>
      </c>
      <c r="BS37" s="12">
        <f>INDEX('O3-8hr'!$A:$Y,$IU37+BS$23-$G$23,$IT37)</f>
        <v>57</v>
      </c>
      <c r="BT37" s="12">
        <f>INDEX('O3-8hr'!$A:$Y,$IU37+BT$23-$G$23,$IT37)</f>
        <v>52</v>
      </c>
      <c r="BU37" s="12">
        <f>INDEX('O3-8hr'!$A:$Y,$IU37+BU$23-$G$23,$IT37)</f>
        <v>39</v>
      </c>
      <c r="BV37" s="12">
        <f>INDEX('O3-8hr'!$A:$Y,$IU37+BV$23-$G$23,$IT37)</f>
        <v>50</v>
      </c>
      <c r="BW37" s="12">
        <f>INDEX('O3-8hr'!$A:$Y,$IU37+BW$23-$G$23,$IT37)</f>
        <v>48</v>
      </c>
      <c r="BX37" s="12">
        <f>INDEX('O3-8hr'!$A:$Y,$IU37+BX$23-$G$23,$IT37)</f>
        <v>51</v>
      </c>
      <c r="BY37" s="12">
        <f>INDEX('O3-8hr'!$A:$Y,$IU37+BY$23-$G$23,$IT37)</f>
        <v>42</v>
      </c>
      <c r="BZ37" s="12">
        <f>INDEX('O3-8hr'!$A:$Y,$IU37+BZ$23-$G$23,$IT37)</f>
        <v>54</v>
      </c>
      <c r="CA37" s="12">
        <f>INDEX('O3-8hr'!$A:$Y,$IU37+CA$23-$G$23,$IT37)</f>
        <v>53</v>
      </c>
      <c r="CB37" s="12">
        <f>INDEX('O3-8hr'!$A:$Y,$IU37+CB$23-$G$23,$IT37)</f>
        <v>37</v>
      </c>
      <c r="CC37" s="12">
        <f>INDEX('O3-8hr'!$A:$Y,$IU37+CC$23-$G$23,$IT37)</f>
        <v>29</v>
      </c>
      <c r="CD37" s="12">
        <f>INDEX('O3-8hr'!$A:$Y,$IU37+CD$23-$G$23,$IT37)</f>
        <v>44</v>
      </c>
      <c r="CE37" s="12">
        <f>INDEX('O3-8hr'!$A:$Y,$IU37+CE$23-$G$23,$IT37)</f>
        <v>32</v>
      </c>
      <c r="CF37" s="12">
        <f>INDEX('O3-8hr'!$A:$Y,$IU37+CF$23-$G$23,$IT37)</f>
        <v>23</v>
      </c>
      <c r="CG37" s="12">
        <f>INDEX('O3-8hr'!$A:$Y,$IU37+CG$23-$G$23,$IT37)</f>
        <v>30</v>
      </c>
      <c r="CH37" s="12">
        <f>INDEX('O3-8hr'!$A:$Y,$IU37+CH$23-$G$23,$IT37)</f>
        <v>27</v>
      </c>
      <c r="CI37" s="12">
        <f>INDEX('O3-8hr'!$A:$Y,$IU37+CI$23-$G$23,$IT37)</f>
        <v>35</v>
      </c>
      <c r="CJ37" s="12">
        <f>INDEX('O3-8hr'!$A:$Y,$IU37+CJ$23-$G$23,$IT37)</f>
        <v>49</v>
      </c>
      <c r="CK37" s="12">
        <f>INDEX('O3-8hr'!$A:$Y,$IU37+CK$23-$G$23,$IT37)</f>
        <v>32</v>
      </c>
      <c r="CL37" s="12">
        <f>INDEX('O3-8hr'!$A:$Y,$IU37+CL$23-$G$23,$IT37)</f>
        <v>42</v>
      </c>
      <c r="CM37" s="12">
        <f>INDEX('O3-8hr'!$A:$Y,$IU37+CM$23-$G$23,$IT37)</f>
        <v>58</v>
      </c>
      <c r="CN37" s="12">
        <f>INDEX('O3-8hr'!$A:$Y,$IU37+CN$23-$G$23,$IT37)</f>
        <v>53</v>
      </c>
      <c r="CO37" s="12">
        <f>INDEX('O3-8hr'!$A:$Y,$IU37+CO$23-$G$23,$IT37)</f>
        <v>43</v>
      </c>
      <c r="CP37" s="12">
        <f>INDEX('O3-8hr'!$A:$Y,$IU37+CP$23-$G$23,$IT37)</f>
        <v>25</v>
      </c>
      <c r="CQ37" s="12">
        <f>INDEX('O3-8hr'!$A:$Y,$IU37+CQ$23-$G$23,$IT37)</f>
        <v>20</v>
      </c>
      <c r="CR37" s="12">
        <f>INDEX('O3-8hr'!$A:$Y,$IU37+CR$23-$G$23,$IT37)</f>
        <v>20</v>
      </c>
      <c r="CS37" s="12">
        <f>INDEX('O3-8hr'!$A:$Y,$IU37+CS$23-$G$23,$IT37)</f>
        <v>25</v>
      </c>
      <c r="CT37" s="12">
        <f>INDEX('O3-8hr'!$A:$Y,$IU37+CT$23-$G$23,$IT37)</f>
        <v>18</v>
      </c>
      <c r="CU37" s="12">
        <f>INDEX('O3-8hr'!$A:$Y,$IU37+CU$23-$G$23,$IT37)</f>
        <v>32</v>
      </c>
      <c r="CV37" s="12">
        <f>INDEX('O3-8hr'!$A:$Y,$IU37+CV$23-$G$23,$IT37)</f>
        <v>41</v>
      </c>
      <c r="CW37" s="12">
        <f>INDEX('O3-8hr'!$A:$Y,$IU37+CW$23-$G$23,$IT37)</f>
        <v>23</v>
      </c>
      <c r="CX37" s="12">
        <f>INDEX('O3-8hr'!$A:$Y,$IU37+CX$23-$G$23,$IT37)</f>
        <v>34</v>
      </c>
      <c r="CY37" s="12">
        <f>INDEX('O3-8hr'!$A:$Y,$IU37+CY$23-$G$23,$IT37)</f>
        <v>51</v>
      </c>
      <c r="CZ37" s="12">
        <f>INDEX('O3-8hr'!$A:$Y,$IU37+CZ$23-$G$23,$IT37)</f>
        <v>25</v>
      </c>
      <c r="DA37" s="12">
        <f>INDEX('O3-8hr'!$A:$Y,$IU37+DA$23-$G$23,$IT37)</f>
        <v>38</v>
      </c>
      <c r="DB37" s="12">
        <f>INDEX('O3-8hr'!$A:$Y,$IU37+DB$23-$G$23,$IT37)</f>
        <v>41</v>
      </c>
      <c r="DC37" s="12">
        <f>INDEX('O3-8hr'!$A:$Y,$IU37+DC$23-$G$23,$IT37)</f>
        <v>46</v>
      </c>
      <c r="DD37" s="12">
        <f>INDEX('O3-8hr'!$A:$Y,$IU37+DD$23-$G$23,$IT37)</f>
        <v>44</v>
      </c>
      <c r="DE37" s="12">
        <f>INDEX('O3-8hr'!$A:$Y,$IU37+DE$23-$G$23,$IT37)</f>
        <v>35</v>
      </c>
      <c r="DF37" s="12">
        <f>INDEX('O3-8hr'!$A:$Y,$IU37+DF$23-$G$23,$IT37)</f>
        <v>38</v>
      </c>
      <c r="DG37" s="12">
        <f>INDEX('O3-8hr'!$A:$Y,$IU37+DG$23-$G$23,$IT37)</f>
        <v>34</v>
      </c>
      <c r="DH37" s="12">
        <f>INDEX('O3-8hr'!$A:$Y,$IU37+DH$23-$G$23,$IT37)</f>
        <v>47</v>
      </c>
      <c r="DI37" s="12">
        <f>INDEX('O3-8hr'!$A:$Y,$IU37+DI$23-$G$23,$IT37)</f>
        <v>44</v>
      </c>
      <c r="DJ37" s="12">
        <f>INDEX('O3-8hr'!$A:$Y,$IU37+DJ$23-$G$23,$IT37)</f>
        <v>48</v>
      </c>
      <c r="DK37" s="12">
        <f>INDEX('O3-8hr'!$A:$Y,$IU37+DK$23-$G$23,$IT37)</f>
        <v>59</v>
      </c>
      <c r="DL37" s="12">
        <f>INDEX('O3-8hr'!$A:$Y,$IU37+DL$23-$G$23,$IT37)</f>
        <v>57</v>
      </c>
      <c r="DM37" s="12">
        <f>INDEX('O3-8hr'!$A:$Y,$IU37+DM$23-$G$23,$IT37)</f>
        <v>48</v>
      </c>
      <c r="DN37" s="12">
        <f>INDEX('O3-8hr'!$A:$Y,$IU37+DN$23-$G$23,$IT37)</f>
        <v>44</v>
      </c>
      <c r="DO37" s="12">
        <f>INDEX('O3-8hr'!$A:$Y,$IU37+DO$23-$G$23,$IT37)</f>
        <v>46</v>
      </c>
      <c r="DP37" s="12">
        <f>INDEX('O3-8hr'!$A:$Y,$IU37+DP$23-$G$23,$IT37)</f>
        <v>35</v>
      </c>
      <c r="DQ37" s="12">
        <f>INDEX('O3-8hr'!$A:$Y,$IU37+DQ$23-$G$23,$IT37)</f>
        <v>28</v>
      </c>
      <c r="DR37" s="12">
        <f>INDEX('O3-8hr'!$A:$Y,$IU37+DR$23-$G$23,$IT37)</f>
        <v>44</v>
      </c>
      <c r="DS37" s="12">
        <f>INDEX('O3-8hr'!$A:$Y,$IU37+DS$23-$G$23,$IT37)</f>
        <v>42</v>
      </c>
      <c r="DT37" s="12">
        <f>INDEX('O3-8hr'!$A:$Y,$IU37+DT$23-$G$23,$IT37)</f>
        <v>39</v>
      </c>
      <c r="DU37" s="12">
        <f>INDEX('O3-8hr'!$A:$Y,$IU37+DU$23-$G$23,$IT37)</f>
        <v>34</v>
      </c>
      <c r="DV37" s="12">
        <f>INDEX('O3-8hr'!$A:$Y,$IU37+DV$23-$G$23,$IT37)</f>
        <v>50</v>
      </c>
      <c r="DW37" s="12">
        <f>INDEX('O3-8hr'!$A:$Y,$IU37+DW$23-$G$23,$IT37)</f>
        <v>62</v>
      </c>
      <c r="DX37" s="12">
        <f>INDEX('O3-8hr'!$A:$Y,$IU37+DX$23-$G$23,$IT37)</f>
        <v>63</v>
      </c>
      <c r="DY37" s="12">
        <f>INDEX('O3-8hr'!$A:$Y,$IU37+DY$23-$G$23,$IT37)</f>
        <v>62</v>
      </c>
      <c r="DZ37" s="12">
        <f>INDEX('O3-8hr'!$A:$Y,$IU37+DZ$23-$G$23,$IT37)</f>
        <v>44</v>
      </c>
      <c r="EA37" s="12">
        <f>INDEX('O3-8hr'!$A:$Y,$IU37+EA$23-$G$23,$IT37)</f>
        <v>40</v>
      </c>
      <c r="EB37" s="12">
        <f>INDEX('O3-8hr'!$A:$Y,$IU37+EB$23-$G$23,$IT37)</f>
        <v>19</v>
      </c>
      <c r="EC37" s="12">
        <f>INDEX('O3-8hr'!$A:$Y,$IU37+EC$23-$G$23,$IT37)</f>
        <v>20</v>
      </c>
      <c r="ED37" s="12">
        <f>INDEX('O3-8hr'!$A:$Y,$IU37+ED$23-$G$23,$IT37)</f>
        <v>34</v>
      </c>
      <c r="EE37" s="12">
        <f>INDEX('O3-8hr'!$A:$Y,$IU37+EE$23-$G$23,$IT37)</f>
        <v>33</v>
      </c>
      <c r="EF37" s="12">
        <f>INDEX('O3-8hr'!$A:$Y,$IU37+EF$23-$G$23,$IT37)</f>
        <v>37</v>
      </c>
      <c r="EG37" s="12">
        <f>INDEX('O3-8hr'!$A:$Y,$IU37+EG$23-$G$23,$IT37)</f>
        <v>55</v>
      </c>
      <c r="EH37" s="12">
        <f>INDEX('O3-8hr'!$A:$Y,$IU37+EH$23-$G$23,$IT37)</f>
        <v>68</v>
      </c>
      <c r="EI37" s="12">
        <f>INDEX('O3-8hr'!$A:$Y,$IU37+EI$23-$G$23,$IT37)</f>
        <v>63</v>
      </c>
      <c r="EJ37" s="12">
        <f>INDEX('O3-8hr'!$A:$Y,$IU37+EJ$23-$G$23,$IT37)</f>
        <v>30</v>
      </c>
      <c r="EK37" s="12">
        <f>INDEX('O3-8hr'!$A:$Y,$IU37+EK$23-$G$23,$IT37)</f>
        <v>38</v>
      </c>
      <c r="EL37" s="12">
        <f>INDEX('O3-8hr'!$A:$Y,$IU37+EL$23-$G$23,$IT37)</f>
        <v>42</v>
      </c>
      <c r="EM37" s="12">
        <f>INDEX('O3-8hr'!$A:$Y,$IU37+EM$23-$G$23,$IT37)</f>
        <v>46</v>
      </c>
      <c r="EN37" s="12">
        <f>INDEX('O3-8hr'!$A:$Y,$IU37+EN$23-$G$23,$IT37)</f>
        <v>51</v>
      </c>
      <c r="EO37" s="12">
        <f>INDEX('O3-8hr'!$A:$Y,$IU37+EO$23-$G$23,$IT37)</f>
        <v>43</v>
      </c>
      <c r="EP37" s="12">
        <f>INDEX('O3-8hr'!$A:$Y,$IU37+EP$23-$G$23,$IT37)</f>
        <v>44</v>
      </c>
      <c r="EQ37" s="12">
        <f>INDEX('O3-8hr'!$A:$Y,$IU37+EQ$23-$G$23,$IT37)</f>
        <v>57</v>
      </c>
      <c r="ER37" s="12">
        <f>INDEX('O3-8hr'!$A:$Y,$IU37+ER$23-$G$23,$IT37)</f>
        <v>40</v>
      </c>
      <c r="ES37" s="12">
        <f>INDEX('O3-8hr'!$A:$Y,$IU37+ES$23-$G$23,$IT37)</f>
        <v>28</v>
      </c>
      <c r="ET37" s="12">
        <f>INDEX('O3-8hr'!$A:$Y,$IU37+ET$23-$G$23,$IT37)</f>
        <v>27</v>
      </c>
      <c r="EU37" s="12">
        <f>INDEX('O3-8hr'!$A:$Y,$IU37+EU$23-$G$23,$IT37)</f>
        <v>27</v>
      </c>
      <c r="EV37" s="12">
        <f>INDEX('O3-8hr'!$A:$Y,$IU37+EV$23-$G$23,$IT37)</f>
        <v>21</v>
      </c>
      <c r="EW37" s="12">
        <f>INDEX('O3-8hr'!$A:$Y,$IU37+EW$23-$G$23,$IT37)</f>
        <v>32</v>
      </c>
      <c r="EX37" s="12">
        <f>INDEX('O3-8hr'!$A:$Y,$IU37+EX$23-$G$23,$IT37)</f>
        <v>41</v>
      </c>
      <c r="EY37" s="12">
        <f>INDEX('O3-8hr'!$A:$Y,$IU37+EY$23-$G$23,$IT37)</f>
        <v>37</v>
      </c>
      <c r="EZ37" s="12">
        <f>INDEX('O3-8hr'!$A:$Y,$IU37+EZ$23-$G$23,$IT37)</f>
        <v>46</v>
      </c>
      <c r="FA37" s="12">
        <f>INDEX('O3-8hr'!$A:$Y,$IU37+FA$23-$G$23,$IT37)</f>
        <v>44</v>
      </c>
      <c r="FB37" s="12">
        <f>INDEX('O3-8hr'!$A:$Y,$IU37+FB$23-$G$23,$IT37)</f>
        <v>33</v>
      </c>
      <c r="FC37" s="12">
        <f>INDEX('O3-8hr'!$A:$Y,$IU37+FC$23-$G$23,$IT37)</f>
        <v>30</v>
      </c>
      <c r="FD37" s="12">
        <f>INDEX('O3-8hr'!$A:$Y,$IU37+FD$23-$G$23,$IT37)</f>
        <v>30</v>
      </c>
      <c r="FE37" s="12">
        <f>INDEX('O3-8hr'!$A:$Y,$IU37+FE$23-$G$23,$IT37)</f>
        <v>19</v>
      </c>
      <c r="FF37" s="12">
        <f>INDEX('O3-8hr'!$A:$Y,$IU37+FF$23-$G$23,$IT37)</f>
        <v>19</v>
      </c>
      <c r="FG37" s="12">
        <f>INDEX('O3-8hr'!$A:$Y,$IU37+FG$23-$G$23,$IT37)</f>
        <v>37</v>
      </c>
      <c r="FH37" s="12">
        <f>INDEX('O3-8hr'!$A:$Y,$IU37+FH$23-$G$23,$IT37)</f>
        <v>48</v>
      </c>
      <c r="FI37" s="12">
        <f>INDEX('O3-8hr'!$A:$Y,$IU37+FI$23-$G$23,$IT37)</f>
        <v>44</v>
      </c>
      <c r="FJ37" s="12">
        <f>INDEX('O3-8hr'!$A:$Y,$IU37+FJ$23-$G$23,$IT37)</f>
        <v>36</v>
      </c>
      <c r="FK37" s="12">
        <f>INDEX('O3-8hr'!$A:$Y,$IU37+FK$23-$G$23,$IT37)</f>
        <v>52</v>
      </c>
      <c r="FL37" s="12">
        <f>INDEX('O3-8hr'!$A:$Y,$IU37+FL$23-$G$23,$IT37)</f>
        <v>49</v>
      </c>
      <c r="FM37" s="12">
        <f>INDEX('O3-8hr'!$A:$Y,$IU37+FM$23-$G$23,$IT37)</f>
        <v>50</v>
      </c>
      <c r="FN37" s="12">
        <f>INDEX('O3-8hr'!$A:$Y,$IU37+FN$23-$G$23,$IT37)</f>
        <v>40</v>
      </c>
      <c r="FO37" s="12">
        <f>INDEX('O3-8hr'!$A:$Y,$IU37+FO$23-$G$23,$IT37)</f>
        <v>39</v>
      </c>
      <c r="FP37" s="12">
        <f>INDEX('O3-8hr'!$A:$Y,$IU37+FP$23-$G$23,$IT37)</f>
        <v>39</v>
      </c>
      <c r="FQ37" s="12">
        <f>INDEX('O3-8hr'!$A:$Y,$IU37+FQ$23-$G$23,$IT37)</f>
        <v>42</v>
      </c>
      <c r="FR37" s="12">
        <f>INDEX('O3-8hr'!$A:$Y,$IU37+FR$23-$G$23,$IT37)</f>
        <v>51</v>
      </c>
      <c r="FS37" s="12">
        <f>INDEX('O3-8hr'!$A:$Y,$IU37+FS$23-$G$23,$IT37)</f>
        <v>52</v>
      </c>
      <c r="FT37" s="12">
        <f>INDEX('O3-8hr'!$A:$Y,$IU37+FT$23-$G$23,$IT37)</f>
        <v>51</v>
      </c>
      <c r="FU37" s="12">
        <f>INDEX('O3-8hr'!$A:$Y,$IU37+FU$23-$G$23,$IT37)</f>
        <v>44</v>
      </c>
      <c r="FV37" s="12">
        <f>INDEX('O3-8hr'!$A:$Y,$IU37+FV$23-$G$23,$IT37)</f>
        <v>20</v>
      </c>
      <c r="FW37" s="12">
        <f>INDEX('O3-8hr'!$A:$Y,$IU37+FW$23-$G$23,$IT37)</f>
        <v>22</v>
      </c>
      <c r="FX37" s="12">
        <f>INDEX('O3-8hr'!$A:$Y,$IU37+FX$23-$G$23,$IT37)</f>
        <v>27</v>
      </c>
      <c r="FY37" s="12">
        <f>INDEX('O3-8hr'!$A:$Y,$IU37+FY$23-$G$23,$IT37)</f>
        <v>41</v>
      </c>
      <c r="FZ37" s="12">
        <f>INDEX('O3-8hr'!$A:$Y,$IU37+FZ$23-$G$23,$IT37)</f>
        <v>35</v>
      </c>
      <c r="GA37" s="12">
        <f>INDEX('O3-8hr'!$A:$Y,$IU37+GA$23-$G$23,$IT37)</f>
        <v>44</v>
      </c>
      <c r="GB37" s="12">
        <f>INDEX('O3-8hr'!$A:$Y,$IU37+GB$23-$G$23,$IT37)</f>
        <v>39</v>
      </c>
      <c r="GC37" s="12">
        <f>INDEX('O3-8hr'!$A:$Y,$IU37+GC$23-$G$23,$IT37)</f>
        <v>41</v>
      </c>
      <c r="GD37" s="12">
        <f>INDEX('O3-8hr'!$A:$Y,$IU37+GD$23-$G$23,$IT37)</f>
        <v>53</v>
      </c>
      <c r="GE37" s="12">
        <f>INDEX('O3-8hr'!$A:$Y,$IU37+GE$23-$G$23,$IT37)</f>
        <v>44</v>
      </c>
      <c r="GF37" s="12">
        <f>INDEX('O3-8hr'!$A:$Y,$IU37+GF$23-$G$23,$IT37)</f>
        <v>47</v>
      </c>
      <c r="GG37" s="12">
        <f>INDEX('O3-8hr'!$A:$Y,$IU37+GG$23-$G$23,$IT37)</f>
        <v>57</v>
      </c>
      <c r="GH37" s="12">
        <f>INDEX('O3-8hr'!$A:$Y,$IU37+GH$23-$G$23,$IT37)</f>
        <v>38</v>
      </c>
      <c r="GI37" s="12">
        <f>INDEX('O3-8hr'!$A:$Y,$IU37+GI$23-$G$23,$IT37)</f>
        <v>26</v>
      </c>
      <c r="GJ37" s="12">
        <f>INDEX('O3-8hr'!$A:$Y,$IU37+GJ$23-$G$23,$IT37)</f>
        <v>28</v>
      </c>
      <c r="GK37" s="12">
        <f>INDEX('O3-8hr'!$A:$Y,$IU37+GK$23-$G$23,$IT37)</f>
        <v>34</v>
      </c>
      <c r="GL37" s="12">
        <f>INDEX('O3-8hr'!$A:$Y,$IU37+GL$23-$G$23,$IT37)</f>
        <v>51</v>
      </c>
      <c r="GM37" s="12">
        <f>INDEX('O3-8hr'!$A:$Y,$IU37+GM$23-$G$23,$IT37)</f>
        <v>41</v>
      </c>
      <c r="GN37" s="12">
        <f>INDEX('O3-8hr'!$A:$Y,$IU37+GN$23-$G$23,$IT37)</f>
        <v>44</v>
      </c>
      <c r="GO37" s="12">
        <f>INDEX('O3-8hr'!$A:$Y,$IU37+GO$23-$G$23,$IT37)</f>
        <v>39</v>
      </c>
      <c r="GP37" s="12">
        <f>INDEX('O3-8hr'!$A:$Y,$IU37+GP$23-$G$23,$IT37)</f>
        <v>19</v>
      </c>
      <c r="GQ37" s="12">
        <f>INDEX('O3-8hr'!$A:$Y,$IU37+GQ$23-$G$23,$IT37)</f>
        <v>24</v>
      </c>
      <c r="GR37" s="12" t="str">
        <f>INDEX('O3-8hr'!$A:$Y,$IU37+GR$23-$G$23,$IT37)</f>
        <v/>
      </c>
      <c r="GS37" s="12" t="str">
        <f>INDEX('O3-8hr'!$A:$Y,$IU37+GS$23-$G$23,$IT37)</f>
        <v/>
      </c>
      <c r="GT37" s="12">
        <f>INDEX('O3-8hr'!$A:$Y,$IU37+GT$23-$G$23,$IT37)</f>
        <v>14</v>
      </c>
      <c r="GU37" s="12">
        <f>INDEX('O3-8hr'!$A:$Y,$IU37+GU$23-$G$23,$IT37)</f>
        <v>17</v>
      </c>
      <c r="GV37" s="12">
        <f>INDEX('O3-8hr'!$A:$Y,$IU37+GV$23-$G$23,$IT37)</f>
        <v>22</v>
      </c>
      <c r="GW37" s="12">
        <f>INDEX('O3-8hr'!$A:$Y,$IU37+GW$23-$G$23,$IT37)</f>
        <v>26</v>
      </c>
      <c r="GX37" s="12">
        <f>INDEX('O3-8hr'!$A:$Y,$IU37+GX$23-$G$23,$IT37)</f>
        <v>33</v>
      </c>
      <c r="GY37" s="12">
        <f>INDEX('O3-8hr'!$A:$Y,$IU37+GY$23-$G$23,$IT37)</f>
        <v>29</v>
      </c>
      <c r="GZ37" s="12">
        <f>INDEX('O3-8hr'!$A:$Y,$IU37+GZ$23-$G$23,$IT37)</f>
        <v>24</v>
      </c>
      <c r="HA37" s="12">
        <f>INDEX('O3-8hr'!$A:$Y,$IU37+HA$23-$G$23,$IT37)</f>
        <v>39</v>
      </c>
      <c r="HB37" s="12">
        <f>INDEX('O3-8hr'!$A:$Y,$IU37+HB$23-$G$23,$IT37)</f>
        <v>20</v>
      </c>
      <c r="HC37" s="12">
        <f>INDEX('O3-8hr'!$A:$Y,$IU37+HC$23-$G$23,$IT37)</f>
        <v>30</v>
      </c>
      <c r="HD37" s="12">
        <f>INDEX('O3-8hr'!$A:$Y,$IU37+HD$23-$G$23,$IT37)</f>
        <v>32</v>
      </c>
      <c r="HE37" s="12">
        <f>INDEX('O3-8hr'!$A:$Y,$IU37+HE$23-$G$23,$IT37)</f>
        <v>25</v>
      </c>
      <c r="HF37" s="12">
        <f>INDEX('O3-8hr'!$A:$Y,$IU37+HF$23-$G$23,$IT37)</f>
        <v>28</v>
      </c>
      <c r="HG37" s="12">
        <f>INDEX('O3-8hr'!$A:$Y,$IU37+HG$23-$G$23,$IT37)</f>
        <v>28</v>
      </c>
      <c r="HH37" s="12">
        <f>INDEX('O3-8hr'!$A:$Y,$IU37+HH$23-$G$23,$IT37)</f>
        <v>25</v>
      </c>
      <c r="HI37" s="12">
        <f>INDEX('O3-8hr'!$A:$Y,$IU37+HI$23-$G$23,$IT37)</f>
        <v>28</v>
      </c>
      <c r="HJ37" s="12">
        <f>INDEX('O3-8hr'!$A:$Y,$IU37+HJ$23-$G$23,$IT37)</f>
        <v>20</v>
      </c>
      <c r="HK37" s="12">
        <f>INDEX('O3-8hr'!$A:$Y,$IU37+HK$23-$G$23,$IT37)</f>
        <v>44</v>
      </c>
      <c r="HL37" s="12">
        <f>INDEX('O3-8hr'!$A:$Y,$IU37+HL$23-$G$23,$IT37)</f>
        <v>43</v>
      </c>
      <c r="HM37" s="12">
        <f>INDEX('O3-8hr'!$A:$Y,$IU37+HM$23-$G$23,$IT37)</f>
        <v>48</v>
      </c>
      <c r="HN37" s="12">
        <f>INDEX('O3-8hr'!$A:$Y,$IU37+HN$23-$G$23,$IT37)</f>
        <v>42</v>
      </c>
      <c r="HO37" s="12">
        <f>INDEX('O3-8hr'!$A:$Y,$IU37+HO$23-$G$23,$IT37)</f>
        <v>37</v>
      </c>
      <c r="HP37" s="12">
        <f>INDEX('O3-8hr'!$A:$Y,$IU37+HP$23-$G$23,$IT37)</f>
        <v>44</v>
      </c>
      <c r="HQ37" s="12">
        <f>INDEX('O3-8hr'!$A:$Y,$IU37+HQ$23-$G$23,$IT37)</f>
        <v>17</v>
      </c>
      <c r="HR37" s="12">
        <f>INDEX('O3-8hr'!$A:$Y,$IU37+HR$23-$G$23,$IT37)</f>
        <v>22</v>
      </c>
      <c r="HS37" s="12">
        <f>INDEX('O3-8hr'!$A:$Y,$IU37+HS$23-$G$23,$IT37)</f>
        <v>29</v>
      </c>
      <c r="HT37" s="12">
        <f>INDEX('O3-8hr'!$A:$Y,$IU37+HT$23-$G$23,$IT37)</f>
        <v>27</v>
      </c>
      <c r="HU37" s="12">
        <f>INDEX('O3-8hr'!$A:$Y,$IU37+HU$23-$G$23,$IT37)</f>
        <v>28</v>
      </c>
      <c r="HV37" s="12">
        <f>INDEX('O3-8hr'!$A:$Y,$IU37+HV$23-$G$23,$IT37)</f>
        <v>28</v>
      </c>
      <c r="HW37" s="12">
        <f>INDEX('O3-8hr'!$A:$Y,$IU37+HW$23-$G$23,$IT37)</f>
        <v>25</v>
      </c>
      <c r="HX37" s="12">
        <f>INDEX('O3-8hr'!$A:$Y,$IU37+HX$23-$G$23,$IT37)</f>
        <v>29</v>
      </c>
      <c r="HY37" s="12">
        <f>INDEX('O3-8hr'!$A:$Y,$IU37+HY$23-$G$23,$IT37)</f>
        <v>29</v>
      </c>
      <c r="HZ37" s="12">
        <f>INDEX('O3-8hr'!$A:$Y,$IU37+HZ$23-$G$23,$IT37)</f>
        <v>24</v>
      </c>
      <c r="IA37" s="12">
        <f>INDEX('O3-8hr'!$A:$Y,$IU37+IA$23-$G$23,$IT37)</f>
        <v>30</v>
      </c>
      <c r="IB37" s="12">
        <f>INDEX('O3-8hr'!$A:$Y,$IU37+IB$23-$G$23,$IT37)</f>
        <v>29</v>
      </c>
      <c r="IC37" s="12">
        <f>INDEX('O3-8hr'!$A:$Y,$IU37+IC$23-$G$23,$IT37)</f>
        <v>15</v>
      </c>
      <c r="ID37" s="12">
        <f>INDEX('O3-8hr'!$A:$Y,$IU37+ID$23-$G$23,$IT37)</f>
        <v>14</v>
      </c>
      <c r="IE37" s="12">
        <f>INDEX('O3-8hr'!$A:$Y,$IU37+IE$23-$G$23,$IT37)</f>
        <v>17</v>
      </c>
      <c r="IF37" s="12">
        <f>INDEX('O3-8hr'!$A:$Y,$IU37+IF$23-$G$23,$IT37)</f>
        <v>15</v>
      </c>
      <c r="IG37" s="12">
        <f>INDEX('O3-8hr'!$A:$Y,$IU37+IG$23-$G$23,$IT37)</f>
        <v>13</v>
      </c>
      <c r="IH37" s="12">
        <f>INDEX('O3-8hr'!$A:$Y,$IU37+IH$23-$G$23,$IT37)</f>
        <v>15</v>
      </c>
      <c r="II37" s="12">
        <f>INDEX('O3-8hr'!$A:$Y,$IU37+II$23-$G$23,$IT37)</f>
        <v>16</v>
      </c>
      <c r="IJ37" s="12">
        <f>INDEX('O3-8hr'!$A:$Y,$IU37+IJ$23-$G$23,$IT37)</f>
        <v>10</v>
      </c>
      <c r="IK37" s="12">
        <f>INDEX('O3-8hr'!$A:$Y,$IU37+IK$23-$G$23,$IT37)</f>
        <v>10</v>
      </c>
      <c r="IL37" s="12">
        <f>INDEX('O3-8hr'!$A:$Y,$IU37+IL$23-$G$23,$IT37)</f>
        <v>32</v>
      </c>
      <c r="IM37" s="12">
        <f>INDEX('O3-8hr'!$A:$Y,$IU37+IM$23-$G$23,$IT37)</f>
        <v>33</v>
      </c>
      <c r="IN37" s="12">
        <f>INDEX('O3-8hr'!$A:$Y,$IU37+IN$23-$G$23,$IT37)</f>
        <v>23</v>
      </c>
      <c r="IO37" s="12">
        <f>INDEX('O3-8hr'!$A:$Y,$IU37+IO$23-$G$23,$IT37)</f>
        <v>23</v>
      </c>
      <c r="IP37" s="12">
        <f>INDEX('O3-8hr'!$A:$Y,$IU37+IP$23-$G$23,$IT37)</f>
        <v>28</v>
      </c>
      <c r="IQ37" s="17">
        <f>INDEX('O3-8hr'!$A:$Y,$IU37+IQ$23-$G$23,$IT37)</f>
        <v>39</v>
      </c>
      <c r="IR37" s="26">
        <f t="shared" si="57"/>
        <v>68</v>
      </c>
      <c r="IT37" s="26">
        <f>MATCH($B37,'O3-8hr'!$1:$1,0)</f>
        <v>14</v>
      </c>
      <c r="IU37" s="38">
        <f>MATCH(DATE($A37,$IT$19,$IU$19),'O3-8hr'!$B:$B,0)</f>
        <v>1161</v>
      </c>
    </row>
    <row r="38" spans="1:255" ht="12.75" customHeight="1" x14ac:dyDescent="0.2">
      <c r="A38" s="26">
        <v>2018</v>
      </c>
      <c r="B38" s="26">
        <v>340210005</v>
      </c>
      <c r="C38" s="88">
        <f>INDEX(Sites!$A:$N,MATCH($B38,Sites!$A:$A,0),2)</f>
        <v>40.283092000000003</v>
      </c>
      <c r="D38" s="26" t="str">
        <f>INDEX(Sites!$A:$N,MATCH($B38,Sites!$A:$A,0),4)</f>
        <v>NJ</v>
      </c>
      <c r="E38" s="26" t="str">
        <f>INDEX(Sites!$A:$N,MATCH($B38,Sites!$A:$A,0),10)</f>
        <v>30.0</v>
      </c>
      <c r="F38" s="148" t="str">
        <f>INDEX(Sites!$A:$N,MATCH($B38,Sites!$A:$A,0),6)</f>
        <v>Rider University</v>
      </c>
      <c r="G38" s="18">
        <f>INDEX('O3-8hr'!$A:$Y,$IU38+G$23-$G$23,$IT38)</f>
        <v>36</v>
      </c>
      <c r="H38" s="12">
        <f>INDEX('O3-8hr'!$A:$Y,$IU38+H$23-$G$23,$IT38)</f>
        <v>38</v>
      </c>
      <c r="I38" s="12">
        <f>INDEX('O3-8hr'!$A:$Y,$IU38+I$23-$G$23,$IT38)</f>
        <v>39</v>
      </c>
      <c r="J38" s="12">
        <f>INDEX('O3-8hr'!$A:$Y,$IU38+J$23-$G$23,$IT38)</f>
        <v>43</v>
      </c>
      <c r="K38" s="12">
        <f>INDEX('O3-8hr'!$A:$Y,$IU38+K$23-$G$23,$IT38)</f>
        <v>40</v>
      </c>
      <c r="L38" s="12">
        <f>INDEX('O3-8hr'!$A:$Y,$IU38+L$23-$G$23,$IT38)</f>
        <v>40</v>
      </c>
      <c r="M38" s="12">
        <f>INDEX('O3-8hr'!$A:$Y,$IU38+M$23-$G$23,$IT38)</f>
        <v>37</v>
      </c>
      <c r="N38" s="12">
        <f>INDEX('O3-8hr'!$A:$Y,$IU38+N$23-$G$23,$IT38)</f>
        <v>41</v>
      </c>
      <c r="O38" s="12">
        <f>INDEX('O3-8hr'!$A:$Y,$IU38+O$23-$G$23,$IT38)</f>
        <v>37</v>
      </c>
      <c r="P38" s="12">
        <f>INDEX('O3-8hr'!$A:$Y,$IU38+P$23-$G$23,$IT38)</f>
        <v>43</v>
      </c>
      <c r="Q38" s="12">
        <f>INDEX('O3-8hr'!$A:$Y,$IU38+Q$23-$G$23,$IT38)</f>
        <v>45</v>
      </c>
      <c r="R38" s="12">
        <f>INDEX('O3-8hr'!$A:$Y,$IU38+R$23-$G$23,$IT38)</f>
        <v>35</v>
      </c>
      <c r="S38" s="12">
        <f>INDEX('O3-8hr'!$A:$Y,$IU38+S$23-$G$23,$IT38)</f>
        <v>41</v>
      </c>
      <c r="T38" s="12">
        <f>INDEX('O3-8hr'!$A:$Y,$IU38+T$23-$G$23,$IT38)</f>
        <v>37</v>
      </c>
      <c r="U38" s="12">
        <f>INDEX('O3-8hr'!$A:$Y,$IU38+U$23-$G$23,$IT38)</f>
        <v>40</v>
      </c>
      <c r="V38" s="12">
        <f>INDEX('O3-8hr'!$A:$Y,$IU38+V$23-$G$23,$IT38)</f>
        <v>41</v>
      </c>
      <c r="W38" s="12">
        <f>INDEX('O3-8hr'!$A:$Y,$IU38+W$23-$G$23,$IT38)</f>
        <v>43</v>
      </c>
      <c r="X38" s="12">
        <f>INDEX('O3-8hr'!$A:$Y,$IU38+X$23-$G$23,$IT38)</f>
        <v>48</v>
      </c>
      <c r="Y38" s="12">
        <f>INDEX('O3-8hr'!$A:$Y,$IU38+Y$23-$G$23,$IT38)</f>
        <v>47</v>
      </c>
      <c r="Z38" s="12">
        <f>INDEX('O3-8hr'!$A:$Y,$IU38+Z$23-$G$23,$IT38)</f>
        <v>32</v>
      </c>
      <c r="AA38" s="12">
        <f>INDEX('O3-8hr'!$A:$Y,$IU38+AA$23-$G$23,$IT38)</f>
        <v>40</v>
      </c>
      <c r="AB38" s="12">
        <f>INDEX('O3-8hr'!$A:$Y,$IU38+AB$23-$G$23,$IT38)</f>
        <v>44</v>
      </c>
      <c r="AC38" s="12">
        <f>INDEX('O3-8hr'!$A:$Y,$IU38+AC$23-$G$23,$IT38)</f>
        <v>44</v>
      </c>
      <c r="AD38" s="12">
        <f>INDEX('O3-8hr'!$A:$Y,$IU38+AD$23-$G$23,$IT38)</f>
        <v>47</v>
      </c>
      <c r="AE38" s="12">
        <f>INDEX('O3-8hr'!$A:$Y,$IU38+AE$23-$G$23,$IT38)</f>
        <v>39</v>
      </c>
      <c r="AF38" s="12">
        <f>INDEX('O3-8hr'!$A:$Y,$IU38+AF$23-$G$23,$IT38)</f>
        <v>42</v>
      </c>
      <c r="AG38" s="12">
        <f>INDEX('O3-8hr'!$A:$Y,$IU38+AG$23-$G$23,$IT38)</f>
        <v>40</v>
      </c>
      <c r="AH38" s="12">
        <f>INDEX('O3-8hr'!$A:$Y,$IU38+AH$23-$G$23,$IT38)</f>
        <v>25</v>
      </c>
      <c r="AI38" s="12">
        <f>INDEX('O3-8hr'!$A:$Y,$IU38+AI$23-$G$23,$IT38)</f>
        <v>34</v>
      </c>
      <c r="AJ38" s="12">
        <f>INDEX('O3-8hr'!$A:$Y,$IU38+AJ$23-$G$23,$IT38)</f>
        <v>36</v>
      </c>
      <c r="AK38" s="12">
        <f>INDEX('O3-8hr'!$A:$Y,$IU38+AK$23-$G$23,$IT38)</f>
        <v>44</v>
      </c>
      <c r="AL38" s="12">
        <f>INDEX('O3-8hr'!$A:$Y,$IU38+AL$23-$G$23,$IT38)</f>
        <v>42</v>
      </c>
      <c r="AM38" s="12">
        <f>INDEX('O3-8hr'!$A:$Y,$IU38+AM$23-$G$23,$IT38)</f>
        <v>38</v>
      </c>
      <c r="AN38" s="12">
        <f>INDEX('O3-8hr'!$A:$Y,$IU38+AN$23-$G$23,$IT38)</f>
        <v>35</v>
      </c>
      <c r="AO38" s="12">
        <f>INDEX('O3-8hr'!$A:$Y,$IU38+AO$23-$G$23,$IT38)</f>
        <v>44</v>
      </c>
      <c r="AP38" s="12">
        <f>INDEX('O3-8hr'!$A:$Y,$IU38+AP$23-$G$23,$IT38)</f>
        <v>46</v>
      </c>
      <c r="AQ38" s="12">
        <f>INDEX('O3-8hr'!$A:$Y,$IU38+AQ$23-$G$23,$IT38)</f>
        <v>47</v>
      </c>
      <c r="AR38" s="12">
        <f>INDEX('O3-8hr'!$A:$Y,$IU38+AR$23-$G$23,$IT38)</f>
        <v>47</v>
      </c>
      <c r="AS38" s="12">
        <f>INDEX('O3-8hr'!$A:$Y,$IU38+AS$23-$G$23,$IT38)</f>
        <v>45</v>
      </c>
      <c r="AT38" s="12">
        <f>INDEX('O3-8hr'!$A:$Y,$IU38+AT$23-$G$23,$IT38)</f>
        <v>41</v>
      </c>
      <c r="AU38" s="12">
        <f>INDEX('O3-8hr'!$A:$Y,$IU38+AU$23-$G$23,$IT38)</f>
        <v>44</v>
      </c>
      <c r="AV38" s="12">
        <f>INDEX('O3-8hr'!$A:$Y,$IU38+AV$23-$G$23,$IT38)</f>
        <v>48</v>
      </c>
      <c r="AW38" s="12">
        <f>INDEX('O3-8hr'!$A:$Y,$IU38+AW$23-$G$23,$IT38)</f>
        <v>51</v>
      </c>
      <c r="AX38" s="12">
        <f>INDEX('O3-8hr'!$A:$Y,$IU38+AX$23-$G$23,$IT38)</f>
        <v>63</v>
      </c>
      <c r="AY38" s="12">
        <f>INDEX('O3-8hr'!$A:$Y,$IU38+AY$23-$G$23,$IT38)</f>
        <v>62</v>
      </c>
      <c r="AZ38" s="12">
        <f>INDEX('O3-8hr'!$A:$Y,$IU38+AZ$23-$G$23,$IT38)</f>
        <v>43</v>
      </c>
      <c r="BA38" s="12">
        <f>INDEX('O3-8hr'!$A:$Y,$IU38+BA$23-$G$23,$IT38)</f>
        <v>38</v>
      </c>
      <c r="BB38" s="12">
        <f>INDEX('O3-8hr'!$A:$Y,$IU38+BB$23-$G$23,$IT38)</f>
        <v>34</v>
      </c>
      <c r="BC38" s="12">
        <f>INDEX('O3-8hr'!$A:$Y,$IU38+BC$23-$G$23,$IT38)</f>
        <v>38</v>
      </c>
      <c r="BD38" s="12">
        <f>INDEX('O3-8hr'!$A:$Y,$IU38+BD$23-$G$23,$IT38)</f>
        <v>42</v>
      </c>
      <c r="BE38" s="12">
        <f>INDEX('O3-8hr'!$A:$Y,$IU38+BE$23-$G$23,$IT38)</f>
        <v>44</v>
      </c>
      <c r="BF38" s="12">
        <f>INDEX('O3-8hr'!$A:$Y,$IU38+BF$23-$G$23,$IT38)</f>
        <v>52</v>
      </c>
      <c r="BG38" s="12">
        <f>INDEX('O3-8hr'!$A:$Y,$IU38+BG$23-$G$23,$IT38)</f>
        <v>55</v>
      </c>
      <c r="BH38" s="12">
        <f>INDEX('O3-8hr'!$A:$Y,$IU38+BH$23-$G$23,$IT38)</f>
        <v>58</v>
      </c>
      <c r="BI38" s="12">
        <f>INDEX('O3-8hr'!$A:$Y,$IU38+BI$23-$G$23,$IT38)</f>
        <v>51</v>
      </c>
      <c r="BJ38" s="12">
        <f>INDEX('O3-8hr'!$A:$Y,$IU38+BJ$23-$G$23,$IT38)</f>
        <v>42</v>
      </c>
      <c r="BK38" s="12">
        <f>INDEX('O3-8hr'!$A:$Y,$IU38+BK$23-$G$23,$IT38)</f>
        <v>49</v>
      </c>
      <c r="BL38" s="12">
        <f>INDEX('O3-8hr'!$A:$Y,$IU38+BL$23-$G$23,$IT38)</f>
        <v>46</v>
      </c>
      <c r="BM38" s="12">
        <f>INDEX('O3-8hr'!$A:$Y,$IU38+BM$23-$G$23,$IT38)</f>
        <v>55</v>
      </c>
      <c r="BN38" s="12">
        <f>INDEX('O3-8hr'!$A:$Y,$IU38+BN$23-$G$23,$IT38)</f>
        <v>34</v>
      </c>
      <c r="BO38" s="12">
        <f>INDEX('O3-8hr'!$A:$Y,$IU38+BO$23-$G$23,$IT38)</f>
        <v>43</v>
      </c>
      <c r="BP38" s="12">
        <f>INDEX('O3-8hr'!$A:$Y,$IU38+BP$23-$G$23,$IT38)</f>
        <v>70</v>
      </c>
      <c r="BQ38" s="12">
        <f>INDEX('O3-8hr'!$A:$Y,$IU38+BQ$23-$G$23,$IT38)</f>
        <v>68</v>
      </c>
      <c r="BR38" s="12">
        <f>INDEX('O3-8hr'!$A:$Y,$IU38+BR$23-$G$23,$IT38)</f>
        <v>68</v>
      </c>
      <c r="BS38" s="12">
        <f>INDEX('O3-8hr'!$A:$Y,$IU38+BS$23-$G$23,$IT38)</f>
        <v>59</v>
      </c>
      <c r="BT38" s="12">
        <f>INDEX('O3-8hr'!$A:$Y,$IU38+BT$23-$G$23,$IT38)</f>
        <v>55</v>
      </c>
      <c r="BU38" s="12">
        <f>INDEX('O3-8hr'!$A:$Y,$IU38+BU$23-$G$23,$IT38)</f>
        <v>42</v>
      </c>
      <c r="BV38" s="12">
        <f>INDEX('O3-8hr'!$A:$Y,$IU38+BV$23-$G$23,$IT38)</f>
        <v>53</v>
      </c>
      <c r="BW38" s="12">
        <f>INDEX('O3-8hr'!$A:$Y,$IU38+BW$23-$G$23,$IT38)</f>
        <v>51</v>
      </c>
      <c r="BX38" s="12">
        <f>INDEX('O3-8hr'!$A:$Y,$IU38+BX$23-$G$23,$IT38)</f>
        <v>63</v>
      </c>
      <c r="BY38" s="12">
        <f>INDEX('O3-8hr'!$A:$Y,$IU38+BY$23-$G$23,$IT38)</f>
        <v>47</v>
      </c>
      <c r="BZ38" s="12">
        <f>INDEX('O3-8hr'!$A:$Y,$IU38+BZ$23-$G$23,$IT38)</f>
        <v>52</v>
      </c>
      <c r="CA38" s="12">
        <f>INDEX('O3-8hr'!$A:$Y,$IU38+CA$23-$G$23,$IT38)</f>
        <v>40</v>
      </c>
      <c r="CB38" s="12">
        <f>INDEX('O3-8hr'!$A:$Y,$IU38+CB$23-$G$23,$IT38)</f>
        <v>30</v>
      </c>
      <c r="CC38" s="12">
        <f>INDEX('O3-8hr'!$A:$Y,$IU38+CC$23-$G$23,$IT38)</f>
        <v>37</v>
      </c>
      <c r="CD38" s="12">
        <f>INDEX('O3-8hr'!$A:$Y,$IU38+CD$23-$G$23,$IT38)</f>
        <v>57</v>
      </c>
      <c r="CE38" s="12">
        <f>INDEX('O3-8hr'!$A:$Y,$IU38+CE$23-$G$23,$IT38)</f>
        <v>35</v>
      </c>
      <c r="CF38" s="12">
        <f>INDEX('O3-8hr'!$A:$Y,$IU38+CF$23-$G$23,$IT38)</f>
        <v>19</v>
      </c>
      <c r="CG38" s="12">
        <f>INDEX('O3-8hr'!$A:$Y,$IU38+CG$23-$G$23,$IT38)</f>
        <v>37</v>
      </c>
      <c r="CH38" s="12">
        <f>INDEX('O3-8hr'!$A:$Y,$IU38+CH$23-$G$23,$IT38)</f>
        <v>30</v>
      </c>
      <c r="CI38" s="12">
        <f>INDEX('O3-8hr'!$A:$Y,$IU38+CI$23-$G$23,$IT38)</f>
        <v>38</v>
      </c>
      <c r="CJ38" s="12">
        <f>INDEX('O3-8hr'!$A:$Y,$IU38+CJ$23-$G$23,$IT38)</f>
        <v>53</v>
      </c>
      <c r="CK38" s="12">
        <f>INDEX('O3-8hr'!$A:$Y,$IU38+CK$23-$G$23,$IT38)</f>
        <v>30</v>
      </c>
      <c r="CL38" s="12">
        <f>INDEX('O3-8hr'!$A:$Y,$IU38+CL$23-$G$23,$IT38)</f>
        <v>41</v>
      </c>
      <c r="CM38" s="12">
        <f>INDEX('O3-8hr'!$A:$Y,$IU38+CM$23-$G$23,$IT38)</f>
        <v>54</v>
      </c>
      <c r="CN38" s="12">
        <f>INDEX('O3-8hr'!$A:$Y,$IU38+CN$23-$G$23,$IT38)</f>
        <v>72</v>
      </c>
      <c r="CO38" s="12">
        <f>INDEX('O3-8hr'!$A:$Y,$IU38+CO$23-$G$23,$IT38)</f>
        <v>60</v>
      </c>
      <c r="CP38" s="12">
        <f>INDEX('O3-8hr'!$A:$Y,$IU38+CP$23-$G$23,$IT38)</f>
        <v>41</v>
      </c>
      <c r="CQ38" s="12">
        <f>INDEX('O3-8hr'!$A:$Y,$IU38+CQ$23-$G$23,$IT38)</f>
        <v>30</v>
      </c>
      <c r="CR38" s="12">
        <f>INDEX('O3-8hr'!$A:$Y,$IU38+CR$23-$G$23,$IT38)</f>
        <v>58</v>
      </c>
      <c r="CS38" s="12">
        <f>INDEX('O3-8hr'!$A:$Y,$IU38+CS$23-$G$23,$IT38)</f>
        <v>27</v>
      </c>
      <c r="CT38" s="12">
        <f>INDEX('O3-8hr'!$A:$Y,$IU38+CT$23-$G$23,$IT38)</f>
        <v>20</v>
      </c>
      <c r="CU38" s="12">
        <f>INDEX('O3-8hr'!$A:$Y,$IU38+CU$23-$G$23,$IT38)</f>
        <v>49</v>
      </c>
      <c r="CV38" s="12">
        <f>INDEX('O3-8hr'!$A:$Y,$IU38+CV$23-$G$23,$IT38)</f>
        <v>42</v>
      </c>
      <c r="CW38" s="12">
        <f>INDEX('O3-8hr'!$A:$Y,$IU38+CW$23-$G$23,$IT38)</f>
        <v>27</v>
      </c>
      <c r="CX38" s="12">
        <f>INDEX('O3-8hr'!$A:$Y,$IU38+CX$23-$G$23,$IT38)</f>
        <v>34</v>
      </c>
      <c r="CY38" s="12">
        <f>INDEX('O3-8hr'!$A:$Y,$IU38+CY$23-$G$23,$IT38)</f>
        <v>53</v>
      </c>
      <c r="CZ38" s="12">
        <f>INDEX('O3-8hr'!$A:$Y,$IU38+CZ$23-$G$23,$IT38)</f>
        <v>33</v>
      </c>
      <c r="DA38" s="12">
        <f>INDEX('O3-8hr'!$A:$Y,$IU38+DA$23-$G$23,$IT38)</f>
        <v>37</v>
      </c>
      <c r="DB38" s="12">
        <f>INDEX('O3-8hr'!$A:$Y,$IU38+DB$23-$G$23,$IT38)</f>
        <v>59</v>
      </c>
      <c r="DC38" s="12">
        <f>INDEX('O3-8hr'!$A:$Y,$IU38+DC$23-$G$23,$IT38)</f>
        <v>62</v>
      </c>
      <c r="DD38" s="12">
        <f>INDEX('O3-8hr'!$A:$Y,$IU38+DD$23-$G$23,$IT38)</f>
        <v>28</v>
      </c>
      <c r="DE38" s="12">
        <f>INDEX('O3-8hr'!$A:$Y,$IU38+DE$23-$G$23,$IT38)</f>
        <v>41</v>
      </c>
      <c r="DF38" s="12">
        <f>INDEX('O3-8hr'!$A:$Y,$IU38+DF$23-$G$23,$IT38)</f>
        <v>44</v>
      </c>
      <c r="DG38" s="12">
        <f>INDEX('O3-8hr'!$A:$Y,$IU38+DG$23-$G$23,$IT38)</f>
        <v>44</v>
      </c>
      <c r="DH38" s="12">
        <f>INDEX('O3-8hr'!$A:$Y,$IU38+DH$23-$G$23,$IT38)</f>
        <v>46</v>
      </c>
      <c r="DI38" s="12">
        <f>INDEX('O3-8hr'!$A:$Y,$IU38+DI$23-$G$23,$IT38)</f>
        <v>38</v>
      </c>
      <c r="DJ38" s="12">
        <f>INDEX('O3-8hr'!$A:$Y,$IU38+DJ$23-$G$23,$IT38)</f>
        <v>48</v>
      </c>
      <c r="DK38" s="12">
        <f>INDEX('O3-8hr'!$A:$Y,$IU38+DK$23-$G$23,$IT38)</f>
        <v>63</v>
      </c>
      <c r="DL38" s="12">
        <f>INDEX('O3-8hr'!$A:$Y,$IU38+DL$23-$G$23,$IT38)</f>
        <v>76</v>
      </c>
      <c r="DM38" s="12">
        <f>INDEX('O3-8hr'!$A:$Y,$IU38+DM$23-$G$23,$IT38)</f>
        <v>37</v>
      </c>
      <c r="DN38" s="12">
        <f>INDEX('O3-8hr'!$A:$Y,$IU38+DN$23-$G$23,$IT38)</f>
        <v>61</v>
      </c>
      <c r="DO38" s="12">
        <f>INDEX('O3-8hr'!$A:$Y,$IU38+DO$23-$G$23,$IT38)</f>
        <v>52</v>
      </c>
      <c r="DP38" s="12">
        <f>INDEX('O3-8hr'!$A:$Y,$IU38+DP$23-$G$23,$IT38)</f>
        <v>39</v>
      </c>
      <c r="DQ38" s="12">
        <f>INDEX('O3-8hr'!$A:$Y,$IU38+DQ$23-$G$23,$IT38)</f>
        <v>30</v>
      </c>
      <c r="DR38" s="12">
        <f>INDEX('O3-8hr'!$A:$Y,$IU38+DR$23-$G$23,$IT38)</f>
        <v>46</v>
      </c>
      <c r="DS38" s="12">
        <f>INDEX('O3-8hr'!$A:$Y,$IU38+DS$23-$G$23,$IT38)</f>
        <v>36</v>
      </c>
      <c r="DT38" s="12">
        <f>INDEX('O3-8hr'!$A:$Y,$IU38+DT$23-$G$23,$IT38)</f>
        <v>42</v>
      </c>
      <c r="DU38" s="12">
        <f>INDEX('O3-8hr'!$A:$Y,$IU38+DU$23-$G$23,$IT38)</f>
        <v>35</v>
      </c>
      <c r="DV38" s="12">
        <f>INDEX('O3-8hr'!$A:$Y,$IU38+DV$23-$G$23,$IT38)</f>
        <v>55</v>
      </c>
      <c r="DW38" s="12">
        <f>INDEX('O3-8hr'!$A:$Y,$IU38+DW$23-$G$23,$IT38)</f>
        <v>59</v>
      </c>
      <c r="DX38" s="12">
        <f>INDEX('O3-8hr'!$A:$Y,$IU38+DX$23-$G$23,$IT38)</f>
        <v>63</v>
      </c>
      <c r="DY38" s="12">
        <f>INDEX('O3-8hr'!$A:$Y,$IU38+DY$23-$G$23,$IT38)</f>
        <v>65</v>
      </c>
      <c r="DZ38" s="12">
        <f>INDEX('O3-8hr'!$A:$Y,$IU38+DZ$23-$G$23,$IT38)</f>
        <v>91</v>
      </c>
      <c r="EA38" s="12">
        <f>INDEX('O3-8hr'!$A:$Y,$IU38+EA$23-$G$23,$IT38)</f>
        <v>70</v>
      </c>
      <c r="EB38" s="12">
        <f>INDEX('O3-8hr'!$A:$Y,$IU38+EB$23-$G$23,$IT38)</f>
        <v>44</v>
      </c>
      <c r="EC38" s="12">
        <f>INDEX('O3-8hr'!$A:$Y,$IU38+EC$23-$G$23,$IT38)</f>
        <v>33</v>
      </c>
      <c r="ED38" s="12">
        <f>INDEX('O3-8hr'!$A:$Y,$IU38+ED$23-$G$23,$IT38)</f>
        <v>31</v>
      </c>
      <c r="EE38" s="12">
        <f>INDEX('O3-8hr'!$A:$Y,$IU38+EE$23-$G$23,$IT38)</f>
        <v>56</v>
      </c>
      <c r="EF38" s="12">
        <f>INDEX('O3-8hr'!$A:$Y,$IU38+EF$23-$G$23,$IT38)</f>
        <v>53</v>
      </c>
      <c r="EG38" s="12">
        <f>INDEX('O3-8hr'!$A:$Y,$IU38+EG$23-$G$23,$IT38)</f>
        <v>67</v>
      </c>
      <c r="EH38" s="12">
        <f>INDEX('O3-8hr'!$A:$Y,$IU38+EH$23-$G$23,$IT38)</f>
        <v>80</v>
      </c>
      <c r="EI38" s="12">
        <f>INDEX('O3-8hr'!$A:$Y,$IU38+EI$23-$G$23,$IT38)</f>
        <v>44</v>
      </c>
      <c r="EJ38" s="12">
        <f>INDEX('O3-8hr'!$A:$Y,$IU38+EJ$23-$G$23,$IT38)</f>
        <v>62</v>
      </c>
      <c r="EK38" s="12">
        <f>INDEX('O3-8hr'!$A:$Y,$IU38+EK$23-$G$23,$IT38)</f>
        <v>59</v>
      </c>
      <c r="EL38" s="12">
        <f>INDEX('O3-8hr'!$A:$Y,$IU38+EL$23-$G$23,$IT38)</f>
        <v>61</v>
      </c>
      <c r="EM38" s="12">
        <f>INDEX('O3-8hr'!$A:$Y,$IU38+EM$23-$G$23,$IT38)</f>
        <v>44</v>
      </c>
      <c r="EN38" s="12">
        <f>INDEX('O3-8hr'!$A:$Y,$IU38+EN$23-$G$23,$IT38)</f>
        <v>77</v>
      </c>
      <c r="EO38" s="12">
        <f>INDEX('O3-8hr'!$A:$Y,$IU38+EO$23-$G$23,$IT38)</f>
        <v>57</v>
      </c>
      <c r="EP38" s="12">
        <f>INDEX('O3-8hr'!$A:$Y,$IU38+EP$23-$G$23,$IT38)</f>
        <v>31</v>
      </c>
      <c r="EQ38" s="12">
        <f>INDEX('O3-8hr'!$A:$Y,$IU38+EQ$23-$G$23,$IT38)</f>
        <v>66</v>
      </c>
      <c r="ER38" s="12">
        <f>INDEX('O3-8hr'!$A:$Y,$IU38+ER$23-$G$23,$IT38)</f>
        <v>49</v>
      </c>
      <c r="ES38" s="12">
        <f>INDEX('O3-8hr'!$A:$Y,$IU38+ES$23-$G$23,$IT38)</f>
        <v>32</v>
      </c>
      <c r="ET38" s="12">
        <f>INDEX('O3-8hr'!$A:$Y,$IU38+ET$23-$G$23,$IT38)</f>
        <v>28</v>
      </c>
      <c r="EU38" s="12">
        <f>INDEX('O3-8hr'!$A:$Y,$IU38+EU$23-$G$23,$IT38)</f>
        <v>24</v>
      </c>
      <c r="EV38" s="12">
        <f>INDEX('O3-8hr'!$A:$Y,$IU38+EV$23-$G$23,$IT38)</f>
        <v>19</v>
      </c>
      <c r="EW38" s="12">
        <f>INDEX('O3-8hr'!$A:$Y,$IU38+EW$23-$G$23,$IT38)</f>
        <v>30</v>
      </c>
      <c r="EX38" s="12">
        <f>INDEX('O3-8hr'!$A:$Y,$IU38+EX$23-$G$23,$IT38)</f>
        <v>47</v>
      </c>
      <c r="EY38" s="12">
        <f>INDEX('O3-8hr'!$A:$Y,$IU38+EY$23-$G$23,$IT38)</f>
        <v>38</v>
      </c>
      <c r="EZ38" s="12">
        <f>INDEX('O3-8hr'!$A:$Y,$IU38+EZ$23-$G$23,$IT38)</f>
        <v>51</v>
      </c>
      <c r="FA38" s="12">
        <f>INDEX('O3-8hr'!$A:$Y,$IU38+FA$23-$G$23,$IT38)</f>
        <v>38</v>
      </c>
      <c r="FB38" s="12">
        <f>INDEX('O3-8hr'!$A:$Y,$IU38+FB$23-$G$23,$IT38)</f>
        <v>33</v>
      </c>
      <c r="FC38" s="12">
        <f>INDEX('O3-8hr'!$A:$Y,$IU38+FC$23-$G$23,$IT38)</f>
        <v>41</v>
      </c>
      <c r="FD38" s="12">
        <f>INDEX('O3-8hr'!$A:$Y,$IU38+FD$23-$G$23,$IT38)</f>
        <v>40</v>
      </c>
      <c r="FE38" s="12">
        <f>INDEX('O3-8hr'!$A:$Y,$IU38+FE$23-$G$23,$IT38)</f>
        <v>27</v>
      </c>
      <c r="FF38" s="12">
        <f>INDEX('O3-8hr'!$A:$Y,$IU38+FF$23-$G$23,$IT38)</f>
        <v>24</v>
      </c>
      <c r="FG38" s="12">
        <f>INDEX('O3-8hr'!$A:$Y,$IU38+FG$23-$G$23,$IT38)</f>
        <v>40</v>
      </c>
      <c r="FH38" s="12">
        <f>INDEX('O3-8hr'!$A:$Y,$IU38+FH$23-$G$23,$IT38)</f>
        <v>49</v>
      </c>
      <c r="FI38" s="12">
        <f>INDEX('O3-8hr'!$A:$Y,$IU38+FI$23-$G$23,$IT38)</f>
        <v>60</v>
      </c>
      <c r="FJ38" s="12">
        <f>INDEX('O3-8hr'!$A:$Y,$IU38+FJ$23-$G$23,$IT38)</f>
        <v>58</v>
      </c>
      <c r="FK38" s="12">
        <f>INDEX('O3-8hr'!$A:$Y,$IU38+FK$23-$G$23,$IT38)</f>
        <v>57</v>
      </c>
      <c r="FL38" s="12">
        <f>INDEX('O3-8hr'!$A:$Y,$IU38+FL$23-$G$23,$IT38)</f>
        <v>49</v>
      </c>
      <c r="FM38" s="12">
        <f>INDEX('O3-8hr'!$A:$Y,$IU38+FM$23-$G$23,$IT38)</f>
        <v>57</v>
      </c>
      <c r="FN38" s="12">
        <f>INDEX('O3-8hr'!$A:$Y,$IU38+FN$23-$G$23,$IT38)</f>
        <v>40</v>
      </c>
      <c r="FO38" s="12">
        <f>INDEX('O3-8hr'!$A:$Y,$IU38+FO$23-$G$23,$IT38)</f>
        <v>54</v>
      </c>
      <c r="FP38" s="12">
        <f>INDEX('O3-8hr'!$A:$Y,$IU38+FP$23-$G$23,$IT38)</f>
        <v>21</v>
      </c>
      <c r="FQ38" s="12">
        <f>INDEX('O3-8hr'!$A:$Y,$IU38+FQ$23-$G$23,$IT38)</f>
        <v>37</v>
      </c>
      <c r="FR38" s="12">
        <f>INDEX('O3-8hr'!$A:$Y,$IU38+FR$23-$G$23,$IT38)</f>
        <v>44</v>
      </c>
      <c r="FS38" s="12">
        <f>INDEX('O3-8hr'!$A:$Y,$IU38+FS$23-$G$23,$IT38)</f>
        <v>58</v>
      </c>
      <c r="FT38" s="12">
        <f>INDEX('O3-8hr'!$A:$Y,$IU38+FT$23-$G$23,$IT38)</f>
        <v>53</v>
      </c>
      <c r="FU38" s="12">
        <f>INDEX('O3-8hr'!$A:$Y,$IU38+FU$23-$G$23,$IT38)</f>
        <v>43</v>
      </c>
      <c r="FV38" s="12">
        <f>INDEX('O3-8hr'!$A:$Y,$IU38+FV$23-$G$23,$IT38)</f>
        <v>18</v>
      </c>
      <c r="FW38" s="12">
        <f>INDEX('O3-8hr'!$A:$Y,$IU38+FW$23-$G$23,$IT38)</f>
        <v>30</v>
      </c>
      <c r="FX38" s="12">
        <f>INDEX('O3-8hr'!$A:$Y,$IU38+FX$23-$G$23,$IT38)</f>
        <v>25</v>
      </c>
      <c r="FY38" s="12">
        <f>INDEX('O3-8hr'!$A:$Y,$IU38+FY$23-$G$23,$IT38)</f>
        <v>45</v>
      </c>
      <c r="FZ38" s="12">
        <f>INDEX('O3-8hr'!$A:$Y,$IU38+FZ$23-$G$23,$IT38)</f>
        <v>31</v>
      </c>
      <c r="GA38" s="12">
        <f>INDEX('O3-8hr'!$A:$Y,$IU38+GA$23-$G$23,$IT38)</f>
        <v>55</v>
      </c>
      <c r="GB38" s="12">
        <f>INDEX('O3-8hr'!$A:$Y,$IU38+GB$23-$G$23,$IT38)</f>
        <v>45</v>
      </c>
      <c r="GC38" s="12">
        <f>INDEX('O3-8hr'!$A:$Y,$IU38+GC$23-$G$23,$IT38)</f>
        <v>56</v>
      </c>
      <c r="GD38" s="12">
        <f>INDEX('O3-8hr'!$A:$Y,$IU38+GD$23-$G$23,$IT38)</f>
        <v>53</v>
      </c>
      <c r="GE38" s="12">
        <f>INDEX('O3-8hr'!$A:$Y,$IU38+GE$23-$G$23,$IT38)</f>
        <v>54</v>
      </c>
      <c r="GF38" s="12">
        <f>INDEX('O3-8hr'!$A:$Y,$IU38+GF$23-$G$23,$IT38)</f>
        <v>60</v>
      </c>
      <c r="GG38" s="12">
        <f>INDEX('O3-8hr'!$A:$Y,$IU38+GG$23-$G$23,$IT38)</f>
        <v>40</v>
      </c>
      <c r="GH38" s="12">
        <f>INDEX('O3-8hr'!$A:$Y,$IU38+GH$23-$G$23,$IT38)</f>
        <v>25</v>
      </c>
      <c r="GI38" s="12">
        <f>INDEX('O3-8hr'!$A:$Y,$IU38+GI$23-$G$23,$IT38)</f>
        <v>32</v>
      </c>
      <c r="GJ38" s="12">
        <f>INDEX('O3-8hr'!$A:$Y,$IU38+GJ$23-$G$23,$IT38)</f>
        <v>37</v>
      </c>
      <c r="GK38" s="12">
        <f>INDEX('O3-8hr'!$A:$Y,$IU38+GK$23-$G$23,$IT38)</f>
        <v>42</v>
      </c>
      <c r="GL38" s="12">
        <f>INDEX('O3-8hr'!$A:$Y,$IU38+GL$23-$G$23,$IT38)</f>
        <v>42</v>
      </c>
      <c r="GM38" s="12">
        <f>INDEX('O3-8hr'!$A:$Y,$IU38+GM$23-$G$23,$IT38)</f>
        <v>51</v>
      </c>
      <c r="GN38" s="12">
        <f>INDEX('O3-8hr'!$A:$Y,$IU38+GN$23-$G$23,$IT38)</f>
        <v>55</v>
      </c>
      <c r="GO38" s="12">
        <f>INDEX('O3-8hr'!$A:$Y,$IU38+GO$23-$G$23,$IT38)</f>
        <v>37</v>
      </c>
      <c r="GP38" s="12">
        <f>INDEX('O3-8hr'!$A:$Y,$IU38+GP$23-$G$23,$IT38)</f>
        <v>21</v>
      </c>
      <c r="GQ38" s="12">
        <f>INDEX('O3-8hr'!$A:$Y,$IU38+GQ$23-$G$23,$IT38)</f>
        <v>19</v>
      </c>
      <c r="GR38" s="12">
        <f>INDEX('O3-8hr'!$A:$Y,$IU38+GR$23-$G$23,$IT38)</f>
        <v>26</v>
      </c>
      <c r="GS38" s="12">
        <f>INDEX('O3-8hr'!$A:$Y,$IU38+GS$23-$G$23,$IT38)</f>
        <v>11</v>
      </c>
      <c r="GT38" s="12">
        <f>INDEX('O3-8hr'!$A:$Y,$IU38+GT$23-$G$23,$IT38)</f>
        <v>17</v>
      </c>
      <c r="GU38" s="12">
        <f>INDEX('O3-8hr'!$A:$Y,$IU38+GU$23-$G$23,$IT38)</f>
        <v>19</v>
      </c>
      <c r="GV38" s="12">
        <f>INDEX('O3-8hr'!$A:$Y,$IU38+GV$23-$G$23,$IT38)</f>
        <v>22</v>
      </c>
      <c r="GW38" s="12">
        <f>INDEX('O3-8hr'!$A:$Y,$IU38+GW$23-$G$23,$IT38)</f>
        <v>33</v>
      </c>
      <c r="GX38" s="12">
        <f>INDEX('O3-8hr'!$A:$Y,$IU38+GX$23-$G$23,$IT38)</f>
        <v>39</v>
      </c>
      <c r="GY38" s="12">
        <f>INDEX('O3-8hr'!$A:$Y,$IU38+GY$23-$G$23,$IT38)</f>
        <v>19</v>
      </c>
      <c r="GZ38" s="12">
        <f>INDEX('O3-8hr'!$A:$Y,$IU38+GZ$23-$G$23,$IT38)</f>
        <v>19</v>
      </c>
      <c r="HA38" s="12">
        <f>INDEX('O3-8hr'!$A:$Y,$IU38+HA$23-$G$23,$IT38)</f>
        <v>37</v>
      </c>
      <c r="HB38" s="12">
        <f>INDEX('O3-8hr'!$A:$Y,$IU38+HB$23-$G$23,$IT38)</f>
        <v>21</v>
      </c>
      <c r="HC38" s="12">
        <f>INDEX('O3-8hr'!$A:$Y,$IU38+HC$23-$G$23,$IT38)</f>
        <v>28</v>
      </c>
      <c r="HD38" s="12">
        <f>INDEX('O3-8hr'!$A:$Y,$IU38+HD$23-$G$23,$IT38)</f>
        <v>25</v>
      </c>
      <c r="HE38" s="12">
        <f>INDEX('O3-8hr'!$A:$Y,$IU38+HE$23-$G$23,$IT38)</f>
        <v>10</v>
      </c>
      <c r="HF38" s="12">
        <f>INDEX('O3-8hr'!$A:$Y,$IU38+HF$23-$G$23,$IT38)</f>
        <v>32</v>
      </c>
      <c r="HG38" s="12">
        <f>INDEX('O3-8hr'!$A:$Y,$IU38+HG$23-$G$23,$IT38)</f>
        <v>18</v>
      </c>
      <c r="HH38" s="12">
        <f>INDEX('O3-8hr'!$A:$Y,$IU38+HH$23-$G$23,$IT38)</f>
        <v>26</v>
      </c>
      <c r="HI38" s="12">
        <f>INDEX('O3-8hr'!$A:$Y,$IU38+HI$23-$G$23,$IT38)</f>
        <v>28</v>
      </c>
      <c r="HJ38" s="12">
        <f>INDEX('O3-8hr'!$A:$Y,$IU38+HJ$23-$G$23,$IT38)</f>
        <v>22</v>
      </c>
      <c r="HK38" s="12">
        <f>INDEX('O3-8hr'!$A:$Y,$IU38+HK$23-$G$23,$IT38)</f>
        <v>42</v>
      </c>
      <c r="HL38" s="12">
        <f>INDEX('O3-8hr'!$A:$Y,$IU38+HL$23-$G$23,$IT38)</f>
        <v>36</v>
      </c>
      <c r="HM38" s="12">
        <f>INDEX('O3-8hr'!$A:$Y,$IU38+HM$23-$G$23,$IT38)</f>
        <v>46</v>
      </c>
      <c r="HN38" s="12">
        <f>INDEX('O3-8hr'!$A:$Y,$IU38+HN$23-$G$23,$IT38)</f>
        <v>40</v>
      </c>
      <c r="HO38" s="12">
        <f>INDEX('O3-8hr'!$A:$Y,$IU38+HO$23-$G$23,$IT38)</f>
        <v>31</v>
      </c>
      <c r="HP38" s="12">
        <f>INDEX('O3-8hr'!$A:$Y,$IU38+HP$23-$G$23,$IT38)</f>
        <v>34</v>
      </c>
      <c r="HQ38" s="12">
        <f>INDEX('O3-8hr'!$A:$Y,$IU38+HQ$23-$G$23,$IT38)</f>
        <v>21</v>
      </c>
      <c r="HR38" s="12">
        <f>INDEX('O3-8hr'!$A:$Y,$IU38+HR$23-$G$23,$IT38)</f>
        <v>19</v>
      </c>
      <c r="HS38" s="12">
        <f>INDEX('O3-8hr'!$A:$Y,$IU38+HS$23-$G$23,$IT38)</f>
        <v>27</v>
      </c>
      <c r="HT38" s="12">
        <f>INDEX('O3-8hr'!$A:$Y,$IU38+HT$23-$G$23,$IT38)</f>
        <v>16</v>
      </c>
      <c r="HU38" s="12">
        <f>INDEX('O3-8hr'!$A:$Y,$IU38+HU$23-$G$23,$IT38)</f>
        <v>27</v>
      </c>
      <c r="HV38" s="12">
        <f>INDEX('O3-8hr'!$A:$Y,$IU38+HV$23-$G$23,$IT38)</f>
        <v>30</v>
      </c>
      <c r="HW38" s="12">
        <f>INDEX('O3-8hr'!$A:$Y,$IU38+HW$23-$G$23,$IT38)</f>
        <v>17</v>
      </c>
      <c r="HX38" s="12">
        <f>INDEX('O3-8hr'!$A:$Y,$IU38+HX$23-$G$23,$IT38)</f>
        <v>29</v>
      </c>
      <c r="HY38" s="12">
        <f>INDEX('O3-8hr'!$A:$Y,$IU38+HY$23-$G$23,$IT38)</f>
        <v>28</v>
      </c>
      <c r="HZ38" s="12">
        <f>INDEX('O3-8hr'!$A:$Y,$IU38+HZ$23-$G$23,$IT38)</f>
        <v>24</v>
      </c>
      <c r="IA38" s="12">
        <f>INDEX('O3-8hr'!$A:$Y,$IU38+IA$23-$G$23,$IT38)</f>
        <v>24</v>
      </c>
      <c r="IB38" s="12">
        <f>INDEX('O3-8hr'!$A:$Y,$IU38+IB$23-$G$23,$IT38)</f>
        <v>29</v>
      </c>
      <c r="IC38" s="12">
        <f>INDEX('O3-8hr'!$A:$Y,$IU38+IC$23-$G$23,$IT38)</f>
        <v>33</v>
      </c>
      <c r="ID38" s="12">
        <f>INDEX('O3-8hr'!$A:$Y,$IU38+ID$23-$G$23,$IT38)</f>
        <v>32</v>
      </c>
      <c r="IE38" s="12">
        <f>INDEX('O3-8hr'!$A:$Y,$IU38+IE$23-$G$23,$IT38)</f>
        <v>32</v>
      </c>
      <c r="IF38" s="12">
        <f>INDEX('O3-8hr'!$A:$Y,$IU38+IF$23-$G$23,$IT38)</f>
        <v>30</v>
      </c>
      <c r="IG38" s="12">
        <f>INDEX('O3-8hr'!$A:$Y,$IU38+IG$23-$G$23,$IT38)</f>
        <v>28</v>
      </c>
      <c r="IH38" s="12">
        <f>INDEX('O3-8hr'!$A:$Y,$IU38+IH$23-$G$23,$IT38)</f>
        <v>28</v>
      </c>
      <c r="II38" s="12">
        <f>INDEX('O3-8hr'!$A:$Y,$IU38+II$23-$G$23,$IT38)</f>
        <v>38</v>
      </c>
      <c r="IJ38" s="12">
        <f>INDEX('O3-8hr'!$A:$Y,$IU38+IJ$23-$G$23,$IT38)</f>
        <v>22</v>
      </c>
      <c r="IK38" s="12">
        <f>INDEX('O3-8hr'!$A:$Y,$IU38+IK$23-$G$23,$IT38)</f>
        <v>28</v>
      </c>
      <c r="IL38" s="12">
        <f>INDEX('O3-8hr'!$A:$Y,$IU38+IL$23-$G$23,$IT38)</f>
        <v>28</v>
      </c>
      <c r="IM38" s="12">
        <f>INDEX('O3-8hr'!$A:$Y,$IU38+IM$23-$G$23,$IT38)</f>
        <v>30</v>
      </c>
      <c r="IN38" s="12">
        <f>INDEX('O3-8hr'!$A:$Y,$IU38+IN$23-$G$23,$IT38)</f>
        <v>19</v>
      </c>
      <c r="IO38" s="12">
        <f>INDEX('O3-8hr'!$A:$Y,$IU38+IO$23-$G$23,$IT38)</f>
        <v>26</v>
      </c>
      <c r="IP38" s="12">
        <f>INDEX('O3-8hr'!$A:$Y,$IU38+IP$23-$G$23,$IT38)</f>
        <v>35</v>
      </c>
      <c r="IQ38" s="17">
        <f>INDEX('O3-8hr'!$A:$Y,$IU38+IQ$23-$G$23,$IT38)</f>
        <v>41</v>
      </c>
      <c r="IR38" s="26">
        <f t="shared" si="57"/>
        <v>91</v>
      </c>
      <c r="IT38" s="26">
        <f>MATCH($B38,'O3-8hr'!$1:$1,0)</f>
        <v>16</v>
      </c>
      <c r="IU38" s="38">
        <f>MATCH(DATE($A38,$IT$19,$IU$19),'O3-8hr'!$B:$B,0)</f>
        <v>1161</v>
      </c>
    </row>
    <row r="39" spans="1:255" ht="12.75" customHeight="1" x14ac:dyDescent="0.2">
      <c r="A39" s="26">
        <v>2018</v>
      </c>
      <c r="B39" s="26">
        <v>340219991</v>
      </c>
      <c r="C39" s="88">
        <f>INDEX(Sites!$A:$N,MATCH($B39,Sites!$A:$A,0),2)</f>
        <v>40.3125</v>
      </c>
      <c r="D39" s="26" t="str">
        <f>INDEX(Sites!$A:$N,MATCH($B39,Sites!$A:$A,0),4)</f>
        <v>NJ</v>
      </c>
      <c r="E39" s="26" t="str">
        <f>INDEX(Sites!$A:$N,MATCH($B39,Sites!$A:$A,0),10)</f>
        <v>61.0</v>
      </c>
      <c r="F39" s="148" t="str">
        <f>INDEX(Sites!$A:$N,MATCH($B39,Sites!$A:$A,0),6)</f>
        <v>Washington Crossing</v>
      </c>
      <c r="G39" s="18">
        <f>INDEX('O3-8hr'!$A:$Y,$IU39+G$23-$G$23,$IT39)</f>
        <v>37</v>
      </c>
      <c r="H39" s="12">
        <f>INDEX('O3-8hr'!$A:$Y,$IU39+H$23-$G$23,$IT39)</f>
        <v>39</v>
      </c>
      <c r="I39" s="12">
        <f>INDEX('O3-8hr'!$A:$Y,$IU39+I$23-$G$23,$IT39)</f>
        <v>37</v>
      </c>
      <c r="J39" s="12">
        <f>INDEX('O3-8hr'!$A:$Y,$IU39+J$23-$G$23,$IT39)</f>
        <v>44</v>
      </c>
      <c r="K39" s="12">
        <f>INDEX('O3-8hr'!$A:$Y,$IU39+K$23-$G$23,$IT39)</f>
        <v>41</v>
      </c>
      <c r="L39" s="12">
        <f>INDEX('O3-8hr'!$A:$Y,$IU39+L$23-$G$23,$IT39)</f>
        <v>43</v>
      </c>
      <c r="M39" s="12">
        <f>INDEX('O3-8hr'!$A:$Y,$IU39+M$23-$G$23,$IT39)</f>
        <v>36</v>
      </c>
      <c r="N39" s="12">
        <f>INDEX('O3-8hr'!$A:$Y,$IU39+N$23-$G$23,$IT39)</f>
        <v>41</v>
      </c>
      <c r="O39" s="12">
        <f>INDEX('O3-8hr'!$A:$Y,$IU39+O$23-$G$23,$IT39)</f>
        <v>36</v>
      </c>
      <c r="P39" s="12">
        <f>INDEX('O3-8hr'!$A:$Y,$IU39+P$23-$G$23,$IT39)</f>
        <v>42</v>
      </c>
      <c r="Q39" s="12">
        <f>INDEX('O3-8hr'!$A:$Y,$IU39+Q$23-$G$23,$IT39)</f>
        <v>44</v>
      </c>
      <c r="R39" s="12">
        <f>INDEX('O3-8hr'!$A:$Y,$IU39+R$23-$G$23,$IT39)</f>
        <v>36</v>
      </c>
      <c r="S39" s="12">
        <f>INDEX('O3-8hr'!$A:$Y,$IU39+S$23-$G$23,$IT39)</f>
        <v>41</v>
      </c>
      <c r="T39" s="12">
        <f>INDEX('O3-8hr'!$A:$Y,$IU39+T$23-$G$23,$IT39)</f>
        <v>38</v>
      </c>
      <c r="U39" s="12">
        <f>INDEX('O3-8hr'!$A:$Y,$IU39+U$23-$G$23,$IT39)</f>
        <v>40</v>
      </c>
      <c r="V39" s="12">
        <f>INDEX('O3-8hr'!$A:$Y,$IU39+V$23-$G$23,$IT39)</f>
        <v>42</v>
      </c>
      <c r="W39" s="12">
        <f>INDEX('O3-8hr'!$A:$Y,$IU39+W$23-$G$23,$IT39)</f>
        <v>44</v>
      </c>
      <c r="X39" s="12">
        <f>INDEX('O3-8hr'!$A:$Y,$IU39+X$23-$G$23,$IT39)</f>
        <v>48</v>
      </c>
      <c r="Y39" s="12">
        <f>INDEX('O3-8hr'!$A:$Y,$IU39+Y$23-$G$23,$IT39)</f>
        <v>49</v>
      </c>
      <c r="Z39" s="12">
        <f>INDEX('O3-8hr'!$A:$Y,$IU39+Z$23-$G$23,$IT39)</f>
        <v>36</v>
      </c>
      <c r="AA39" s="12">
        <f>INDEX('O3-8hr'!$A:$Y,$IU39+AA$23-$G$23,$IT39)</f>
        <v>40</v>
      </c>
      <c r="AB39" s="12">
        <f>INDEX('O3-8hr'!$A:$Y,$IU39+AB$23-$G$23,$IT39)</f>
        <v>43</v>
      </c>
      <c r="AC39" s="12">
        <f>INDEX('O3-8hr'!$A:$Y,$IU39+AC$23-$G$23,$IT39)</f>
        <v>45</v>
      </c>
      <c r="AD39" s="12">
        <f>INDEX('O3-8hr'!$A:$Y,$IU39+AD$23-$G$23,$IT39)</f>
        <v>48</v>
      </c>
      <c r="AE39" s="12">
        <f>INDEX('O3-8hr'!$A:$Y,$IU39+AE$23-$G$23,$IT39)</f>
        <v>39</v>
      </c>
      <c r="AF39" s="12">
        <f>INDEX('O3-8hr'!$A:$Y,$IU39+AF$23-$G$23,$IT39)</f>
        <v>40</v>
      </c>
      <c r="AG39" s="12">
        <f>INDEX('O3-8hr'!$A:$Y,$IU39+AG$23-$G$23,$IT39)</f>
        <v>41</v>
      </c>
      <c r="AH39" s="12">
        <f>INDEX('O3-8hr'!$A:$Y,$IU39+AH$23-$G$23,$IT39)</f>
        <v>26</v>
      </c>
      <c r="AI39" s="12">
        <f>INDEX('O3-8hr'!$A:$Y,$IU39+AI$23-$G$23,$IT39)</f>
        <v>31</v>
      </c>
      <c r="AJ39" s="12">
        <f>INDEX('O3-8hr'!$A:$Y,$IU39+AJ$23-$G$23,$IT39)</f>
        <v>38</v>
      </c>
      <c r="AK39" s="12">
        <f>INDEX('O3-8hr'!$A:$Y,$IU39+AK$23-$G$23,$IT39)</f>
        <v>45</v>
      </c>
      <c r="AL39" s="12">
        <f>INDEX('O3-8hr'!$A:$Y,$IU39+AL$23-$G$23,$IT39)</f>
        <v>43</v>
      </c>
      <c r="AM39" s="12">
        <f>INDEX('O3-8hr'!$A:$Y,$IU39+AM$23-$G$23,$IT39)</f>
        <v>43</v>
      </c>
      <c r="AN39" s="12">
        <f>INDEX('O3-8hr'!$A:$Y,$IU39+AN$23-$G$23,$IT39)</f>
        <v>35</v>
      </c>
      <c r="AO39" s="12">
        <f>INDEX('O3-8hr'!$A:$Y,$IU39+AO$23-$G$23,$IT39)</f>
        <v>44</v>
      </c>
      <c r="AP39" s="12">
        <f>INDEX('O3-8hr'!$A:$Y,$IU39+AP$23-$G$23,$IT39)</f>
        <v>46</v>
      </c>
      <c r="AQ39" s="12">
        <f>INDEX('O3-8hr'!$A:$Y,$IU39+AQ$23-$G$23,$IT39)</f>
        <v>50</v>
      </c>
      <c r="AR39" s="12">
        <f>INDEX('O3-8hr'!$A:$Y,$IU39+AR$23-$G$23,$IT39)</f>
        <v>47</v>
      </c>
      <c r="AS39" s="12">
        <f>INDEX('O3-8hr'!$A:$Y,$IU39+AS$23-$G$23,$IT39)</f>
        <v>45</v>
      </c>
      <c r="AT39" s="12">
        <f>INDEX('O3-8hr'!$A:$Y,$IU39+AT$23-$G$23,$IT39)</f>
        <v>41</v>
      </c>
      <c r="AU39" s="12">
        <f>INDEX('O3-8hr'!$A:$Y,$IU39+AU$23-$G$23,$IT39)</f>
        <v>45</v>
      </c>
      <c r="AV39" s="12">
        <f>INDEX('O3-8hr'!$A:$Y,$IU39+AV$23-$G$23,$IT39)</f>
        <v>48</v>
      </c>
      <c r="AW39" s="12">
        <f>INDEX('O3-8hr'!$A:$Y,$IU39+AW$23-$G$23,$IT39)</f>
        <v>53</v>
      </c>
      <c r="AX39" s="12">
        <f>INDEX('O3-8hr'!$A:$Y,$IU39+AX$23-$G$23,$IT39)</f>
        <v>65</v>
      </c>
      <c r="AY39" s="12">
        <f>INDEX('O3-8hr'!$A:$Y,$IU39+AY$23-$G$23,$IT39)</f>
        <v>67</v>
      </c>
      <c r="AZ39" s="12">
        <f>INDEX('O3-8hr'!$A:$Y,$IU39+AZ$23-$G$23,$IT39)</f>
        <v>43</v>
      </c>
      <c r="BA39" s="12">
        <f>INDEX('O3-8hr'!$A:$Y,$IU39+BA$23-$G$23,$IT39)</f>
        <v>38</v>
      </c>
      <c r="BB39" s="12">
        <f>INDEX('O3-8hr'!$A:$Y,$IU39+BB$23-$G$23,$IT39)</f>
        <v>35</v>
      </c>
      <c r="BC39" s="12">
        <f>INDEX('O3-8hr'!$A:$Y,$IU39+BC$23-$G$23,$IT39)</f>
        <v>40</v>
      </c>
      <c r="BD39" s="12">
        <f>INDEX('O3-8hr'!$A:$Y,$IU39+BD$23-$G$23,$IT39)</f>
        <v>44</v>
      </c>
      <c r="BE39" s="12">
        <f>INDEX('O3-8hr'!$A:$Y,$IU39+BE$23-$G$23,$IT39)</f>
        <v>45</v>
      </c>
      <c r="BF39" s="12">
        <f>INDEX('O3-8hr'!$A:$Y,$IU39+BF$23-$G$23,$IT39)</f>
        <v>53</v>
      </c>
      <c r="BG39" s="12">
        <f>INDEX('O3-8hr'!$A:$Y,$IU39+BG$23-$G$23,$IT39)</f>
        <v>56</v>
      </c>
      <c r="BH39" s="12">
        <f>INDEX('O3-8hr'!$A:$Y,$IU39+BH$23-$G$23,$IT39)</f>
        <v>59</v>
      </c>
      <c r="BI39" s="12">
        <f>INDEX('O3-8hr'!$A:$Y,$IU39+BI$23-$G$23,$IT39)</f>
        <v>54</v>
      </c>
      <c r="BJ39" s="12">
        <f>INDEX('O3-8hr'!$A:$Y,$IU39+BJ$23-$G$23,$IT39)</f>
        <v>43</v>
      </c>
      <c r="BK39" s="12">
        <f>INDEX('O3-8hr'!$A:$Y,$IU39+BK$23-$G$23,$IT39)</f>
        <v>50</v>
      </c>
      <c r="BL39" s="12">
        <f>INDEX('O3-8hr'!$A:$Y,$IU39+BL$23-$G$23,$IT39)</f>
        <v>44</v>
      </c>
      <c r="BM39" s="12">
        <f>INDEX('O3-8hr'!$A:$Y,$IU39+BM$23-$G$23,$IT39)</f>
        <v>59</v>
      </c>
      <c r="BN39" s="12">
        <f>INDEX('O3-8hr'!$A:$Y,$IU39+BN$23-$G$23,$IT39)</f>
        <v>34</v>
      </c>
      <c r="BO39" s="12">
        <f>INDEX('O3-8hr'!$A:$Y,$IU39+BO$23-$G$23,$IT39)</f>
        <v>44</v>
      </c>
      <c r="BP39" s="12">
        <f>INDEX('O3-8hr'!$A:$Y,$IU39+BP$23-$G$23,$IT39)</f>
        <v>72</v>
      </c>
      <c r="BQ39" s="12">
        <f>INDEX('O3-8hr'!$A:$Y,$IU39+BQ$23-$G$23,$IT39)</f>
        <v>70</v>
      </c>
      <c r="BR39" s="12">
        <f>INDEX('O3-8hr'!$A:$Y,$IU39+BR$23-$G$23,$IT39)</f>
        <v>66</v>
      </c>
      <c r="BS39" s="12">
        <f>INDEX('O3-8hr'!$A:$Y,$IU39+BS$23-$G$23,$IT39)</f>
        <v>64</v>
      </c>
      <c r="BT39" s="12">
        <f>INDEX('O3-8hr'!$A:$Y,$IU39+BT$23-$G$23,$IT39)</f>
        <v>55</v>
      </c>
      <c r="BU39" s="12">
        <f>INDEX('O3-8hr'!$A:$Y,$IU39+BU$23-$G$23,$IT39)</f>
        <v>43</v>
      </c>
      <c r="BV39" s="12">
        <f>INDEX('O3-8hr'!$A:$Y,$IU39+BV$23-$G$23,$IT39)</f>
        <v>53</v>
      </c>
      <c r="BW39" s="12">
        <f>INDEX('O3-8hr'!$A:$Y,$IU39+BW$23-$G$23,$IT39)</f>
        <v>51</v>
      </c>
      <c r="BX39" s="12">
        <f>INDEX('O3-8hr'!$A:$Y,$IU39+BX$23-$G$23,$IT39)</f>
        <v>65</v>
      </c>
      <c r="BY39" s="12">
        <f>INDEX('O3-8hr'!$A:$Y,$IU39+BY$23-$G$23,$IT39)</f>
        <v>54</v>
      </c>
      <c r="BZ39" s="12">
        <f>INDEX('O3-8hr'!$A:$Y,$IU39+BZ$23-$G$23,$IT39)</f>
        <v>52</v>
      </c>
      <c r="CA39" s="12">
        <f>INDEX('O3-8hr'!$A:$Y,$IU39+CA$23-$G$23,$IT39)</f>
        <v>37</v>
      </c>
      <c r="CB39" s="12">
        <f>INDEX('O3-8hr'!$A:$Y,$IU39+CB$23-$G$23,$IT39)</f>
        <v>30</v>
      </c>
      <c r="CC39" s="12">
        <f>INDEX('O3-8hr'!$A:$Y,$IU39+CC$23-$G$23,$IT39)</f>
        <v>39</v>
      </c>
      <c r="CD39" s="12">
        <f>INDEX('O3-8hr'!$A:$Y,$IU39+CD$23-$G$23,$IT39)</f>
        <v>64</v>
      </c>
      <c r="CE39" s="12">
        <f>INDEX('O3-8hr'!$A:$Y,$IU39+CE$23-$G$23,$IT39)</f>
        <v>37</v>
      </c>
      <c r="CF39" s="12">
        <f>INDEX('O3-8hr'!$A:$Y,$IU39+CF$23-$G$23,$IT39)</f>
        <v>24</v>
      </c>
      <c r="CG39" s="12">
        <f>INDEX('O3-8hr'!$A:$Y,$IU39+CG$23-$G$23,$IT39)</f>
        <v>37</v>
      </c>
      <c r="CH39" s="12">
        <f>INDEX('O3-8hr'!$A:$Y,$IU39+CH$23-$G$23,$IT39)</f>
        <v>26</v>
      </c>
      <c r="CI39" s="12">
        <f>INDEX('O3-8hr'!$A:$Y,$IU39+CI$23-$G$23,$IT39)</f>
        <v>40</v>
      </c>
      <c r="CJ39" s="12">
        <f>INDEX('O3-8hr'!$A:$Y,$IU39+CJ$23-$G$23,$IT39)</f>
        <v>50</v>
      </c>
      <c r="CK39" s="12">
        <f>INDEX('O3-8hr'!$A:$Y,$IU39+CK$23-$G$23,$IT39)</f>
        <v>33</v>
      </c>
      <c r="CL39" s="12">
        <f>INDEX('O3-8hr'!$A:$Y,$IU39+CL$23-$G$23,$IT39)</f>
        <v>43</v>
      </c>
      <c r="CM39" s="12" t="str">
        <f>INDEX('O3-8hr'!$A:$Y,$IU39+CM$23-$G$23,$IT39)</f>
        <v/>
      </c>
      <c r="CN39" s="12" t="str">
        <f>INDEX('O3-8hr'!$A:$Y,$IU39+CN$23-$G$23,$IT39)</f>
        <v/>
      </c>
      <c r="CO39" s="12" t="str">
        <f>INDEX('O3-8hr'!$A:$Y,$IU39+CO$23-$G$23,$IT39)</f>
        <v/>
      </c>
      <c r="CP39" s="12" t="str">
        <f>INDEX('O3-8hr'!$A:$Y,$IU39+CP$23-$G$23,$IT39)</f>
        <v/>
      </c>
      <c r="CQ39" s="12" t="str">
        <f>INDEX('O3-8hr'!$A:$Y,$IU39+CQ$23-$G$23,$IT39)</f>
        <v/>
      </c>
      <c r="CR39" s="12" t="str">
        <f>INDEX('O3-8hr'!$A:$Y,$IU39+CR$23-$G$23,$IT39)</f>
        <v/>
      </c>
      <c r="CS39" s="12" t="str">
        <f>INDEX('O3-8hr'!$A:$Y,$IU39+CS$23-$G$23,$IT39)</f>
        <v/>
      </c>
      <c r="CT39" s="12" t="str">
        <f>INDEX('O3-8hr'!$A:$Y,$IU39+CT$23-$G$23,$IT39)</f>
        <v/>
      </c>
      <c r="CU39" s="12" t="str">
        <f>INDEX('O3-8hr'!$A:$Y,$IU39+CU$23-$G$23,$IT39)</f>
        <v/>
      </c>
      <c r="CV39" s="12" t="str">
        <f>INDEX('O3-8hr'!$A:$Y,$IU39+CV$23-$G$23,$IT39)</f>
        <v/>
      </c>
      <c r="CW39" s="12">
        <f>INDEX('O3-8hr'!$A:$Y,$IU39+CW$23-$G$23,$IT39)</f>
        <v>24</v>
      </c>
      <c r="CX39" s="12">
        <f>INDEX('O3-8hr'!$A:$Y,$IU39+CX$23-$G$23,$IT39)</f>
        <v>36</v>
      </c>
      <c r="CY39" s="12">
        <f>INDEX('O3-8hr'!$A:$Y,$IU39+CY$23-$G$23,$IT39)</f>
        <v>54</v>
      </c>
      <c r="CZ39" s="12">
        <f>INDEX('O3-8hr'!$A:$Y,$IU39+CZ$23-$G$23,$IT39)</f>
        <v>35</v>
      </c>
      <c r="DA39" s="12">
        <f>INDEX('O3-8hr'!$A:$Y,$IU39+DA$23-$G$23,$IT39)</f>
        <v>45</v>
      </c>
      <c r="DB39" s="12">
        <f>INDEX('O3-8hr'!$A:$Y,$IU39+DB$23-$G$23,$IT39)</f>
        <v>59</v>
      </c>
      <c r="DC39" s="12">
        <f>INDEX('O3-8hr'!$A:$Y,$IU39+DC$23-$G$23,$IT39)</f>
        <v>58</v>
      </c>
      <c r="DD39" s="12">
        <f>INDEX('O3-8hr'!$A:$Y,$IU39+DD$23-$G$23,$IT39)</f>
        <v>28</v>
      </c>
      <c r="DE39" s="12">
        <f>INDEX('O3-8hr'!$A:$Y,$IU39+DE$23-$G$23,$IT39)</f>
        <v>44</v>
      </c>
      <c r="DF39" s="12">
        <f>INDEX('O3-8hr'!$A:$Y,$IU39+DF$23-$G$23,$IT39)</f>
        <v>50</v>
      </c>
      <c r="DG39" s="12">
        <f>INDEX('O3-8hr'!$A:$Y,$IU39+DG$23-$G$23,$IT39)</f>
        <v>49</v>
      </c>
      <c r="DH39" s="12">
        <f>INDEX('O3-8hr'!$A:$Y,$IU39+DH$23-$G$23,$IT39)</f>
        <v>50</v>
      </c>
      <c r="DI39" s="12">
        <f>INDEX('O3-8hr'!$A:$Y,$IU39+DI$23-$G$23,$IT39)</f>
        <v>40</v>
      </c>
      <c r="DJ39" s="12">
        <f>INDEX('O3-8hr'!$A:$Y,$IU39+DJ$23-$G$23,$IT39)</f>
        <v>51</v>
      </c>
      <c r="DK39" s="12">
        <f>INDEX('O3-8hr'!$A:$Y,$IU39+DK$23-$G$23,$IT39)</f>
        <v>65</v>
      </c>
      <c r="DL39" s="12" t="str">
        <f>INDEX('O3-8hr'!$A:$Y,$IU39+DL$23-$G$23,$IT39)</f>
        <v/>
      </c>
      <c r="DM39" s="12" t="str">
        <f>INDEX('O3-8hr'!$A:$Y,$IU39+DM$23-$G$23,$IT39)</f>
        <v/>
      </c>
      <c r="DN39" s="12" t="str">
        <f>INDEX('O3-8hr'!$A:$Y,$IU39+DN$23-$G$23,$IT39)</f>
        <v/>
      </c>
      <c r="DO39" s="12" t="str">
        <f>INDEX('O3-8hr'!$A:$Y,$IU39+DO$23-$G$23,$IT39)</f>
        <v/>
      </c>
      <c r="DP39" s="12" t="str">
        <f>INDEX('O3-8hr'!$A:$Y,$IU39+DP$23-$G$23,$IT39)</f>
        <v/>
      </c>
      <c r="DQ39" s="12" t="str">
        <f>INDEX('O3-8hr'!$A:$Y,$IU39+DQ$23-$G$23,$IT39)</f>
        <v/>
      </c>
      <c r="DR39" s="12">
        <f>INDEX('O3-8hr'!$A:$Y,$IU39+DR$23-$G$23,$IT39)</f>
        <v>25</v>
      </c>
      <c r="DS39" s="12">
        <f>INDEX('O3-8hr'!$A:$Y,$IU39+DS$23-$G$23,$IT39)</f>
        <v>40</v>
      </c>
      <c r="DT39" s="12">
        <f>INDEX('O3-8hr'!$A:$Y,$IU39+DT$23-$G$23,$IT39)</f>
        <v>50</v>
      </c>
      <c r="DU39" s="12" t="str">
        <f>INDEX('O3-8hr'!$A:$Y,$IU39+DU$23-$G$23,$IT39)</f>
        <v/>
      </c>
      <c r="DV39" s="12" t="str">
        <f>INDEX('O3-8hr'!$A:$Y,$IU39+DV$23-$G$23,$IT39)</f>
        <v/>
      </c>
      <c r="DW39" s="12" t="str">
        <f>INDEX('O3-8hr'!$A:$Y,$IU39+DW$23-$G$23,$IT39)</f>
        <v/>
      </c>
      <c r="DX39" s="12" t="str">
        <f>INDEX('O3-8hr'!$A:$Y,$IU39+DX$23-$G$23,$IT39)</f>
        <v/>
      </c>
      <c r="DY39" s="12">
        <f>INDEX('O3-8hr'!$A:$Y,$IU39+DY$23-$G$23,$IT39)</f>
        <v>23</v>
      </c>
      <c r="DZ39" s="12">
        <f>INDEX('O3-8hr'!$A:$Y,$IU39+DZ$23-$G$23,$IT39)</f>
        <v>100</v>
      </c>
      <c r="EA39" s="12">
        <f>INDEX('O3-8hr'!$A:$Y,$IU39+EA$23-$G$23,$IT39)</f>
        <v>81</v>
      </c>
      <c r="EB39" s="12">
        <f>INDEX('O3-8hr'!$A:$Y,$IU39+EB$23-$G$23,$IT39)</f>
        <v>50</v>
      </c>
      <c r="EC39" s="12">
        <f>INDEX('O3-8hr'!$A:$Y,$IU39+EC$23-$G$23,$IT39)</f>
        <v>43</v>
      </c>
      <c r="ED39" s="12">
        <f>INDEX('O3-8hr'!$A:$Y,$IU39+ED$23-$G$23,$IT39)</f>
        <v>34</v>
      </c>
      <c r="EE39" s="12">
        <f>INDEX('O3-8hr'!$A:$Y,$IU39+EE$23-$G$23,$IT39)</f>
        <v>60</v>
      </c>
      <c r="EF39" s="12">
        <f>INDEX('O3-8hr'!$A:$Y,$IU39+EF$23-$G$23,$IT39)</f>
        <v>53</v>
      </c>
      <c r="EG39" s="12">
        <f>INDEX('O3-8hr'!$A:$Y,$IU39+EG$23-$G$23,$IT39)</f>
        <v>67</v>
      </c>
      <c r="EH39" s="12">
        <f>INDEX('O3-8hr'!$A:$Y,$IU39+EH$23-$G$23,$IT39)</f>
        <v>83</v>
      </c>
      <c r="EI39" s="12">
        <f>INDEX('O3-8hr'!$A:$Y,$IU39+EI$23-$G$23,$IT39)</f>
        <v>44</v>
      </c>
      <c r="EJ39" s="12">
        <f>INDEX('O3-8hr'!$A:$Y,$IU39+EJ$23-$G$23,$IT39)</f>
        <v>63</v>
      </c>
      <c r="EK39" s="12">
        <f>INDEX('O3-8hr'!$A:$Y,$IU39+EK$23-$G$23,$IT39)</f>
        <v>64</v>
      </c>
      <c r="EL39" s="12">
        <f>INDEX('O3-8hr'!$A:$Y,$IU39+EL$23-$G$23,$IT39)</f>
        <v>63</v>
      </c>
      <c r="EM39" s="12">
        <f>INDEX('O3-8hr'!$A:$Y,$IU39+EM$23-$G$23,$IT39)</f>
        <v>45</v>
      </c>
      <c r="EN39" s="12">
        <f>INDEX('O3-8hr'!$A:$Y,$IU39+EN$23-$G$23,$IT39)</f>
        <v>70</v>
      </c>
      <c r="EO39" s="12">
        <f>INDEX('O3-8hr'!$A:$Y,$IU39+EO$23-$G$23,$IT39)</f>
        <v>56</v>
      </c>
      <c r="EP39" s="12">
        <f>INDEX('O3-8hr'!$A:$Y,$IU39+EP$23-$G$23,$IT39)</f>
        <v>34</v>
      </c>
      <c r="EQ39" s="12">
        <f>INDEX('O3-8hr'!$A:$Y,$IU39+EQ$23-$G$23,$IT39)</f>
        <v>69</v>
      </c>
      <c r="ER39" s="12">
        <f>INDEX('O3-8hr'!$A:$Y,$IU39+ER$23-$G$23,$IT39)</f>
        <v>53</v>
      </c>
      <c r="ES39" s="12">
        <f>INDEX('O3-8hr'!$A:$Y,$IU39+ES$23-$G$23,$IT39)</f>
        <v>35</v>
      </c>
      <c r="ET39" s="12">
        <f>INDEX('O3-8hr'!$A:$Y,$IU39+ET$23-$G$23,$IT39)</f>
        <v>32</v>
      </c>
      <c r="EU39" s="12">
        <f>INDEX('O3-8hr'!$A:$Y,$IU39+EU$23-$G$23,$IT39)</f>
        <v>27</v>
      </c>
      <c r="EV39" s="12">
        <f>INDEX('O3-8hr'!$A:$Y,$IU39+EV$23-$G$23,$IT39)</f>
        <v>24</v>
      </c>
      <c r="EW39" s="12">
        <f>INDEX('O3-8hr'!$A:$Y,$IU39+EW$23-$G$23,$IT39)</f>
        <v>37</v>
      </c>
      <c r="EX39" s="12">
        <f>INDEX('O3-8hr'!$A:$Y,$IU39+EX$23-$G$23,$IT39)</f>
        <v>49</v>
      </c>
      <c r="EY39" s="12">
        <f>INDEX('O3-8hr'!$A:$Y,$IU39+EY$23-$G$23,$IT39)</f>
        <v>52</v>
      </c>
      <c r="EZ39" s="12">
        <f>INDEX('O3-8hr'!$A:$Y,$IU39+EZ$23-$G$23,$IT39)</f>
        <v>51</v>
      </c>
      <c r="FA39" s="12">
        <f>INDEX('O3-8hr'!$A:$Y,$IU39+FA$23-$G$23,$IT39)</f>
        <v>39</v>
      </c>
      <c r="FB39" s="12">
        <f>INDEX('O3-8hr'!$A:$Y,$IU39+FB$23-$G$23,$IT39)</f>
        <v>40</v>
      </c>
      <c r="FC39" s="12">
        <f>INDEX('O3-8hr'!$A:$Y,$IU39+FC$23-$G$23,$IT39)</f>
        <v>46</v>
      </c>
      <c r="FD39" s="12">
        <f>INDEX('O3-8hr'!$A:$Y,$IU39+FD$23-$G$23,$IT39)</f>
        <v>44</v>
      </c>
      <c r="FE39" s="12">
        <f>INDEX('O3-8hr'!$A:$Y,$IU39+FE$23-$G$23,$IT39)</f>
        <v>36</v>
      </c>
      <c r="FF39" s="12">
        <f>INDEX('O3-8hr'!$A:$Y,$IU39+FF$23-$G$23,$IT39)</f>
        <v>27</v>
      </c>
      <c r="FG39" s="12">
        <f>INDEX('O3-8hr'!$A:$Y,$IU39+FG$23-$G$23,$IT39)</f>
        <v>42</v>
      </c>
      <c r="FH39" s="12">
        <f>INDEX('O3-8hr'!$A:$Y,$IU39+FH$23-$G$23,$IT39)</f>
        <v>50</v>
      </c>
      <c r="FI39" s="12">
        <f>INDEX('O3-8hr'!$A:$Y,$IU39+FI$23-$G$23,$IT39)</f>
        <v>60</v>
      </c>
      <c r="FJ39" s="12">
        <f>INDEX('O3-8hr'!$A:$Y,$IU39+FJ$23-$G$23,$IT39)</f>
        <v>66</v>
      </c>
      <c r="FK39" s="12">
        <f>INDEX('O3-8hr'!$A:$Y,$IU39+FK$23-$G$23,$IT39)</f>
        <v>59</v>
      </c>
      <c r="FL39" s="12">
        <f>INDEX('O3-8hr'!$A:$Y,$IU39+FL$23-$G$23,$IT39)</f>
        <v>52</v>
      </c>
      <c r="FM39" s="12">
        <f>INDEX('O3-8hr'!$A:$Y,$IU39+FM$23-$G$23,$IT39)</f>
        <v>56</v>
      </c>
      <c r="FN39" s="12">
        <f>INDEX('O3-8hr'!$A:$Y,$IU39+FN$23-$G$23,$IT39)</f>
        <v>44</v>
      </c>
      <c r="FO39" s="12">
        <f>INDEX('O3-8hr'!$A:$Y,$IU39+FO$23-$G$23,$IT39)</f>
        <v>51</v>
      </c>
      <c r="FP39" s="12">
        <f>INDEX('O3-8hr'!$A:$Y,$IU39+FP$23-$G$23,$IT39)</f>
        <v>27</v>
      </c>
      <c r="FQ39" s="12">
        <f>INDEX('O3-8hr'!$A:$Y,$IU39+FQ$23-$G$23,$IT39)</f>
        <v>39</v>
      </c>
      <c r="FR39" s="12">
        <f>INDEX('O3-8hr'!$A:$Y,$IU39+FR$23-$G$23,$IT39)</f>
        <v>50</v>
      </c>
      <c r="FS39" s="12" t="str">
        <f>INDEX('O3-8hr'!$A:$Y,$IU39+FS$23-$G$23,$IT39)</f>
        <v/>
      </c>
      <c r="FT39" s="12" t="str">
        <f>INDEX('O3-8hr'!$A:$Y,$IU39+FT$23-$G$23,$IT39)</f>
        <v/>
      </c>
      <c r="FU39" s="12" t="str">
        <f>INDEX('O3-8hr'!$A:$Y,$IU39+FU$23-$G$23,$IT39)</f>
        <v/>
      </c>
      <c r="FV39" s="12">
        <f>INDEX('O3-8hr'!$A:$Y,$IU39+FV$23-$G$23,$IT39)</f>
        <v>10</v>
      </c>
      <c r="FW39" s="12">
        <f>INDEX('O3-8hr'!$A:$Y,$IU39+FW$23-$G$23,$IT39)</f>
        <v>31</v>
      </c>
      <c r="FX39" s="12">
        <f>INDEX('O3-8hr'!$A:$Y,$IU39+FX$23-$G$23,$IT39)</f>
        <v>23</v>
      </c>
      <c r="FY39" s="12">
        <f>INDEX('O3-8hr'!$A:$Y,$IU39+FY$23-$G$23,$IT39)</f>
        <v>46</v>
      </c>
      <c r="FZ39" s="12">
        <f>INDEX('O3-8hr'!$A:$Y,$IU39+FZ$23-$G$23,$IT39)</f>
        <v>32</v>
      </c>
      <c r="GA39" s="12">
        <f>INDEX('O3-8hr'!$A:$Y,$IU39+GA$23-$G$23,$IT39)</f>
        <v>51</v>
      </c>
      <c r="GB39" s="12" t="str">
        <f>INDEX('O3-8hr'!$A:$Y,$IU39+GB$23-$G$23,$IT39)</f>
        <v/>
      </c>
      <c r="GC39" s="12">
        <f>INDEX('O3-8hr'!$A:$Y,$IU39+GC$23-$G$23,$IT39)</f>
        <v>18</v>
      </c>
      <c r="GD39" s="12">
        <f>INDEX('O3-8hr'!$A:$Y,$IU39+GD$23-$G$23,$IT39)</f>
        <v>53</v>
      </c>
      <c r="GE39" s="12">
        <f>INDEX('O3-8hr'!$A:$Y,$IU39+GE$23-$G$23,$IT39)</f>
        <v>56</v>
      </c>
      <c r="GF39" s="12">
        <f>INDEX('O3-8hr'!$A:$Y,$IU39+GF$23-$G$23,$IT39)</f>
        <v>61</v>
      </c>
      <c r="GG39" s="12">
        <f>INDEX('O3-8hr'!$A:$Y,$IU39+GG$23-$G$23,$IT39)</f>
        <v>43</v>
      </c>
      <c r="GH39" s="12" t="str">
        <f>INDEX('O3-8hr'!$A:$Y,$IU39+GH$23-$G$23,$IT39)</f>
        <v/>
      </c>
      <c r="GI39" s="12" t="str">
        <f>INDEX('O3-8hr'!$A:$Y,$IU39+GI$23-$G$23,$IT39)</f>
        <v/>
      </c>
      <c r="GJ39" s="12">
        <f>INDEX('O3-8hr'!$A:$Y,$IU39+GJ$23-$G$23,$IT39)</f>
        <v>10</v>
      </c>
      <c r="GK39" s="12">
        <f>INDEX('O3-8hr'!$A:$Y,$IU39+GK$23-$G$23,$IT39)</f>
        <v>41</v>
      </c>
      <c r="GL39" s="12">
        <f>INDEX('O3-8hr'!$A:$Y,$IU39+GL$23-$G$23,$IT39)</f>
        <v>45</v>
      </c>
      <c r="GM39" s="12">
        <f>INDEX('O3-8hr'!$A:$Y,$IU39+GM$23-$G$23,$IT39)</f>
        <v>63</v>
      </c>
      <c r="GN39" s="12">
        <f>INDEX('O3-8hr'!$A:$Y,$IU39+GN$23-$G$23,$IT39)</f>
        <v>55</v>
      </c>
      <c r="GO39" s="12">
        <f>INDEX('O3-8hr'!$A:$Y,$IU39+GO$23-$G$23,$IT39)</f>
        <v>39</v>
      </c>
      <c r="GP39" s="12">
        <f>INDEX('O3-8hr'!$A:$Y,$IU39+GP$23-$G$23,$IT39)</f>
        <v>22</v>
      </c>
      <c r="GQ39" s="12">
        <f>INDEX('O3-8hr'!$A:$Y,$IU39+GQ$23-$G$23,$IT39)</f>
        <v>17</v>
      </c>
      <c r="GR39" s="12">
        <f>INDEX('O3-8hr'!$A:$Y,$IU39+GR$23-$G$23,$IT39)</f>
        <v>27</v>
      </c>
      <c r="GS39" s="12">
        <f>INDEX('O3-8hr'!$A:$Y,$IU39+GS$23-$G$23,$IT39)</f>
        <v>12</v>
      </c>
      <c r="GT39" s="12">
        <f>INDEX('O3-8hr'!$A:$Y,$IU39+GT$23-$G$23,$IT39)</f>
        <v>18</v>
      </c>
      <c r="GU39" s="12" t="str">
        <f>INDEX('O3-8hr'!$A:$Y,$IU39+GU$23-$G$23,$IT39)</f>
        <v/>
      </c>
      <c r="GV39" s="12" t="str">
        <f>INDEX('O3-8hr'!$A:$Y,$IU39+GV$23-$G$23,$IT39)</f>
        <v/>
      </c>
      <c r="GW39" s="12" t="str">
        <f>INDEX('O3-8hr'!$A:$Y,$IU39+GW$23-$G$23,$IT39)</f>
        <v/>
      </c>
      <c r="GX39" s="12">
        <f>INDEX('O3-8hr'!$A:$Y,$IU39+GX$23-$G$23,$IT39)</f>
        <v>9</v>
      </c>
      <c r="GY39" s="12">
        <f>INDEX('O3-8hr'!$A:$Y,$IU39+GY$23-$G$23,$IT39)</f>
        <v>24</v>
      </c>
      <c r="GZ39" s="12">
        <f>INDEX('O3-8hr'!$A:$Y,$IU39+GZ$23-$G$23,$IT39)</f>
        <v>21</v>
      </c>
      <c r="HA39" s="12">
        <f>INDEX('O3-8hr'!$A:$Y,$IU39+HA$23-$G$23,$IT39)</f>
        <v>37</v>
      </c>
      <c r="HB39" s="12">
        <f>INDEX('O3-8hr'!$A:$Y,$IU39+HB$23-$G$23,$IT39)</f>
        <v>24</v>
      </c>
      <c r="HC39" s="12">
        <f>INDEX('O3-8hr'!$A:$Y,$IU39+HC$23-$G$23,$IT39)</f>
        <v>31</v>
      </c>
      <c r="HD39" s="12">
        <f>INDEX('O3-8hr'!$A:$Y,$IU39+HD$23-$G$23,$IT39)</f>
        <v>24</v>
      </c>
      <c r="HE39" s="12">
        <f>INDEX('O3-8hr'!$A:$Y,$IU39+HE$23-$G$23,$IT39)</f>
        <v>10</v>
      </c>
      <c r="HF39" s="12">
        <f>INDEX('O3-8hr'!$A:$Y,$IU39+HF$23-$G$23,$IT39)</f>
        <v>35</v>
      </c>
      <c r="HG39" s="12">
        <f>INDEX('O3-8hr'!$A:$Y,$IU39+HG$23-$G$23,$IT39)</f>
        <v>14</v>
      </c>
      <c r="HH39" s="12">
        <f>INDEX('O3-8hr'!$A:$Y,$IU39+HH$23-$G$23,$IT39)</f>
        <v>31</v>
      </c>
      <c r="HI39" s="12">
        <f>INDEX('O3-8hr'!$A:$Y,$IU39+HI$23-$G$23,$IT39)</f>
        <v>34</v>
      </c>
      <c r="HJ39" s="12">
        <f>INDEX('O3-8hr'!$A:$Y,$IU39+HJ$23-$G$23,$IT39)</f>
        <v>25</v>
      </c>
      <c r="HK39" s="12">
        <f>INDEX('O3-8hr'!$A:$Y,$IU39+HK$23-$G$23,$IT39)</f>
        <v>43</v>
      </c>
      <c r="HL39" s="12">
        <f>INDEX('O3-8hr'!$A:$Y,$IU39+HL$23-$G$23,$IT39)</f>
        <v>10</v>
      </c>
      <c r="HM39" s="12">
        <f>INDEX('O3-8hr'!$A:$Y,$IU39+HM$23-$G$23,$IT39)</f>
        <v>47</v>
      </c>
      <c r="HN39" s="12">
        <f>INDEX('O3-8hr'!$A:$Y,$IU39+HN$23-$G$23,$IT39)</f>
        <v>45</v>
      </c>
      <c r="HO39" s="12">
        <f>INDEX('O3-8hr'!$A:$Y,$IU39+HO$23-$G$23,$IT39)</f>
        <v>33</v>
      </c>
      <c r="HP39" s="12">
        <f>INDEX('O3-8hr'!$A:$Y,$IU39+HP$23-$G$23,$IT39)</f>
        <v>35</v>
      </c>
      <c r="HQ39" s="12" t="str">
        <f>INDEX('O3-8hr'!$A:$Y,$IU39+HQ$23-$G$23,$IT39)</f>
        <v/>
      </c>
      <c r="HR39" s="12" t="str">
        <f>INDEX('O3-8hr'!$A:$Y,$IU39+HR$23-$G$23,$IT39)</f>
        <v/>
      </c>
      <c r="HS39" s="12">
        <f>INDEX('O3-8hr'!$A:$Y,$IU39+HS$23-$G$23,$IT39)</f>
        <v>3</v>
      </c>
      <c r="HT39" s="12">
        <f>INDEX('O3-8hr'!$A:$Y,$IU39+HT$23-$G$23,$IT39)</f>
        <v>18</v>
      </c>
      <c r="HU39" s="12">
        <f>INDEX('O3-8hr'!$A:$Y,$IU39+HU$23-$G$23,$IT39)</f>
        <v>32</v>
      </c>
      <c r="HV39" s="12">
        <f>INDEX('O3-8hr'!$A:$Y,$IU39+HV$23-$G$23,$IT39)</f>
        <v>35</v>
      </c>
      <c r="HW39" s="12">
        <f>INDEX('O3-8hr'!$A:$Y,$IU39+HW$23-$G$23,$IT39)</f>
        <v>20</v>
      </c>
      <c r="HX39" s="12" t="str">
        <f>INDEX('O3-8hr'!$A:$Y,$IU39+HX$23-$G$23,$IT39)</f>
        <v/>
      </c>
      <c r="HY39" s="12" t="str">
        <f>INDEX('O3-8hr'!$A:$Y,$IU39+HY$23-$G$23,$IT39)</f>
        <v/>
      </c>
      <c r="HZ39" s="12">
        <f>INDEX('O3-8hr'!$A:$Y,$IU39+HZ$23-$G$23,$IT39)</f>
        <v>7</v>
      </c>
      <c r="IA39" s="12">
        <f>INDEX('O3-8hr'!$A:$Y,$IU39+IA$23-$G$23,$IT39)</f>
        <v>26</v>
      </c>
      <c r="IB39" s="12">
        <f>INDEX('O3-8hr'!$A:$Y,$IU39+IB$23-$G$23,$IT39)</f>
        <v>30</v>
      </c>
      <c r="IC39" s="12">
        <f>INDEX('O3-8hr'!$A:$Y,$IU39+IC$23-$G$23,$IT39)</f>
        <v>34</v>
      </c>
      <c r="ID39" s="12">
        <f>INDEX('O3-8hr'!$A:$Y,$IU39+ID$23-$G$23,$IT39)</f>
        <v>33</v>
      </c>
      <c r="IE39" s="12">
        <f>INDEX('O3-8hr'!$A:$Y,$IU39+IE$23-$G$23,$IT39)</f>
        <v>35</v>
      </c>
      <c r="IF39" s="12">
        <f>INDEX('O3-8hr'!$A:$Y,$IU39+IF$23-$G$23,$IT39)</f>
        <v>32</v>
      </c>
      <c r="IG39" s="12">
        <f>INDEX('O3-8hr'!$A:$Y,$IU39+IG$23-$G$23,$IT39)</f>
        <v>31</v>
      </c>
      <c r="IH39" s="12">
        <f>INDEX('O3-8hr'!$A:$Y,$IU39+IH$23-$G$23,$IT39)</f>
        <v>29</v>
      </c>
      <c r="II39" s="12">
        <f>INDEX('O3-8hr'!$A:$Y,$IU39+II$23-$G$23,$IT39)</f>
        <v>41</v>
      </c>
      <c r="IJ39" s="12" t="str">
        <f>INDEX('O3-8hr'!$A:$Y,$IU39+IJ$23-$G$23,$IT39)</f>
        <v/>
      </c>
      <c r="IK39" s="12" t="str">
        <f>INDEX('O3-8hr'!$A:$Y,$IU39+IK$23-$G$23,$IT39)</f>
        <v/>
      </c>
      <c r="IL39" s="12" t="str">
        <f>INDEX('O3-8hr'!$A:$Y,$IU39+IL$23-$G$23,$IT39)</f>
        <v/>
      </c>
      <c r="IM39" s="12" t="str">
        <f>INDEX('O3-8hr'!$A:$Y,$IU39+IM$23-$G$23,$IT39)</f>
        <v/>
      </c>
      <c r="IN39" s="12">
        <f>INDEX('O3-8hr'!$A:$Y,$IU39+IN$23-$G$23,$IT39)</f>
        <v>16</v>
      </c>
      <c r="IO39" s="12">
        <f>INDEX('O3-8hr'!$A:$Y,$IU39+IO$23-$G$23,$IT39)</f>
        <v>28</v>
      </c>
      <c r="IP39" s="12">
        <f>INDEX('O3-8hr'!$A:$Y,$IU39+IP$23-$G$23,$IT39)</f>
        <v>37</v>
      </c>
      <c r="IQ39" s="17">
        <f>INDEX('O3-8hr'!$A:$Y,$IU39+IQ$23-$G$23,$IT39)</f>
        <v>43</v>
      </c>
      <c r="IR39" s="26">
        <f t="shared" si="57"/>
        <v>100</v>
      </c>
      <c r="IT39" s="26">
        <f>MATCH($B39,'O3-8hr'!$1:$1,0)</f>
        <v>18</v>
      </c>
      <c r="IU39" s="38">
        <f>MATCH(DATE($A39,$IT$19,$IU$19),'O3-8hr'!$B:$B,0)</f>
        <v>1161</v>
      </c>
    </row>
    <row r="40" spans="1:255" ht="12.75" customHeight="1" x14ac:dyDescent="0.2">
      <c r="A40" s="26">
        <v>2018</v>
      </c>
      <c r="B40" s="26">
        <v>420170012</v>
      </c>
      <c r="C40" s="88">
        <f>INDEX(Sites!$A:$N,MATCH($B40,Sites!$A:$A,0),2)</f>
        <v>40.107222</v>
      </c>
      <c r="D40" s="26" t="str">
        <f>INDEX(Sites!$A:$N,MATCH($B40,Sites!$A:$A,0),4)</f>
        <v>PA</v>
      </c>
      <c r="E40" s="26" t="str">
        <f>INDEX(Sites!$A:$N,MATCH($B40,Sites!$A:$A,0),10)</f>
        <v>12.0</v>
      </c>
      <c r="F40" s="148" t="str">
        <f>INDEX(Sites!$A:$N,MATCH($B40,Sites!$A:$A,0),6)</f>
        <v>Bucks (BRIS)</v>
      </c>
      <c r="G40" s="18">
        <f>INDEX('O3-8hr'!$A:$Y,$IU40+G$23-$G$23,$IT40)</f>
        <v>33</v>
      </c>
      <c r="H40" s="12">
        <f>INDEX('O3-8hr'!$A:$Y,$IU40+H$23-$G$23,$IT40)</f>
        <v>38</v>
      </c>
      <c r="I40" s="12">
        <f>INDEX('O3-8hr'!$A:$Y,$IU40+I$23-$G$23,$IT40)</f>
        <v>40</v>
      </c>
      <c r="J40" s="12">
        <f>INDEX('O3-8hr'!$A:$Y,$IU40+J$23-$G$23,$IT40)</f>
        <v>43</v>
      </c>
      <c r="K40" s="12">
        <f>INDEX('O3-8hr'!$A:$Y,$IU40+K$23-$G$23,$IT40)</f>
        <v>39</v>
      </c>
      <c r="L40" s="12">
        <f>INDEX('O3-8hr'!$A:$Y,$IU40+L$23-$G$23,$IT40)</f>
        <v>43</v>
      </c>
      <c r="M40" s="12">
        <f>INDEX('O3-8hr'!$A:$Y,$IU40+M$23-$G$23,$IT40)</f>
        <v>31</v>
      </c>
      <c r="N40" s="12" t="str">
        <f>INDEX('O3-8hr'!$A:$Y,$IU40+N$23-$G$23,$IT40)</f>
        <v/>
      </c>
      <c r="O40" s="12">
        <f>INDEX('O3-8hr'!$A:$Y,$IU40+O$23-$G$23,$IT40)</f>
        <v>31</v>
      </c>
      <c r="P40" s="12">
        <f>INDEX('O3-8hr'!$A:$Y,$IU40+P$23-$G$23,$IT40)</f>
        <v>42</v>
      </c>
      <c r="Q40" s="12">
        <f>INDEX('O3-8hr'!$A:$Y,$IU40+Q$23-$G$23,$IT40)</f>
        <v>45</v>
      </c>
      <c r="R40" s="12">
        <f>INDEX('O3-8hr'!$A:$Y,$IU40+R$23-$G$23,$IT40)</f>
        <v>38</v>
      </c>
      <c r="S40" s="12">
        <f>INDEX('O3-8hr'!$A:$Y,$IU40+S$23-$G$23,$IT40)</f>
        <v>40</v>
      </c>
      <c r="T40" s="12">
        <f>INDEX('O3-8hr'!$A:$Y,$IU40+T$23-$G$23,$IT40)</f>
        <v>37</v>
      </c>
      <c r="U40" s="12">
        <f>INDEX('O3-8hr'!$A:$Y,$IU40+U$23-$G$23,$IT40)</f>
        <v>39</v>
      </c>
      <c r="V40" s="12">
        <f>INDEX('O3-8hr'!$A:$Y,$IU40+V$23-$G$23,$IT40)</f>
        <v>41</v>
      </c>
      <c r="W40" s="12">
        <f>INDEX('O3-8hr'!$A:$Y,$IU40+W$23-$G$23,$IT40)</f>
        <v>42</v>
      </c>
      <c r="X40" s="12">
        <f>INDEX('O3-8hr'!$A:$Y,$IU40+X$23-$G$23,$IT40)</f>
        <v>47</v>
      </c>
      <c r="Y40" s="12">
        <f>INDEX('O3-8hr'!$A:$Y,$IU40+Y$23-$G$23,$IT40)</f>
        <v>47</v>
      </c>
      <c r="Z40" s="12">
        <f>INDEX('O3-8hr'!$A:$Y,$IU40+Z$23-$G$23,$IT40)</f>
        <v>34</v>
      </c>
      <c r="AA40" s="12">
        <f>INDEX('O3-8hr'!$A:$Y,$IU40+AA$23-$G$23,$IT40)</f>
        <v>39</v>
      </c>
      <c r="AB40" s="12">
        <f>INDEX('O3-8hr'!$A:$Y,$IU40+AB$23-$G$23,$IT40)</f>
        <v>44</v>
      </c>
      <c r="AC40" s="12">
        <f>INDEX('O3-8hr'!$A:$Y,$IU40+AC$23-$G$23,$IT40)</f>
        <v>44</v>
      </c>
      <c r="AD40" s="12">
        <f>INDEX('O3-8hr'!$A:$Y,$IU40+AD$23-$G$23,$IT40)</f>
        <v>47</v>
      </c>
      <c r="AE40" s="12">
        <f>INDEX('O3-8hr'!$A:$Y,$IU40+AE$23-$G$23,$IT40)</f>
        <v>38</v>
      </c>
      <c r="AF40" s="12">
        <f>INDEX('O3-8hr'!$A:$Y,$IU40+AF$23-$G$23,$IT40)</f>
        <v>45</v>
      </c>
      <c r="AG40" s="12">
        <f>INDEX('O3-8hr'!$A:$Y,$IU40+AG$23-$G$23,$IT40)</f>
        <v>44</v>
      </c>
      <c r="AH40" s="12">
        <f>INDEX('O3-8hr'!$A:$Y,$IU40+AH$23-$G$23,$IT40)</f>
        <v>22</v>
      </c>
      <c r="AI40" s="12">
        <f>INDEX('O3-8hr'!$A:$Y,$IU40+AI$23-$G$23,$IT40)</f>
        <v>37</v>
      </c>
      <c r="AJ40" s="12">
        <f>INDEX('O3-8hr'!$A:$Y,$IU40+AJ$23-$G$23,$IT40)</f>
        <v>36</v>
      </c>
      <c r="AK40" s="12">
        <f>INDEX('O3-8hr'!$A:$Y,$IU40+AK$23-$G$23,$IT40)</f>
        <v>45</v>
      </c>
      <c r="AL40" s="12">
        <f>INDEX('O3-8hr'!$A:$Y,$IU40+AL$23-$G$23,$IT40)</f>
        <v>43</v>
      </c>
      <c r="AM40" s="12">
        <f>INDEX('O3-8hr'!$A:$Y,$IU40+AM$23-$G$23,$IT40)</f>
        <v>36</v>
      </c>
      <c r="AN40" s="12">
        <f>INDEX('O3-8hr'!$A:$Y,$IU40+AN$23-$G$23,$IT40)</f>
        <v>36</v>
      </c>
      <c r="AO40" s="12">
        <f>INDEX('O3-8hr'!$A:$Y,$IU40+AO$23-$G$23,$IT40)</f>
        <v>44</v>
      </c>
      <c r="AP40" s="12" t="str">
        <f>INDEX('O3-8hr'!$A:$Y,$IU40+AP$23-$G$23,$IT40)</f>
        <v/>
      </c>
      <c r="AQ40" s="12">
        <f>INDEX('O3-8hr'!$A:$Y,$IU40+AQ$23-$G$23,$IT40)</f>
        <v>49</v>
      </c>
      <c r="AR40" s="12">
        <f>INDEX('O3-8hr'!$A:$Y,$IU40+AR$23-$G$23,$IT40)</f>
        <v>47</v>
      </c>
      <c r="AS40" s="12">
        <f>INDEX('O3-8hr'!$A:$Y,$IU40+AS$23-$G$23,$IT40)</f>
        <v>45</v>
      </c>
      <c r="AT40" s="12">
        <f>INDEX('O3-8hr'!$A:$Y,$IU40+AT$23-$G$23,$IT40)</f>
        <v>40</v>
      </c>
      <c r="AU40" s="12">
        <f>INDEX('O3-8hr'!$A:$Y,$IU40+AU$23-$G$23,$IT40)</f>
        <v>45</v>
      </c>
      <c r="AV40" s="12">
        <f>INDEX('O3-8hr'!$A:$Y,$IU40+AV$23-$G$23,$IT40)</f>
        <v>47</v>
      </c>
      <c r="AW40" s="12">
        <f>INDEX('O3-8hr'!$A:$Y,$IU40+AW$23-$G$23,$IT40)</f>
        <v>54</v>
      </c>
      <c r="AX40" s="12">
        <f>INDEX('O3-8hr'!$A:$Y,$IU40+AX$23-$G$23,$IT40)</f>
        <v>64</v>
      </c>
      <c r="AY40" s="12">
        <f>INDEX('O3-8hr'!$A:$Y,$IU40+AY$23-$G$23,$IT40)</f>
        <v>61</v>
      </c>
      <c r="AZ40" s="12">
        <f>INDEX('O3-8hr'!$A:$Y,$IU40+AZ$23-$G$23,$IT40)</f>
        <v>44</v>
      </c>
      <c r="BA40" s="12">
        <f>INDEX('O3-8hr'!$A:$Y,$IU40+BA$23-$G$23,$IT40)</f>
        <v>39</v>
      </c>
      <c r="BB40" s="12">
        <f>INDEX('O3-8hr'!$A:$Y,$IU40+BB$23-$G$23,$IT40)</f>
        <v>34</v>
      </c>
      <c r="BC40" s="12">
        <f>INDEX('O3-8hr'!$A:$Y,$IU40+BC$23-$G$23,$IT40)</f>
        <v>39</v>
      </c>
      <c r="BD40" s="12">
        <f>INDEX('O3-8hr'!$A:$Y,$IU40+BD$23-$G$23,$IT40)</f>
        <v>43</v>
      </c>
      <c r="BE40" s="12">
        <f>INDEX('O3-8hr'!$A:$Y,$IU40+BE$23-$G$23,$IT40)</f>
        <v>45</v>
      </c>
      <c r="BF40" s="12">
        <f>INDEX('O3-8hr'!$A:$Y,$IU40+BF$23-$G$23,$IT40)</f>
        <v>53</v>
      </c>
      <c r="BG40" s="12">
        <f>INDEX('O3-8hr'!$A:$Y,$IU40+BG$23-$G$23,$IT40)</f>
        <v>56</v>
      </c>
      <c r="BH40" s="12">
        <f>INDEX('O3-8hr'!$A:$Y,$IU40+BH$23-$G$23,$IT40)</f>
        <v>60</v>
      </c>
      <c r="BI40" s="12">
        <f>INDEX('O3-8hr'!$A:$Y,$IU40+BI$23-$G$23,$IT40)</f>
        <v>51</v>
      </c>
      <c r="BJ40" s="12">
        <f>INDEX('O3-8hr'!$A:$Y,$IU40+BJ$23-$G$23,$IT40)</f>
        <v>41</v>
      </c>
      <c r="BK40" s="12">
        <f>INDEX('O3-8hr'!$A:$Y,$IU40+BK$23-$G$23,$IT40)</f>
        <v>50</v>
      </c>
      <c r="BL40" s="12">
        <f>INDEX('O3-8hr'!$A:$Y,$IU40+BL$23-$G$23,$IT40)</f>
        <v>46</v>
      </c>
      <c r="BM40" s="12">
        <f>INDEX('O3-8hr'!$A:$Y,$IU40+BM$23-$G$23,$IT40)</f>
        <v>59</v>
      </c>
      <c r="BN40" s="12">
        <f>INDEX('O3-8hr'!$A:$Y,$IU40+BN$23-$G$23,$IT40)</f>
        <v>35</v>
      </c>
      <c r="BO40" s="12">
        <f>INDEX('O3-8hr'!$A:$Y,$IU40+BO$23-$G$23,$IT40)</f>
        <v>43</v>
      </c>
      <c r="BP40" s="12">
        <f>INDEX('O3-8hr'!$A:$Y,$IU40+BP$23-$G$23,$IT40)</f>
        <v>72</v>
      </c>
      <c r="BQ40" s="12">
        <f>INDEX('O3-8hr'!$A:$Y,$IU40+BQ$23-$G$23,$IT40)</f>
        <v>71</v>
      </c>
      <c r="BR40" s="12">
        <f>INDEX('O3-8hr'!$A:$Y,$IU40+BR$23-$G$23,$IT40)</f>
        <v>72</v>
      </c>
      <c r="BS40" s="12">
        <f>INDEX('O3-8hr'!$A:$Y,$IU40+BS$23-$G$23,$IT40)</f>
        <v>60</v>
      </c>
      <c r="BT40" s="12">
        <f>INDEX('O3-8hr'!$A:$Y,$IU40+BT$23-$G$23,$IT40)</f>
        <v>57</v>
      </c>
      <c r="BU40" s="12">
        <f>INDEX('O3-8hr'!$A:$Y,$IU40+BU$23-$G$23,$IT40)</f>
        <v>49</v>
      </c>
      <c r="BV40" s="12">
        <f>INDEX('O3-8hr'!$A:$Y,$IU40+BV$23-$G$23,$IT40)</f>
        <v>56</v>
      </c>
      <c r="BW40" s="12">
        <f>INDEX('O3-8hr'!$A:$Y,$IU40+BW$23-$G$23,$IT40)</f>
        <v>54</v>
      </c>
      <c r="BX40" s="12">
        <f>INDEX('O3-8hr'!$A:$Y,$IU40+BX$23-$G$23,$IT40)</f>
        <v>65</v>
      </c>
      <c r="BY40" s="12">
        <f>INDEX('O3-8hr'!$A:$Y,$IU40+BY$23-$G$23,$IT40)</f>
        <v>51</v>
      </c>
      <c r="BZ40" s="12">
        <f>INDEX('O3-8hr'!$A:$Y,$IU40+BZ$23-$G$23,$IT40)</f>
        <v>54</v>
      </c>
      <c r="CA40" s="12">
        <f>INDEX('O3-8hr'!$A:$Y,$IU40+CA$23-$G$23,$IT40)</f>
        <v>42</v>
      </c>
      <c r="CB40" s="12">
        <f>INDEX('O3-8hr'!$A:$Y,$IU40+CB$23-$G$23,$IT40)</f>
        <v>36</v>
      </c>
      <c r="CC40" s="12">
        <f>INDEX('O3-8hr'!$A:$Y,$IU40+CC$23-$G$23,$IT40)</f>
        <v>40</v>
      </c>
      <c r="CD40" s="12">
        <f>INDEX('O3-8hr'!$A:$Y,$IU40+CD$23-$G$23,$IT40)</f>
        <v>54</v>
      </c>
      <c r="CE40" s="12">
        <f>INDEX('O3-8hr'!$A:$Y,$IU40+CE$23-$G$23,$IT40)</f>
        <v>34</v>
      </c>
      <c r="CF40" s="12">
        <f>INDEX('O3-8hr'!$A:$Y,$IU40+CF$23-$G$23,$IT40)</f>
        <v>18</v>
      </c>
      <c r="CG40" s="12">
        <f>INDEX('O3-8hr'!$A:$Y,$IU40+CG$23-$G$23,$IT40)</f>
        <v>36</v>
      </c>
      <c r="CH40" s="12">
        <f>INDEX('O3-8hr'!$A:$Y,$IU40+CH$23-$G$23,$IT40)</f>
        <v>26</v>
      </c>
      <c r="CI40" s="12">
        <f>INDEX('O3-8hr'!$A:$Y,$IU40+CI$23-$G$23,$IT40)</f>
        <v>40</v>
      </c>
      <c r="CJ40" s="12">
        <f>INDEX('O3-8hr'!$A:$Y,$IU40+CJ$23-$G$23,$IT40)</f>
        <v>59</v>
      </c>
      <c r="CK40" s="12">
        <f>INDEX('O3-8hr'!$A:$Y,$IU40+CK$23-$G$23,$IT40)</f>
        <v>30</v>
      </c>
      <c r="CL40" s="12">
        <f>INDEX('O3-8hr'!$A:$Y,$IU40+CL$23-$G$23,$IT40)</f>
        <v>44</v>
      </c>
      <c r="CM40" s="12">
        <f>INDEX('O3-8hr'!$A:$Y,$IU40+CM$23-$G$23,$IT40)</f>
        <v>61</v>
      </c>
      <c r="CN40" s="12">
        <f>INDEX('O3-8hr'!$A:$Y,$IU40+CN$23-$G$23,$IT40)</f>
        <v>71</v>
      </c>
      <c r="CO40" s="12">
        <f>INDEX('O3-8hr'!$A:$Y,$IU40+CO$23-$G$23,$IT40)</f>
        <v>68</v>
      </c>
      <c r="CP40" s="12">
        <f>INDEX('O3-8hr'!$A:$Y,$IU40+CP$23-$G$23,$IT40)</f>
        <v>39</v>
      </c>
      <c r="CQ40" s="12">
        <f>INDEX('O3-8hr'!$A:$Y,$IU40+CQ$23-$G$23,$IT40)</f>
        <v>33</v>
      </c>
      <c r="CR40" s="12">
        <f>INDEX('O3-8hr'!$A:$Y,$IU40+CR$23-$G$23,$IT40)</f>
        <v>0</v>
      </c>
      <c r="CS40" s="12">
        <f>INDEX('O3-8hr'!$A:$Y,$IU40+CS$23-$G$23,$IT40)</f>
        <v>29</v>
      </c>
      <c r="CT40" s="12">
        <f>INDEX('O3-8hr'!$A:$Y,$IU40+CT$23-$G$23,$IT40)</f>
        <v>21</v>
      </c>
      <c r="CU40" s="12">
        <f>INDEX('O3-8hr'!$A:$Y,$IU40+CU$23-$G$23,$IT40)</f>
        <v>56</v>
      </c>
      <c r="CV40" s="12">
        <f>INDEX('O3-8hr'!$A:$Y,$IU40+CV$23-$G$23,$IT40)</f>
        <v>47</v>
      </c>
      <c r="CW40" s="12">
        <f>INDEX('O3-8hr'!$A:$Y,$IU40+CW$23-$G$23,$IT40)</f>
        <v>28</v>
      </c>
      <c r="CX40" s="12">
        <f>INDEX('O3-8hr'!$A:$Y,$IU40+CX$23-$G$23,$IT40)</f>
        <v>37</v>
      </c>
      <c r="CY40" s="12">
        <f>INDEX('O3-8hr'!$A:$Y,$IU40+CY$23-$G$23,$IT40)</f>
        <v>0</v>
      </c>
      <c r="CZ40" s="12">
        <f>INDEX('O3-8hr'!$A:$Y,$IU40+CZ$23-$G$23,$IT40)</f>
        <v>35</v>
      </c>
      <c r="DA40" s="12">
        <f>INDEX('O3-8hr'!$A:$Y,$IU40+DA$23-$G$23,$IT40)</f>
        <v>41</v>
      </c>
      <c r="DB40" s="12">
        <f>INDEX('O3-8hr'!$A:$Y,$IU40+DB$23-$G$23,$IT40)</f>
        <v>62</v>
      </c>
      <c r="DC40" s="12">
        <f>INDEX('O3-8hr'!$A:$Y,$IU40+DC$23-$G$23,$IT40)</f>
        <v>70</v>
      </c>
      <c r="DD40" s="12">
        <f>INDEX('O3-8hr'!$A:$Y,$IU40+DD$23-$G$23,$IT40)</f>
        <v>33</v>
      </c>
      <c r="DE40" s="12">
        <f>INDEX('O3-8hr'!$A:$Y,$IU40+DE$23-$G$23,$IT40)</f>
        <v>42</v>
      </c>
      <c r="DF40" s="12">
        <f>INDEX('O3-8hr'!$A:$Y,$IU40+DF$23-$G$23,$IT40)</f>
        <v>45</v>
      </c>
      <c r="DG40" s="12">
        <f>INDEX('O3-8hr'!$A:$Y,$IU40+DG$23-$G$23,$IT40)</f>
        <v>45</v>
      </c>
      <c r="DH40" s="12">
        <f>INDEX('O3-8hr'!$A:$Y,$IU40+DH$23-$G$23,$IT40)</f>
        <v>47</v>
      </c>
      <c r="DI40" s="12">
        <f>INDEX('O3-8hr'!$A:$Y,$IU40+DI$23-$G$23,$IT40)</f>
        <v>40</v>
      </c>
      <c r="DJ40" s="12">
        <f>INDEX('O3-8hr'!$A:$Y,$IU40+DJ$23-$G$23,$IT40)</f>
        <v>50</v>
      </c>
      <c r="DK40" s="12">
        <f>INDEX('O3-8hr'!$A:$Y,$IU40+DK$23-$G$23,$IT40)</f>
        <v>78</v>
      </c>
      <c r="DL40" s="12">
        <f>INDEX('O3-8hr'!$A:$Y,$IU40+DL$23-$G$23,$IT40)</f>
        <v>81</v>
      </c>
      <c r="DM40" s="12">
        <f>INDEX('O3-8hr'!$A:$Y,$IU40+DM$23-$G$23,$IT40)</f>
        <v>0</v>
      </c>
      <c r="DN40" s="12" t="str">
        <f>INDEX('O3-8hr'!$A:$Y,$IU40+DN$23-$G$23,$IT40)</f>
        <v/>
      </c>
      <c r="DO40" s="12" t="str">
        <f>INDEX('O3-8hr'!$A:$Y,$IU40+DO$23-$G$23,$IT40)</f>
        <v/>
      </c>
      <c r="DP40" s="12" t="str">
        <f>INDEX('O3-8hr'!$A:$Y,$IU40+DP$23-$G$23,$IT40)</f>
        <v/>
      </c>
      <c r="DQ40" s="12" t="str">
        <f>INDEX('O3-8hr'!$A:$Y,$IU40+DQ$23-$G$23,$IT40)</f>
        <v/>
      </c>
      <c r="DR40" s="12" t="str">
        <f>INDEX('O3-8hr'!$A:$Y,$IU40+DR$23-$G$23,$IT40)</f>
        <v/>
      </c>
      <c r="DS40" s="12">
        <f>INDEX('O3-8hr'!$A:$Y,$IU40+DS$23-$G$23,$IT40)</f>
        <v>41</v>
      </c>
      <c r="DT40" s="12">
        <f>INDEX('O3-8hr'!$A:$Y,$IU40+DT$23-$G$23,$IT40)</f>
        <v>49</v>
      </c>
      <c r="DU40" s="12">
        <f>INDEX('O3-8hr'!$A:$Y,$IU40+DU$23-$G$23,$IT40)</f>
        <v>38</v>
      </c>
      <c r="DV40" s="12">
        <f>INDEX('O3-8hr'!$A:$Y,$IU40+DV$23-$G$23,$IT40)</f>
        <v>57</v>
      </c>
      <c r="DW40" s="12">
        <f>INDEX('O3-8hr'!$A:$Y,$IU40+DW$23-$G$23,$IT40)</f>
        <v>62</v>
      </c>
      <c r="DX40" s="12">
        <f>INDEX('O3-8hr'!$A:$Y,$IU40+DX$23-$G$23,$IT40)</f>
        <v>56</v>
      </c>
      <c r="DY40" s="12">
        <f>INDEX('O3-8hr'!$A:$Y,$IU40+DY$23-$G$23,$IT40)</f>
        <v>78</v>
      </c>
      <c r="DZ40" s="12">
        <f>INDEX('O3-8hr'!$A:$Y,$IU40+DZ$23-$G$23,$IT40)</f>
        <v>91</v>
      </c>
      <c r="EA40" s="12">
        <f>INDEX('O3-8hr'!$A:$Y,$IU40+EA$23-$G$23,$IT40)</f>
        <v>67</v>
      </c>
      <c r="EB40" s="12">
        <f>INDEX('O3-8hr'!$A:$Y,$IU40+EB$23-$G$23,$IT40)</f>
        <v>45</v>
      </c>
      <c r="EC40" s="12">
        <f>INDEX('O3-8hr'!$A:$Y,$IU40+EC$23-$G$23,$IT40)</f>
        <v>33</v>
      </c>
      <c r="ED40" s="12">
        <f>INDEX('O3-8hr'!$A:$Y,$IU40+ED$23-$G$23,$IT40)</f>
        <v>32</v>
      </c>
      <c r="EE40" s="12">
        <f>INDEX('O3-8hr'!$A:$Y,$IU40+EE$23-$G$23,$IT40)</f>
        <v>55</v>
      </c>
      <c r="EF40" s="12">
        <f>INDEX('O3-8hr'!$A:$Y,$IU40+EF$23-$G$23,$IT40)</f>
        <v>55</v>
      </c>
      <c r="EG40" s="12">
        <f>INDEX('O3-8hr'!$A:$Y,$IU40+EG$23-$G$23,$IT40)</f>
        <v>86</v>
      </c>
      <c r="EH40" s="12">
        <f>INDEX('O3-8hr'!$A:$Y,$IU40+EH$23-$G$23,$IT40)</f>
        <v>84</v>
      </c>
      <c r="EI40" s="12">
        <f>INDEX('O3-8hr'!$A:$Y,$IU40+EI$23-$G$23,$IT40)</f>
        <v>48</v>
      </c>
      <c r="EJ40" s="12">
        <f>INDEX('O3-8hr'!$A:$Y,$IU40+EJ$23-$G$23,$IT40)</f>
        <v>55</v>
      </c>
      <c r="EK40" s="12">
        <f>INDEX('O3-8hr'!$A:$Y,$IU40+EK$23-$G$23,$IT40)</f>
        <v>53</v>
      </c>
      <c r="EL40" s="12">
        <f>INDEX('O3-8hr'!$A:$Y,$IU40+EL$23-$G$23,$IT40)</f>
        <v>68</v>
      </c>
      <c r="EM40" s="12">
        <f>INDEX('O3-8hr'!$A:$Y,$IU40+EM$23-$G$23,$IT40)</f>
        <v>59</v>
      </c>
      <c r="EN40" s="12">
        <f>INDEX('O3-8hr'!$A:$Y,$IU40+EN$23-$G$23,$IT40)</f>
        <v>86</v>
      </c>
      <c r="EO40" s="12">
        <f>INDEX('O3-8hr'!$A:$Y,$IU40+EO$23-$G$23,$IT40)</f>
        <v>53</v>
      </c>
      <c r="EP40" s="12">
        <f>INDEX('O3-8hr'!$A:$Y,$IU40+EP$23-$G$23,$IT40)</f>
        <v>34</v>
      </c>
      <c r="EQ40" s="12">
        <f>INDEX('O3-8hr'!$A:$Y,$IU40+EQ$23-$G$23,$IT40)</f>
        <v>63</v>
      </c>
      <c r="ER40" s="12">
        <f>INDEX('O3-8hr'!$A:$Y,$IU40+ER$23-$G$23,$IT40)</f>
        <v>50</v>
      </c>
      <c r="ES40" s="12">
        <f>INDEX('O3-8hr'!$A:$Y,$IU40+ES$23-$G$23,$IT40)</f>
        <v>36</v>
      </c>
      <c r="ET40" s="12">
        <f>INDEX('O3-8hr'!$A:$Y,$IU40+ET$23-$G$23,$IT40)</f>
        <v>30</v>
      </c>
      <c r="EU40" s="12">
        <f>INDEX('O3-8hr'!$A:$Y,$IU40+EU$23-$G$23,$IT40)</f>
        <v>27</v>
      </c>
      <c r="EV40" s="12">
        <f>INDEX('O3-8hr'!$A:$Y,$IU40+EV$23-$G$23,$IT40)</f>
        <v>24</v>
      </c>
      <c r="EW40" s="12">
        <f>INDEX('O3-8hr'!$A:$Y,$IU40+EW$23-$G$23,$IT40)</f>
        <v>37</v>
      </c>
      <c r="EX40" s="12">
        <f>INDEX('O3-8hr'!$A:$Y,$IU40+EX$23-$G$23,$IT40)</f>
        <v>54</v>
      </c>
      <c r="EY40" s="12">
        <f>INDEX('O3-8hr'!$A:$Y,$IU40+EY$23-$G$23,$IT40)</f>
        <v>46</v>
      </c>
      <c r="EZ40" s="12">
        <f>INDEX('O3-8hr'!$A:$Y,$IU40+EZ$23-$G$23,$IT40)</f>
        <v>56</v>
      </c>
      <c r="FA40" s="12">
        <f>INDEX('O3-8hr'!$A:$Y,$IU40+FA$23-$G$23,$IT40)</f>
        <v>43</v>
      </c>
      <c r="FB40" s="12">
        <f>INDEX('O3-8hr'!$A:$Y,$IU40+FB$23-$G$23,$IT40)</f>
        <v>40</v>
      </c>
      <c r="FC40" s="12">
        <f>INDEX('O3-8hr'!$A:$Y,$IU40+FC$23-$G$23,$IT40)</f>
        <v>42</v>
      </c>
      <c r="FD40" s="12">
        <f>INDEX('O3-8hr'!$A:$Y,$IU40+FD$23-$G$23,$IT40)</f>
        <v>38</v>
      </c>
      <c r="FE40" s="12">
        <f>INDEX('O3-8hr'!$A:$Y,$IU40+FE$23-$G$23,$IT40)</f>
        <v>30</v>
      </c>
      <c r="FF40" s="12">
        <f>INDEX('O3-8hr'!$A:$Y,$IU40+FF$23-$G$23,$IT40)</f>
        <v>25</v>
      </c>
      <c r="FG40" s="12">
        <f>INDEX('O3-8hr'!$A:$Y,$IU40+FG$23-$G$23,$IT40)</f>
        <v>44</v>
      </c>
      <c r="FH40" s="12">
        <f>INDEX('O3-8hr'!$A:$Y,$IU40+FH$23-$G$23,$IT40)</f>
        <v>55</v>
      </c>
      <c r="FI40" s="12">
        <f>INDEX('O3-8hr'!$A:$Y,$IU40+FI$23-$G$23,$IT40)</f>
        <v>63</v>
      </c>
      <c r="FJ40" s="12">
        <f>INDEX('O3-8hr'!$A:$Y,$IU40+FJ$23-$G$23,$IT40)</f>
        <v>52</v>
      </c>
      <c r="FK40" s="12">
        <f>INDEX('O3-8hr'!$A:$Y,$IU40+FK$23-$G$23,$IT40)</f>
        <v>80</v>
      </c>
      <c r="FL40" s="12">
        <f>INDEX('O3-8hr'!$A:$Y,$IU40+FL$23-$G$23,$IT40)</f>
        <v>53</v>
      </c>
      <c r="FM40" s="12">
        <f>INDEX('O3-8hr'!$A:$Y,$IU40+FM$23-$G$23,$IT40)</f>
        <v>67</v>
      </c>
      <c r="FN40" s="12">
        <f>INDEX('O3-8hr'!$A:$Y,$IU40+FN$23-$G$23,$IT40)</f>
        <v>45</v>
      </c>
      <c r="FO40" s="12">
        <f>INDEX('O3-8hr'!$A:$Y,$IU40+FO$23-$G$23,$IT40)</f>
        <v>52</v>
      </c>
      <c r="FP40" s="12">
        <f>INDEX('O3-8hr'!$A:$Y,$IU40+FP$23-$G$23,$IT40)</f>
        <v>27</v>
      </c>
      <c r="FQ40" s="12">
        <f>INDEX('O3-8hr'!$A:$Y,$IU40+FQ$23-$G$23,$IT40)</f>
        <v>40</v>
      </c>
      <c r="FR40" s="12">
        <f>INDEX('O3-8hr'!$A:$Y,$IU40+FR$23-$G$23,$IT40)</f>
        <v>49</v>
      </c>
      <c r="FS40" s="12">
        <f>INDEX('O3-8hr'!$A:$Y,$IU40+FS$23-$G$23,$IT40)</f>
        <v>71</v>
      </c>
      <c r="FT40" s="12" t="str">
        <f>INDEX('O3-8hr'!$A:$Y,$IU40+FT$23-$G$23,$IT40)</f>
        <v/>
      </c>
      <c r="FU40" s="12" t="str">
        <f>INDEX('O3-8hr'!$A:$Y,$IU40+FU$23-$G$23,$IT40)</f>
        <v/>
      </c>
      <c r="FV40" s="12" t="str">
        <f>INDEX('O3-8hr'!$A:$Y,$IU40+FV$23-$G$23,$IT40)</f>
        <v/>
      </c>
      <c r="FW40" s="12">
        <f>INDEX('O3-8hr'!$A:$Y,$IU40+FW$23-$G$23,$IT40)</f>
        <v>33</v>
      </c>
      <c r="FX40" s="12">
        <f>INDEX('O3-8hr'!$A:$Y,$IU40+FX$23-$G$23,$IT40)</f>
        <v>26</v>
      </c>
      <c r="FY40" s="12">
        <f>INDEX('O3-8hr'!$A:$Y,$IU40+FY$23-$G$23,$IT40)</f>
        <v>46</v>
      </c>
      <c r="FZ40" s="12">
        <f>INDEX('O3-8hr'!$A:$Y,$IU40+FZ$23-$G$23,$IT40)</f>
        <v>32</v>
      </c>
      <c r="GA40" s="12">
        <f>INDEX('O3-8hr'!$A:$Y,$IU40+GA$23-$G$23,$IT40)</f>
        <v>55</v>
      </c>
      <c r="GB40" s="12">
        <f>INDEX('O3-8hr'!$A:$Y,$IU40+GB$23-$G$23,$IT40)</f>
        <v>46</v>
      </c>
      <c r="GC40" s="12">
        <f>INDEX('O3-8hr'!$A:$Y,$IU40+GC$23-$G$23,$IT40)</f>
        <v>52</v>
      </c>
      <c r="GD40" s="12">
        <f>INDEX('O3-8hr'!$A:$Y,$IU40+GD$23-$G$23,$IT40)</f>
        <v>61</v>
      </c>
      <c r="GE40" s="12">
        <f>INDEX('O3-8hr'!$A:$Y,$IU40+GE$23-$G$23,$IT40)</f>
        <v>62</v>
      </c>
      <c r="GF40" s="12">
        <f>INDEX('O3-8hr'!$A:$Y,$IU40+GF$23-$G$23,$IT40)</f>
        <v>64</v>
      </c>
      <c r="GG40" s="12">
        <f>INDEX('O3-8hr'!$A:$Y,$IU40+GG$23-$G$23,$IT40)</f>
        <v>45</v>
      </c>
      <c r="GH40" s="12">
        <f>INDEX('O3-8hr'!$A:$Y,$IU40+GH$23-$G$23,$IT40)</f>
        <v>21</v>
      </c>
      <c r="GI40" s="12">
        <f>INDEX('O3-8hr'!$A:$Y,$IU40+GI$23-$G$23,$IT40)</f>
        <v>34</v>
      </c>
      <c r="GJ40" s="12">
        <f>INDEX('O3-8hr'!$A:$Y,$IU40+GJ$23-$G$23,$IT40)</f>
        <v>38</v>
      </c>
      <c r="GK40" s="12">
        <f>INDEX('O3-8hr'!$A:$Y,$IU40+GK$23-$G$23,$IT40)</f>
        <v>63</v>
      </c>
      <c r="GL40" s="12">
        <f>INDEX('O3-8hr'!$A:$Y,$IU40+GL$23-$G$23,$IT40)</f>
        <v>47</v>
      </c>
      <c r="GM40" s="12">
        <f>INDEX('O3-8hr'!$A:$Y,$IU40+GM$23-$G$23,$IT40)</f>
        <v>52</v>
      </c>
      <c r="GN40" s="12">
        <f>INDEX('O3-8hr'!$A:$Y,$IU40+GN$23-$G$23,$IT40)</f>
        <v>65</v>
      </c>
      <c r="GO40" s="12">
        <f>INDEX('O3-8hr'!$A:$Y,$IU40+GO$23-$G$23,$IT40)</f>
        <v>39</v>
      </c>
      <c r="GP40" s="12">
        <f>INDEX('O3-8hr'!$A:$Y,$IU40+GP$23-$G$23,$IT40)</f>
        <v>21</v>
      </c>
      <c r="GQ40" s="12">
        <f>INDEX('O3-8hr'!$A:$Y,$IU40+GQ$23-$G$23,$IT40)</f>
        <v>25</v>
      </c>
      <c r="GR40" s="12">
        <f>INDEX('O3-8hr'!$A:$Y,$IU40+GR$23-$G$23,$IT40)</f>
        <v>26</v>
      </c>
      <c r="GS40" s="12">
        <f>INDEX('O3-8hr'!$A:$Y,$IU40+GS$23-$G$23,$IT40)</f>
        <v>7</v>
      </c>
      <c r="GT40" s="12">
        <f>INDEX('O3-8hr'!$A:$Y,$IU40+GT$23-$G$23,$IT40)</f>
        <v>13</v>
      </c>
      <c r="GU40" s="12">
        <f>INDEX('O3-8hr'!$A:$Y,$IU40+GU$23-$G$23,$IT40)</f>
        <v>19</v>
      </c>
      <c r="GV40" s="12">
        <f>INDEX('O3-8hr'!$A:$Y,$IU40+GV$23-$G$23,$IT40)</f>
        <v>21</v>
      </c>
      <c r="GW40" s="12">
        <f>INDEX('O3-8hr'!$A:$Y,$IU40+GW$23-$G$23,$IT40)</f>
        <v>34</v>
      </c>
      <c r="GX40" s="12">
        <f>INDEX('O3-8hr'!$A:$Y,$IU40+GX$23-$G$23,$IT40)</f>
        <v>40</v>
      </c>
      <c r="GY40" s="12">
        <f>INDEX('O3-8hr'!$A:$Y,$IU40+GY$23-$G$23,$IT40)</f>
        <v>23</v>
      </c>
      <c r="GZ40" s="12">
        <f>INDEX('O3-8hr'!$A:$Y,$IU40+GZ$23-$G$23,$IT40)</f>
        <v>19</v>
      </c>
      <c r="HA40" s="12">
        <f>INDEX('O3-8hr'!$A:$Y,$IU40+HA$23-$G$23,$IT40)</f>
        <v>38</v>
      </c>
      <c r="HB40" s="12">
        <f>INDEX('O3-8hr'!$A:$Y,$IU40+HB$23-$G$23,$IT40)</f>
        <v>22</v>
      </c>
      <c r="HC40" s="12">
        <f>INDEX('O3-8hr'!$A:$Y,$IU40+HC$23-$G$23,$IT40)</f>
        <v>31</v>
      </c>
      <c r="HD40" s="12">
        <f>INDEX('O3-8hr'!$A:$Y,$IU40+HD$23-$G$23,$IT40)</f>
        <v>24</v>
      </c>
      <c r="HE40" s="12">
        <f>INDEX('O3-8hr'!$A:$Y,$IU40+HE$23-$G$23,$IT40)</f>
        <v>15</v>
      </c>
      <c r="HF40" s="12">
        <f>INDEX('O3-8hr'!$A:$Y,$IU40+HF$23-$G$23,$IT40)</f>
        <v>33</v>
      </c>
      <c r="HG40" s="12">
        <f>INDEX('O3-8hr'!$A:$Y,$IU40+HG$23-$G$23,$IT40)</f>
        <v>21</v>
      </c>
      <c r="HH40" s="12">
        <f>INDEX('O3-8hr'!$A:$Y,$IU40+HH$23-$G$23,$IT40)</f>
        <v>26</v>
      </c>
      <c r="HI40" s="12">
        <f>INDEX('O3-8hr'!$A:$Y,$IU40+HI$23-$G$23,$IT40)</f>
        <v>33</v>
      </c>
      <c r="HJ40" s="12">
        <f>INDEX('O3-8hr'!$A:$Y,$IU40+HJ$23-$G$23,$IT40)</f>
        <v>21</v>
      </c>
      <c r="HK40" s="12">
        <f>INDEX('O3-8hr'!$A:$Y,$IU40+HK$23-$G$23,$IT40)</f>
        <v>44</v>
      </c>
      <c r="HL40" s="12">
        <f>INDEX('O3-8hr'!$A:$Y,$IU40+HL$23-$G$23,$IT40)</f>
        <v>42</v>
      </c>
      <c r="HM40" s="12">
        <f>INDEX('O3-8hr'!$A:$Y,$IU40+HM$23-$G$23,$IT40)</f>
        <v>48</v>
      </c>
      <c r="HN40" s="12">
        <f>INDEX('O3-8hr'!$A:$Y,$IU40+HN$23-$G$23,$IT40)</f>
        <v>42</v>
      </c>
      <c r="HO40" s="12">
        <f>INDEX('O3-8hr'!$A:$Y,$IU40+HO$23-$G$23,$IT40)</f>
        <v>34</v>
      </c>
      <c r="HP40" s="12">
        <f>INDEX('O3-8hr'!$A:$Y,$IU40+HP$23-$G$23,$IT40)</f>
        <v>41</v>
      </c>
      <c r="HQ40" s="12">
        <f>INDEX('O3-8hr'!$A:$Y,$IU40+HQ$23-$G$23,$IT40)</f>
        <v>23</v>
      </c>
      <c r="HR40" s="12">
        <f>INDEX('O3-8hr'!$A:$Y,$IU40+HR$23-$G$23,$IT40)</f>
        <v>21</v>
      </c>
      <c r="HS40" s="12">
        <f>INDEX('O3-8hr'!$A:$Y,$IU40+HS$23-$G$23,$IT40)</f>
        <v>28</v>
      </c>
      <c r="HT40" s="12">
        <f>INDEX('O3-8hr'!$A:$Y,$IU40+HT$23-$G$23,$IT40)</f>
        <v>18</v>
      </c>
      <c r="HU40" s="12">
        <f>INDEX('O3-8hr'!$A:$Y,$IU40+HU$23-$G$23,$IT40)</f>
        <v>32</v>
      </c>
      <c r="HV40" s="12">
        <f>INDEX('O3-8hr'!$A:$Y,$IU40+HV$23-$G$23,$IT40)</f>
        <v>32</v>
      </c>
      <c r="HW40" s="12">
        <f>INDEX('O3-8hr'!$A:$Y,$IU40+HW$23-$G$23,$IT40)</f>
        <v>17</v>
      </c>
      <c r="HX40" s="12">
        <f>INDEX('O3-8hr'!$A:$Y,$IU40+HX$23-$G$23,$IT40)</f>
        <v>28</v>
      </c>
      <c r="HY40" s="12">
        <f>INDEX('O3-8hr'!$A:$Y,$IU40+HY$23-$G$23,$IT40)</f>
        <v>28</v>
      </c>
      <c r="HZ40" s="12">
        <f>INDEX('O3-8hr'!$A:$Y,$IU40+HZ$23-$G$23,$IT40)</f>
        <v>22</v>
      </c>
      <c r="IA40" s="12">
        <f>INDEX('O3-8hr'!$A:$Y,$IU40+IA$23-$G$23,$IT40)</f>
        <v>23</v>
      </c>
      <c r="IB40" s="12">
        <f>INDEX('O3-8hr'!$A:$Y,$IU40+IB$23-$G$23,$IT40)</f>
        <v>29</v>
      </c>
      <c r="IC40" s="12">
        <f>INDEX('O3-8hr'!$A:$Y,$IU40+IC$23-$G$23,$IT40)</f>
        <v>33</v>
      </c>
      <c r="ID40" s="12">
        <f>INDEX('O3-8hr'!$A:$Y,$IU40+ID$23-$G$23,$IT40)</f>
        <v>32</v>
      </c>
      <c r="IE40" s="12">
        <f>INDEX('O3-8hr'!$A:$Y,$IU40+IE$23-$G$23,$IT40)</f>
        <v>33</v>
      </c>
      <c r="IF40" s="12">
        <f>INDEX('O3-8hr'!$A:$Y,$IU40+IF$23-$G$23,$IT40)</f>
        <v>30</v>
      </c>
      <c r="IG40" s="12">
        <f>INDEX('O3-8hr'!$A:$Y,$IU40+IG$23-$G$23,$IT40)</f>
        <v>28</v>
      </c>
      <c r="IH40" s="12">
        <f>INDEX('O3-8hr'!$A:$Y,$IU40+IH$23-$G$23,$IT40)</f>
        <v>29</v>
      </c>
      <c r="II40" s="12">
        <f>INDEX('O3-8hr'!$A:$Y,$IU40+II$23-$G$23,$IT40)</f>
        <v>36</v>
      </c>
      <c r="IJ40" s="12">
        <f>INDEX('O3-8hr'!$A:$Y,$IU40+IJ$23-$G$23,$IT40)</f>
        <v>22</v>
      </c>
      <c r="IK40" s="12">
        <f>INDEX('O3-8hr'!$A:$Y,$IU40+IK$23-$G$23,$IT40)</f>
        <v>27</v>
      </c>
      <c r="IL40" s="12">
        <f>INDEX('O3-8hr'!$A:$Y,$IU40+IL$23-$G$23,$IT40)</f>
        <v>31</v>
      </c>
      <c r="IM40" s="12">
        <f>INDEX('O3-8hr'!$A:$Y,$IU40+IM$23-$G$23,$IT40)</f>
        <v>27</v>
      </c>
      <c r="IN40" s="12">
        <f>INDEX('O3-8hr'!$A:$Y,$IU40+IN$23-$G$23,$IT40)</f>
        <v>16</v>
      </c>
      <c r="IO40" s="12">
        <f>INDEX('O3-8hr'!$A:$Y,$IU40+IO$23-$G$23,$IT40)</f>
        <v>25</v>
      </c>
      <c r="IP40" s="12">
        <f>INDEX('O3-8hr'!$A:$Y,$IU40+IP$23-$G$23,$IT40)</f>
        <v>34</v>
      </c>
      <c r="IQ40" s="17">
        <f>INDEX('O3-8hr'!$A:$Y,$IU40+IQ$23-$G$23,$IT40)</f>
        <v>43</v>
      </c>
      <c r="IR40" s="26">
        <f t="shared" si="57"/>
        <v>91</v>
      </c>
      <c r="IT40" s="26">
        <f>MATCH($B40,'O3-8hr'!$1:$1,0)</f>
        <v>19</v>
      </c>
      <c r="IU40" s="38">
        <f>MATCH(DATE($A40,$IT$19,$IU$19),'O3-8hr'!$B:$B,0)</f>
        <v>1161</v>
      </c>
    </row>
    <row r="41" spans="1:255" ht="12.75" customHeight="1" x14ac:dyDescent="0.2">
      <c r="A41" s="26">
        <v>2018</v>
      </c>
      <c r="B41" s="26">
        <v>420290100</v>
      </c>
      <c r="C41" s="88">
        <f>INDEX(Sites!$A:$N,MATCH($B41,Sites!$A:$A,0),2)</f>
        <v>39.834460999999997</v>
      </c>
      <c r="D41" s="26" t="str">
        <f>INDEX(Sites!$A:$N,MATCH($B41,Sites!$A:$A,0),4)</f>
        <v>PA</v>
      </c>
      <c r="E41" s="26" t="str">
        <f>INDEX(Sites!$A:$N,MATCH($B41,Sites!$A:$A,0),10)</f>
        <v>0.0</v>
      </c>
      <c r="F41" s="148" t="str">
        <f>INDEX(Sites!$A:$N,MATCH($B41,Sites!$A:$A,0),6)</f>
        <v>Chester (NEWG)</v>
      </c>
      <c r="G41" s="18">
        <f>INDEX('O3-8hr'!$A:$Y,$IU41+G$23-$G$23,$IT41)</f>
        <v>28</v>
      </c>
      <c r="H41" s="12">
        <f>INDEX('O3-8hr'!$A:$Y,$IU41+H$23-$G$23,$IT41)</f>
        <v>36</v>
      </c>
      <c r="I41" s="12">
        <f>INDEX('O3-8hr'!$A:$Y,$IU41+I$23-$G$23,$IT41)</f>
        <v>37</v>
      </c>
      <c r="J41" s="12">
        <f>INDEX('O3-8hr'!$A:$Y,$IU41+J$23-$G$23,$IT41)</f>
        <v>41</v>
      </c>
      <c r="K41" s="12">
        <f>INDEX('O3-8hr'!$A:$Y,$IU41+K$23-$G$23,$IT41)</f>
        <v>37</v>
      </c>
      <c r="L41" s="12">
        <f>INDEX('O3-8hr'!$A:$Y,$IU41+L$23-$G$23,$IT41)</f>
        <v>35</v>
      </c>
      <c r="M41" s="12">
        <f>INDEX('O3-8hr'!$A:$Y,$IU41+M$23-$G$23,$IT41)</f>
        <v>32</v>
      </c>
      <c r="N41" s="12">
        <f>INDEX('O3-8hr'!$A:$Y,$IU41+N$23-$G$23,$IT41)</f>
        <v>39</v>
      </c>
      <c r="O41" s="12">
        <f>INDEX('O3-8hr'!$A:$Y,$IU41+O$23-$G$23,$IT41)</f>
        <v>34</v>
      </c>
      <c r="P41" s="12">
        <f>INDEX('O3-8hr'!$A:$Y,$IU41+P$23-$G$23,$IT41)</f>
        <v>41</v>
      </c>
      <c r="Q41" s="12">
        <f>INDEX('O3-8hr'!$A:$Y,$IU41+Q$23-$G$23,$IT41)</f>
        <v>41</v>
      </c>
      <c r="R41" s="12">
        <f>INDEX('O3-8hr'!$A:$Y,$IU41+R$23-$G$23,$IT41)</f>
        <v>29</v>
      </c>
      <c r="S41" s="12">
        <f>INDEX('O3-8hr'!$A:$Y,$IU41+S$23-$G$23,$IT41)</f>
        <v>38</v>
      </c>
      <c r="T41" s="12">
        <f>INDEX('O3-8hr'!$A:$Y,$IU41+T$23-$G$23,$IT41)</f>
        <v>32</v>
      </c>
      <c r="U41" s="12">
        <f>INDEX('O3-8hr'!$A:$Y,$IU41+U$23-$G$23,$IT41)</f>
        <v>36</v>
      </c>
      <c r="V41" s="12">
        <f>INDEX('O3-8hr'!$A:$Y,$IU41+V$23-$G$23,$IT41)</f>
        <v>36</v>
      </c>
      <c r="W41" s="12">
        <f>INDEX('O3-8hr'!$A:$Y,$IU41+W$23-$G$23,$IT41)</f>
        <v>38</v>
      </c>
      <c r="X41" s="12">
        <f>INDEX('O3-8hr'!$A:$Y,$IU41+X$23-$G$23,$IT41)</f>
        <v>43</v>
      </c>
      <c r="Y41" s="12">
        <f>INDEX('O3-8hr'!$A:$Y,$IU41+Y$23-$G$23,$IT41)</f>
        <v>42</v>
      </c>
      <c r="Z41" s="12">
        <f>INDEX('O3-8hr'!$A:$Y,$IU41+Z$23-$G$23,$IT41)</f>
        <v>32</v>
      </c>
      <c r="AA41" s="12">
        <f>INDEX('O3-8hr'!$A:$Y,$IU41+AA$23-$G$23,$IT41)</f>
        <v>37</v>
      </c>
      <c r="AB41" s="12">
        <f>INDEX('O3-8hr'!$A:$Y,$IU41+AB$23-$G$23,$IT41)</f>
        <v>42</v>
      </c>
      <c r="AC41" s="12">
        <f>INDEX('O3-8hr'!$A:$Y,$IU41+AC$23-$G$23,$IT41)</f>
        <v>40</v>
      </c>
      <c r="AD41" s="12">
        <f>INDEX('O3-8hr'!$A:$Y,$IU41+AD$23-$G$23,$IT41)</f>
        <v>41</v>
      </c>
      <c r="AE41" s="12">
        <f>INDEX('O3-8hr'!$A:$Y,$IU41+AE$23-$G$23,$IT41)</f>
        <v>35</v>
      </c>
      <c r="AF41" s="12">
        <f>INDEX('O3-8hr'!$A:$Y,$IU41+AF$23-$G$23,$IT41)</f>
        <v>37</v>
      </c>
      <c r="AG41" s="12">
        <f>INDEX('O3-8hr'!$A:$Y,$IU41+AG$23-$G$23,$IT41)</f>
        <v>39</v>
      </c>
      <c r="AH41" s="12">
        <f>INDEX('O3-8hr'!$A:$Y,$IU41+AH$23-$G$23,$IT41)</f>
        <v>20</v>
      </c>
      <c r="AI41" s="12">
        <f>INDEX('O3-8hr'!$A:$Y,$IU41+AI$23-$G$23,$IT41)</f>
        <v>41</v>
      </c>
      <c r="AJ41" s="12">
        <f>INDEX('O3-8hr'!$A:$Y,$IU41+AJ$23-$G$23,$IT41)</f>
        <v>19</v>
      </c>
      <c r="AK41" s="12">
        <f>INDEX('O3-8hr'!$A:$Y,$IU41+AK$23-$G$23,$IT41)</f>
        <v>26</v>
      </c>
      <c r="AL41" s="12">
        <f>INDEX('O3-8hr'!$A:$Y,$IU41+AL$23-$G$23,$IT41)</f>
        <v>36</v>
      </c>
      <c r="AM41" s="12">
        <f>INDEX('O3-8hr'!$A:$Y,$IU41+AM$23-$G$23,$IT41)</f>
        <v>35</v>
      </c>
      <c r="AN41" s="12">
        <f>INDEX('O3-8hr'!$A:$Y,$IU41+AN$23-$G$23,$IT41)</f>
        <v>29</v>
      </c>
      <c r="AO41" s="12">
        <f>INDEX('O3-8hr'!$A:$Y,$IU41+AO$23-$G$23,$IT41)</f>
        <v>41</v>
      </c>
      <c r="AP41" s="12">
        <f>INDEX('O3-8hr'!$A:$Y,$IU41+AP$23-$G$23,$IT41)</f>
        <v>41</v>
      </c>
      <c r="AQ41" s="12">
        <f>INDEX('O3-8hr'!$A:$Y,$IU41+AQ$23-$G$23,$IT41)</f>
        <v>36</v>
      </c>
      <c r="AR41" s="12">
        <f>INDEX('O3-8hr'!$A:$Y,$IU41+AR$23-$G$23,$IT41)</f>
        <v>31</v>
      </c>
      <c r="AS41" s="12">
        <f>INDEX('O3-8hr'!$A:$Y,$IU41+AS$23-$G$23,$IT41)</f>
        <v>41</v>
      </c>
      <c r="AT41" s="12">
        <f>INDEX('O3-8hr'!$A:$Y,$IU41+AT$23-$G$23,$IT41)</f>
        <v>39</v>
      </c>
      <c r="AU41" s="12">
        <f>INDEX('O3-8hr'!$A:$Y,$IU41+AU$23-$G$23,$IT41)</f>
        <v>41</v>
      </c>
      <c r="AV41" s="12">
        <f>INDEX('O3-8hr'!$A:$Y,$IU41+AV$23-$G$23,$IT41)</f>
        <v>42</v>
      </c>
      <c r="AW41" s="12">
        <f>INDEX('O3-8hr'!$A:$Y,$IU41+AW$23-$G$23,$IT41)</f>
        <v>46</v>
      </c>
      <c r="AX41" s="12">
        <f>INDEX('O3-8hr'!$A:$Y,$IU41+AX$23-$G$23,$IT41)</f>
        <v>54</v>
      </c>
      <c r="AY41" s="12">
        <f>INDEX('O3-8hr'!$A:$Y,$IU41+AY$23-$G$23,$IT41)</f>
        <v>49</v>
      </c>
      <c r="AZ41" s="12">
        <f>INDEX('O3-8hr'!$A:$Y,$IU41+AZ$23-$G$23,$IT41)</f>
        <v>35</v>
      </c>
      <c r="BA41" s="12">
        <f>INDEX('O3-8hr'!$A:$Y,$IU41+BA$23-$G$23,$IT41)</f>
        <v>39</v>
      </c>
      <c r="BB41" s="12">
        <f>INDEX('O3-8hr'!$A:$Y,$IU41+BB$23-$G$23,$IT41)</f>
        <v>32</v>
      </c>
      <c r="BC41" s="12">
        <f>INDEX('O3-8hr'!$A:$Y,$IU41+BC$23-$G$23,$IT41)</f>
        <v>38</v>
      </c>
      <c r="BD41" s="12">
        <f>INDEX('O3-8hr'!$A:$Y,$IU41+BD$23-$G$23,$IT41)</f>
        <v>40</v>
      </c>
      <c r="BE41" s="12">
        <f>INDEX('O3-8hr'!$A:$Y,$IU41+BE$23-$G$23,$IT41)</f>
        <v>41</v>
      </c>
      <c r="BF41" s="12">
        <f>INDEX('O3-8hr'!$A:$Y,$IU41+BF$23-$G$23,$IT41)</f>
        <v>45</v>
      </c>
      <c r="BG41" s="12">
        <f>INDEX('O3-8hr'!$A:$Y,$IU41+BG$23-$G$23,$IT41)</f>
        <v>49</v>
      </c>
      <c r="BH41" s="12">
        <f>INDEX('O3-8hr'!$A:$Y,$IU41+BH$23-$G$23,$IT41)</f>
        <v>51</v>
      </c>
      <c r="BI41" s="12">
        <f>INDEX('O3-8hr'!$A:$Y,$IU41+BI$23-$G$23,$IT41)</f>
        <v>42</v>
      </c>
      <c r="BJ41" s="12">
        <f>INDEX('O3-8hr'!$A:$Y,$IU41+BJ$23-$G$23,$IT41)</f>
        <v>35</v>
      </c>
      <c r="BK41" s="12">
        <f>INDEX('O3-8hr'!$A:$Y,$IU41+BK$23-$G$23,$IT41)</f>
        <v>45</v>
      </c>
      <c r="BL41" s="12">
        <f>INDEX('O3-8hr'!$A:$Y,$IU41+BL$23-$G$23,$IT41)</f>
        <v>30</v>
      </c>
      <c r="BM41" s="12">
        <f>INDEX('O3-8hr'!$A:$Y,$IU41+BM$23-$G$23,$IT41)</f>
        <v>36</v>
      </c>
      <c r="BN41" s="12" t="str">
        <f>INDEX('O3-8hr'!$A:$Y,$IU41+BN$23-$G$23,$IT41)</f>
        <v/>
      </c>
      <c r="BO41" s="12" t="str">
        <f>INDEX('O3-8hr'!$A:$Y,$IU41+BO$23-$G$23,$IT41)</f>
        <v/>
      </c>
      <c r="BP41" s="12">
        <f>INDEX('O3-8hr'!$A:$Y,$IU41+BP$23-$G$23,$IT41)</f>
        <v>63</v>
      </c>
      <c r="BQ41" s="12">
        <f>INDEX('O3-8hr'!$A:$Y,$IU41+BQ$23-$G$23,$IT41)</f>
        <v>60</v>
      </c>
      <c r="BR41" s="12">
        <f>INDEX('O3-8hr'!$A:$Y,$IU41+BR$23-$G$23,$IT41)</f>
        <v>58</v>
      </c>
      <c r="BS41" s="12">
        <f>INDEX('O3-8hr'!$A:$Y,$IU41+BS$23-$G$23,$IT41)</f>
        <v>54</v>
      </c>
      <c r="BT41" s="12">
        <f>INDEX('O3-8hr'!$A:$Y,$IU41+BT$23-$G$23,$IT41)</f>
        <v>48</v>
      </c>
      <c r="BU41" s="12">
        <f>INDEX('O3-8hr'!$A:$Y,$IU41+BU$23-$G$23,$IT41)</f>
        <v>37</v>
      </c>
      <c r="BV41" s="12">
        <f>INDEX('O3-8hr'!$A:$Y,$IU41+BV$23-$G$23,$IT41)</f>
        <v>49</v>
      </c>
      <c r="BW41" s="12">
        <f>INDEX('O3-8hr'!$A:$Y,$IU41+BW$23-$G$23,$IT41)</f>
        <v>51</v>
      </c>
      <c r="BX41" s="12">
        <f>INDEX('O3-8hr'!$A:$Y,$IU41+BX$23-$G$23,$IT41)</f>
        <v>58</v>
      </c>
      <c r="BY41" s="12">
        <f>INDEX('O3-8hr'!$A:$Y,$IU41+BY$23-$G$23,$IT41)</f>
        <v>44</v>
      </c>
      <c r="BZ41" s="12">
        <f>INDEX('O3-8hr'!$A:$Y,$IU41+BZ$23-$G$23,$IT41)</f>
        <v>49</v>
      </c>
      <c r="CA41" s="12">
        <f>INDEX('O3-8hr'!$A:$Y,$IU41+CA$23-$G$23,$IT41)</f>
        <v>39</v>
      </c>
      <c r="CB41" s="12">
        <f>INDEX('O3-8hr'!$A:$Y,$IU41+CB$23-$G$23,$IT41)</f>
        <v>28</v>
      </c>
      <c r="CC41" s="12">
        <f>INDEX('O3-8hr'!$A:$Y,$IU41+CC$23-$G$23,$IT41)</f>
        <v>28</v>
      </c>
      <c r="CD41" s="12">
        <f>INDEX('O3-8hr'!$A:$Y,$IU41+CD$23-$G$23,$IT41)</f>
        <v>49</v>
      </c>
      <c r="CE41" s="12">
        <f>INDEX('O3-8hr'!$A:$Y,$IU41+CE$23-$G$23,$IT41)</f>
        <v>27</v>
      </c>
      <c r="CF41" s="12">
        <f>INDEX('O3-8hr'!$A:$Y,$IU41+CF$23-$G$23,$IT41)</f>
        <v>23</v>
      </c>
      <c r="CG41" s="12">
        <f>INDEX('O3-8hr'!$A:$Y,$IU41+CG$23-$G$23,$IT41)</f>
        <v>33</v>
      </c>
      <c r="CH41" s="12">
        <f>INDEX('O3-8hr'!$A:$Y,$IU41+CH$23-$G$23,$IT41)</f>
        <v>20</v>
      </c>
      <c r="CI41" s="12">
        <f>INDEX('O3-8hr'!$A:$Y,$IU41+CI$23-$G$23,$IT41)</f>
        <v>37</v>
      </c>
      <c r="CJ41" s="12">
        <f>INDEX('O3-8hr'!$A:$Y,$IU41+CJ$23-$G$23,$IT41)</f>
        <v>52</v>
      </c>
      <c r="CK41" s="12">
        <f>INDEX('O3-8hr'!$A:$Y,$IU41+CK$23-$G$23,$IT41)</f>
        <v>34</v>
      </c>
      <c r="CL41" s="12">
        <f>INDEX('O3-8hr'!$A:$Y,$IU41+CL$23-$G$23,$IT41)</f>
        <v>40</v>
      </c>
      <c r="CM41" s="12">
        <f>INDEX('O3-8hr'!$A:$Y,$IU41+CM$23-$G$23,$IT41)</f>
        <v>57</v>
      </c>
      <c r="CN41" s="12">
        <f>INDEX('O3-8hr'!$A:$Y,$IU41+CN$23-$G$23,$IT41)</f>
        <v>63</v>
      </c>
      <c r="CO41" s="12">
        <f>INDEX('O3-8hr'!$A:$Y,$IU41+CO$23-$G$23,$IT41)</f>
        <v>52</v>
      </c>
      <c r="CP41" s="12">
        <f>INDEX('O3-8hr'!$A:$Y,$IU41+CP$23-$G$23,$IT41)</f>
        <v>40</v>
      </c>
      <c r="CQ41" s="12">
        <f>INDEX('O3-8hr'!$A:$Y,$IU41+CQ$23-$G$23,$IT41)</f>
        <v>23</v>
      </c>
      <c r="CR41" s="12">
        <f>INDEX('O3-8hr'!$A:$Y,$IU41+CR$23-$G$23,$IT41)</f>
        <v>34</v>
      </c>
      <c r="CS41" s="12">
        <f>INDEX('O3-8hr'!$A:$Y,$IU41+CS$23-$G$23,$IT41)</f>
        <v>22</v>
      </c>
      <c r="CT41" s="12">
        <f>INDEX('O3-8hr'!$A:$Y,$IU41+CT$23-$G$23,$IT41)</f>
        <v>20</v>
      </c>
      <c r="CU41" s="12">
        <f>INDEX('O3-8hr'!$A:$Y,$IU41+CU$23-$G$23,$IT41)</f>
        <v>38</v>
      </c>
      <c r="CV41" s="12">
        <f>INDEX('O3-8hr'!$A:$Y,$IU41+CV$23-$G$23,$IT41)</f>
        <v>41</v>
      </c>
      <c r="CW41" s="12">
        <f>INDEX('O3-8hr'!$A:$Y,$IU41+CW$23-$G$23,$IT41)</f>
        <v>26</v>
      </c>
      <c r="CX41" s="12">
        <f>INDEX('O3-8hr'!$A:$Y,$IU41+CX$23-$G$23,$IT41)</f>
        <v>33</v>
      </c>
      <c r="CY41" s="12">
        <f>INDEX('O3-8hr'!$A:$Y,$IU41+CY$23-$G$23,$IT41)</f>
        <v>52</v>
      </c>
      <c r="CZ41" s="12">
        <f>INDEX('O3-8hr'!$A:$Y,$IU41+CZ$23-$G$23,$IT41)</f>
        <v>37</v>
      </c>
      <c r="DA41" s="12">
        <f>INDEX('O3-8hr'!$A:$Y,$IU41+DA$23-$G$23,$IT41)</f>
        <v>40</v>
      </c>
      <c r="DB41" s="12">
        <f>INDEX('O3-8hr'!$A:$Y,$IU41+DB$23-$G$23,$IT41)</f>
        <v>54</v>
      </c>
      <c r="DC41" s="12">
        <f>INDEX('O3-8hr'!$A:$Y,$IU41+DC$23-$G$23,$IT41)</f>
        <v>58</v>
      </c>
      <c r="DD41" s="12">
        <f>INDEX('O3-8hr'!$A:$Y,$IU41+DD$23-$G$23,$IT41)</f>
        <v>40</v>
      </c>
      <c r="DE41" s="12">
        <f>INDEX('O3-8hr'!$A:$Y,$IU41+DE$23-$G$23,$IT41)</f>
        <v>41</v>
      </c>
      <c r="DF41" s="12">
        <f>INDEX('O3-8hr'!$A:$Y,$IU41+DF$23-$G$23,$IT41)</f>
        <v>45</v>
      </c>
      <c r="DG41" s="12">
        <f>INDEX('O3-8hr'!$A:$Y,$IU41+DG$23-$G$23,$IT41)</f>
        <v>40</v>
      </c>
      <c r="DH41" s="12">
        <f>INDEX('O3-8hr'!$A:$Y,$IU41+DH$23-$G$23,$IT41)</f>
        <v>47</v>
      </c>
      <c r="DI41" s="12">
        <f>INDEX('O3-8hr'!$A:$Y,$IU41+DI$23-$G$23,$IT41)</f>
        <v>39</v>
      </c>
      <c r="DJ41" s="12">
        <f>INDEX('O3-8hr'!$A:$Y,$IU41+DJ$23-$G$23,$IT41)</f>
        <v>65</v>
      </c>
      <c r="DK41" s="12">
        <f>INDEX('O3-8hr'!$A:$Y,$IU41+DK$23-$G$23,$IT41)</f>
        <v>59</v>
      </c>
      <c r="DL41" s="12">
        <f>INDEX('O3-8hr'!$A:$Y,$IU41+DL$23-$G$23,$IT41)</f>
        <v>70</v>
      </c>
      <c r="DM41" s="12">
        <f>INDEX('O3-8hr'!$A:$Y,$IU41+DM$23-$G$23,$IT41)</f>
        <v>40</v>
      </c>
      <c r="DN41" s="12">
        <f>INDEX('O3-8hr'!$A:$Y,$IU41+DN$23-$G$23,$IT41)</f>
        <v>52</v>
      </c>
      <c r="DO41" s="12">
        <f>INDEX('O3-8hr'!$A:$Y,$IU41+DO$23-$G$23,$IT41)</f>
        <v>53</v>
      </c>
      <c r="DP41" s="12">
        <f>INDEX('O3-8hr'!$A:$Y,$IU41+DP$23-$G$23,$IT41)</f>
        <v>35</v>
      </c>
      <c r="DQ41" s="12">
        <f>INDEX('O3-8hr'!$A:$Y,$IU41+DQ$23-$G$23,$IT41)</f>
        <v>23</v>
      </c>
      <c r="DR41" s="12">
        <f>INDEX('O3-8hr'!$A:$Y,$IU41+DR$23-$G$23,$IT41)</f>
        <v>42</v>
      </c>
      <c r="DS41" s="12">
        <f>INDEX('O3-8hr'!$A:$Y,$IU41+DS$23-$G$23,$IT41)</f>
        <v>39</v>
      </c>
      <c r="DT41" s="12">
        <f>INDEX('O3-8hr'!$A:$Y,$IU41+DT$23-$G$23,$IT41)</f>
        <v>48</v>
      </c>
      <c r="DU41" s="12">
        <f>INDEX('O3-8hr'!$A:$Y,$IU41+DU$23-$G$23,$IT41)</f>
        <v>32</v>
      </c>
      <c r="DV41" s="12">
        <f>INDEX('O3-8hr'!$A:$Y,$IU41+DV$23-$G$23,$IT41)</f>
        <v>47</v>
      </c>
      <c r="DW41" s="12">
        <f>INDEX('O3-8hr'!$A:$Y,$IU41+DW$23-$G$23,$IT41)</f>
        <v>57</v>
      </c>
      <c r="DX41" s="12">
        <f>INDEX('O3-8hr'!$A:$Y,$IU41+DX$23-$G$23,$IT41)</f>
        <v>62</v>
      </c>
      <c r="DY41" s="12">
        <f>INDEX('O3-8hr'!$A:$Y,$IU41+DY$23-$G$23,$IT41)</f>
        <v>60</v>
      </c>
      <c r="DZ41" s="12">
        <f>INDEX('O3-8hr'!$A:$Y,$IU41+DZ$23-$G$23,$IT41)</f>
        <v>50</v>
      </c>
      <c r="EA41" s="12">
        <f>INDEX('O3-8hr'!$A:$Y,$IU41+EA$23-$G$23,$IT41)</f>
        <v>67</v>
      </c>
      <c r="EB41" s="12">
        <f>INDEX('O3-8hr'!$A:$Y,$IU41+EB$23-$G$23,$IT41)</f>
        <v>51</v>
      </c>
      <c r="EC41" s="12">
        <f>INDEX('O3-8hr'!$A:$Y,$IU41+EC$23-$G$23,$IT41)</f>
        <v>27</v>
      </c>
      <c r="ED41" s="12">
        <f>INDEX('O3-8hr'!$A:$Y,$IU41+ED$23-$G$23,$IT41)</f>
        <v>36</v>
      </c>
      <c r="EE41" s="12">
        <f>INDEX('O3-8hr'!$A:$Y,$IU41+EE$23-$G$23,$IT41)</f>
        <v>56</v>
      </c>
      <c r="EF41" s="12">
        <f>INDEX('O3-8hr'!$A:$Y,$IU41+EF$23-$G$23,$IT41)</f>
        <v>58</v>
      </c>
      <c r="EG41" s="12">
        <f>INDEX('O3-8hr'!$A:$Y,$IU41+EG$23-$G$23,$IT41)</f>
        <v>69</v>
      </c>
      <c r="EH41" s="12">
        <f>INDEX('O3-8hr'!$A:$Y,$IU41+EH$23-$G$23,$IT41)</f>
        <v>74</v>
      </c>
      <c r="EI41" s="12">
        <f>INDEX('O3-8hr'!$A:$Y,$IU41+EI$23-$G$23,$IT41)</f>
        <v>46</v>
      </c>
      <c r="EJ41" s="12">
        <f>INDEX('O3-8hr'!$A:$Y,$IU41+EJ$23-$G$23,$IT41)</f>
        <v>57</v>
      </c>
      <c r="EK41" s="12">
        <f>INDEX('O3-8hr'!$A:$Y,$IU41+EK$23-$G$23,$IT41)</f>
        <v>56</v>
      </c>
      <c r="EL41" s="12">
        <f>INDEX('O3-8hr'!$A:$Y,$IU41+EL$23-$G$23,$IT41)</f>
        <v>56</v>
      </c>
      <c r="EM41" s="12">
        <f>INDEX('O3-8hr'!$A:$Y,$IU41+EM$23-$G$23,$IT41)</f>
        <v>42</v>
      </c>
      <c r="EN41" s="12">
        <f>INDEX('O3-8hr'!$A:$Y,$IU41+EN$23-$G$23,$IT41)</f>
        <v>60</v>
      </c>
      <c r="EO41" s="12">
        <f>INDEX('O3-8hr'!$A:$Y,$IU41+EO$23-$G$23,$IT41)</f>
        <v>47</v>
      </c>
      <c r="EP41" s="12">
        <f>INDEX('O3-8hr'!$A:$Y,$IU41+EP$23-$G$23,$IT41)</f>
        <v>36</v>
      </c>
      <c r="EQ41" s="12">
        <f>INDEX('O3-8hr'!$A:$Y,$IU41+EQ$23-$G$23,$IT41)</f>
        <v>51</v>
      </c>
      <c r="ER41" s="12">
        <f>INDEX('O3-8hr'!$A:$Y,$IU41+ER$23-$G$23,$IT41)</f>
        <v>60</v>
      </c>
      <c r="ES41" s="12">
        <f>INDEX('O3-8hr'!$A:$Y,$IU41+ES$23-$G$23,$IT41)</f>
        <v>29</v>
      </c>
      <c r="ET41" s="12">
        <f>INDEX('O3-8hr'!$A:$Y,$IU41+ET$23-$G$23,$IT41)</f>
        <v>35</v>
      </c>
      <c r="EU41" s="12">
        <f>INDEX('O3-8hr'!$A:$Y,$IU41+EU$23-$G$23,$IT41)</f>
        <v>28</v>
      </c>
      <c r="EV41" s="12">
        <f>INDEX('O3-8hr'!$A:$Y,$IU41+EV$23-$G$23,$IT41)</f>
        <v>29</v>
      </c>
      <c r="EW41" s="12">
        <f>INDEX('O3-8hr'!$A:$Y,$IU41+EW$23-$G$23,$IT41)</f>
        <v>37</v>
      </c>
      <c r="EX41" s="12">
        <f>INDEX('O3-8hr'!$A:$Y,$IU41+EX$23-$G$23,$IT41)</f>
        <v>47</v>
      </c>
      <c r="EY41" s="12">
        <f>INDEX('O3-8hr'!$A:$Y,$IU41+EY$23-$G$23,$IT41)</f>
        <v>44</v>
      </c>
      <c r="EZ41" s="12">
        <f>INDEX('O3-8hr'!$A:$Y,$IU41+EZ$23-$G$23,$IT41)</f>
        <v>48</v>
      </c>
      <c r="FA41" s="12">
        <f>INDEX('O3-8hr'!$A:$Y,$IU41+FA$23-$G$23,$IT41)</f>
        <v>40</v>
      </c>
      <c r="FB41" s="12">
        <f>INDEX('O3-8hr'!$A:$Y,$IU41+FB$23-$G$23,$IT41)</f>
        <v>40</v>
      </c>
      <c r="FC41" s="12">
        <f>INDEX('O3-8hr'!$A:$Y,$IU41+FC$23-$G$23,$IT41)</f>
        <v>40</v>
      </c>
      <c r="FD41" s="12">
        <f>INDEX('O3-8hr'!$A:$Y,$IU41+FD$23-$G$23,$IT41)</f>
        <v>35</v>
      </c>
      <c r="FE41" s="12">
        <f>INDEX('O3-8hr'!$A:$Y,$IU41+FE$23-$G$23,$IT41)</f>
        <v>25</v>
      </c>
      <c r="FF41" s="12">
        <f>INDEX('O3-8hr'!$A:$Y,$IU41+FF$23-$G$23,$IT41)</f>
        <v>26</v>
      </c>
      <c r="FG41" s="12">
        <f>INDEX('O3-8hr'!$A:$Y,$IU41+FG$23-$G$23,$IT41)</f>
        <v>43</v>
      </c>
      <c r="FH41" s="12">
        <f>INDEX('O3-8hr'!$A:$Y,$IU41+FH$23-$G$23,$IT41)</f>
        <v>49</v>
      </c>
      <c r="FI41" s="12">
        <f>INDEX('O3-8hr'!$A:$Y,$IU41+FI$23-$G$23,$IT41)</f>
        <v>49</v>
      </c>
      <c r="FJ41" s="12">
        <f>INDEX('O3-8hr'!$A:$Y,$IU41+FJ$23-$G$23,$IT41)</f>
        <v>41</v>
      </c>
      <c r="FK41" s="12">
        <f>INDEX('O3-8hr'!$A:$Y,$IU41+FK$23-$G$23,$IT41)</f>
        <v>49</v>
      </c>
      <c r="FL41" s="12">
        <f>INDEX('O3-8hr'!$A:$Y,$IU41+FL$23-$G$23,$IT41)</f>
        <v>48</v>
      </c>
      <c r="FM41" s="12">
        <f>INDEX('O3-8hr'!$A:$Y,$IU41+FM$23-$G$23,$IT41)</f>
        <v>53</v>
      </c>
      <c r="FN41" s="12">
        <f>INDEX('O3-8hr'!$A:$Y,$IU41+FN$23-$G$23,$IT41)</f>
        <v>40</v>
      </c>
      <c r="FO41" s="12">
        <f>INDEX('O3-8hr'!$A:$Y,$IU41+FO$23-$G$23,$IT41)</f>
        <v>38</v>
      </c>
      <c r="FP41" s="12">
        <f>INDEX('O3-8hr'!$A:$Y,$IU41+FP$23-$G$23,$IT41)</f>
        <v>41</v>
      </c>
      <c r="FQ41" s="12">
        <f>INDEX('O3-8hr'!$A:$Y,$IU41+FQ$23-$G$23,$IT41)</f>
        <v>35</v>
      </c>
      <c r="FR41" s="12">
        <f>INDEX('O3-8hr'!$A:$Y,$IU41+FR$23-$G$23,$IT41)</f>
        <v>55</v>
      </c>
      <c r="FS41" s="12">
        <f>INDEX('O3-8hr'!$A:$Y,$IU41+FS$23-$G$23,$IT41)</f>
        <v>57</v>
      </c>
      <c r="FT41" s="12">
        <f>INDEX('O3-8hr'!$A:$Y,$IU41+FT$23-$G$23,$IT41)</f>
        <v>48</v>
      </c>
      <c r="FU41" s="12">
        <f>INDEX('O3-8hr'!$A:$Y,$IU41+FU$23-$G$23,$IT41)</f>
        <v>35</v>
      </c>
      <c r="FV41" s="12">
        <f>INDEX('O3-8hr'!$A:$Y,$IU41+FV$23-$G$23,$IT41)</f>
        <v>23</v>
      </c>
      <c r="FW41" s="12">
        <f>INDEX('O3-8hr'!$A:$Y,$IU41+FW$23-$G$23,$IT41)</f>
        <v>28</v>
      </c>
      <c r="FX41" s="12">
        <f>INDEX('O3-8hr'!$A:$Y,$IU41+FX$23-$G$23,$IT41)</f>
        <v>28</v>
      </c>
      <c r="FY41" s="12">
        <f>INDEX('O3-8hr'!$A:$Y,$IU41+FY$23-$G$23,$IT41)</f>
        <v>44</v>
      </c>
      <c r="FZ41" s="12">
        <f>INDEX('O3-8hr'!$A:$Y,$IU41+FZ$23-$G$23,$IT41)</f>
        <v>32</v>
      </c>
      <c r="GA41" s="12">
        <f>INDEX('O3-8hr'!$A:$Y,$IU41+GA$23-$G$23,$IT41)</f>
        <v>51</v>
      </c>
      <c r="GB41" s="12">
        <f>INDEX('O3-8hr'!$A:$Y,$IU41+GB$23-$G$23,$IT41)</f>
        <v>47</v>
      </c>
      <c r="GC41" s="12">
        <f>INDEX('O3-8hr'!$A:$Y,$IU41+GC$23-$G$23,$IT41)</f>
        <v>46</v>
      </c>
      <c r="GD41" s="12">
        <f>INDEX('O3-8hr'!$A:$Y,$IU41+GD$23-$G$23,$IT41)</f>
        <v>49</v>
      </c>
      <c r="GE41" s="12">
        <f>INDEX('O3-8hr'!$A:$Y,$IU41+GE$23-$G$23,$IT41)</f>
        <v>53</v>
      </c>
      <c r="GF41" s="12">
        <f>INDEX('O3-8hr'!$A:$Y,$IU41+GF$23-$G$23,$IT41)</f>
        <v>56</v>
      </c>
      <c r="GG41" s="12">
        <f>INDEX('O3-8hr'!$A:$Y,$IU41+GG$23-$G$23,$IT41)</f>
        <v>49</v>
      </c>
      <c r="GH41" s="12">
        <f>INDEX('O3-8hr'!$A:$Y,$IU41+GH$23-$G$23,$IT41)</f>
        <v>25</v>
      </c>
      <c r="GI41" s="12">
        <f>INDEX('O3-8hr'!$A:$Y,$IU41+GI$23-$G$23,$IT41)</f>
        <v>26</v>
      </c>
      <c r="GJ41" s="12">
        <f>INDEX('O3-8hr'!$A:$Y,$IU41+GJ$23-$G$23,$IT41)</f>
        <v>34</v>
      </c>
      <c r="GK41" s="12">
        <f>INDEX('O3-8hr'!$A:$Y,$IU41+GK$23-$G$23,$IT41)</f>
        <v>31</v>
      </c>
      <c r="GL41" s="12">
        <f>INDEX('O3-8hr'!$A:$Y,$IU41+GL$23-$G$23,$IT41)</f>
        <v>45</v>
      </c>
      <c r="GM41" s="12">
        <f>INDEX('O3-8hr'!$A:$Y,$IU41+GM$23-$G$23,$IT41)</f>
        <v>52</v>
      </c>
      <c r="GN41" s="12">
        <f>INDEX('O3-8hr'!$A:$Y,$IU41+GN$23-$G$23,$IT41)</f>
        <v>60</v>
      </c>
      <c r="GO41" s="12">
        <f>INDEX('O3-8hr'!$A:$Y,$IU41+GO$23-$G$23,$IT41)</f>
        <v>48</v>
      </c>
      <c r="GP41" s="12">
        <f>INDEX('O3-8hr'!$A:$Y,$IU41+GP$23-$G$23,$IT41)</f>
        <v>20</v>
      </c>
      <c r="GQ41" s="12">
        <f>INDEX('O3-8hr'!$A:$Y,$IU41+GQ$23-$G$23,$IT41)</f>
        <v>25</v>
      </c>
      <c r="GR41" s="12">
        <f>INDEX('O3-8hr'!$A:$Y,$IU41+GR$23-$G$23,$IT41)</f>
        <v>24</v>
      </c>
      <c r="GS41" s="12">
        <f>INDEX('O3-8hr'!$A:$Y,$IU41+GS$23-$G$23,$IT41)</f>
        <v>10</v>
      </c>
      <c r="GT41" s="12">
        <f>INDEX('O3-8hr'!$A:$Y,$IU41+GT$23-$G$23,$IT41)</f>
        <v>21</v>
      </c>
      <c r="GU41" s="12">
        <f>INDEX('O3-8hr'!$A:$Y,$IU41+GU$23-$G$23,$IT41)</f>
        <v>17</v>
      </c>
      <c r="GV41" s="12">
        <f>INDEX('O3-8hr'!$A:$Y,$IU41+GV$23-$G$23,$IT41)</f>
        <v>18</v>
      </c>
      <c r="GW41" s="12">
        <f>INDEX('O3-8hr'!$A:$Y,$IU41+GW$23-$G$23,$IT41)</f>
        <v>32</v>
      </c>
      <c r="GX41" s="12">
        <f>INDEX('O3-8hr'!$A:$Y,$IU41+GX$23-$G$23,$IT41)</f>
        <v>39</v>
      </c>
      <c r="GY41" s="12">
        <f>INDEX('O3-8hr'!$A:$Y,$IU41+GY$23-$G$23,$IT41)</f>
        <v>26</v>
      </c>
      <c r="GZ41" s="12">
        <f>INDEX('O3-8hr'!$A:$Y,$IU41+GZ$23-$G$23,$IT41)</f>
        <v>27</v>
      </c>
      <c r="HA41" s="12">
        <f>INDEX('O3-8hr'!$A:$Y,$IU41+HA$23-$G$23,$IT41)</f>
        <v>42</v>
      </c>
      <c r="HB41" s="12">
        <f>INDEX('O3-8hr'!$A:$Y,$IU41+HB$23-$G$23,$IT41)</f>
        <v>26</v>
      </c>
      <c r="HC41" s="12">
        <f>INDEX('O3-8hr'!$A:$Y,$IU41+HC$23-$G$23,$IT41)</f>
        <v>29</v>
      </c>
      <c r="HD41" s="12">
        <f>INDEX('O3-8hr'!$A:$Y,$IU41+HD$23-$G$23,$IT41)</f>
        <v>24</v>
      </c>
      <c r="HE41" s="12">
        <f>INDEX('O3-8hr'!$A:$Y,$IU41+HE$23-$G$23,$IT41)</f>
        <v>16</v>
      </c>
      <c r="HF41" s="12">
        <f>INDEX('O3-8hr'!$A:$Y,$IU41+HF$23-$G$23,$IT41)</f>
        <v>29</v>
      </c>
      <c r="HG41" s="12">
        <f>INDEX('O3-8hr'!$A:$Y,$IU41+HG$23-$G$23,$IT41)</f>
        <v>24</v>
      </c>
      <c r="HH41" s="12">
        <f>INDEX('O3-8hr'!$A:$Y,$IU41+HH$23-$G$23,$IT41)</f>
        <v>35</v>
      </c>
      <c r="HI41" s="12">
        <f>INDEX('O3-8hr'!$A:$Y,$IU41+HI$23-$G$23,$IT41)</f>
        <v>30</v>
      </c>
      <c r="HJ41" s="12">
        <f>INDEX('O3-8hr'!$A:$Y,$IU41+HJ$23-$G$23,$IT41)</f>
        <v>30</v>
      </c>
      <c r="HK41" s="12">
        <f>INDEX('O3-8hr'!$A:$Y,$IU41+HK$23-$G$23,$IT41)</f>
        <v>45</v>
      </c>
      <c r="HL41" s="12">
        <f>INDEX('O3-8hr'!$A:$Y,$IU41+HL$23-$G$23,$IT41)</f>
        <v>38</v>
      </c>
      <c r="HM41" s="12">
        <f>INDEX('O3-8hr'!$A:$Y,$IU41+HM$23-$G$23,$IT41)</f>
        <v>44</v>
      </c>
      <c r="HN41" s="12">
        <f>INDEX('O3-8hr'!$A:$Y,$IU41+HN$23-$G$23,$IT41)</f>
        <v>44</v>
      </c>
      <c r="HO41" s="12">
        <f>INDEX('O3-8hr'!$A:$Y,$IU41+HO$23-$G$23,$IT41)</f>
        <v>40</v>
      </c>
      <c r="HP41" s="12">
        <f>INDEX('O3-8hr'!$A:$Y,$IU41+HP$23-$G$23,$IT41)</f>
        <v>40</v>
      </c>
      <c r="HQ41" s="12">
        <f>INDEX('O3-8hr'!$A:$Y,$IU41+HQ$23-$G$23,$IT41)</f>
        <v>13</v>
      </c>
      <c r="HR41" s="12">
        <f>INDEX('O3-8hr'!$A:$Y,$IU41+HR$23-$G$23,$IT41)</f>
        <v>22</v>
      </c>
      <c r="HS41" s="12">
        <f>INDEX('O3-8hr'!$A:$Y,$IU41+HS$23-$G$23,$IT41)</f>
        <v>27</v>
      </c>
      <c r="HT41" s="12">
        <f>INDEX('O3-8hr'!$A:$Y,$IU41+HT$23-$G$23,$IT41)</f>
        <v>23</v>
      </c>
      <c r="HU41" s="12">
        <f>INDEX('O3-8hr'!$A:$Y,$IU41+HU$23-$G$23,$IT41)</f>
        <v>29</v>
      </c>
      <c r="HV41" s="12">
        <f>INDEX('O3-8hr'!$A:$Y,$IU41+HV$23-$G$23,$IT41)</f>
        <v>29</v>
      </c>
      <c r="HW41" s="12">
        <f>INDEX('O3-8hr'!$A:$Y,$IU41+HW$23-$G$23,$IT41)</f>
        <v>16</v>
      </c>
      <c r="HX41" s="12">
        <f>INDEX('O3-8hr'!$A:$Y,$IU41+HX$23-$G$23,$IT41)</f>
        <v>31</v>
      </c>
      <c r="HY41" s="12">
        <f>INDEX('O3-8hr'!$A:$Y,$IU41+HY$23-$G$23,$IT41)</f>
        <v>31</v>
      </c>
      <c r="HZ41" s="12">
        <f>INDEX('O3-8hr'!$A:$Y,$IU41+HZ$23-$G$23,$IT41)</f>
        <v>22</v>
      </c>
      <c r="IA41" s="12">
        <f>INDEX('O3-8hr'!$A:$Y,$IU41+IA$23-$G$23,$IT41)</f>
        <v>25</v>
      </c>
      <c r="IB41" s="12">
        <f>INDEX('O3-8hr'!$A:$Y,$IU41+IB$23-$G$23,$IT41)</f>
        <v>31</v>
      </c>
      <c r="IC41" s="12">
        <f>INDEX('O3-8hr'!$A:$Y,$IU41+IC$23-$G$23,$IT41)</f>
        <v>35</v>
      </c>
      <c r="ID41" s="12">
        <f>INDEX('O3-8hr'!$A:$Y,$IU41+ID$23-$G$23,$IT41)</f>
        <v>30</v>
      </c>
      <c r="IE41" s="12">
        <f>INDEX('O3-8hr'!$A:$Y,$IU41+IE$23-$G$23,$IT41)</f>
        <v>37</v>
      </c>
      <c r="IF41" s="12">
        <f>INDEX('O3-8hr'!$A:$Y,$IU41+IF$23-$G$23,$IT41)</f>
        <v>31</v>
      </c>
      <c r="IG41" s="12">
        <f>INDEX('O3-8hr'!$A:$Y,$IU41+IG$23-$G$23,$IT41)</f>
        <v>30</v>
      </c>
      <c r="IH41" s="12">
        <f>INDEX('O3-8hr'!$A:$Y,$IU41+IH$23-$G$23,$IT41)</f>
        <v>29</v>
      </c>
      <c r="II41" s="12">
        <f>INDEX('O3-8hr'!$A:$Y,$IU41+II$23-$G$23,$IT41)</f>
        <v>40</v>
      </c>
      <c r="IJ41" s="12">
        <f>INDEX('O3-8hr'!$A:$Y,$IU41+IJ$23-$G$23,$IT41)</f>
        <v>23</v>
      </c>
      <c r="IK41" s="12">
        <f>INDEX('O3-8hr'!$A:$Y,$IU41+IK$23-$G$23,$IT41)</f>
        <v>26</v>
      </c>
      <c r="IL41" s="12">
        <f>INDEX('O3-8hr'!$A:$Y,$IU41+IL$23-$G$23,$IT41)</f>
        <v>27</v>
      </c>
      <c r="IM41" s="12">
        <f>INDEX('O3-8hr'!$A:$Y,$IU41+IM$23-$G$23,$IT41)</f>
        <v>27</v>
      </c>
      <c r="IN41" s="12">
        <f>INDEX('O3-8hr'!$A:$Y,$IU41+IN$23-$G$23,$IT41)</f>
        <v>19</v>
      </c>
      <c r="IO41" s="12">
        <f>INDEX('O3-8hr'!$A:$Y,$IU41+IO$23-$G$23,$IT41)</f>
        <v>26</v>
      </c>
      <c r="IP41" s="12">
        <f>INDEX('O3-8hr'!$A:$Y,$IU41+IP$23-$G$23,$IT41)</f>
        <v>32</v>
      </c>
      <c r="IQ41" s="17">
        <f>INDEX('O3-8hr'!$A:$Y,$IU41+IQ$23-$G$23,$IT41)</f>
        <v>39</v>
      </c>
      <c r="IR41" s="26">
        <f t="shared" si="57"/>
        <v>74</v>
      </c>
      <c r="IT41" s="26">
        <f>MATCH($B41,'O3-8hr'!$1:$1,0)</f>
        <v>20</v>
      </c>
      <c r="IU41" s="38">
        <f>MATCH(DATE($A41,$IT$19,$IU$19),'O3-8hr'!$B:$B,0)</f>
        <v>1161</v>
      </c>
    </row>
    <row r="42" spans="1:255" ht="12.75" customHeight="1" x14ac:dyDescent="0.2">
      <c r="A42" s="26">
        <v>2018</v>
      </c>
      <c r="B42" s="26">
        <v>420450002</v>
      </c>
      <c r="C42" s="88">
        <f>INDEX(Sites!$A:$N,MATCH($B42,Sites!$A:$A,0),2)</f>
        <v>39.835555999999997</v>
      </c>
      <c r="D42" s="26" t="str">
        <f>INDEX(Sites!$A:$N,MATCH($B42,Sites!$A:$A,0),4)</f>
        <v>PA</v>
      </c>
      <c r="E42" s="26" t="str">
        <f>INDEX(Sites!$A:$N,MATCH($B42,Sites!$A:$A,0),10)</f>
        <v>3.0</v>
      </c>
      <c r="F42" s="148" t="str">
        <f>INDEX(Sites!$A:$N,MATCH($B42,Sites!$A:$A,0),6)</f>
        <v>Delaware (CHES)</v>
      </c>
      <c r="G42" s="18">
        <f>INDEX('O3-8hr'!$A:$Y,$IU42+G$23-$G$23,$IT42)</f>
        <v>25</v>
      </c>
      <c r="H42" s="12">
        <f>INDEX('O3-8hr'!$A:$Y,$IU42+H$23-$G$23,$IT42)</f>
        <v>36</v>
      </c>
      <c r="I42" s="12">
        <f>INDEX('O3-8hr'!$A:$Y,$IU42+I$23-$G$23,$IT42)</f>
        <v>37</v>
      </c>
      <c r="J42" s="12">
        <f>INDEX('O3-8hr'!$A:$Y,$IU42+J$23-$G$23,$IT42)</f>
        <v>41</v>
      </c>
      <c r="K42" s="12">
        <f>INDEX('O3-8hr'!$A:$Y,$IU42+K$23-$G$23,$IT42)</f>
        <v>35</v>
      </c>
      <c r="L42" s="12">
        <f>INDEX('O3-8hr'!$A:$Y,$IU42+L$23-$G$23,$IT42)</f>
        <v>36</v>
      </c>
      <c r="M42" s="12">
        <f>INDEX('O3-8hr'!$A:$Y,$IU42+M$23-$G$23,$IT42)</f>
        <v>30</v>
      </c>
      <c r="N42" s="12">
        <f>INDEX('O3-8hr'!$A:$Y,$IU42+N$23-$G$23,$IT42)</f>
        <v>36</v>
      </c>
      <c r="O42" s="12">
        <f>INDEX('O3-8hr'!$A:$Y,$IU42+O$23-$G$23,$IT42)</f>
        <v>31</v>
      </c>
      <c r="P42" s="12">
        <f>INDEX('O3-8hr'!$A:$Y,$IU42+P$23-$G$23,$IT42)</f>
        <v>39</v>
      </c>
      <c r="Q42" s="12">
        <f>INDEX('O3-8hr'!$A:$Y,$IU42+Q$23-$G$23,$IT42)</f>
        <v>42</v>
      </c>
      <c r="R42" s="12">
        <f>INDEX('O3-8hr'!$A:$Y,$IU42+R$23-$G$23,$IT42)</f>
        <v>25</v>
      </c>
      <c r="S42" s="12">
        <f>INDEX('O3-8hr'!$A:$Y,$IU42+S$23-$G$23,$IT42)</f>
        <v>36</v>
      </c>
      <c r="T42" s="12">
        <f>INDEX('O3-8hr'!$A:$Y,$IU42+T$23-$G$23,$IT42)</f>
        <v>32</v>
      </c>
      <c r="U42" s="12">
        <f>INDEX('O3-8hr'!$A:$Y,$IU42+U$23-$G$23,$IT42)</f>
        <v>33</v>
      </c>
      <c r="V42" s="12">
        <f>INDEX('O3-8hr'!$A:$Y,$IU42+V$23-$G$23,$IT42)</f>
        <v>36</v>
      </c>
      <c r="W42" s="12">
        <f>INDEX('O3-8hr'!$A:$Y,$IU42+W$23-$G$23,$IT42)</f>
        <v>38</v>
      </c>
      <c r="X42" s="12">
        <f>INDEX('O3-8hr'!$A:$Y,$IU42+X$23-$G$23,$IT42)</f>
        <v>44</v>
      </c>
      <c r="Y42" s="12">
        <f>INDEX('O3-8hr'!$A:$Y,$IU42+Y$23-$G$23,$IT42)</f>
        <v>39</v>
      </c>
      <c r="Z42" s="12">
        <f>INDEX('O3-8hr'!$A:$Y,$IU42+Z$23-$G$23,$IT42)</f>
        <v>25</v>
      </c>
      <c r="AA42" s="12">
        <f>INDEX('O3-8hr'!$A:$Y,$IU42+AA$23-$G$23,$IT42)</f>
        <v>36</v>
      </c>
      <c r="AB42" s="12">
        <f>INDEX('O3-8hr'!$A:$Y,$IU42+AB$23-$G$23,$IT42)</f>
        <v>39</v>
      </c>
      <c r="AC42" s="12">
        <f>INDEX('O3-8hr'!$A:$Y,$IU42+AC$23-$G$23,$IT42)</f>
        <v>39</v>
      </c>
      <c r="AD42" s="12">
        <f>INDEX('O3-8hr'!$A:$Y,$IU42+AD$23-$G$23,$IT42)</f>
        <v>43</v>
      </c>
      <c r="AE42" s="12">
        <f>INDEX('O3-8hr'!$A:$Y,$IU42+AE$23-$G$23,$IT42)</f>
        <v>33</v>
      </c>
      <c r="AF42" s="12">
        <f>INDEX('O3-8hr'!$A:$Y,$IU42+AF$23-$G$23,$IT42)</f>
        <v>38</v>
      </c>
      <c r="AG42" s="12">
        <f>INDEX('O3-8hr'!$A:$Y,$IU42+AG$23-$G$23,$IT42)</f>
        <v>36</v>
      </c>
      <c r="AH42" s="12">
        <f>INDEX('O3-8hr'!$A:$Y,$IU42+AH$23-$G$23,$IT42)</f>
        <v>21</v>
      </c>
      <c r="AI42" s="12">
        <f>INDEX('O3-8hr'!$A:$Y,$IU42+AI$23-$G$23,$IT42)</f>
        <v>35</v>
      </c>
      <c r="AJ42" s="12">
        <f>INDEX('O3-8hr'!$A:$Y,$IU42+AJ$23-$G$23,$IT42)</f>
        <v>35</v>
      </c>
      <c r="AK42" s="12">
        <f>INDEX('O3-8hr'!$A:$Y,$IU42+AK$23-$G$23,$IT42)</f>
        <v>40</v>
      </c>
      <c r="AL42" s="12">
        <f>INDEX('O3-8hr'!$A:$Y,$IU42+AL$23-$G$23,$IT42)</f>
        <v>39</v>
      </c>
      <c r="AM42" s="12">
        <f>INDEX('O3-8hr'!$A:$Y,$IU42+AM$23-$G$23,$IT42)</f>
        <v>36</v>
      </c>
      <c r="AN42" s="12">
        <f>INDEX('O3-8hr'!$A:$Y,$IU42+AN$23-$G$23,$IT42)</f>
        <v>31</v>
      </c>
      <c r="AO42" s="12">
        <f>INDEX('O3-8hr'!$A:$Y,$IU42+AO$23-$G$23,$IT42)</f>
        <v>42</v>
      </c>
      <c r="AP42" s="12">
        <f>INDEX('O3-8hr'!$A:$Y,$IU42+AP$23-$G$23,$IT42)</f>
        <v>42</v>
      </c>
      <c r="AQ42" s="12">
        <f>INDEX('O3-8hr'!$A:$Y,$IU42+AQ$23-$G$23,$IT42)</f>
        <v>44</v>
      </c>
      <c r="AR42" s="12">
        <f>INDEX('O3-8hr'!$A:$Y,$IU42+AR$23-$G$23,$IT42)</f>
        <v>45</v>
      </c>
      <c r="AS42" s="12">
        <f>INDEX('O3-8hr'!$A:$Y,$IU42+AS$23-$G$23,$IT42)</f>
        <v>42</v>
      </c>
      <c r="AT42" s="12">
        <f>INDEX('O3-8hr'!$A:$Y,$IU42+AT$23-$G$23,$IT42)</f>
        <v>39</v>
      </c>
      <c r="AU42" s="12">
        <f>INDEX('O3-8hr'!$A:$Y,$IU42+AU$23-$G$23,$IT42)</f>
        <v>41</v>
      </c>
      <c r="AV42" s="12">
        <f>INDEX('O3-8hr'!$A:$Y,$IU42+AV$23-$G$23,$IT42)</f>
        <v>43</v>
      </c>
      <c r="AW42" s="12">
        <f>INDEX('O3-8hr'!$A:$Y,$IU42+AW$23-$G$23,$IT42)</f>
        <v>51</v>
      </c>
      <c r="AX42" s="12">
        <f>INDEX('O3-8hr'!$A:$Y,$IU42+AX$23-$G$23,$IT42)</f>
        <v>59</v>
      </c>
      <c r="AY42" s="12">
        <f>INDEX('O3-8hr'!$A:$Y,$IU42+AY$23-$G$23,$IT42)</f>
        <v>49</v>
      </c>
      <c r="AZ42" s="12">
        <f>INDEX('O3-8hr'!$A:$Y,$IU42+AZ$23-$G$23,$IT42)</f>
        <v>33</v>
      </c>
      <c r="BA42" s="12">
        <f>INDEX('O3-8hr'!$A:$Y,$IU42+BA$23-$G$23,$IT42)</f>
        <v>36</v>
      </c>
      <c r="BB42" s="12">
        <f>INDEX('O3-8hr'!$A:$Y,$IU42+BB$23-$G$23,$IT42)</f>
        <v>34</v>
      </c>
      <c r="BC42" s="12">
        <f>INDEX('O3-8hr'!$A:$Y,$IU42+BC$23-$G$23,$IT42)</f>
        <v>40</v>
      </c>
      <c r="BD42" s="12">
        <f>INDEX('O3-8hr'!$A:$Y,$IU42+BD$23-$G$23,$IT42)</f>
        <v>42</v>
      </c>
      <c r="BE42" s="12">
        <f>INDEX('O3-8hr'!$A:$Y,$IU42+BE$23-$G$23,$IT42)</f>
        <v>43</v>
      </c>
      <c r="BF42" s="12">
        <f>INDEX('O3-8hr'!$A:$Y,$IU42+BF$23-$G$23,$IT42)</f>
        <v>49</v>
      </c>
      <c r="BG42" s="12">
        <f>INDEX('O3-8hr'!$A:$Y,$IU42+BG$23-$G$23,$IT42)</f>
        <v>51</v>
      </c>
      <c r="BH42" s="12">
        <f>INDEX('O3-8hr'!$A:$Y,$IU42+BH$23-$G$23,$IT42)</f>
        <v>52</v>
      </c>
      <c r="BI42" s="12">
        <f>INDEX('O3-8hr'!$A:$Y,$IU42+BI$23-$G$23,$IT42)</f>
        <v>48</v>
      </c>
      <c r="BJ42" s="12">
        <f>INDEX('O3-8hr'!$A:$Y,$IU42+BJ$23-$G$23,$IT42)</f>
        <v>36</v>
      </c>
      <c r="BK42" s="12">
        <f>INDEX('O3-8hr'!$A:$Y,$IU42+BK$23-$G$23,$IT42)</f>
        <v>47</v>
      </c>
      <c r="BL42" s="12">
        <f>INDEX('O3-8hr'!$A:$Y,$IU42+BL$23-$G$23,$IT42)</f>
        <v>34</v>
      </c>
      <c r="BM42" s="12">
        <f>INDEX('O3-8hr'!$A:$Y,$IU42+BM$23-$G$23,$IT42)</f>
        <v>51</v>
      </c>
      <c r="BN42" s="12">
        <f>INDEX('O3-8hr'!$A:$Y,$IU42+BN$23-$G$23,$IT42)</f>
        <v>34</v>
      </c>
      <c r="BO42" s="12">
        <f>INDEX('O3-8hr'!$A:$Y,$IU42+BO$23-$G$23,$IT42)</f>
        <v>48</v>
      </c>
      <c r="BP42" s="12">
        <f>INDEX('O3-8hr'!$A:$Y,$IU42+BP$23-$G$23,$IT42)</f>
        <v>64</v>
      </c>
      <c r="BQ42" s="12">
        <f>INDEX('O3-8hr'!$A:$Y,$IU42+BQ$23-$G$23,$IT42)</f>
        <v>62</v>
      </c>
      <c r="BR42" s="12">
        <f>INDEX('O3-8hr'!$A:$Y,$IU42+BR$23-$G$23,$IT42)</f>
        <v>56</v>
      </c>
      <c r="BS42" s="12">
        <f>INDEX('O3-8hr'!$A:$Y,$IU42+BS$23-$G$23,$IT42)</f>
        <v>51</v>
      </c>
      <c r="BT42" s="12">
        <f>INDEX('O3-8hr'!$A:$Y,$IU42+BT$23-$G$23,$IT42)</f>
        <v>50</v>
      </c>
      <c r="BU42" s="12">
        <f>INDEX('O3-8hr'!$A:$Y,$IU42+BU$23-$G$23,$IT42)</f>
        <v>41</v>
      </c>
      <c r="BV42" s="12">
        <f>INDEX('O3-8hr'!$A:$Y,$IU42+BV$23-$G$23,$IT42)</f>
        <v>52</v>
      </c>
      <c r="BW42" s="12">
        <f>INDEX('O3-8hr'!$A:$Y,$IU42+BW$23-$G$23,$IT42)</f>
        <v>49</v>
      </c>
      <c r="BX42" s="12">
        <f>INDEX('O3-8hr'!$A:$Y,$IU42+BX$23-$G$23,$IT42)</f>
        <v>51</v>
      </c>
      <c r="BY42" s="12">
        <f>INDEX('O3-8hr'!$A:$Y,$IU42+BY$23-$G$23,$IT42)</f>
        <v>41</v>
      </c>
      <c r="BZ42" s="12">
        <f>INDEX('O3-8hr'!$A:$Y,$IU42+BZ$23-$G$23,$IT42)</f>
        <v>52</v>
      </c>
      <c r="CA42" s="12">
        <f>INDEX('O3-8hr'!$A:$Y,$IU42+CA$23-$G$23,$IT42)</f>
        <v>43</v>
      </c>
      <c r="CB42" s="12">
        <f>INDEX('O3-8hr'!$A:$Y,$IU42+CB$23-$G$23,$IT42)</f>
        <v>33</v>
      </c>
      <c r="CC42" s="12">
        <f>INDEX('O3-8hr'!$A:$Y,$IU42+CC$23-$G$23,$IT42)</f>
        <v>30</v>
      </c>
      <c r="CD42" s="12">
        <f>INDEX('O3-8hr'!$A:$Y,$IU42+CD$23-$G$23,$IT42)</f>
        <v>48</v>
      </c>
      <c r="CE42" s="12">
        <f>INDEX('O3-8hr'!$A:$Y,$IU42+CE$23-$G$23,$IT42)</f>
        <v>21</v>
      </c>
      <c r="CF42" s="12">
        <f>INDEX('O3-8hr'!$A:$Y,$IU42+CF$23-$G$23,$IT42)</f>
        <v>14</v>
      </c>
      <c r="CG42" s="12">
        <f>INDEX('O3-8hr'!$A:$Y,$IU42+CG$23-$G$23,$IT42)</f>
        <v>27</v>
      </c>
      <c r="CH42" s="12">
        <f>INDEX('O3-8hr'!$A:$Y,$IU42+CH$23-$G$23,$IT42)</f>
        <v>22</v>
      </c>
      <c r="CI42" s="12">
        <f>INDEX('O3-8hr'!$A:$Y,$IU42+CI$23-$G$23,$IT42)</f>
        <v>38</v>
      </c>
      <c r="CJ42" s="12">
        <f>INDEX('O3-8hr'!$A:$Y,$IU42+CJ$23-$G$23,$IT42)</f>
        <v>55</v>
      </c>
      <c r="CK42" s="12">
        <f>INDEX('O3-8hr'!$A:$Y,$IU42+CK$23-$G$23,$IT42)</f>
        <v>29</v>
      </c>
      <c r="CL42" s="12">
        <f>INDEX('O3-8hr'!$A:$Y,$IU42+CL$23-$G$23,$IT42)</f>
        <v>43</v>
      </c>
      <c r="CM42" s="12">
        <f>INDEX('O3-8hr'!$A:$Y,$IU42+CM$23-$G$23,$IT42)</f>
        <v>61</v>
      </c>
      <c r="CN42" s="12">
        <f>INDEX('O3-8hr'!$A:$Y,$IU42+CN$23-$G$23,$IT42)</f>
        <v>57</v>
      </c>
      <c r="CO42" s="12">
        <f>INDEX('O3-8hr'!$A:$Y,$IU42+CO$23-$G$23,$IT42)</f>
        <v>52</v>
      </c>
      <c r="CP42" s="12">
        <f>INDEX('O3-8hr'!$A:$Y,$IU42+CP$23-$G$23,$IT42)</f>
        <v>31</v>
      </c>
      <c r="CQ42" s="12">
        <f>INDEX('O3-8hr'!$A:$Y,$IU42+CQ$23-$G$23,$IT42)</f>
        <v>24</v>
      </c>
      <c r="CR42" s="12">
        <f>INDEX('O3-8hr'!$A:$Y,$IU42+CR$23-$G$23,$IT42)</f>
        <v>32</v>
      </c>
      <c r="CS42" s="12">
        <f>INDEX('O3-8hr'!$A:$Y,$IU42+CS$23-$G$23,$IT42)</f>
        <v>24</v>
      </c>
      <c r="CT42" s="12">
        <f>INDEX('O3-8hr'!$A:$Y,$IU42+CT$23-$G$23,$IT42)</f>
        <v>16</v>
      </c>
      <c r="CU42" s="12">
        <f>INDEX('O3-8hr'!$A:$Y,$IU42+CU$23-$G$23,$IT42)</f>
        <v>44</v>
      </c>
      <c r="CV42" s="12">
        <f>INDEX('O3-8hr'!$A:$Y,$IU42+CV$23-$G$23,$IT42)</f>
        <v>59</v>
      </c>
      <c r="CW42" s="12">
        <f>INDEX('O3-8hr'!$A:$Y,$IU42+CW$23-$G$23,$IT42)</f>
        <v>20</v>
      </c>
      <c r="CX42" s="12">
        <f>INDEX('O3-8hr'!$A:$Y,$IU42+CX$23-$G$23,$IT42)</f>
        <v>36</v>
      </c>
      <c r="CY42" s="12">
        <f>INDEX('O3-8hr'!$A:$Y,$IU42+CY$23-$G$23,$IT42)</f>
        <v>54</v>
      </c>
      <c r="CZ42" s="12">
        <f>INDEX('O3-8hr'!$A:$Y,$IU42+CZ$23-$G$23,$IT42)</f>
        <v>37</v>
      </c>
      <c r="DA42" s="12">
        <f>INDEX('O3-8hr'!$A:$Y,$IU42+DA$23-$G$23,$IT42)</f>
        <v>42</v>
      </c>
      <c r="DB42" s="12">
        <f>INDEX('O3-8hr'!$A:$Y,$IU42+DB$23-$G$23,$IT42)</f>
        <v>44</v>
      </c>
      <c r="DC42" s="12">
        <f>INDEX('O3-8hr'!$A:$Y,$IU42+DC$23-$G$23,$IT42)</f>
        <v>67</v>
      </c>
      <c r="DD42" s="12">
        <f>INDEX('O3-8hr'!$A:$Y,$IU42+DD$23-$G$23,$IT42)</f>
        <v>29</v>
      </c>
      <c r="DE42" s="12">
        <f>INDEX('O3-8hr'!$A:$Y,$IU42+DE$23-$G$23,$IT42)</f>
        <v>40</v>
      </c>
      <c r="DF42" s="12">
        <f>INDEX('O3-8hr'!$A:$Y,$IU42+DF$23-$G$23,$IT42)</f>
        <v>45</v>
      </c>
      <c r="DG42" s="12">
        <f>INDEX('O3-8hr'!$A:$Y,$IU42+DG$23-$G$23,$IT42)</f>
        <v>38</v>
      </c>
      <c r="DH42" s="12">
        <f>INDEX('O3-8hr'!$A:$Y,$IU42+DH$23-$G$23,$IT42)</f>
        <v>46</v>
      </c>
      <c r="DI42" s="12">
        <f>INDEX('O3-8hr'!$A:$Y,$IU42+DI$23-$G$23,$IT42)</f>
        <v>41</v>
      </c>
      <c r="DJ42" s="12">
        <f>INDEX('O3-8hr'!$A:$Y,$IU42+DJ$23-$G$23,$IT42)</f>
        <v>55</v>
      </c>
      <c r="DK42" s="12">
        <f>INDEX('O3-8hr'!$A:$Y,$IU42+DK$23-$G$23,$IT42)</f>
        <v>61</v>
      </c>
      <c r="DL42" s="12">
        <f>INDEX('O3-8hr'!$A:$Y,$IU42+DL$23-$G$23,$IT42)</f>
        <v>61</v>
      </c>
      <c r="DM42" s="12">
        <f>INDEX('O3-8hr'!$A:$Y,$IU42+DM$23-$G$23,$IT42)</f>
        <v>45</v>
      </c>
      <c r="DN42" s="12">
        <f>INDEX('O3-8hr'!$A:$Y,$IU42+DN$23-$G$23,$IT42)</f>
        <v>54</v>
      </c>
      <c r="DO42" s="12">
        <f>INDEX('O3-8hr'!$A:$Y,$IU42+DO$23-$G$23,$IT42)</f>
        <v>57</v>
      </c>
      <c r="DP42" s="12">
        <f>INDEX('O3-8hr'!$A:$Y,$IU42+DP$23-$G$23,$IT42)</f>
        <v>37</v>
      </c>
      <c r="DQ42" s="12">
        <f>INDEX('O3-8hr'!$A:$Y,$IU42+DQ$23-$G$23,$IT42)</f>
        <v>22</v>
      </c>
      <c r="DR42" s="12">
        <f>INDEX('O3-8hr'!$A:$Y,$IU42+DR$23-$G$23,$IT42)</f>
        <v>42</v>
      </c>
      <c r="DS42" s="12">
        <f>INDEX('O3-8hr'!$A:$Y,$IU42+DS$23-$G$23,$IT42)</f>
        <v>39</v>
      </c>
      <c r="DT42" s="12">
        <f>INDEX('O3-8hr'!$A:$Y,$IU42+DT$23-$G$23,$IT42)</f>
        <v>46</v>
      </c>
      <c r="DU42" s="12" t="str">
        <f>INDEX('O3-8hr'!$A:$Y,$IU42+DU$23-$G$23,$IT42)</f>
        <v/>
      </c>
      <c r="DV42" s="12">
        <f>INDEX('O3-8hr'!$A:$Y,$IU42+DV$23-$G$23,$IT42)</f>
        <v>47</v>
      </c>
      <c r="DW42" s="12">
        <f>INDEX('O3-8hr'!$A:$Y,$IU42+DW$23-$G$23,$IT42)</f>
        <v>60</v>
      </c>
      <c r="DX42" s="12">
        <f>INDEX('O3-8hr'!$A:$Y,$IU42+DX$23-$G$23,$IT42)</f>
        <v>73</v>
      </c>
      <c r="DY42" s="12">
        <f>INDEX('O3-8hr'!$A:$Y,$IU42+DY$23-$G$23,$IT42)</f>
        <v>66</v>
      </c>
      <c r="DZ42" s="12">
        <f>INDEX('O3-8hr'!$A:$Y,$IU42+DZ$23-$G$23,$IT42)</f>
        <v>65</v>
      </c>
      <c r="EA42" s="12">
        <f>INDEX('O3-8hr'!$A:$Y,$IU42+EA$23-$G$23,$IT42)</f>
        <v>61</v>
      </c>
      <c r="EB42" s="12">
        <f>INDEX('O3-8hr'!$A:$Y,$IU42+EB$23-$G$23,$IT42)</f>
        <v>43</v>
      </c>
      <c r="EC42" s="12">
        <f>INDEX('O3-8hr'!$A:$Y,$IU42+EC$23-$G$23,$IT42)</f>
        <v>26</v>
      </c>
      <c r="ED42" s="12">
        <f>INDEX('O3-8hr'!$A:$Y,$IU42+ED$23-$G$23,$IT42)</f>
        <v>37</v>
      </c>
      <c r="EE42" s="12">
        <f>INDEX('O3-8hr'!$A:$Y,$IU42+EE$23-$G$23,$IT42)</f>
        <v>53</v>
      </c>
      <c r="EF42" s="12">
        <f>INDEX('O3-8hr'!$A:$Y,$IU42+EF$23-$G$23,$IT42)</f>
        <v>57</v>
      </c>
      <c r="EG42" s="12">
        <f>INDEX('O3-8hr'!$A:$Y,$IU42+EG$23-$G$23,$IT42)</f>
        <v>76</v>
      </c>
      <c r="EH42" s="12">
        <f>INDEX('O3-8hr'!$A:$Y,$IU42+EH$23-$G$23,$IT42)</f>
        <v>83</v>
      </c>
      <c r="EI42" s="12">
        <f>INDEX('O3-8hr'!$A:$Y,$IU42+EI$23-$G$23,$IT42)</f>
        <v>50</v>
      </c>
      <c r="EJ42" s="12">
        <f>INDEX('O3-8hr'!$A:$Y,$IU42+EJ$23-$G$23,$IT42)</f>
        <v>47</v>
      </c>
      <c r="EK42" s="12">
        <f>INDEX('O3-8hr'!$A:$Y,$IU42+EK$23-$G$23,$IT42)</f>
        <v>54</v>
      </c>
      <c r="EL42" s="12">
        <f>INDEX('O3-8hr'!$A:$Y,$IU42+EL$23-$G$23,$IT42)</f>
        <v>58</v>
      </c>
      <c r="EM42" s="12">
        <f>INDEX('O3-8hr'!$A:$Y,$IU42+EM$23-$G$23,$IT42)</f>
        <v>51</v>
      </c>
      <c r="EN42" s="12">
        <f>INDEX('O3-8hr'!$A:$Y,$IU42+EN$23-$G$23,$IT42)</f>
        <v>65</v>
      </c>
      <c r="EO42" s="12">
        <f>INDEX('O3-8hr'!$A:$Y,$IU42+EO$23-$G$23,$IT42)</f>
        <v>49</v>
      </c>
      <c r="EP42" s="12">
        <f>INDEX('O3-8hr'!$A:$Y,$IU42+EP$23-$G$23,$IT42)</f>
        <v>41</v>
      </c>
      <c r="EQ42" s="12">
        <f>INDEX('O3-8hr'!$A:$Y,$IU42+EQ$23-$G$23,$IT42)</f>
        <v>68</v>
      </c>
      <c r="ER42" s="12">
        <f>INDEX('O3-8hr'!$A:$Y,$IU42+ER$23-$G$23,$IT42)</f>
        <v>56</v>
      </c>
      <c r="ES42" s="12">
        <f>INDEX('O3-8hr'!$A:$Y,$IU42+ES$23-$G$23,$IT42)</f>
        <v>27</v>
      </c>
      <c r="ET42" s="12">
        <f>INDEX('O3-8hr'!$A:$Y,$IU42+ET$23-$G$23,$IT42)</f>
        <v>31</v>
      </c>
      <c r="EU42" s="12">
        <f>INDEX('O3-8hr'!$A:$Y,$IU42+EU$23-$G$23,$IT42)</f>
        <v>24</v>
      </c>
      <c r="EV42" s="12">
        <f>INDEX('O3-8hr'!$A:$Y,$IU42+EV$23-$G$23,$IT42)</f>
        <v>24</v>
      </c>
      <c r="EW42" s="12">
        <f>INDEX('O3-8hr'!$A:$Y,$IU42+EW$23-$G$23,$IT42)</f>
        <v>37</v>
      </c>
      <c r="EX42" s="12">
        <f>INDEX('O3-8hr'!$A:$Y,$IU42+EX$23-$G$23,$IT42)</f>
        <v>50</v>
      </c>
      <c r="EY42" s="12">
        <f>INDEX('O3-8hr'!$A:$Y,$IU42+EY$23-$G$23,$IT42)</f>
        <v>46</v>
      </c>
      <c r="EZ42" s="12">
        <f>INDEX('O3-8hr'!$A:$Y,$IU42+EZ$23-$G$23,$IT42)</f>
        <v>53</v>
      </c>
      <c r="FA42" s="12">
        <f>INDEX('O3-8hr'!$A:$Y,$IU42+FA$23-$G$23,$IT42)</f>
        <v>42</v>
      </c>
      <c r="FB42" s="12">
        <f>INDEX('O3-8hr'!$A:$Y,$IU42+FB$23-$G$23,$IT42)</f>
        <v>40</v>
      </c>
      <c r="FC42" s="12">
        <f>INDEX('O3-8hr'!$A:$Y,$IU42+FC$23-$G$23,$IT42)</f>
        <v>40</v>
      </c>
      <c r="FD42" s="12">
        <f>INDEX('O3-8hr'!$A:$Y,$IU42+FD$23-$G$23,$IT42)</f>
        <v>35</v>
      </c>
      <c r="FE42" s="12">
        <f>INDEX('O3-8hr'!$A:$Y,$IU42+FE$23-$G$23,$IT42)</f>
        <v>26</v>
      </c>
      <c r="FF42" s="12">
        <f>INDEX('O3-8hr'!$A:$Y,$IU42+FF$23-$G$23,$IT42)</f>
        <v>20</v>
      </c>
      <c r="FG42" s="12">
        <f>INDEX('O3-8hr'!$A:$Y,$IU42+FG$23-$G$23,$IT42)</f>
        <v>45</v>
      </c>
      <c r="FH42" s="12">
        <f>INDEX('O3-8hr'!$A:$Y,$IU42+FH$23-$G$23,$IT42)</f>
        <v>56</v>
      </c>
      <c r="FI42" s="12">
        <f>INDEX('O3-8hr'!$A:$Y,$IU42+FI$23-$G$23,$IT42)</f>
        <v>59</v>
      </c>
      <c r="FJ42" s="12">
        <f>INDEX('O3-8hr'!$A:$Y,$IU42+FJ$23-$G$23,$IT42)</f>
        <v>44</v>
      </c>
      <c r="FK42" s="12">
        <f>INDEX('O3-8hr'!$A:$Y,$IU42+FK$23-$G$23,$IT42)</f>
        <v>63</v>
      </c>
      <c r="FL42" s="12">
        <f>INDEX('O3-8hr'!$A:$Y,$IU42+FL$23-$G$23,$IT42)</f>
        <v>51</v>
      </c>
      <c r="FM42" s="12">
        <f>INDEX('O3-8hr'!$A:$Y,$IU42+FM$23-$G$23,$IT42)</f>
        <v>64</v>
      </c>
      <c r="FN42" s="12">
        <f>INDEX('O3-8hr'!$A:$Y,$IU42+FN$23-$G$23,$IT42)</f>
        <v>42</v>
      </c>
      <c r="FO42" s="12">
        <f>INDEX('O3-8hr'!$A:$Y,$IU42+FO$23-$G$23,$IT42)</f>
        <v>52</v>
      </c>
      <c r="FP42" s="12">
        <f>INDEX('O3-8hr'!$A:$Y,$IU42+FP$23-$G$23,$IT42)</f>
        <v>52</v>
      </c>
      <c r="FQ42" s="12">
        <f>INDEX('O3-8hr'!$A:$Y,$IU42+FQ$23-$G$23,$IT42)</f>
        <v>36</v>
      </c>
      <c r="FR42" s="12">
        <f>INDEX('O3-8hr'!$A:$Y,$IU42+FR$23-$G$23,$IT42)</f>
        <v>58</v>
      </c>
      <c r="FS42" s="12">
        <f>INDEX('O3-8hr'!$A:$Y,$IU42+FS$23-$G$23,$IT42)</f>
        <v>62</v>
      </c>
      <c r="FT42" s="12">
        <f>INDEX('O3-8hr'!$A:$Y,$IU42+FT$23-$G$23,$IT42)</f>
        <v>51</v>
      </c>
      <c r="FU42" s="12">
        <f>INDEX('O3-8hr'!$A:$Y,$IU42+FU$23-$G$23,$IT42)</f>
        <v>40</v>
      </c>
      <c r="FV42" s="12">
        <f>INDEX('O3-8hr'!$A:$Y,$IU42+FV$23-$G$23,$IT42)</f>
        <v>19</v>
      </c>
      <c r="FW42" s="12">
        <f>INDEX('O3-8hr'!$A:$Y,$IU42+FW$23-$G$23,$IT42)</f>
        <v>30</v>
      </c>
      <c r="FX42" s="12">
        <f>INDEX('O3-8hr'!$A:$Y,$IU42+FX$23-$G$23,$IT42)</f>
        <v>29</v>
      </c>
      <c r="FY42" s="12">
        <f>INDEX('O3-8hr'!$A:$Y,$IU42+FY$23-$G$23,$IT42)</f>
        <v>46</v>
      </c>
      <c r="FZ42" s="12">
        <f>INDEX('O3-8hr'!$A:$Y,$IU42+FZ$23-$G$23,$IT42)</f>
        <v>34</v>
      </c>
      <c r="GA42" s="12">
        <f>INDEX('O3-8hr'!$A:$Y,$IU42+GA$23-$G$23,$IT42)</f>
        <v>48</v>
      </c>
      <c r="GB42" s="12">
        <f>INDEX('O3-8hr'!$A:$Y,$IU42+GB$23-$G$23,$IT42)</f>
        <v>46</v>
      </c>
      <c r="GC42" s="12">
        <f>INDEX('O3-8hr'!$A:$Y,$IU42+GC$23-$G$23,$IT42)</f>
        <v>45</v>
      </c>
      <c r="GD42" s="12">
        <f>INDEX('O3-8hr'!$A:$Y,$IU42+GD$23-$G$23,$IT42)</f>
        <v>55</v>
      </c>
      <c r="GE42" s="12">
        <f>INDEX('O3-8hr'!$A:$Y,$IU42+GE$23-$G$23,$IT42)</f>
        <v>53</v>
      </c>
      <c r="GF42" s="12">
        <f>INDEX('O3-8hr'!$A:$Y,$IU42+GF$23-$G$23,$IT42)</f>
        <v>55</v>
      </c>
      <c r="GG42" s="12">
        <f>INDEX('O3-8hr'!$A:$Y,$IU42+GG$23-$G$23,$IT42)</f>
        <v>49</v>
      </c>
      <c r="GH42" s="12">
        <f>INDEX('O3-8hr'!$A:$Y,$IU42+GH$23-$G$23,$IT42)</f>
        <v>26</v>
      </c>
      <c r="GI42" s="12">
        <f>INDEX('O3-8hr'!$A:$Y,$IU42+GI$23-$G$23,$IT42)</f>
        <v>28</v>
      </c>
      <c r="GJ42" s="12">
        <f>INDEX('O3-8hr'!$A:$Y,$IU42+GJ$23-$G$23,$IT42)</f>
        <v>35</v>
      </c>
      <c r="GK42" s="12">
        <f>INDEX('O3-8hr'!$A:$Y,$IU42+GK$23-$G$23,$IT42)</f>
        <v>37</v>
      </c>
      <c r="GL42" s="12">
        <f>INDEX('O3-8hr'!$A:$Y,$IU42+GL$23-$G$23,$IT42)</f>
        <v>47</v>
      </c>
      <c r="GM42" s="12">
        <f>INDEX('O3-8hr'!$A:$Y,$IU42+GM$23-$G$23,$IT42)</f>
        <v>70</v>
      </c>
      <c r="GN42" s="12">
        <f>INDEX('O3-8hr'!$A:$Y,$IU42+GN$23-$G$23,$IT42)</f>
        <v>45</v>
      </c>
      <c r="GO42" s="12">
        <f>INDEX('O3-8hr'!$A:$Y,$IU42+GO$23-$G$23,$IT42)</f>
        <v>51</v>
      </c>
      <c r="GP42" s="12">
        <f>INDEX('O3-8hr'!$A:$Y,$IU42+GP$23-$G$23,$IT42)</f>
        <v>20</v>
      </c>
      <c r="GQ42" s="12">
        <f>INDEX('O3-8hr'!$A:$Y,$IU42+GQ$23-$G$23,$IT42)</f>
        <v>15</v>
      </c>
      <c r="GR42" s="12">
        <f>INDEX('O3-8hr'!$A:$Y,$IU42+GR$23-$G$23,$IT42)</f>
        <v>21</v>
      </c>
      <c r="GS42" s="12">
        <f>INDEX('O3-8hr'!$A:$Y,$IU42+GS$23-$G$23,$IT42)</f>
        <v>6</v>
      </c>
      <c r="GT42" s="12">
        <f>INDEX('O3-8hr'!$A:$Y,$IU42+GT$23-$G$23,$IT42)</f>
        <v>15</v>
      </c>
      <c r="GU42" s="12">
        <f>INDEX('O3-8hr'!$A:$Y,$IU42+GU$23-$G$23,$IT42)</f>
        <v>13</v>
      </c>
      <c r="GV42" s="12">
        <f>INDEX('O3-8hr'!$A:$Y,$IU42+GV$23-$G$23,$IT42)</f>
        <v>16</v>
      </c>
      <c r="GW42" s="12">
        <f>INDEX('O3-8hr'!$A:$Y,$IU42+GW$23-$G$23,$IT42)</f>
        <v>32</v>
      </c>
      <c r="GX42" s="12">
        <f>INDEX('O3-8hr'!$A:$Y,$IU42+GX$23-$G$23,$IT42)</f>
        <v>36</v>
      </c>
      <c r="GY42" s="12">
        <f>INDEX('O3-8hr'!$A:$Y,$IU42+GY$23-$G$23,$IT42)</f>
        <v>26</v>
      </c>
      <c r="GZ42" s="12">
        <f>INDEX('O3-8hr'!$A:$Y,$IU42+GZ$23-$G$23,$IT42)</f>
        <v>20</v>
      </c>
      <c r="HA42" s="12">
        <f>INDEX('O3-8hr'!$A:$Y,$IU42+HA$23-$G$23,$IT42)</f>
        <v>42</v>
      </c>
      <c r="HB42" s="12">
        <f>INDEX('O3-8hr'!$A:$Y,$IU42+HB$23-$G$23,$IT42)</f>
        <v>25</v>
      </c>
      <c r="HC42" s="12">
        <f>INDEX('O3-8hr'!$A:$Y,$IU42+HC$23-$G$23,$IT42)</f>
        <v>28</v>
      </c>
      <c r="HD42" s="12">
        <f>INDEX('O3-8hr'!$A:$Y,$IU42+HD$23-$G$23,$IT42)</f>
        <v>27</v>
      </c>
      <c r="HE42" s="12">
        <f>INDEX('O3-8hr'!$A:$Y,$IU42+HE$23-$G$23,$IT42)</f>
        <v>16</v>
      </c>
      <c r="HF42" s="12">
        <f>INDEX('O3-8hr'!$A:$Y,$IU42+HF$23-$G$23,$IT42)</f>
        <v>30</v>
      </c>
      <c r="HG42" s="12">
        <f>INDEX('O3-8hr'!$A:$Y,$IU42+HG$23-$G$23,$IT42)</f>
        <v>25</v>
      </c>
      <c r="HH42" s="12">
        <f>INDEX('O3-8hr'!$A:$Y,$IU42+HH$23-$G$23,$IT42)</f>
        <v>26</v>
      </c>
      <c r="HI42" s="12">
        <f>INDEX('O3-8hr'!$A:$Y,$IU42+HI$23-$G$23,$IT42)</f>
        <v>33</v>
      </c>
      <c r="HJ42" s="12">
        <f>INDEX('O3-8hr'!$A:$Y,$IU42+HJ$23-$G$23,$IT42)</f>
        <v>27</v>
      </c>
      <c r="HK42" s="12">
        <f>INDEX('O3-8hr'!$A:$Y,$IU42+HK$23-$G$23,$IT42)</f>
        <v>47</v>
      </c>
      <c r="HL42" s="12">
        <f>INDEX('O3-8hr'!$A:$Y,$IU42+HL$23-$G$23,$IT42)</f>
        <v>43</v>
      </c>
      <c r="HM42" s="12">
        <f>INDEX('O3-8hr'!$A:$Y,$IU42+HM$23-$G$23,$IT42)</f>
        <v>43</v>
      </c>
      <c r="HN42" s="12">
        <f>INDEX('O3-8hr'!$A:$Y,$IU42+HN$23-$G$23,$IT42)</f>
        <v>42</v>
      </c>
      <c r="HO42" s="12">
        <f>INDEX('O3-8hr'!$A:$Y,$IU42+HO$23-$G$23,$IT42)</f>
        <v>41</v>
      </c>
      <c r="HP42" s="12" t="str">
        <f>INDEX('O3-8hr'!$A:$Y,$IU42+HP$23-$G$23,$IT42)</f>
        <v/>
      </c>
      <c r="HQ42" s="12">
        <f>INDEX('O3-8hr'!$A:$Y,$IU42+HQ$23-$G$23,$IT42)</f>
        <v>21</v>
      </c>
      <c r="HR42" s="12">
        <f>INDEX('O3-8hr'!$A:$Y,$IU42+HR$23-$G$23,$IT42)</f>
        <v>21</v>
      </c>
      <c r="HS42" s="12">
        <f>INDEX('O3-8hr'!$A:$Y,$IU42+HS$23-$G$23,$IT42)</f>
        <v>27</v>
      </c>
      <c r="HT42" s="12">
        <f>INDEX('O3-8hr'!$A:$Y,$IU42+HT$23-$G$23,$IT42)</f>
        <v>17</v>
      </c>
      <c r="HU42" s="12">
        <f>INDEX('O3-8hr'!$A:$Y,$IU42+HU$23-$G$23,$IT42)</f>
        <v>22</v>
      </c>
      <c r="HV42" s="12">
        <f>INDEX('O3-8hr'!$A:$Y,$IU42+HV$23-$G$23,$IT42)</f>
        <v>30</v>
      </c>
      <c r="HW42" s="12">
        <f>INDEX('O3-8hr'!$A:$Y,$IU42+HW$23-$G$23,$IT42)</f>
        <v>18</v>
      </c>
      <c r="HX42" s="12">
        <f>INDEX('O3-8hr'!$A:$Y,$IU42+HX$23-$G$23,$IT42)</f>
        <v>28</v>
      </c>
      <c r="HY42" s="12">
        <f>INDEX('O3-8hr'!$A:$Y,$IU42+HY$23-$G$23,$IT42)</f>
        <v>30</v>
      </c>
      <c r="HZ42" s="12">
        <f>INDEX('O3-8hr'!$A:$Y,$IU42+HZ$23-$G$23,$IT42)</f>
        <v>27</v>
      </c>
      <c r="IA42" s="12">
        <f>INDEX('O3-8hr'!$A:$Y,$IU42+IA$23-$G$23,$IT42)</f>
        <v>24</v>
      </c>
      <c r="IB42" s="12">
        <f>INDEX('O3-8hr'!$A:$Y,$IU42+IB$23-$G$23,$IT42)</f>
        <v>30</v>
      </c>
      <c r="IC42" s="12">
        <f>INDEX('O3-8hr'!$A:$Y,$IU42+IC$23-$G$23,$IT42)</f>
        <v>34</v>
      </c>
      <c r="ID42" s="12">
        <f>INDEX('O3-8hr'!$A:$Y,$IU42+ID$23-$G$23,$IT42)</f>
        <v>33</v>
      </c>
      <c r="IE42" s="12">
        <f>INDEX('O3-8hr'!$A:$Y,$IU42+IE$23-$G$23,$IT42)</f>
        <v>38</v>
      </c>
      <c r="IF42" s="12">
        <f>INDEX('O3-8hr'!$A:$Y,$IU42+IF$23-$G$23,$IT42)</f>
        <v>32</v>
      </c>
      <c r="IG42" s="12">
        <f>INDEX('O3-8hr'!$A:$Y,$IU42+IG$23-$G$23,$IT42)</f>
        <v>31</v>
      </c>
      <c r="IH42" s="12">
        <f>INDEX('O3-8hr'!$A:$Y,$IU42+IH$23-$G$23,$IT42)</f>
        <v>32</v>
      </c>
      <c r="II42" s="12">
        <f>INDEX('O3-8hr'!$A:$Y,$IU42+II$23-$G$23,$IT42)</f>
        <v>37</v>
      </c>
      <c r="IJ42" s="12">
        <f>INDEX('O3-8hr'!$A:$Y,$IU42+IJ$23-$G$23,$IT42)</f>
        <v>24</v>
      </c>
      <c r="IK42" s="12">
        <f>INDEX('O3-8hr'!$A:$Y,$IU42+IK$23-$G$23,$IT42)</f>
        <v>25</v>
      </c>
      <c r="IL42" s="12">
        <f>INDEX('O3-8hr'!$A:$Y,$IU42+IL$23-$G$23,$IT42)</f>
        <v>19</v>
      </c>
      <c r="IM42" s="12">
        <f>INDEX('O3-8hr'!$A:$Y,$IU42+IM$23-$G$23,$IT42)</f>
        <v>29</v>
      </c>
      <c r="IN42" s="12">
        <f>INDEX('O3-8hr'!$A:$Y,$IU42+IN$23-$G$23,$IT42)</f>
        <v>17</v>
      </c>
      <c r="IO42" s="12">
        <f>INDEX('O3-8hr'!$A:$Y,$IU42+IO$23-$G$23,$IT42)</f>
        <v>24</v>
      </c>
      <c r="IP42" s="12">
        <f>INDEX('O3-8hr'!$A:$Y,$IU42+IP$23-$G$23,$IT42)</f>
        <v>33</v>
      </c>
      <c r="IQ42" s="17">
        <f>INDEX('O3-8hr'!$A:$Y,$IU42+IQ$23-$G$23,$IT42)</f>
        <v>41</v>
      </c>
      <c r="IR42" s="26">
        <f t="shared" si="57"/>
        <v>83</v>
      </c>
      <c r="IT42" s="26">
        <f>MATCH($B42,'O3-8hr'!$1:$1,0)</f>
        <v>21</v>
      </c>
      <c r="IU42" s="38">
        <f>MATCH(DATE($A42,$IT$19,$IU$19),'O3-8hr'!$B:$B,0)</f>
        <v>1161</v>
      </c>
    </row>
    <row r="43" spans="1:255" ht="12.75" customHeight="1" x14ac:dyDescent="0.2">
      <c r="A43" s="26">
        <v>2018</v>
      </c>
      <c r="B43" s="26">
        <v>420910013</v>
      </c>
      <c r="C43" s="88">
        <f>INDEX(Sites!$A:$N,MATCH($B43,Sites!$A:$A,0),2)</f>
        <v>40.112222000000003</v>
      </c>
      <c r="D43" s="26" t="str">
        <f>INDEX(Sites!$A:$N,MATCH($B43,Sites!$A:$A,0),4)</f>
        <v>PA</v>
      </c>
      <c r="E43" s="26" t="str">
        <f>INDEX(Sites!$A:$N,MATCH($B43,Sites!$A:$A,0),10)</f>
        <v>53.0</v>
      </c>
      <c r="F43" s="148" t="str">
        <f>INDEX(Sites!$A:$N,MATCH($B43,Sites!$A:$A,0),6)</f>
        <v>Montgomery (NORR)</v>
      </c>
      <c r="G43" s="18">
        <f>INDEX('O3-8hr'!$A:$Y,$IU43+G$23-$G$23,$IT43)</f>
        <v>33</v>
      </c>
      <c r="H43" s="12">
        <f>INDEX('O3-8hr'!$A:$Y,$IU43+H$23-$G$23,$IT43)</f>
        <v>35</v>
      </c>
      <c r="I43" s="12">
        <f>INDEX('O3-8hr'!$A:$Y,$IU43+I$23-$G$23,$IT43)</f>
        <v>40</v>
      </c>
      <c r="J43" s="12">
        <f>INDEX('O3-8hr'!$A:$Y,$IU43+J$23-$G$23,$IT43)</f>
        <v>45</v>
      </c>
      <c r="K43" s="12">
        <f>INDEX('O3-8hr'!$A:$Y,$IU43+K$23-$G$23,$IT43)</f>
        <v>40</v>
      </c>
      <c r="L43" s="12">
        <f>INDEX('O3-8hr'!$A:$Y,$IU43+L$23-$G$23,$IT43)</f>
        <v>36</v>
      </c>
      <c r="M43" s="12">
        <f>INDEX('O3-8hr'!$A:$Y,$IU43+M$23-$G$23,$IT43)</f>
        <v>34</v>
      </c>
      <c r="N43" s="12">
        <f>INDEX('O3-8hr'!$A:$Y,$IU43+N$23-$G$23,$IT43)</f>
        <v>36</v>
      </c>
      <c r="O43" s="12">
        <f>INDEX('O3-8hr'!$A:$Y,$IU43+O$23-$G$23,$IT43)</f>
        <v>36</v>
      </c>
      <c r="P43" s="12">
        <f>INDEX('O3-8hr'!$A:$Y,$IU43+P$23-$G$23,$IT43)</f>
        <v>41</v>
      </c>
      <c r="Q43" s="12">
        <f>INDEX('O3-8hr'!$A:$Y,$IU43+Q$23-$G$23,$IT43)</f>
        <v>42</v>
      </c>
      <c r="R43" s="12">
        <f>INDEX('O3-8hr'!$A:$Y,$IU43+R$23-$G$23,$IT43)</f>
        <v>33</v>
      </c>
      <c r="S43" s="12">
        <f>INDEX('O3-8hr'!$A:$Y,$IU43+S$23-$G$23,$IT43)</f>
        <v>41</v>
      </c>
      <c r="T43" s="12">
        <f>INDEX('O3-8hr'!$A:$Y,$IU43+T$23-$G$23,$IT43)</f>
        <v>37</v>
      </c>
      <c r="U43" s="12">
        <f>INDEX('O3-8hr'!$A:$Y,$IU43+U$23-$G$23,$IT43)</f>
        <v>40</v>
      </c>
      <c r="V43" s="12">
        <f>INDEX('O3-8hr'!$A:$Y,$IU43+V$23-$G$23,$IT43)</f>
        <v>41</v>
      </c>
      <c r="W43" s="12">
        <f>INDEX('O3-8hr'!$A:$Y,$IU43+W$23-$G$23,$IT43)</f>
        <v>43</v>
      </c>
      <c r="X43" s="12">
        <f>INDEX('O3-8hr'!$A:$Y,$IU43+X$23-$G$23,$IT43)</f>
        <v>49</v>
      </c>
      <c r="Y43" s="12">
        <f>INDEX('O3-8hr'!$A:$Y,$IU43+Y$23-$G$23,$IT43)</f>
        <v>47</v>
      </c>
      <c r="Z43" s="12">
        <f>INDEX('O3-8hr'!$A:$Y,$IU43+Z$23-$G$23,$IT43)</f>
        <v>35</v>
      </c>
      <c r="AA43" s="12">
        <f>INDEX('O3-8hr'!$A:$Y,$IU43+AA$23-$G$23,$IT43)</f>
        <v>38</v>
      </c>
      <c r="AB43" s="12">
        <f>INDEX('O3-8hr'!$A:$Y,$IU43+AB$23-$G$23,$IT43)</f>
        <v>43</v>
      </c>
      <c r="AC43" s="12">
        <f>INDEX('O3-8hr'!$A:$Y,$IU43+AC$23-$G$23,$IT43)</f>
        <v>37</v>
      </c>
      <c r="AD43" s="12" t="str">
        <f>INDEX('O3-8hr'!$A:$Y,$IU43+AD$23-$G$23,$IT43)</f>
        <v/>
      </c>
      <c r="AE43" s="12" t="str">
        <f>INDEX('O3-8hr'!$A:$Y,$IU43+AE$23-$G$23,$IT43)</f>
        <v/>
      </c>
      <c r="AF43" s="12">
        <f>INDEX('O3-8hr'!$A:$Y,$IU43+AF$23-$G$23,$IT43)</f>
        <v>41</v>
      </c>
      <c r="AG43" s="12">
        <f>INDEX('O3-8hr'!$A:$Y,$IU43+AG$23-$G$23,$IT43)</f>
        <v>37</v>
      </c>
      <c r="AH43" s="12">
        <f>INDEX('O3-8hr'!$A:$Y,$IU43+AH$23-$G$23,$IT43)</f>
        <v>23</v>
      </c>
      <c r="AI43" s="12">
        <f>INDEX('O3-8hr'!$A:$Y,$IU43+AI$23-$G$23,$IT43)</f>
        <v>37</v>
      </c>
      <c r="AJ43" s="12">
        <f>INDEX('O3-8hr'!$A:$Y,$IU43+AJ$23-$G$23,$IT43)</f>
        <v>38</v>
      </c>
      <c r="AK43" s="12">
        <f>INDEX('O3-8hr'!$A:$Y,$IU43+AK$23-$G$23,$IT43)</f>
        <v>43</v>
      </c>
      <c r="AL43" s="12">
        <f>INDEX('O3-8hr'!$A:$Y,$IU43+AL$23-$G$23,$IT43)</f>
        <v>43</v>
      </c>
      <c r="AM43" s="12">
        <f>INDEX('O3-8hr'!$A:$Y,$IU43+AM$23-$G$23,$IT43)</f>
        <v>42</v>
      </c>
      <c r="AN43" s="12">
        <f>INDEX('O3-8hr'!$A:$Y,$IU43+AN$23-$G$23,$IT43)</f>
        <v>27</v>
      </c>
      <c r="AO43" s="12">
        <f>INDEX('O3-8hr'!$A:$Y,$IU43+AO$23-$G$23,$IT43)</f>
        <v>44</v>
      </c>
      <c r="AP43" s="12">
        <f>INDEX('O3-8hr'!$A:$Y,$IU43+AP$23-$G$23,$IT43)</f>
        <v>47</v>
      </c>
      <c r="AQ43" s="12">
        <f>INDEX('O3-8hr'!$A:$Y,$IU43+AQ$23-$G$23,$IT43)</f>
        <v>49</v>
      </c>
      <c r="AR43" s="12">
        <f>INDEX('O3-8hr'!$A:$Y,$IU43+AR$23-$G$23,$IT43)</f>
        <v>48</v>
      </c>
      <c r="AS43" s="12">
        <f>INDEX('O3-8hr'!$A:$Y,$IU43+AS$23-$G$23,$IT43)</f>
        <v>37</v>
      </c>
      <c r="AT43" s="12">
        <f>INDEX('O3-8hr'!$A:$Y,$IU43+AT$23-$G$23,$IT43)</f>
        <v>41</v>
      </c>
      <c r="AU43" s="12">
        <f>INDEX('O3-8hr'!$A:$Y,$IU43+AU$23-$G$23,$IT43)</f>
        <v>45</v>
      </c>
      <c r="AV43" s="12">
        <f>INDEX('O3-8hr'!$A:$Y,$IU43+AV$23-$G$23,$IT43)</f>
        <v>47</v>
      </c>
      <c r="AW43" s="12">
        <f>INDEX('O3-8hr'!$A:$Y,$IU43+AW$23-$G$23,$IT43)</f>
        <v>50</v>
      </c>
      <c r="AX43" s="12">
        <f>INDEX('O3-8hr'!$A:$Y,$IU43+AX$23-$G$23,$IT43)</f>
        <v>63</v>
      </c>
      <c r="AY43" s="12">
        <f>INDEX('O3-8hr'!$A:$Y,$IU43+AY$23-$G$23,$IT43)</f>
        <v>61</v>
      </c>
      <c r="AZ43" s="12">
        <f>INDEX('O3-8hr'!$A:$Y,$IU43+AZ$23-$G$23,$IT43)</f>
        <v>43</v>
      </c>
      <c r="BA43" s="12">
        <f>INDEX('O3-8hr'!$A:$Y,$IU43+BA$23-$G$23,$IT43)</f>
        <v>34</v>
      </c>
      <c r="BB43" s="12">
        <f>INDEX('O3-8hr'!$A:$Y,$IU43+BB$23-$G$23,$IT43)</f>
        <v>36</v>
      </c>
      <c r="BC43" s="12">
        <f>INDEX('O3-8hr'!$A:$Y,$IU43+BC$23-$G$23,$IT43)</f>
        <v>41</v>
      </c>
      <c r="BD43" s="12">
        <f>INDEX('O3-8hr'!$A:$Y,$IU43+BD$23-$G$23,$IT43)</f>
        <v>45</v>
      </c>
      <c r="BE43" s="12" t="str">
        <f>INDEX('O3-8hr'!$A:$Y,$IU43+BE$23-$G$23,$IT43)</f>
        <v/>
      </c>
      <c r="BF43" s="12" t="str">
        <f>INDEX('O3-8hr'!$A:$Y,$IU43+BF$23-$G$23,$IT43)</f>
        <v/>
      </c>
      <c r="BG43" s="12">
        <f>INDEX('O3-8hr'!$A:$Y,$IU43+BG$23-$G$23,$IT43)</f>
        <v>58</v>
      </c>
      <c r="BH43" s="12">
        <f>INDEX('O3-8hr'!$A:$Y,$IU43+BH$23-$G$23,$IT43)</f>
        <v>59</v>
      </c>
      <c r="BI43" s="12">
        <f>INDEX('O3-8hr'!$A:$Y,$IU43+BI$23-$G$23,$IT43)</f>
        <v>51</v>
      </c>
      <c r="BJ43" s="12">
        <f>INDEX('O3-8hr'!$A:$Y,$IU43+BJ$23-$G$23,$IT43)</f>
        <v>36</v>
      </c>
      <c r="BK43" s="12">
        <f>INDEX('O3-8hr'!$A:$Y,$IU43+BK$23-$G$23,$IT43)</f>
        <v>49</v>
      </c>
      <c r="BL43" s="12">
        <f>INDEX('O3-8hr'!$A:$Y,$IU43+BL$23-$G$23,$IT43)</f>
        <v>27</v>
      </c>
      <c r="BM43" s="12">
        <f>INDEX('O3-8hr'!$A:$Y,$IU43+BM$23-$G$23,$IT43)</f>
        <v>57</v>
      </c>
      <c r="BN43" s="12">
        <f>INDEX('O3-8hr'!$A:$Y,$IU43+BN$23-$G$23,$IT43)</f>
        <v>35</v>
      </c>
      <c r="BO43" s="12">
        <f>INDEX('O3-8hr'!$A:$Y,$IU43+BO$23-$G$23,$IT43)</f>
        <v>49</v>
      </c>
      <c r="BP43" s="12">
        <f>INDEX('O3-8hr'!$A:$Y,$IU43+BP$23-$G$23,$IT43)</f>
        <v>73</v>
      </c>
      <c r="BQ43" s="12">
        <f>INDEX('O3-8hr'!$A:$Y,$IU43+BQ$23-$G$23,$IT43)</f>
        <v>72</v>
      </c>
      <c r="BR43" s="12">
        <f>INDEX('O3-8hr'!$A:$Y,$IU43+BR$23-$G$23,$IT43)</f>
        <v>69</v>
      </c>
      <c r="BS43" s="12">
        <f>INDEX('O3-8hr'!$A:$Y,$IU43+BS$23-$G$23,$IT43)</f>
        <v>62</v>
      </c>
      <c r="BT43" s="12">
        <f>INDEX('O3-8hr'!$A:$Y,$IU43+BT$23-$G$23,$IT43)</f>
        <v>56</v>
      </c>
      <c r="BU43" s="12">
        <f>INDEX('O3-8hr'!$A:$Y,$IU43+BU$23-$G$23,$IT43)</f>
        <v>40</v>
      </c>
      <c r="BV43" s="12">
        <f>INDEX('O3-8hr'!$A:$Y,$IU43+BV$23-$G$23,$IT43)</f>
        <v>52</v>
      </c>
      <c r="BW43" s="12">
        <f>INDEX('O3-8hr'!$A:$Y,$IU43+BW$23-$G$23,$IT43)</f>
        <v>54</v>
      </c>
      <c r="BX43" s="12">
        <f>INDEX('O3-8hr'!$A:$Y,$IU43+BX$23-$G$23,$IT43)</f>
        <v>64</v>
      </c>
      <c r="BY43" s="12">
        <f>INDEX('O3-8hr'!$A:$Y,$IU43+BY$23-$G$23,$IT43)</f>
        <v>53</v>
      </c>
      <c r="BZ43" s="12">
        <f>INDEX('O3-8hr'!$A:$Y,$IU43+BZ$23-$G$23,$IT43)</f>
        <v>53</v>
      </c>
      <c r="CA43" s="12">
        <f>INDEX('O3-8hr'!$A:$Y,$IU43+CA$23-$G$23,$IT43)</f>
        <v>40</v>
      </c>
      <c r="CB43" s="12">
        <f>INDEX('O3-8hr'!$A:$Y,$IU43+CB$23-$G$23,$IT43)</f>
        <v>28</v>
      </c>
      <c r="CC43" s="12">
        <f>INDEX('O3-8hr'!$A:$Y,$IU43+CC$23-$G$23,$IT43)</f>
        <v>33</v>
      </c>
      <c r="CD43" s="12">
        <f>INDEX('O3-8hr'!$A:$Y,$IU43+CD$23-$G$23,$IT43)</f>
        <v>54</v>
      </c>
      <c r="CE43" s="12">
        <f>INDEX('O3-8hr'!$A:$Y,$IU43+CE$23-$G$23,$IT43)</f>
        <v>29</v>
      </c>
      <c r="CF43" s="12">
        <f>INDEX('O3-8hr'!$A:$Y,$IU43+CF$23-$G$23,$IT43)</f>
        <v>22</v>
      </c>
      <c r="CG43" s="12" t="str">
        <f>INDEX('O3-8hr'!$A:$Y,$IU43+CG$23-$G$23,$IT43)</f>
        <v/>
      </c>
      <c r="CH43" s="12" t="str">
        <f>INDEX('O3-8hr'!$A:$Y,$IU43+CH$23-$G$23,$IT43)</f>
        <v/>
      </c>
      <c r="CI43" s="12" t="str">
        <f>INDEX('O3-8hr'!$A:$Y,$IU43+CI$23-$G$23,$IT43)</f>
        <v/>
      </c>
      <c r="CJ43" s="12">
        <f>INDEX('O3-8hr'!$A:$Y,$IU43+CJ$23-$G$23,$IT43)</f>
        <v>57</v>
      </c>
      <c r="CK43" s="12">
        <f>INDEX('O3-8hr'!$A:$Y,$IU43+CK$23-$G$23,$IT43)</f>
        <v>25</v>
      </c>
      <c r="CL43" s="12">
        <f>INDEX('O3-8hr'!$A:$Y,$IU43+CL$23-$G$23,$IT43)</f>
        <v>45</v>
      </c>
      <c r="CM43" s="12">
        <f>INDEX('O3-8hr'!$A:$Y,$IU43+CM$23-$G$23,$IT43)</f>
        <v>63</v>
      </c>
      <c r="CN43" s="12">
        <f>INDEX('O3-8hr'!$A:$Y,$IU43+CN$23-$G$23,$IT43)</f>
        <v>70</v>
      </c>
      <c r="CO43" s="12">
        <f>INDEX('O3-8hr'!$A:$Y,$IU43+CO$23-$G$23,$IT43)</f>
        <v>61</v>
      </c>
      <c r="CP43" s="12">
        <f>INDEX('O3-8hr'!$A:$Y,$IU43+CP$23-$G$23,$IT43)</f>
        <v>41</v>
      </c>
      <c r="CQ43" s="12">
        <f>INDEX('O3-8hr'!$A:$Y,$IU43+CQ$23-$G$23,$IT43)</f>
        <v>31</v>
      </c>
      <c r="CR43" s="12">
        <f>INDEX('O3-8hr'!$A:$Y,$IU43+CR$23-$G$23,$IT43)</f>
        <v>55</v>
      </c>
      <c r="CS43" s="12">
        <f>INDEX('O3-8hr'!$A:$Y,$IU43+CS$23-$G$23,$IT43)</f>
        <v>26</v>
      </c>
      <c r="CT43" s="12">
        <f>INDEX('O3-8hr'!$A:$Y,$IU43+CT$23-$G$23,$IT43)</f>
        <v>18</v>
      </c>
      <c r="CU43" s="12">
        <f>INDEX('O3-8hr'!$A:$Y,$IU43+CU$23-$G$23,$IT43)</f>
        <v>48</v>
      </c>
      <c r="CV43" s="12">
        <f>INDEX('O3-8hr'!$A:$Y,$IU43+CV$23-$G$23,$IT43)</f>
        <v>48</v>
      </c>
      <c r="CW43" s="12">
        <f>INDEX('O3-8hr'!$A:$Y,$IU43+CW$23-$G$23,$IT43)</f>
        <v>26</v>
      </c>
      <c r="CX43" s="12">
        <f>INDEX('O3-8hr'!$A:$Y,$IU43+CX$23-$G$23,$IT43)</f>
        <v>36</v>
      </c>
      <c r="CY43" s="12">
        <f>INDEX('O3-8hr'!$A:$Y,$IU43+CY$23-$G$23,$IT43)</f>
        <v>54</v>
      </c>
      <c r="CZ43" s="12">
        <f>INDEX('O3-8hr'!$A:$Y,$IU43+CZ$23-$G$23,$IT43)</f>
        <v>38</v>
      </c>
      <c r="DA43" s="12">
        <f>INDEX('O3-8hr'!$A:$Y,$IU43+DA$23-$G$23,$IT43)</f>
        <v>47</v>
      </c>
      <c r="DB43" s="12">
        <f>INDEX('O3-8hr'!$A:$Y,$IU43+DB$23-$G$23,$IT43)</f>
        <v>54</v>
      </c>
      <c r="DC43" s="12">
        <f>INDEX('O3-8hr'!$A:$Y,$IU43+DC$23-$G$23,$IT43)</f>
        <v>58</v>
      </c>
      <c r="DD43" s="12">
        <f>INDEX('O3-8hr'!$A:$Y,$IU43+DD$23-$G$23,$IT43)</f>
        <v>31</v>
      </c>
      <c r="DE43" s="12">
        <f>INDEX('O3-8hr'!$A:$Y,$IU43+DE$23-$G$23,$IT43)</f>
        <v>40</v>
      </c>
      <c r="DF43" s="12">
        <f>INDEX('O3-8hr'!$A:$Y,$IU43+DF$23-$G$23,$IT43)</f>
        <v>47</v>
      </c>
      <c r="DG43" s="12">
        <f>INDEX('O3-8hr'!$A:$Y,$IU43+DG$23-$G$23,$IT43)</f>
        <v>46</v>
      </c>
      <c r="DH43" s="12">
        <f>INDEX('O3-8hr'!$A:$Y,$IU43+DH$23-$G$23,$IT43)</f>
        <v>42</v>
      </c>
      <c r="DI43" s="12">
        <f>INDEX('O3-8hr'!$A:$Y,$IU43+DI$23-$G$23,$IT43)</f>
        <v>34</v>
      </c>
      <c r="DJ43" s="12">
        <f>INDEX('O3-8hr'!$A:$Y,$IU43+DJ$23-$G$23,$IT43)</f>
        <v>50</v>
      </c>
      <c r="DK43" s="12">
        <f>INDEX('O3-8hr'!$A:$Y,$IU43+DK$23-$G$23,$IT43)</f>
        <v>63</v>
      </c>
      <c r="DL43" s="12">
        <f>INDEX('O3-8hr'!$A:$Y,$IU43+DL$23-$G$23,$IT43)</f>
        <v>74</v>
      </c>
      <c r="DM43" s="12">
        <f>INDEX('O3-8hr'!$A:$Y,$IU43+DM$23-$G$23,$IT43)</f>
        <v>45</v>
      </c>
      <c r="DN43" s="12">
        <f>INDEX('O3-8hr'!$A:$Y,$IU43+DN$23-$G$23,$IT43)</f>
        <v>56</v>
      </c>
      <c r="DO43" s="12">
        <f>INDEX('O3-8hr'!$A:$Y,$IU43+DO$23-$G$23,$IT43)</f>
        <v>48</v>
      </c>
      <c r="DP43" s="12">
        <f>INDEX('O3-8hr'!$A:$Y,$IU43+DP$23-$G$23,$IT43)</f>
        <v>37</v>
      </c>
      <c r="DQ43" s="12">
        <f>INDEX('O3-8hr'!$A:$Y,$IU43+DQ$23-$G$23,$IT43)</f>
        <v>21</v>
      </c>
      <c r="DR43" s="12">
        <f>INDEX('O3-8hr'!$A:$Y,$IU43+DR$23-$G$23,$IT43)</f>
        <v>48</v>
      </c>
      <c r="DS43" s="12">
        <f>INDEX('O3-8hr'!$A:$Y,$IU43+DS$23-$G$23,$IT43)</f>
        <v>39</v>
      </c>
      <c r="DT43" s="12">
        <f>INDEX('O3-8hr'!$A:$Y,$IU43+DT$23-$G$23,$IT43)</f>
        <v>50</v>
      </c>
      <c r="DU43" s="12">
        <f>INDEX('O3-8hr'!$A:$Y,$IU43+DU$23-$G$23,$IT43)</f>
        <v>34</v>
      </c>
      <c r="DV43" s="12">
        <f>INDEX('O3-8hr'!$A:$Y,$IU43+DV$23-$G$23,$IT43)</f>
        <v>52</v>
      </c>
      <c r="DW43" s="12">
        <f>INDEX('O3-8hr'!$A:$Y,$IU43+DW$23-$G$23,$IT43)</f>
        <v>58</v>
      </c>
      <c r="DX43" s="12">
        <f>INDEX('O3-8hr'!$A:$Y,$IU43+DX$23-$G$23,$IT43)</f>
        <v>62</v>
      </c>
      <c r="DY43" s="12">
        <f>INDEX('O3-8hr'!$A:$Y,$IU43+DY$23-$G$23,$IT43)</f>
        <v>71</v>
      </c>
      <c r="DZ43" s="12">
        <f>INDEX('O3-8hr'!$A:$Y,$IU43+DZ$23-$G$23,$IT43)</f>
        <v>73</v>
      </c>
      <c r="EA43" s="12">
        <f>INDEX('O3-8hr'!$A:$Y,$IU43+EA$23-$G$23,$IT43)</f>
        <v>78</v>
      </c>
      <c r="EB43" s="12">
        <f>INDEX('O3-8hr'!$A:$Y,$IU43+EB$23-$G$23,$IT43)</f>
        <v>51</v>
      </c>
      <c r="EC43" s="12">
        <f>INDEX('O3-8hr'!$A:$Y,$IU43+EC$23-$G$23,$IT43)</f>
        <v>33</v>
      </c>
      <c r="ED43" s="12">
        <f>INDEX('O3-8hr'!$A:$Y,$IU43+ED$23-$G$23,$IT43)</f>
        <v>31</v>
      </c>
      <c r="EE43" s="12">
        <f>INDEX('O3-8hr'!$A:$Y,$IU43+EE$23-$G$23,$IT43)</f>
        <v>56</v>
      </c>
      <c r="EF43" s="12">
        <f>INDEX('O3-8hr'!$A:$Y,$IU43+EF$23-$G$23,$IT43)</f>
        <v>49</v>
      </c>
      <c r="EG43" s="12">
        <f>INDEX('O3-8hr'!$A:$Y,$IU43+EG$23-$G$23,$IT43)</f>
        <v>69</v>
      </c>
      <c r="EH43" s="12">
        <f>INDEX('O3-8hr'!$A:$Y,$IU43+EH$23-$G$23,$IT43)</f>
        <v>79</v>
      </c>
      <c r="EI43" s="12">
        <f>INDEX('O3-8hr'!$A:$Y,$IU43+EI$23-$G$23,$IT43)</f>
        <v>44</v>
      </c>
      <c r="EJ43" s="12">
        <f>INDEX('O3-8hr'!$A:$Y,$IU43+EJ$23-$G$23,$IT43)</f>
        <v>54</v>
      </c>
      <c r="EK43" s="12">
        <f>INDEX('O3-8hr'!$A:$Y,$IU43+EK$23-$G$23,$IT43)</f>
        <v>63</v>
      </c>
      <c r="EL43" s="12">
        <f>INDEX('O3-8hr'!$A:$Y,$IU43+EL$23-$G$23,$IT43)</f>
        <v>61</v>
      </c>
      <c r="EM43" s="12">
        <f>INDEX('O3-8hr'!$A:$Y,$IU43+EM$23-$G$23,$IT43)</f>
        <v>44</v>
      </c>
      <c r="EN43" s="12">
        <f>INDEX('O3-8hr'!$A:$Y,$IU43+EN$23-$G$23,$IT43)</f>
        <v>61</v>
      </c>
      <c r="EO43" s="12">
        <f>INDEX('O3-8hr'!$A:$Y,$IU43+EO$23-$G$23,$IT43)</f>
        <v>43</v>
      </c>
      <c r="EP43" s="12">
        <f>INDEX('O3-8hr'!$A:$Y,$IU43+EP$23-$G$23,$IT43)</f>
        <v>34</v>
      </c>
      <c r="EQ43" s="12">
        <f>INDEX('O3-8hr'!$A:$Y,$IU43+EQ$23-$G$23,$IT43)</f>
        <v>59</v>
      </c>
      <c r="ER43" s="12">
        <f>INDEX('O3-8hr'!$A:$Y,$IU43+ER$23-$G$23,$IT43)</f>
        <v>54</v>
      </c>
      <c r="ES43" s="12">
        <f>INDEX('O3-8hr'!$A:$Y,$IU43+ES$23-$G$23,$IT43)</f>
        <v>33</v>
      </c>
      <c r="ET43" s="12">
        <f>INDEX('O3-8hr'!$A:$Y,$IU43+ET$23-$G$23,$IT43)</f>
        <v>30</v>
      </c>
      <c r="EU43" s="12">
        <f>INDEX('O3-8hr'!$A:$Y,$IU43+EU$23-$G$23,$IT43)</f>
        <v>22</v>
      </c>
      <c r="EV43" s="12">
        <f>INDEX('O3-8hr'!$A:$Y,$IU43+EV$23-$G$23,$IT43)</f>
        <v>20</v>
      </c>
      <c r="EW43" s="12">
        <f>INDEX('O3-8hr'!$A:$Y,$IU43+EW$23-$G$23,$IT43)</f>
        <v>32</v>
      </c>
      <c r="EX43" s="12">
        <f>INDEX('O3-8hr'!$A:$Y,$IU43+EX$23-$G$23,$IT43)</f>
        <v>48</v>
      </c>
      <c r="EY43" s="12">
        <f>INDEX('O3-8hr'!$A:$Y,$IU43+EY$23-$G$23,$IT43)</f>
        <v>48</v>
      </c>
      <c r="EZ43" s="12">
        <f>INDEX('O3-8hr'!$A:$Y,$IU43+EZ$23-$G$23,$IT43)</f>
        <v>50</v>
      </c>
      <c r="FA43" s="12">
        <f>INDEX('O3-8hr'!$A:$Y,$IU43+FA$23-$G$23,$IT43)</f>
        <v>39</v>
      </c>
      <c r="FB43" s="12">
        <f>INDEX('O3-8hr'!$A:$Y,$IU43+FB$23-$G$23,$IT43)</f>
        <v>15</v>
      </c>
      <c r="FC43" s="12">
        <f>INDEX('O3-8hr'!$A:$Y,$IU43+FC$23-$G$23,$IT43)</f>
        <v>16</v>
      </c>
      <c r="FD43" s="12">
        <f>INDEX('O3-8hr'!$A:$Y,$IU43+FD$23-$G$23,$IT43)</f>
        <v>17</v>
      </c>
      <c r="FE43" s="12">
        <f>INDEX('O3-8hr'!$A:$Y,$IU43+FE$23-$G$23,$IT43)</f>
        <v>28</v>
      </c>
      <c r="FF43" s="12">
        <f>INDEX('O3-8hr'!$A:$Y,$IU43+FF$23-$G$23,$IT43)</f>
        <v>21</v>
      </c>
      <c r="FG43" s="12">
        <f>INDEX('O3-8hr'!$A:$Y,$IU43+FG$23-$G$23,$IT43)</f>
        <v>42</v>
      </c>
      <c r="FH43" s="12">
        <f>INDEX('O3-8hr'!$A:$Y,$IU43+FH$23-$G$23,$IT43)</f>
        <v>54</v>
      </c>
      <c r="FI43" s="12">
        <f>INDEX('O3-8hr'!$A:$Y,$IU43+FI$23-$G$23,$IT43)</f>
        <v>55</v>
      </c>
      <c r="FJ43" s="12">
        <f>INDEX('O3-8hr'!$A:$Y,$IU43+FJ$23-$G$23,$IT43)</f>
        <v>50</v>
      </c>
      <c r="FK43" s="12">
        <f>INDEX('O3-8hr'!$A:$Y,$IU43+FK$23-$G$23,$IT43)</f>
        <v>54</v>
      </c>
      <c r="FL43" s="12">
        <f>INDEX('O3-8hr'!$A:$Y,$IU43+FL$23-$G$23,$IT43)</f>
        <v>49</v>
      </c>
      <c r="FM43" s="12">
        <f>INDEX('O3-8hr'!$A:$Y,$IU43+FM$23-$G$23,$IT43)</f>
        <v>53</v>
      </c>
      <c r="FN43" s="12">
        <f>INDEX('O3-8hr'!$A:$Y,$IU43+FN$23-$G$23,$IT43)</f>
        <v>41</v>
      </c>
      <c r="FO43" s="12">
        <f>INDEX('O3-8hr'!$A:$Y,$IU43+FO$23-$G$23,$IT43)</f>
        <v>42</v>
      </c>
      <c r="FP43" s="12">
        <f>INDEX('O3-8hr'!$A:$Y,$IU43+FP$23-$G$23,$IT43)</f>
        <v>37</v>
      </c>
      <c r="FQ43" s="12">
        <f>INDEX('O3-8hr'!$A:$Y,$IU43+FQ$23-$G$23,$IT43)</f>
        <v>38</v>
      </c>
      <c r="FR43" s="12">
        <f>INDEX('O3-8hr'!$A:$Y,$IU43+FR$23-$G$23,$IT43)</f>
        <v>52</v>
      </c>
      <c r="FS43" s="12">
        <f>INDEX('O3-8hr'!$A:$Y,$IU43+FS$23-$G$23,$IT43)</f>
        <v>58</v>
      </c>
      <c r="FT43" s="12">
        <f>INDEX('O3-8hr'!$A:$Y,$IU43+FT$23-$G$23,$IT43)</f>
        <v>53</v>
      </c>
      <c r="FU43" s="12">
        <f>INDEX('O3-8hr'!$A:$Y,$IU43+FU$23-$G$23,$IT43)</f>
        <v>40</v>
      </c>
      <c r="FV43" s="12">
        <f>INDEX('O3-8hr'!$A:$Y,$IU43+FV$23-$G$23,$IT43)</f>
        <v>16</v>
      </c>
      <c r="FW43" s="12">
        <f>INDEX('O3-8hr'!$A:$Y,$IU43+FW$23-$G$23,$IT43)</f>
        <v>27</v>
      </c>
      <c r="FX43" s="12">
        <f>INDEX('O3-8hr'!$A:$Y,$IU43+FX$23-$G$23,$IT43)</f>
        <v>25</v>
      </c>
      <c r="FY43" s="12">
        <f>INDEX('O3-8hr'!$A:$Y,$IU43+FY$23-$G$23,$IT43)</f>
        <v>45</v>
      </c>
      <c r="FZ43" s="12">
        <f>INDEX('O3-8hr'!$A:$Y,$IU43+FZ$23-$G$23,$IT43)</f>
        <v>33</v>
      </c>
      <c r="GA43" s="12">
        <f>INDEX('O3-8hr'!$A:$Y,$IU43+GA$23-$G$23,$IT43)</f>
        <v>64</v>
      </c>
      <c r="GB43" s="12">
        <f>INDEX('O3-8hr'!$A:$Y,$IU43+GB$23-$G$23,$IT43)</f>
        <v>51</v>
      </c>
      <c r="GC43" s="12">
        <f>INDEX('O3-8hr'!$A:$Y,$IU43+GC$23-$G$23,$IT43)</f>
        <v>47</v>
      </c>
      <c r="GD43" s="12">
        <f>INDEX('O3-8hr'!$A:$Y,$IU43+GD$23-$G$23,$IT43)</f>
        <v>55</v>
      </c>
      <c r="GE43" s="12">
        <f>INDEX('O3-8hr'!$A:$Y,$IU43+GE$23-$G$23,$IT43)</f>
        <v>55</v>
      </c>
      <c r="GF43" s="12">
        <f>INDEX('O3-8hr'!$A:$Y,$IU43+GF$23-$G$23,$IT43)</f>
        <v>58</v>
      </c>
      <c r="GG43" s="12">
        <f>INDEX('O3-8hr'!$A:$Y,$IU43+GG$23-$G$23,$IT43)</f>
        <v>48</v>
      </c>
      <c r="GH43" s="12">
        <f>INDEX('O3-8hr'!$A:$Y,$IU43+GH$23-$G$23,$IT43)</f>
        <v>18</v>
      </c>
      <c r="GI43" s="12">
        <f>INDEX('O3-8hr'!$A:$Y,$IU43+GI$23-$G$23,$IT43)</f>
        <v>30</v>
      </c>
      <c r="GJ43" s="12">
        <f>INDEX('O3-8hr'!$A:$Y,$IU43+GJ$23-$G$23,$IT43)</f>
        <v>37</v>
      </c>
      <c r="GK43" s="12">
        <f>INDEX('O3-8hr'!$A:$Y,$IU43+GK$23-$G$23,$IT43)</f>
        <v>40</v>
      </c>
      <c r="GL43" s="12">
        <f>INDEX('O3-8hr'!$A:$Y,$IU43+GL$23-$G$23,$IT43)</f>
        <v>44</v>
      </c>
      <c r="GM43" s="12">
        <f>INDEX('O3-8hr'!$A:$Y,$IU43+GM$23-$G$23,$IT43)</f>
        <v>60</v>
      </c>
      <c r="GN43" s="12">
        <f>INDEX('O3-8hr'!$A:$Y,$IU43+GN$23-$G$23,$IT43)</f>
        <v>48</v>
      </c>
      <c r="GO43" s="12">
        <f>INDEX('O3-8hr'!$A:$Y,$IU43+GO$23-$G$23,$IT43)</f>
        <v>42</v>
      </c>
      <c r="GP43" s="12">
        <f>INDEX('O3-8hr'!$A:$Y,$IU43+GP$23-$G$23,$IT43)</f>
        <v>20</v>
      </c>
      <c r="GQ43" s="12">
        <f>INDEX('O3-8hr'!$A:$Y,$IU43+GQ$23-$G$23,$IT43)</f>
        <v>23</v>
      </c>
      <c r="GR43" s="12">
        <f>INDEX('O3-8hr'!$A:$Y,$IU43+GR$23-$G$23,$IT43)</f>
        <v>22</v>
      </c>
      <c r="GS43" s="12">
        <f>INDEX('O3-8hr'!$A:$Y,$IU43+GS$23-$G$23,$IT43)</f>
        <v>9</v>
      </c>
      <c r="GT43" s="12" t="str">
        <f>INDEX('O3-8hr'!$A:$Y,$IU43+GT$23-$G$23,$IT43)</f>
        <v/>
      </c>
      <c r="GU43" s="12">
        <f>INDEX('O3-8hr'!$A:$Y,$IU43+GU$23-$G$23,$IT43)</f>
        <v>16</v>
      </c>
      <c r="GV43" s="12">
        <f>INDEX('O3-8hr'!$A:$Y,$IU43+GV$23-$G$23,$IT43)</f>
        <v>18</v>
      </c>
      <c r="GW43" s="12">
        <f>INDEX('O3-8hr'!$A:$Y,$IU43+GW$23-$G$23,$IT43)</f>
        <v>31</v>
      </c>
      <c r="GX43" s="12">
        <f>INDEX('O3-8hr'!$A:$Y,$IU43+GX$23-$G$23,$IT43)</f>
        <v>43</v>
      </c>
      <c r="GY43" s="12">
        <f>INDEX('O3-8hr'!$A:$Y,$IU43+GY$23-$G$23,$IT43)</f>
        <v>20</v>
      </c>
      <c r="GZ43" s="12">
        <f>INDEX('O3-8hr'!$A:$Y,$IU43+GZ$23-$G$23,$IT43)</f>
        <v>20</v>
      </c>
      <c r="HA43" s="12">
        <f>INDEX('O3-8hr'!$A:$Y,$IU43+HA$23-$G$23,$IT43)</f>
        <v>39</v>
      </c>
      <c r="HB43" s="12">
        <f>INDEX('O3-8hr'!$A:$Y,$IU43+HB$23-$G$23,$IT43)</f>
        <v>18</v>
      </c>
      <c r="HC43" s="12">
        <f>INDEX('O3-8hr'!$A:$Y,$IU43+HC$23-$G$23,$IT43)</f>
        <v>26</v>
      </c>
      <c r="HD43" s="12">
        <f>INDEX('O3-8hr'!$A:$Y,$IU43+HD$23-$G$23,$IT43)</f>
        <v>23</v>
      </c>
      <c r="HE43" s="12">
        <f>INDEX('O3-8hr'!$A:$Y,$IU43+HE$23-$G$23,$IT43)</f>
        <v>10</v>
      </c>
      <c r="HF43" s="12">
        <f>INDEX('O3-8hr'!$A:$Y,$IU43+HF$23-$G$23,$IT43)</f>
        <v>31</v>
      </c>
      <c r="HG43" s="12">
        <f>INDEX('O3-8hr'!$A:$Y,$IU43+HG$23-$G$23,$IT43)</f>
        <v>6</v>
      </c>
      <c r="HH43" s="12">
        <f>INDEX('O3-8hr'!$A:$Y,$IU43+HH$23-$G$23,$IT43)</f>
        <v>30</v>
      </c>
      <c r="HI43" s="12">
        <f>INDEX('O3-8hr'!$A:$Y,$IU43+HI$23-$G$23,$IT43)</f>
        <v>32</v>
      </c>
      <c r="HJ43" s="12">
        <f>INDEX('O3-8hr'!$A:$Y,$IU43+HJ$23-$G$23,$IT43)</f>
        <v>24</v>
      </c>
      <c r="HK43" s="12">
        <f>INDEX('O3-8hr'!$A:$Y,$IU43+HK$23-$G$23,$IT43)</f>
        <v>42</v>
      </c>
      <c r="HL43" s="12">
        <f>INDEX('O3-8hr'!$A:$Y,$IU43+HL$23-$G$23,$IT43)</f>
        <v>40</v>
      </c>
      <c r="HM43" s="12">
        <f>INDEX('O3-8hr'!$A:$Y,$IU43+HM$23-$G$23,$IT43)</f>
        <v>40</v>
      </c>
      <c r="HN43" s="12">
        <f>INDEX('O3-8hr'!$A:$Y,$IU43+HN$23-$G$23,$IT43)</f>
        <v>42</v>
      </c>
      <c r="HO43" s="12">
        <f>INDEX('O3-8hr'!$A:$Y,$IU43+HO$23-$G$23,$IT43)</f>
        <v>35</v>
      </c>
      <c r="HP43" s="12">
        <f>INDEX('O3-8hr'!$A:$Y,$IU43+HP$23-$G$23,$IT43)</f>
        <v>35</v>
      </c>
      <c r="HQ43" s="12">
        <f>INDEX('O3-8hr'!$A:$Y,$IU43+HQ$23-$G$23,$IT43)</f>
        <v>17</v>
      </c>
      <c r="HR43" s="12">
        <f>INDEX('O3-8hr'!$A:$Y,$IU43+HR$23-$G$23,$IT43)</f>
        <v>15</v>
      </c>
      <c r="HS43" s="12">
        <f>INDEX('O3-8hr'!$A:$Y,$IU43+HS$23-$G$23,$IT43)</f>
        <v>27</v>
      </c>
      <c r="HT43" s="12">
        <f>INDEX('O3-8hr'!$A:$Y,$IU43+HT$23-$G$23,$IT43)</f>
        <v>14</v>
      </c>
      <c r="HU43" s="12">
        <f>INDEX('O3-8hr'!$A:$Y,$IU43+HU$23-$G$23,$IT43)</f>
        <v>27</v>
      </c>
      <c r="HV43" s="12">
        <f>INDEX('O3-8hr'!$A:$Y,$IU43+HV$23-$G$23,$IT43)</f>
        <v>28</v>
      </c>
      <c r="HW43" s="12">
        <f>INDEX('O3-8hr'!$A:$Y,$IU43+HW$23-$G$23,$IT43)</f>
        <v>16</v>
      </c>
      <c r="HX43" s="12">
        <f>INDEX('O3-8hr'!$A:$Y,$IU43+HX$23-$G$23,$IT43)</f>
        <v>29</v>
      </c>
      <c r="HY43" s="12">
        <f>INDEX('O3-8hr'!$A:$Y,$IU43+HY$23-$G$23,$IT43)</f>
        <v>27</v>
      </c>
      <c r="HZ43" s="12">
        <f>INDEX('O3-8hr'!$A:$Y,$IU43+HZ$23-$G$23,$IT43)</f>
        <v>20</v>
      </c>
      <c r="IA43" s="12">
        <f>INDEX('O3-8hr'!$A:$Y,$IU43+IA$23-$G$23,$IT43)</f>
        <v>24</v>
      </c>
      <c r="IB43" s="12">
        <f>INDEX('O3-8hr'!$A:$Y,$IU43+IB$23-$G$23,$IT43)</f>
        <v>29</v>
      </c>
      <c r="IC43" s="12">
        <f>INDEX('O3-8hr'!$A:$Y,$IU43+IC$23-$G$23,$IT43)</f>
        <v>32</v>
      </c>
      <c r="ID43" s="12">
        <f>INDEX('O3-8hr'!$A:$Y,$IU43+ID$23-$G$23,$IT43)</f>
        <v>31</v>
      </c>
      <c r="IE43" s="12">
        <f>INDEX('O3-8hr'!$A:$Y,$IU43+IE$23-$G$23,$IT43)</f>
        <v>32</v>
      </c>
      <c r="IF43" s="12">
        <f>INDEX('O3-8hr'!$A:$Y,$IU43+IF$23-$G$23,$IT43)</f>
        <v>29</v>
      </c>
      <c r="IG43" s="12">
        <f>INDEX('O3-8hr'!$A:$Y,$IU43+IG$23-$G$23,$IT43)</f>
        <v>31</v>
      </c>
      <c r="IH43" s="12">
        <f>INDEX('O3-8hr'!$A:$Y,$IU43+IH$23-$G$23,$IT43)</f>
        <v>28</v>
      </c>
      <c r="II43" s="12">
        <f>INDEX('O3-8hr'!$A:$Y,$IU43+II$23-$G$23,$IT43)</f>
        <v>37</v>
      </c>
      <c r="IJ43" s="12">
        <f>INDEX('O3-8hr'!$A:$Y,$IU43+IJ$23-$G$23,$IT43)</f>
        <v>22</v>
      </c>
      <c r="IK43" s="12">
        <f>INDEX('O3-8hr'!$A:$Y,$IU43+IK$23-$G$23,$IT43)</f>
        <v>28</v>
      </c>
      <c r="IL43" s="12">
        <f>INDEX('O3-8hr'!$A:$Y,$IU43+IL$23-$G$23,$IT43)</f>
        <v>26</v>
      </c>
      <c r="IM43" s="12">
        <f>INDEX('O3-8hr'!$A:$Y,$IU43+IM$23-$G$23,$IT43)</f>
        <v>26</v>
      </c>
      <c r="IN43" s="12">
        <f>INDEX('O3-8hr'!$A:$Y,$IU43+IN$23-$G$23,$IT43)</f>
        <v>14</v>
      </c>
      <c r="IO43" s="12">
        <f>INDEX('O3-8hr'!$A:$Y,$IU43+IO$23-$G$23,$IT43)</f>
        <v>25</v>
      </c>
      <c r="IP43" s="12">
        <f>INDEX('O3-8hr'!$A:$Y,$IU43+IP$23-$G$23,$IT43)</f>
        <v>33</v>
      </c>
      <c r="IQ43" s="17">
        <f>INDEX('O3-8hr'!$A:$Y,$IU43+IQ$23-$G$23,$IT43)</f>
        <v>36</v>
      </c>
      <c r="IR43" s="26">
        <f t="shared" si="57"/>
        <v>79</v>
      </c>
      <c r="IT43" s="26">
        <f>MATCH($B43,'O3-8hr'!$1:$1,0)</f>
        <v>22</v>
      </c>
      <c r="IU43" s="38">
        <f>MATCH(DATE($A43,$IT$19,$IU$19),'O3-8hr'!$B:$B,0)</f>
        <v>1161</v>
      </c>
    </row>
    <row r="44" spans="1:255" ht="12.75" customHeight="1" x14ac:dyDescent="0.2">
      <c r="A44" s="26">
        <v>2018</v>
      </c>
      <c r="B44" s="26">
        <v>421010004</v>
      </c>
      <c r="C44" s="88">
        <f>INDEX(Sites!$A:$N,MATCH($B44,Sites!$A:$A,0),2)</f>
        <v>40.008889000000003</v>
      </c>
      <c r="D44" s="26" t="str">
        <f>INDEX(Sites!$A:$N,MATCH($B44,Sites!$A:$A,0),4)</f>
        <v>PA</v>
      </c>
      <c r="E44" s="26" t="str">
        <f>INDEX(Sites!$A:$N,MATCH($B44,Sites!$A:$A,0),10)</f>
        <v>22.0</v>
      </c>
      <c r="F44" s="148" t="str">
        <f>INDEX(Sites!$A:$N,MATCH($B44,Sites!$A:$A,0),6)</f>
        <v>Philadelphia (LAB)</v>
      </c>
      <c r="G44" s="18">
        <f>INDEX('O3-8hr'!$A:$Y,$IU44+G$23-$G$23,$IT44)</f>
        <v>27</v>
      </c>
      <c r="H44" s="12">
        <f>INDEX('O3-8hr'!$A:$Y,$IU44+H$23-$G$23,$IT44)</f>
        <v>36</v>
      </c>
      <c r="I44" s="12">
        <f>INDEX('O3-8hr'!$A:$Y,$IU44+I$23-$G$23,$IT44)</f>
        <v>36</v>
      </c>
      <c r="J44" s="12">
        <f>INDEX('O3-8hr'!$A:$Y,$IU44+J$23-$G$23,$IT44)</f>
        <v>41</v>
      </c>
      <c r="K44" s="12">
        <f>INDEX('O3-8hr'!$A:$Y,$IU44+K$23-$G$23,$IT44)</f>
        <v>36</v>
      </c>
      <c r="L44" s="12">
        <f>INDEX('O3-8hr'!$A:$Y,$IU44+L$23-$G$23,$IT44)</f>
        <v>32</v>
      </c>
      <c r="M44" s="12">
        <f>INDEX('O3-8hr'!$A:$Y,$IU44+M$23-$G$23,$IT44)</f>
        <v>27</v>
      </c>
      <c r="N44" s="12">
        <f>INDEX('O3-8hr'!$A:$Y,$IU44+N$23-$G$23,$IT44)</f>
        <v>31</v>
      </c>
      <c r="O44" s="12">
        <f>INDEX('O3-8hr'!$A:$Y,$IU44+O$23-$G$23,$IT44)</f>
        <v>29</v>
      </c>
      <c r="P44" s="12">
        <f>INDEX('O3-8hr'!$A:$Y,$IU44+P$23-$G$23,$IT44)</f>
        <v>35</v>
      </c>
      <c r="Q44" s="12">
        <f>INDEX('O3-8hr'!$A:$Y,$IU44+Q$23-$G$23,$IT44)</f>
        <v>39</v>
      </c>
      <c r="R44" s="12">
        <f>INDEX('O3-8hr'!$A:$Y,$IU44+R$23-$G$23,$IT44)</f>
        <v>32</v>
      </c>
      <c r="S44" s="12">
        <f>INDEX('O3-8hr'!$A:$Y,$IU44+S$23-$G$23,$IT44)</f>
        <v>36</v>
      </c>
      <c r="T44" s="12">
        <f>INDEX('O3-8hr'!$A:$Y,$IU44+T$23-$G$23,$IT44)</f>
        <v>31</v>
      </c>
      <c r="U44" s="12">
        <f>INDEX('O3-8hr'!$A:$Y,$IU44+U$23-$G$23,$IT44)</f>
        <v>32</v>
      </c>
      <c r="V44" s="12">
        <f>INDEX('O3-8hr'!$A:$Y,$IU44+V$23-$G$23,$IT44)</f>
        <v>36</v>
      </c>
      <c r="W44" s="12">
        <f>INDEX('O3-8hr'!$A:$Y,$IU44+W$23-$G$23,$IT44)</f>
        <v>36</v>
      </c>
      <c r="X44" s="12">
        <f>INDEX('O3-8hr'!$A:$Y,$IU44+X$23-$G$23,$IT44)</f>
        <v>44</v>
      </c>
      <c r="Y44" s="12">
        <f>INDEX('O3-8hr'!$A:$Y,$IU44+Y$23-$G$23,$IT44)</f>
        <v>42</v>
      </c>
      <c r="Z44" s="12">
        <f>INDEX('O3-8hr'!$A:$Y,$IU44+Z$23-$G$23,$IT44)</f>
        <v>27</v>
      </c>
      <c r="AA44" s="12">
        <f>INDEX('O3-8hr'!$A:$Y,$IU44+AA$23-$G$23,$IT44)</f>
        <v>35</v>
      </c>
      <c r="AB44" s="12">
        <f>INDEX('O3-8hr'!$A:$Y,$IU44+AB$23-$G$23,$IT44)</f>
        <v>39</v>
      </c>
      <c r="AC44" s="12">
        <f>INDEX('O3-8hr'!$A:$Y,$IU44+AC$23-$G$23,$IT44)</f>
        <v>38</v>
      </c>
      <c r="AD44" s="12">
        <f>INDEX('O3-8hr'!$A:$Y,$IU44+AD$23-$G$23,$IT44)</f>
        <v>42</v>
      </c>
      <c r="AE44" s="12">
        <f>INDEX('O3-8hr'!$A:$Y,$IU44+AE$23-$G$23,$IT44)</f>
        <v>36</v>
      </c>
      <c r="AF44" s="12">
        <f>INDEX('O3-8hr'!$A:$Y,$IU44+AF$23-$G$23,$IT44)</f>
        <v>40</v>
      </c>
      <c r="AG44" s="12">
        <f>INDEX('O3-8hr'!$A:$Y,$IU44+AG$23-$G$23,$IT44)</f>
        <v>33</v>
      </c>
      <c r="AH44" s="12">
        <f>INDEX('O3-8hr'!$A:$Y,$IU44+AH$23-$G$23,$IT44)</f>
        <v>13</v>
      </c>
      <c r="AI44" s="12">
        <f>INDEX('O3-8hr'!$A:$Y,$IU44+AI$23-$G$23,$IT44)</f>
        <v>36</v>
      </c>
      <c r="AJ44" s="12">
        <f>INDEX('O3-8hr'!$A:$Y,$IU44+AJ$23-$G$23,$IT44)</f>
        <v>32</v>
      </c>
      <c r="AK44" s="12">
        <f>INDEX('O3-8hr'!$A:$Y,$IU44+AK$23-$G$23,$IT44)</f>
        <v>38</v>
      </c>
      <c r="AL44" s="12">
        <f>INDEX('O3-8hr'!$A:$Y,$IU44+AL$23-$G$23,$IT44)</f>
        <v>38</v>
      </c>
      <c r="AM44" s="12">
        <f>INDEX('O3-8hr'!$A:$Y,$IU44+AM$23-$G$23,$IT44)</f>
        <v>33</v>
      </c>
      <c r="AN44" s="12">
        <f>INDEX('O3-8hr'!$A:$Y,$IU44+AN$23-$G$23,$IT44)</f>
        <v>25</v>
      </c>
      <c r="AO44" s="12">
        <f>INDEX('O3-8hr'!$A:$Y,$IU44+AO$23-$G$23,$IT44)</f>
        <v>40</v>
      </c>
      <c r="AP44" s="12">
        <f>INDEX('O3-8hr'!$A:$Y,$IU44+AP$23-$G$23,$IT44)</f>
        <v>40</v>
      </c>
      <c r="AQ44" s="12">
        <f>INDEX('O3-8hr'!$A:$Y,$IU44+AQ$23-$G$23,$IT44)</f>
        <v>40</v>
      </c>
      <c r="AR44" s="12">
        <f>INDEX('O3-8hr'!$A:$Y,$IU44+AR$23-$G$23,$IT44)</f>
        <v>43</v>
      </c>
      <c r="AS44" s="12">
        <f>INDEX('O3-8hr'!$A:$Y,$IU44+AS$23-$G$23,$IT44)</f>
        <v>41</v>
      </c>
      <c r="AT44" s="12">
        <f>INDEX('O3-8hr'!$A:$Y,$IU44+AT$23-$G$23,$IT44)</f>
        <v>32</v>
      </c>
      <c r="AU44" s="12">
        <f>INDEX('O3-8hr'!$A:$Y,$IU44+AU$23-$G$23,$IT44)</f>
        <v>39</v>
      </c>
      <c r="AV44" s="12">
        <f>INDEX('O3-8hr'!$A:$Y,$IU44+AV$23-$G$23,$IT44)</f>
        <v>41</v>
      </c>
      <c r="AW44" s="12">
        <f>INDEX('O3-8hr'!$A:$Y,$IU44+AW$23-$G$23,$IT44)</f>
        <v>43</v>
      </c>
      <c r="AX44" s="12">
        <f>INDEX('O3-8hr'!$A:$Y,$IU44+AX$23-$G$23,$IT44)</f>
        <v>50</v>
      </c>
      <c r="AY44" s="12">
        <f>INDEX('O3-8hr'!$A:$Y,$IU44+AY$23-$G$23,$IT44)</f>
        <v>49</v>
      </c>
      <c r="AZ44" s="12">
        <f>INDEX('O3-8hr'!$A:$Y,$IU44+AZ$23-$G$23,$IT44)</f>
        <v>40</v>
      </c>
      <c r="BA44" s="12">
        <f>INDEX('O3-8hr'!$A:$Y,$IU44+BA$23-$G$23,$IT44)</f>
        <v>30</v>
      </c>
      <c r="BB44" s="12">
        <f>INDEX('O3-8hr'!$A:$Y,$IU44+BB$23-$G$23,$IT44)</f>
        <v>28</v>
      </c>
      <c r="BC44" s="12">
        <f>INDEX('O3-8hr'!$A:$Y,$IU44+BC$23-$G$23,$IT44)</f>
        <v>33</v>
      </c>
      <c r="BD44" s="12">
        <f>INDEX('O3-8hr'!$A:$Y,$IU44+BD$23-$G$23,$IT44)</f>
        <v>36</v>
      </c>
      <c r="BE44" s="12">
        <f>INDEX('O3-8hr'!$A:$Y,$IU44+BE$23-$G$23,$IT44)</f>
        <v>39</v>
      </c>
      <c r="BF44" s="12">
        <f>INDEX('O3-8hr'!$A:$Y,$IU44+BF$23-$G$23,$IT44)</f>
        <v>44</v>
      </c>
      <c r="BG44" s="12">
        <f>INDEX('O3-8hr'!$A:$Y,$IU44+BG$23-$G$23,$IT44)</f>
        <v>49</v>
      </c>
      <c r="BH44" s="12">
        <f>INDEX('O3-8hr'!$A:$Y,$IU44+BH$23-$G$23,$IT44)</f>
        <v>51</v>
      </c>
      <c r="BI44" s="12">
        <f>INDEX('O3-8hr'!$A:$Y,$IU44+BI$23-$G$23,$IT44)</f>
        <v>43</v>
      </c>
      <c r="BJ44" s="12">
        <f>INDEX('O3-8hr'!$A:$Y,$IU44+BJ$23-$G$23,$IT44)</f>
        <v>33</v>
      </c>
      <c r="BK44" s="12">
        <f>INDEX('O3-8hr'!$A:$Y,$IU44+BK$23-$G$23,$IT44)</f>
        <v>42</v>
      </c>
      <c r="BL44" s="12">
        <f>INDEX('O3-8hr'!$A:$Y,$IU44+BL$23-$G$23,$IT44)</f>
        <v>35</v>
      </c>
      <c r="BM44" s="12">
        <f>INDEX('O3-8hr'!$A:$Y,$IU44+BM$23-$G$23,$IT44)</f>
        <v>50</v>
      </c>
      <c r="BN44" s="12">
        <f>INDEX('O3-8hr'!$A:$Y,$IU44+BN$23-$G$23,$IT44)</f>
        <v>30</v>
      </c>
      <c r="BO44" s="12">
        <f>INDEX('O3-8hr'!$A:$Y,$IU44+BO$23-$G$23,$IT44)</f>
        <v>37</v>
      </c>
      <c r="BP44" s="12">
        <f>INDEX('O3-8hr'!$A:$Y,$IU44+BP$23-$G$23,$IT44)</f>
        <v>60</v>
      </c>
      <c r="BQ44" s="12">
        <f>INDEX('O3-8hr'!$A:$Y,$IU44+BQ$23-$G$23,$IT44)</f>
        <v>37</v>
      </c>
      <c r="BR44" s="12">
        <f>INDEX('O3-8hr'!$A:$Y,$IU44+BR$23-$G$23,$IT44)</f>
        <v>62</v>
      </c>
      <c r="BS44" s="12">
        <f>INDEX('O3-8hr'!$A:$Y,$IU44+BS$23-$G$23,$IT44)</f>
        <v>51</v>
      </c>
      <c r="BT44" s="12">
        <f>INDEX('O3-8hr'!$A:$Y,$IU44+BT$23-$G$23,$IT44)</f>
        <v>51</v>
      </c>
      <c r="BU44" s="12">
        <f>INDEX('O3-8hr'!$A:$Y,$IU44+BU$23-$G$23,$IT44)</f>
        <v>44</v>
      </c>
      <c r="BV44" s="12">
        <f>INDEX('O3-8hr'!$A:$Y,$IU44+BV$23-$G$23,$IT44)</f>
        <v>52</v>
      </c>
      <c r="BW44" s="12">
        <f>INDEX('O3-8hr'!$A:$Y,$IU44+BW$23-$G$23,$IT44)</f>
        <v>50</v>
      </c>
      <c r="BX44" s="12">
        <f>INDEX('O3-8hr'!$A:$Y,$IU44+BX$23-$G$23,$IT44)</f>
        <v>59</v>
      </c>
      <c r="BY44" s="12" t="str">
        <f>INDEX('O3-8hr'!$A:$Y,$IU44+BY$23-$G$23,$IT44)</f>
        <v/>
      </c>
      <c r="BZ44" s="12" t="str">
        <f>INDEX('O3-8hr'!$A:$Y,$IU44+BZ$23-$G$23,$IT44)</f>
        <v/>
      </c>
      <c r="CA44" s="12" t="str">
        <f>INDEX('O3-8hr'!$A:$Y,$IU44+CA$23-$G$23,$IT44)</f>
        <v/>
      </c>
      <c r="CB44" s="12" t="str">
        <f>INDEX('O3-8hr'!$A:$Y,$IU44+CB$23-$G$23,$IT44)</f>
        <v/>
      </c>
      <c r="CC44" s="12" t="str">
        <f>INDEX('O3-8hr'!$A:$Y,$IU44+CC$23-$G$23,$IT44)</f>
        <v/>
      </c>
      <c r="CD44" s="12" t="str">
        <f>INDEX('O3-8hr'!$A:$Y,$IU44+CD$23-$G$23,$IT44)</f>
        <v/>
      </c>
      <c r="CE44" s="12" t="str">
        <f>INDEX('O3-8hr'!$A:$Y,$IU44+CE$23-$G$23,$IT44)</f>
        <v/>
      </c>
      <c r="CF44" s="12" t="str">
        <f>INDEX('O3-8hr'!$A:$Y,$IU44+CF$23-$G$23,$IT44)</f>
        <v/>
      </c>
      <c r="CG44" s="12" t="str">
        <f>INDEX('O3-8hr'!$A:$Y,$IU44+CG$23-$G$23,$IT44)</f>
        <v/>
      </c>
      <c r="CH44" s="12" t="str">
        <f>INDEX('O3-8hr'!$A:$Y,$IU44+CH$23-$G$23,$IT44)</f>
        <v/>
      </c>
      <c r="CI44" s="12" t="str">
        <f>INDEX('O3-8hr'!$A:$Y,$IU44+CI$23-$G$23,$IT44)</f>
        <v/>
      </c>
      <c r="CJ44" s="12" t="str">
        <f>INDEX('O3-8hr'!$A:$Y,$IU44+CJ$23-$G$23,$IT44)</f>
        <v/>
      </c>
      <c r="CK44" s="12" t="str">
        <f>INDEX('O3-8hr'!$A:$Y,$IU44+CK$23-$G$23,$IT44)</f>
        <v/>
      </c>
      <c r="CL44" s="12" t="str">
        <f>INDEX('O3-8hr'!$A:$Y,$IU44+CL$23-$G$23,$IT44)</f>
        <v/>
      </c>
      <c r="CM44" s="12" t="str">
        <f>INDEX('O3-8hr'!$A:$Y,$IU44+CM$23-$G$23,$IT44)</f>
        <v/>
      </c>
      <c r="CN44" s="12" t="str">
        <f>INDEX('O3-8hr'!$A:$Y,$IU44+CN$23-$G$23,$IT44)</f>
        <v/>
      </c>
      <c r="CO44" s="12" t="str">
        <f>INDEX('O3-8hr'!$A:$Y,$IU44+CO$23-$G$23,$IT44)</f>
        <v/>
      </c>
      <c r="CP44" s="12" t="str">
        <f>INDEX('O3-8hr'!$A:$Y,$IU44+CP$23-$G$23,$IT44)</f>
        <v/>
      </c>
      <c r="CQ44" s="12" t="str">
        <f>INDEX('O3-8hr'!$A:$Y,$IU44+CQ$23-$G$23,$IT44)</f>
        <v/>
      </c>
      <c r="CR44" s="12" t="str">
        <f>INDEX('O3-8hr'!$A:$Y,$IU44+CR$23-$G$23,$IT44)</f>
        <v/>
      </c>
      <c r="CS44" s="12" t="str">
        <f>INDEX('O3-8hr'!$A:$Y,$IU44+CS$23-$G$23,$IT44)</f>
        <v/>
      </c>
      <c r="CT44" s="12" t="str">
        <f>INDEX('O3-8hr'!$A:$Y,$IU44+CT$23-$G$23,$IT44)</f>
        <v/>
      </c>
      <c r="CU44" s="12" t="str">
        <f>INDEX('O3-8hr'!$A:$Y,$IU44+CU$23-$G$23,$IT44)</f>
        <v/>
      </c>
      <c r="CV44" s="12" t="str">
        <f>INDEX('O3-8hr'!$A:$Y,$IU44+CV$23-$G$23,$IT44)</f>
        <v/>
      </c>
      <c r="CW44" s="12" t="str">
        <f>INDEX('O3-8hr'!$A:$Y,$IU44+CW$23-$G$23,$IT44)</f>
        <v/>
      </c>
      <c r="CX44" s="12" t="str">
        <f>INDEX('O3-8hr'!$A:$Y,$IU44+CX$23-$G$23,$IT44)</f>
        <v/>
      </c>
      <c r="CY44" s="12" t="str">
        <f>INDEX('O3-8hr'!$A:$Y,$IU44+CY$23-$G$23,$IT44)</f>
        <v/>
      </c>
      <c r="CZ44" s="12" t="str">
        <f>INDEX('O3-8hr'!$A:$Y,$IU44+CZ$23-$G$23,$IT44)</f>
        <v/>
      </c>
      <c r="DA44" s="12" t="str">
        <f>INDEX('O3-8hr'!$A:$Y,$IU44+DA$23-$G$23,$IT44)</f>
        <v/>
      </c>
      <c r="DB44" s="12" t="str">
        <f>INDEX('O3-8hr'!$A:$Y,$IU44+DB$23-$G$23,$IT44)</f>
        <v/>
      </c>
      <c r="DC44" s="12" t="str">
        <f>INDEX('O3-8hr'!$A:$Y,$IU44+DC$23-$G$23,$IT44)</f>
        <v/>
      </c>
      <c r="DD44" s="12" t="str">
        <f>INDEX('O3-8hr'!$A:$Y,$IU44+DD$23-$G$23,$IT44)</f>
        <v/>
      </c>
      <c r="DE44" s="12">
        <f>INDEX('O3-8hr'!$A:$Y,$IU44+DE$23-$G$23,$IT44)</f>
        <v>34</v>
      </c>
      <c r="DF44" s="12">
        <f>INDEX('O3-8hr'!$A:$Y,$IU44+DF$23-$G$23,$IT44)</f>
        <v>42</v>
      </c>
      <c r="DG44" s="12">
        <f>INDEX('O3-8hr'!$A:$Y,$IU44+DG$23-$G$23,$IT44)</f>
        <v>35</v>
      </c>
      <c r="DH44" s="12">
        <f>INDEX('O3-8hr'!$A:$Y,$IU44+DH$23-$G$23,$IT44)</f>
        <v>39</v>
      </c>
      <c r="DI44" s="12">
        <f>INDEX('O3-8hr'!$A:$Y,$IU44+DI$23-$G$23,$IT44)</f>
        <v>39</v>
      </c>
      <c r="DJ44" s="12">
        <f>INDEX('O3-8hr'!$A:$Y,$IU44+DJ$23-$G$23,$IT44)</f>
        <v>48</v>
      </c>
      <c r="DK44" s="12">
        <f>INDEX('O3-8hr'!$A:$Y,$IU44+DK$23-$G$23,$IT44)</f>
        <v>71</v>
      </c>
      <c r="DL44" s="12">
        <f>INDEX('O3-8hr'!$A:$Y,$IU44+DL$23-$G$23,$IT44)</f>
        <v>65</v>
      </c>
      <c r="DM44" s="12">
        <f>INDEX('O3-8hr'!$A:$Y,$IU44+DM$23-$G$23,$IT44)</f>
        <v>40</v>
      </c>
      <c r="DN44" s="12">
        <f>INDEX('O3-8hr'!$A:$Y,$IU44+DN$23-$G$23,$IT44)</f>
        <v>58</v>
      </c>
      <c r="DO44" s="12">
        <f>INDEX('O3-8hr'!$A:$Y,$IU44+DO$23-$G$23,$IT44)</f>
        <v>48</v>
      </c>
      <c r="DP44" s="12">
        <f>INDEX('O3-8hr'!$A:$Y,$IU44+DP$23-$G$23,$IT44)</f>
        <v>34</v>
      </c>
      <c r="DQ44" s="12">
        <f>INDEX('O3-8hr'!$A:$Y,$IU44+DQ$23-$G$23,$IT44)</f>
        <v>21</v>
      </c>
      <c r="DR44" s="12">
        <f>INDEX('O3-8hr'!$A:$Y,$IU44+DR$23-$G$23,$IT44)</f>
        <v>41</v>
      </c>
      <c r="DS44" s="12">
        <f>INDEX('O3-8hr'!$A:$Y,$IU44+DS$23-$G$23,$IT44)</f>
        <v>38</v>
      </c>
      <c r="DT44" s="12">
        <f>INDEX('O3-8hr'!$A:$Y,$IU44+DT$23-$G$23,$IT44)</f>
        <v>45</v>
      </c>
      <c r="DU44" s="12">
        <f>INDEX('O3-8hr'!$A:$Y,$IU44+DU$23-$G$23,$IT44)</f>
        <v>30</v>
      </c>
      <c r="DV44" s="12">
        <f>INDEX('O3-8hr'!$A:$Y,$IU44+DV$23-$G$23,$IT44)</f>
        <v>47</v>
      </c>
      <c r="DW44" s="12">
        <f>INDEX('O3-8hr'!$A:$Y,$IU44+DW$23-$G$23,$IT44)</f>
        <v>56</v>
      </c>
      <c r="DX44" s="12">
        <f>INDEX('O3-8hr'!$A:$Y,$IU44+DX$23-$G$23,$IT44)</f>
        <v>65</v>
      </c>
      <c r="DY44" s="12">
        <f>INDEX('O3-8hr'!$A:$Y,$IU44+DY$23-$G$23,$IT44)</f>
        <v>71</v>
      </c>
      <c r="DZ44" s="12">
        <f>INDEX('O3-8hr'!$A:$Y,$IU44+DZ$23-$G$23,$IT44)</f>
        <v>68</v>
      </c>
      <c r="EA44" s="12">
        <f>INDEX('O3-8hr'!$A:$Y,$IU44+EA$23-$G$23,$IT44)</f>
        <v>57</v>
      </c>
      <c r="EB44" s="12">
        <f>INDEX('O3-8hr'!$A:$Y,$IU44+EB$23-$G$23,$IT44)</f>
        <v>34</v>
      </c>
      <c r="EC44" s="12">
        <f>INDEX('O3-8hr'!$A:$Y,$IU44+EC$23-$G$23,$IT44)</f>
        <v>22</v>
      </c>
      <c r="ED44" s="12">
        <f>INDEX('O3-8hr'!$A:$Y,$IU44+ED$23-$G$23,$IT44)</f>
        <v>28</v>
      </c>
      <c r="EE44" s="12">
        <f>INDEX('O3-8hr'!$A:$Y,$IU44+EE$23-$G$23,$IT44)</f>
        <v>52</v>
      </c>
      <c r="EF44" s="12">
        <f>INDEX('O3-8hr'!$A:$Y,$IU44+EF$23-$G$23,$IT44)</f>
        <v>49</v>
      </c>
      <c r="EG44" s="12">
        <f>INDEX('O3-8hr'!$A:$Y,$IU44+EG$23-$G$23,$IT44)</f>
        <v>73</v>
      </c>
      <c r="EH44" s="12">
        <f>INDEX('O3-8hr'!$A:$Y,$IU44+EH$23-$G$23,$IT44)</f>
        <v>79</v>
      </c>
      <c r="EI44" s="12">
        <f>INDEX('O3-8hr'!$A:$Y,$IU44+EI$23-$G$23,$IT44)</f>
        <v>44</v>
      </c>
      <c r="EJ44" s="12">
        <f>INDEX('O3-8hr'!$A:$Y,$IU44+EJ$23-$G$23,$IT44)</f>
        <v>43</v>
      </c>
      <c r="EK44" s="12">
        <f>INDEX('O3-8hr'!$A:$Y,$IU44+EK$23-$G$23,$IT44)</f>
        <v>50</v>
      </c>
      <c r="EL44" s="12">
        <f>INDEX('O3-8hr'!$A:$Y,$IU44+EL$23-$G$23,$IT44)</f>
        <v>59</v>
      </c>
      <c r="EM44" s="12">
        <f>INDEX('O3-8hr'!$A:$Y,$IU44+EM$23-$G$23,$IT44)</f>
        <v>49</v>
      </c>
      <c r="EN44" s="12">
        <f>INDEX('O3-8hr'!$A:$Y,$IU44+EN$23-$G$23,$IT44)</f>
        <v>72</v>
      </c>
      <c r="EO44" s="12">
        <f>INDEX('O3-8hr'!$A:$Y,$IU44+EO$23-$G$23,$IT44)</f>
        <v>47</v>
      </c>
      <c r="EP44" s="12">
        <f>INDEX('O3-8hr'!$A:$Y,$IU44+EP$23-$G$23,$IT44)</f>
        <v>33</v>
      </c>
      <c r="EQ44" s="12">
        <f>INDEX('O3-8hr'!$A:$Y,$IU44+EQ$23-$G$23,$IT44)</f>
        <v>66</v>
      </c>
      <c r="ER44" s="12">
        <f>INDEX('O3-8hr'!$A:$Y,$IU44+ER$23-$G$23,$IT44)</f>
        <v>45</v>
      </c>
      <c r="ES44" s="12">
        <f>INDEX('O3-8hr'!$A:$Y,$IU44+ES$23-$G$23,$IT44)</f>
        <v>33</v>
      </c>
      <c r="ET44" s="12">
        <f>INDEX('O3-8hr'!$A:$Y,$IU44+ET$23-$G$23,$IT44)</f>
        <v>29</v>
      </c>
      <c r="EU44" s="12">
        <f>INDEX('O3-8hr'!$A:$Y,$IU44+EU$23-$G$23,$IT44)</f>
        <v>23</v>
      </c>
      <c r="EV44" s="12">
        <f>INDEX('O3-8hr'!$A:$Y,$IU44+EV$23-$G$23,$IT44)</f>
        <v>22</v>
      </c>
      <c r="EW44" s="12">
        <f>INDEX('O3-8hr'!$A:$Y,$IU44+EW$23-$G$23,$IT44)</f>
        <v>35</v>
      </c>
      <c r="EX44" s="12">
        <f>INDEX('O3-8hr'!$A:$Y,$IU44+EX$23-$G$23,$IT44)</f>
        <v>47</v>
      </c>
      <c r="EY44" s="12">
        <f>INDEX('O3-8hr'!$A:$Y,$IU44+EY$23-$G$23,$IT44)</f>
        <v>43</v>
      </c>
      <c r="EZ44" s="12">
        <f>INDEX('O3-8hr'!$A:$Y,$IU44+EZ$23-$G$23,$IT44)</f>
        <v>52</v>
      </c>
      <c r="FA44" s="12">
        <f>INDEX('O3-8hr'!$A:$Y,$IU44+FA$23-$G$23,$IT44)</f>
        <v>41</v>
      </c>
      <c r="FB44" s="12">
        <f>INDEX('O3-8hr'!$A:$Y,$IU44+FB$23-$G$23,$IT44)</f>
        <v>36</v>
      </c>
      <c r="FC44" s="12">
        <f>INDEX('O3-8hr'!$A:$Y,$IU44+FC$23-$G$23,$IT44)</f>
        <v>36</v>
      </c>
      <c r="FD44" s="12">
        <f>INDEX('O3-8hr'!$A:$Y,$IU44+FD$23-$G$23,$IT44)</f>
        <v>34</v>
      </c>
      <c r="FE44" s="12">
        <f>INDEX('O3-8hr'!$A:$Y,$IU44+FE$23-$G$23,$IT44)</f>
        <v>27</v>
      </c>
      <c r="FF44" s="12">
        <f>INDEX('O3-8hr'!$A:$Y,$IU44+FF$23-$G$23,$IT44)</f>
        <v>18</v>
      </c>
      <c r="FG44" s="12">
        <f>INDEX('O3-8hr'!$A:$Y,$IU44+FG$23-$G$23,$IT44)</f>
        <v>40</v>
      </c>
      <c r="FH44" s="12">
        <f>INDEX('O3-8hr'!$A:$Y,$IU44+FH$23-$G$23,$IT44)</f>
        <v>53</v>
      </c>
      <c r="FI44" s="12">
        <f>INDEX('O3-8hr'!$A:$Y,$IU44+FI$23-$G$23,$IT44)</f>
        <v>52</v>
      </c>
      <c r="FJ44" s="12">
        <f>INDEX('O3-8hr'!$A:$Y,$IU44+FJ$23-$G$23,$IT44)</f>
        <v>44</v>
      </c>
      <c r="FK44" s="12">
        <f>INDEX('O3-8hr'!$A:$Y,$IU44+FK$23-$G$23,$IT44)</f>
        <v>39</v>
      </c>
      <c r="FL44" s="12">
        <f>INDEX('O3-8hr'!$A:$Y,$IU44+FL$23-$G$23,$IT44)</f>
        <v>48</v>
      </c>
      <c r="FM44" s="12">
        <f>INDEX('O3-8hr'!$A:$Y,$IU44+FM$23-$G$23,$IT44)</f>
        <v>50</v>
      </c>
      <c r="FN44" s="12">
        <f>INDEX('O3-8hr'!$A:$Y,$IU44+FN$23-$G$23,$IT44)</f>
        <v>41</v>
      </c>
      <c r="FO44" s="12">
        <f>INDEX('O3-8hr'!$A:$Y,$IU44+FO$23-$G$23,$IT44)</f>
        <v>47</v>
      </c>
      <c r="FP44" s="12">
        <f>INDEX('O3-8hr'!$A:$Y,$IU44+FP$23-$G$23,$IT44)</f>
        <v>37</v>
      </c>
      <c r="FQ44" s="12">
        <f>INDEX('O3-8hr'!$A:$Y,$IU44+FQ$23-$G$23,$IT44)</f>
        <v>33</v>
      </c>
      <c r="FR44" s="12">
        <f>INDEX('O3-8hr'!$A:$Y,$IU44+FR$23-$G$23,$IT44)</f>
        <v>48</v>
      </c>
      <c r="FS44" s="12">
        <f>INDEX('O3-8hr'!$A:$Y,$IU44+FS$23-$G$23,$IT44)</f>
        <v>41</v>
      </c>
      <c r="FT44" s="12" t="str">
        <f>INDEX('O3-8hr'!$A:$Y,$IU44+FT$23-$G$23,$IT44)</f>
        <v/>
      </c>
      <c r="FU44" s="12" t="str">
        <f>INDEX('O3-8hr'!$A:$Y,$IU44+FU$23-$G$23,$IT44)</f>
        <v/>
      </c>
      <c r="FV44" s="12" t="str">
        <f>INDEX('O3-8hr'!$A:$Y,$IU44+FV$23-$G$23,$IT44)</f>
        <v/>
      </c>
      <c r="FW44" s="12">
        <f>INDEX('O3-8hr'!$A:$Y,$IU44+FW$23-$G$23,$IT44)</f>
        <v>0</v>
      </c>
      <c r="FX44" s="12">
        <f>INDEX('O3-8hr'!$A:$Y,$IU44+FX$23-$G$23,$IT44)</f>
        <v>44</v>
      </c>
      <c r="FY44" s="12">
        <f>INDEX('O3-8hr'!$A:$Y,$IU44+FY$23-$G$23,$IT44)</f>
        <v>43</v>
      </c>
      <c r="FZ44" s="12">
        <f>INDEX('O3-8hr'!$A:$Y,$IU44+FZ$23-$G$23,$IT44)</f>
        <v>34</v>
      </c>
      <c r="GA44" s="12">
        <f>INDEX('O3-8hr'!$A:$Y,$IU44+GA$23-$G$23,$IT44)</f>
        <v>62</v>
      </c>
      <c r="GB44" s="12">
        <f>INDEX('O3-8hr'!$A:$Y,$IU44+GB$23-$G$23,$IT44)</f>
        <v>50</v>
      </c>
      <c r="GC44" s="12">
        <f>INDEX('O3-8hr'!$A:$Y,$IU44+GC$23-$G$23,$IT44)</f>
        <v>52</v>
      </c>
      <c r="GD44" s="12">
        <f>INDEX('O3-8hr'!$A:$Y,$IU44+GD$23-$G$23,$IT44)</f>
        <v>61</v>
      </c>
      <c r="GE44" s="12">
        <f>INDEX('O3-8hr'!$A:$Y,$IU44+GE$23-$G$23,$IT44)</f>
        <v>60</v>
      </c>
      <c r="GF44" s="12">
        <f>INDEX('O3-8hr'!$A:$Y,$IU44+GF$23-$G$23,$IT44)</f>
        <v>63</v>
      </c>
      <c r="GG44" s="12">
        <f>INDEX('O3-8hr'!$A:$Y,$IU44+GG$23-$G$23,$IT44)</f>
        <v>51</v>
      </c>
      <c r="GH44" s="12">
        <f>INDEX('O3-8hr'!$A:$Y,$IU44+GH$23-$G$23,$IT44)</f>
        <v>19</v>
      </c>
      <c r="GI44" s="12">
        <f>INDEX('O3-8hr'!$A:$Y,$IU44+GI$23-$G$23,$IT44)</f>
        <v>28</v>
      </c>
      <c r="GJ44" s="12">
        <f>INDEX('O3-8hr'!$A:$Y,$IU44+GJ$23-$G$23,$IT44)</f>
        <v>40</v>
      </c>
      <c r="GK44" s="12">
        <f>INDEX('O3-8hr'!$A:$Y,$IU44+GK$23-$G$23,$IT44)</f>
        <v>58</v>
      </c>
      <c r="GL44" s="12">
        <f>INDEX('O3-8hr'!$A:$Y,$IU44+GL$23-$G$23,$IT44)</f>
        <v>46</v>
      </c>
      <c r="GM44" s="12">
        <f>INDEX('O3-8hr'!$A:$Y,$IU44+GM$23-$G$23,$IT44)</f>
        <v>52</v>
      </c>
      <c r="GN44" s="12">
        <f>INDEX('O3-8hr'!$A:$Y,$IU44+GN$23-$G$23,$IT44)</f>
        <v>57</v>
      </c>
      <c r="GO44" s="12">
        <f>INDEX('O3-8hr'!$A:$Y,$IU44+GO$23-$G$23,$IT44)</f>
        <v>46</v>
      </c>
      <c r="GP44" s="12">
        <f>INDEX('O3-8hr'!$A:$Y,$IU44+GP$23-$G$23,$IT44)</f>
        <v>22</v>
      </c>
      <c r="GQ44" s="12">
        <f>INDEX('O3-8hr'!$A:$Y,$IU44+GQ$23-$G$23,$IT44)</f>
        <v>25</v>
      </c>
      <c r="GR44" s="12">
        <f>INDEX('O3-8hr'!$A:$Y,$IU44+GR$23-$G$23,$IT44)</f>
        <v>23</v>
      </c>
      <c r="GS44" s="12">
        <f>INDEX('O3-8hr'!$A:$Y,$IU44+GS$23-$G$23,$IT44)</f>
        <v>8</v>
      </c>
      <c r="GT44" s="12">
        <f>INDEX('O3-8hr'!$A:$Y,$IU44+GT$23-$G$23,$IT44)</f>
        <v>13</v>
      </c>
      <c r="GU44" s="12">
        <f>INDEX('O3-8hr'!$A:$Y,$IU44+GU$23-$G$23,$IT44)</f>
        <v>19</v>
      </c>
      <c r="GV44" s="12">
        <f>INDEX('O3-8hr'!$A:$Y,$IU44+GV$23-$G$23,$IT44)</f>
        <v>16</v>
      </c>
      <c r="GW44" s="12" t="str">
        <f>INDEX('O3-8hr'!$A:$Y,$IU44+GW$23-$G$23,$IT44)</f>
        <v/>
      </c>
      <c r="GX44" s="12" t="str">
        <f>INDEX('O3-8hr'!$A:$Y,$IU44+GX$23-$G$23,$IT44)</f>
        <v/>
      </c>
      <c r="GY44" s="12">
        <f>INDEX('O3-8hr'!$A:$Y,$IU44+GY$23-$G$23,$IT44)</f>
        <v>20</v>
      </c>
      <c r="GZ44" s="12">
        <f>INDEX('O3-8hr'!$A:$Y,$IU44+GZ$23-$G$23,$IT44)</f>
        <v>20</v>
      </c>
      <c r="HA44" s="12">
        <f>INDEX('O3-8hr'!$A:$Y,$IU44+HA$23-$G$23,$IT44)</f>
        <v>44</v>
      </c>
      <c r="HB44" s="12">
        <f>INDEX('O3-8hr'!$A:$Y,$IU44+HB$23-$G$23,$IT44)</f>
        <v>21</v>
      </c>
      <c r="HC44" s="12">
        <f>INDEX('O3-8hr'!$A:$Y,$IU44+HC$23-$G$23,$IT44)</f>
        <v>27</v>
      </c>
      <c r="HD44" s="12" t="str">
        <f>INDEX('O3-8hr'!$A:$Y,$IU44+HD$23-$G$23,$IT44)</f>
        <v/>
      </c>
      <c r="HE44" s="12" t="str">
        <f>INDEX('O3-8hr'!$A:$Y,$IU44+HE$23-$G$23,$IT44)</f>
        <v/>
      </c>
      <c r="HF44" s="12">
        <f>INDEX('O3-8hr'!$A:$Y,$IU44+HF$23-$G$23,$IT44)</f>
        <v>33</v>
      </c>
      <c r="HG44" s="12" t="str">
        <f>INDEX('O3-8hr'!$A:$Y,$IU44+HG$23-$G$23,$IT44)</f>
        <v/>
      </c>
      <c r="HH44" s="12">
        <f>INDEX('O3-8hr'!$A:$Y,$IU44+HH$23-$G$23,$IT44)</f>
        <v>27</v>
      </c>
      <c r="HI44" s="12" t="str">
        <f>INDEX('O3-8hr'!$A:$Y,$IU44+HI$23-$G$23,$IT44)</f>
        <v/>
      </c>
      <c r="HJ44" s="12">
        <f>INDEX('O3-8hr'!$A:$Y,$IU44+HJ$23-$G$23,$IT44)</f>
        <v>25</v>
      </c>
      <c r="HK44" s="12" t="str">
        <f>INDEX('O3-8hr'!$A:$Y,$IU44+HK$23-$G$23,$IT44)</f>
        <v/>
      </c>
      <c r="HL44" s="12" t="str">
        <f>INDEX('O3-8hr'!$A:$Y,$IU44+HL$23-$G$23,$IT44)</f>
        <v/>
      </c>
      <c r="HM44" s="12" t="str">
        <f>INDEX('O3-8hr'!$A:$Y,$IU44+HM$23-$G$23,$IT44)</f>
        <v/>
      </c>
      <c r="HN44" s="12" t="str">
        <f>INDEX('O3-8hr'!$A:$Y,$IU44+HN$23-$G$23,$IT44)</f>
        <v/>
      </c>
      <c r="HO44" s="12" t="str">
        <f>INDEX('O3-8hr'!$A:$Y,$IU44+HO$23-$G$23,$IT44)</f>
        <v/>
      </c>
      <c r="HP44" s="12" t="str">
        <f>INDEX('O3-8hr'!$A:$Y,$IU44+HP$23-$G$23,$IT44)</f>
        <v/>
      </c>
      <c r="HQ44" s="12" t="str">
        <f>INDEX('O3-8hr'!$A:$Y,$IU44+HQ$23-$G$23,$IT44)</f>
        <v/>
      </c>
      <c r="HR44" s="12" t="str">
        <f>INDEX('O3-8hr'!$A:$Y,$IU44+HR$23-$G$23,$IT44)</f>
        <v/>
      </c>
      <c r="HS44" s="12" t="str">
        <f>INDEX('O3-8hr'!$A:$Y,$IU44+HS$23-$G$23,$IT44)</f>
        <v/>
      </c>
      <c r="HT44" s="12" t="str">
        <f>INDEX('O3-8hr'!$A:$Y,$IU44+HT$23-$G$23,$IT44)</f>
        <v/>
      </c>
      <c r="HU44" s="12" t="str">
        <f>INDEX('O3-8hr'!$A:$Y,$IU44+HU$23-$G$23,$IT44)</f>
        <v/>
      </c>
      <c r="HV44" s="12">
        <f>INDEX('O3-8hr'!$A:$Y,$IU44+HV$23-$G$23,$IT44)</f>
        <v>31</v>
      </c>
      <c r="HW44" s="12">
        <f>INDEX('O3-8hr'!$A:$Y,$IU44+HW$23-$G$23,$IT44)</f>
        <v>15</v>
      </c>
      <c r="HX44" s="12" t="str">
        <f>INDEX('O3-8hr'!$A:$Y,$IU44+HX$23-$G$23,$IT44)</f>
        <v/>
      </c>
      <c r="HY44" s="12" t="str">
        <f>INDEX('O3-8hr'!$A:$Y,$IU44+HY$23-$G$23,$IT44)</f>
        <v/>
      </c>
      <c r="HZ44" s="12" t="str">
        <f>INDEX('O3-8hr'!$A:$Y,$IU44+HZ$23-$G$23,$IT44)</f>
        <v/>
      </c>
      <c r="IA44" s="12" t="str">
        <f>INDEX('O3-8hr'!$A:$Y,$IU44+IA$23-$G$23,$IT44)</f>
        <v/>
      </c>
      <c r="IB44" s="12">
        <f>INDEX('O3-8hr'!$A:$Y,$IU44+IB$23-$G$23,$IT44)</f>
        <v>29</v>
      </c>
      <c r="IC44" s="12">
        <f>INDEX('O3-8hr'!$A:$Y,$IU44+IC$23-$G$23,$IT44)</f>
        <v>28</v>
      </c>
      <c r="ID44" s="12">
        <f>INDEX('O3-8hr'!$A:$Y,$IU44+ID$23-$G$23,$IT44)</f>
        <v>25</v>
      </c>
      <c r="IE44" s="12" t="str">
        <f>INDEX('O3-8hr'!$A:$Y,$IU44+IE$23-$G$23,$IT44)</f>
        <v/>
      </c>
      <c r="IF44" s="12" t="str">
        <f>INDEX('O3-8hr'!$A:$Y,$IU44+IF$23-$G$23,$IT44)</f>
        <v/>
      </c>
      <c r="IG44" s="12" t="str">
        <f>INDEX('O3-8hr'!$A:$Y,$IU44+IG$23-$G$23,$IT44)</f>
        <v/>
      </c>
      <c r="IH44" s="12">
        <f>INDEX('O3-8hr'!$A:$Y,$IU44+IH$23-$G$23,$IT44)</f>
        <v>27</v>
      </c>
      <c r="II44" s="12">
        <f>INDEX('O3-8hr'!$A:$Y,$IU44+II$23-$G$23,$IT44)</f>
        <v>33</v>
      </c>
      <c r="IJ44" s="12">
        <f>INDEX('O3-8hr'!$A:$Y,$IU44+IJ$23-$G$23,$IT44)</f>
        <v>21</v>
      </c>
      <c r="IK44" s="12">
        <f>INDEX('O3-8hr'!$A:$Y,$IU44+IK$23-$G$23,$IT44)</f>
        <v>24</v>
      </c>
      <c r="IL44" s="12">
        <f>INDEX('O3-8hr'!$A:$Y,$IU44+IL$23-$G$23,$IT44)</f>
        <v>28</v>
      </c>
      <c r="IM44" s="12">
        <f>INDEX('O3-8hr'!$A:$Y,$IU44+IM$23-$G$23,$IT44)</f>
        <v>25</v>
      </c>
      <c r="IN44" s="12">
        <f>INDEX('O3-8hr'!$A:$Y,$IU44+IN$23-$G$23,$IT44)</f>
        <v>14</v>
      </c>
      <c r="IO44" s="12">
        <f>INDEX('O3-8hr'!$A:$Y,$IU44+IO$23-$G$23,$IT44)</f>
        <v>21</v>
      </c>
      <c r="IP44" s="12">
        <f>INDEX('O3-8hr'!$A:$Y,$IU44+IP$23-$G$23,$IT44)</f>
        <v>30</v>
      </c>
      <c r="IQ44" s="17">
        <f>INDEX('O3-8hr'!$A:$Y,$IU44+IQ$23-$G$23,$IT44)</f>
        <v>34</v>
      </c>
      <c r="IR44" s="26">
        <f t="shared" si="57"/>
        <v>79</v>
      </c>
      <c r="IT44" s="26">
        <f>MATCH($B44,'O3-8hr'!$1:$1,0)</f>
        <v>23</v>
      </c>
      <c r="IU44" s="38">
        <f>MATCH(DATE($A44,$IT$19,$IU$19),'O3-8hr'!$B:$B,0)</f>
        <v>1161</v>
      </c>
    </row>
    <row r="45" spans="1:255" ht="12.75" customHeight="1" x14ac:dyDescent="0.2">
      <c r="A45" s="26">
        <v>2018</v>
      </c>
      <c r="B45" s="26">
        <v>421010024</v>
      </c>
      <c r="C45" s="88">
        <f>INDEX(Sites!$A:$N,MATCH($B45,Sites!$A:$A,0),2)</f>
        <v>40.0764</v>
      </c>
      <c r="D45" s="26" t="str">
        <f>INDEX(Sites!$A:$N,MATCH($B45,Sites!$A:$A,0),4)</f>
        <v>PA</v>
      </c>
      <c r="E45" s="26" t="str">
        <f>INDEX(Sites!$A:$N,MATCH($B45,Sites!$A:$A,0),10)</f>
        <v>28.0</v>
      </c>
      <c r="F45" s="148" t="str">
        <f>INDEX(Sites!$A:$N,MATCH($B45,Sites!$A:$A,0),6)</f>
        <v>Philadelphia (NEA)</v>
      </c>
      <c r="G45" s="18">
        <f>INDEX('O3-8hr'!$A:$Y,$IU45+G$23-$G$23,$IT45)</f>
        <v>33</v>
      </c>
      <c r="H45" s="12">
        <f>INDEX('O3-8hr'!$A:$Y,$IU45+H$23-$G$23,$IT45)</f>
        <v>37</v>
      </c>
      <c r="I45" s="12">
        <f>INDEX('O3-8hr'!$A:$Y,$IU45+I$23-$G$23,$IT45)</f>
        <v>40</v>
      </c>
      <c r="J45" s="12">
        <f>INDEX('O3-8hr'!$A:$Y,$IU45+J$23-$G$23,$IT45)</f>
        <v>43</v>
      </c>
      <c r="K45" s="12">
        <f>INDEX('O3-8hr'!$A:$Y,$IU45+K$23-$G$23,$IT45)</f>
        <v>42</v>
      </c>
      <c r="L45" s="12">
        <f>INDEX('O3-8hr'!$A:$Y,$IU45+L$23-$G$23,$IT45)</f>
        <v>40</v>
      </c>
      <c r="M45" s="12">
        <f>INDEX('O3-8hr'!$A:$Y,$IU45+M$23-$G$23,$IT45)</f>
        <v>33</v>
      </c>
      <c r="N45" s="12">
        <f>INDEX('O3-8hr'!$A:$Y,$IU45+N$23-$G$23,$IT45)</f>
        <v>41</v>
      </c>
      <c r="O45" s="12">
        <f>INDEX('O3-8hr'!$A:$Y,$IU45+O$23-$G$23,$IT45)</f>
        <v>38</v>
      </c>
      <c r="P45" s="12">
        <f>INDEX('O3-8hr'!$A:$Y,$IU45+P$23-$G$23,$IT45)</f>
        <v>43</v>
      </c>
      <c r="Q45" s="12">
        <f>INDEX('O3-8hr'!$A:$Y,$IU45+Q$23-$G$23,$IT45)</f>
        <v>46</v>
      </c>
      <c r="R45" s="12">
        <f>INDEX('O3-8hr'!$A:$Y,$IU45+R$23-$G$23,$IT45)</f>
        <v>37</v>
      </c>
      <c r="S45" s="12">
        <f>INDEX('O3-8hr'!$A:$Y,$IU45+S$23-$G$23,$IT45)</f>
        <v>41</v>
      </c>
      <c r="T45" s="12">
        <f>INDEX('O3-8hr'!$A:$Y,$IU45+T$23-$G$23,$IT45)</f>
        <v>38</v>
      </c>
      <c r="U45" s="12">
        <f>INDEX('O3-8hr'!$A:$Y,$IU45+U$23-$G$23,$IT45)</f>
        <v>40</v>
      </c>
      <c r="V45" s="12">
        <f>INDEX('O3-8hr'!$A:$Y,$IU45+V$23-$G$23,$IT45)</f>
        <v>40</v>
      </c>
      <c r="W45" s="12">
        <f>INDEX('O3-8hr'!$A:$Y,$IU45+W$23-$G$23,$IT45)</f>
        <v>43</v>
      </c>
      <c r="X45" s="12">
        <f>INDEX('O3-8hr'!$A:$Y,$IU45+X$23-$G$23,$IT45)</f>
        <v>48</v>
      </c>
      <c r="Y45" s="12">
        <f>INDEX('O3-8hr'!$A:$Y,$IU45+Y$23-$G$23,$IT45)</f>
        <v>48</v>
      </c>
      <c r="Z45" s="12">
        <f>INDEX('O3-8hr'!$A:$Y,$IU45+Z$23-$G$23,$IT45)</f>
        <v>29</v>
      </c>
      <c r="AA45" s="12">
        <f>INDEX('O3-8hr'!$A:$Y,$IU45+AA$23-$G$23,$IT45)</f>
        <v>37</v>
      </c>
      <c r="AB45" s="12">
        <f>INDEX('O3-8hr'!$A:$Y,$IU45+AB$23-$G$23,$IT45)</f>
        <v>45</v>
      </c>
      <c r="AC45" s="12">
        <f>INDEX('O3-8hr'!$A:$Y,$IU45+AC$23-$G$23,$IT45)</f>
        <v>44</v>
      </c>
      <c r="AD45" s="12">
        <f>INDEX('O3-8hr'!$A:$Y,$IU45+AD$23-$G$23,$IT45)</f>
        <v>47</v>
      </c>
      <c r="AE45" s="12">
        <f>INDEX('O3-8hr'!$A:$Y,$IU45+AE$23-$G$23,$IT45)</f>
        <v>39</v>
      </c>
      <c r="AF45" s="12">
        <f>INDEX('O3-8hr'!$A:$Y,$IU45+AF$23-$G$23,$IT45)</f>
        <v>45</v>
      </c>
      <c r="AG45" s="12">
        <f>INDEX('O3-8hr'!$A:$Y,$IU45+AG$23-$G$23,$IT45)</f>
        <v>42</v>
      </c>
      <c r="AH45" s="12">
        <f>INDEX('O3-8hr'!$A:$Y,$IU45+AH$23-$G$23,$IT45)</f>
        <v>19</v>
      </c>
      <c r="AI45" s="12">
        <f>INDEX('O3-8hr'!$A:$Y,$IU45+AI$23-$G$23,$IT45)</f>
        <v>37</v>
      </c>
      <c r="AJ45" s="12">
        <f>INDEX('O3-8hr'!$A:$Y,$IU45+AJ$23-$G$23,$IT45)</f>
        <v>35</v>
      </c>
      <c r="AK45" s="12">
        <f>INDEX('O3-8hr'!$A:$Y,$IU45+AK$23-$G$23,$IT45)</f>
        <v>44</v>
      </c>
      <c r="AL45" s="12">
        <f>INDEX('O3-8hr'!$A:$Y,$IU45+AL$23-$G$23,$IT45)</f>
        <v>42</v>
      </c>
      <c r="AM45" s="12">
        <f>INDEX('O3-8hr'!$A:$Y,$IU45+AM$23-$G$23,$IT45)</f>
        <v>38</v>
      </c>
      <c r="AN45" s="12">
        <f>INDEX('O3-8hr'!$A:$Y,$IU45+AN$23-$G$23,$IT45)</f>
        <v>35</v>
      </c>
      <c r="AO45" s="12">
        <f>INDEX('O3-8hr'!$A:$Y,$IU45+AO$23-$G$23,$IT45)</f>
        <v>43</v>
      </c>
      <c r="AP45" s="12">
        <f>INDEX('O3-8hr'!$A:$Y,$IU45+AP$23-$G$23,$IT45)</f>
        <v>42</v>
      </c>
      <c r="AQ45" s="12">
        <f>INDEX('O3-8hr'!$A:$Y,$IU45+AQ$23-$G$23,$IT45)</f>
        <v>47</v>
      </c>
      <c r="AR45" s="12">
        <f>INDEX('O3-8hr'!$A:$Y,$IU45+AR$23-$G$23,$IT45)</f>
        <v>48</v>
      </c>
      <c r="AS45" s="12">
        <f>INDEX('O3-8hr'!$A:$Y,$IU45+AS$23-$G$23,$IT45)</f>
        <v>46</v>
      </c>
      <c r="AT45" s="12">
        <f>INDEX('O3-8hr'!$A:$Y,$IU45+AT$23-$G$23,$IT45)</f>
        <v>39</v>
      </c>
      <c r="AU45" s="12">
        <f>INDEX('O3-8hr'!$A:$Y,$IU45+AU$23-$G$23,$IT45)</f>
        <v>45</v>
      </c>
      <c r="AV45" s="12">
        <f>INDEX('O3-8hr'!$A:$Y,$IU45+AV$23-$G$23,$IT45)</f>
        <v>46</v>
      </c>
      <c r="AW45" s="12">
        <f>INDEX('O3-8hr'!$A:$Y,$IU45+AW$23-$G$23,$IT45)</f>
        <v>52</v>
      </c>
      <c r="AX45" s="12">
        <f>INDEX('O3-8hr'!$A:$Y,$IU45+AX$23-$G$23,$IT45)</f>
        <v>62</v>
      </c>
      <c r="AY45" s="12">
        <f>INDEX('O3-8hr'!$A:$Y,$IU45+AY$23-$G$23,$IT45)</f>
        <v>60</v>
      </c>
      <c r="AZ45" s="12">
        <f>INDEX('O3-8hr'!$A:$Y,$IU45+AZ$23-$G$23,$IT45)</f>
        <v>44</v>
      </c>
      <c r="BA45" s="12">
        <f>INDEX('O3-8hr'!$A:$Y,$IU45+BA$23-$G$23,$IT45)</f>
        <v>37</v>
      </c>
      <c r="BB45" s="12">
        <f>INDEX('O3-8hr'!$A:$Y,$IU45+BB$23-$G$23,$IT45)</f>
        <v>33</v>
      </c>
      <c r="BC45" s="12">
        <f>INDEX('O3-8hr'!$A:$Y,$IU45+BC$23-$G$23,$IT45)</f>
        <v>39</v>
      </c>
      <c r="BD45" s="12">
        <f>INDEX('O3-8hr'!$A:$Y,$IU45+BD$23-$G$23,$IT45)</f>
        <v>43</v>
      </c>
      <c r="BE45" s="12">
        <f>INDEX('O3-8hr'!$A:$Y,$IU45+BE$23-$G$23,$IT45)</f>
        <v>44</v>
      </c>
      <c r="BF45" s="12">
        <f>INDEX('O3-8hr'!$A:$Y,$IU45+BF$23-$G$23,$IT45)</f>
        <v>51</v>
      </c>
      <c r="BG45" s="12">
        <f>INDEX('O3-8hr'!$A:$Y,$IU45+BG$23-$G$23,$IT45)</f>
        <v>56</v>
      </c>
      <c r="BH45" s="12">
        <f>INDEX('O3-8hr'!$A:$Y,$IU45+BH$23-$G$23,$IT45)</f>
        <v>60</v>
      </c>
      <c r="BI45" s="12">
        <f>INDEX('O3-8hr'!$A:$Y,$IU45+BI$23-$G$23,$IT45)</f>
        <v>51</v>
      </c>
      <c r="BJ45" s="12">
        <f>INDEX('O3-8hr'!$A:$Y,$IU45+BJ$23-$G$23,$IT45)</f>
        <v>38</v>
      </c>
      <c r="BK45" s="12">
        <f>INDEX('O3-8hr'!$A:$Y,$IU45+BK$23-$G$23,$IT45)</f>
        <v>49</v>
      </c>
      <c r="BL45" s="12">
        <f>INDEX('O3-8hr'!$A:$Y,$IU45+BL$23-$G$23,$IT45)</f>
        <v>45</v>
      </c>
      <c r="BM45" s="12">
        <f>INDEX('O3-8hr'!$A:$Y,$IU45+BM$23-$G$23,$IT45)</f>
        <v>58</v>
      </c>
      <c r="BN45" s="12">
        <f>INDEX('O3-8hr'!$A:$Y,$IU45+BN$23-$G$23,$IT45)</f>
        <v>34</v>
      </c>
      <c r="BO45" s="12">
        <f>INDEX('O3-8hr'!$A:$Y,$IU45+BO$23-$G$23,$IT45)</f>
        <v>44</v>
      </c>
      <c r="BP45" s="12">
        <f>INDEX('O3-8hr'!$A:$Y,$IU45+BP$23-$G$23,$IT45)</f>
        <v>71</v>
      </c>
      <c r="BQ45" s="12">
        <f>INDEX('O3-8hr'!$A:$Y,$IU45+BQ$23-$G$23,$IT45)</f>
        <v>67</v>
      </c>
      <c r="BR45" s="12">
        <f>INDEX('O3-8hr'!$A:$Y,$IU45+BR$23-$G$23,$IT45)</f>
        <v>69</v>
      </c>
      <c r="BS45" s="12">
        <f>INDEX('O3-8hr'!$A:$Y,$IU45+BS$23-$G$23,$IT45)</f>
        <v>60</v>
      </c>
      <c r="BT45" s="12">
        <f>INDEX('O3-8hr'!$A:$Y,$IU45+BT$23-$G$23,$IT45)</f>
        <v>54</v>
      </c>
      <c r="BU45" s="12">
        <f>INDEX('O3-8hr'!$A:$Y,$IU45+BU$23-$G$23,$IT45)</f>
        <v>45</v>
      </c>
      <c r="BV45" s="12">
        <f>INDEX('O3-8hr'!$A:$Y,$IU45+BV$23-$G$23,$IT45)</f>
        <v>52</v>
      </c>
      <c r="BW45" s="12">
        <f>INDEX('O3-8hr'!$A:$Y,$IU45+BW$23-$G$23,$IT45)</f>
        <v>52</v>
      </c>
      <c r="BX45" s="12">
        <f>INDEX('O3-8hr'!$A:$Y,$IU45+BX$23-$G$23,$IT45)</f>
        <v>64</v>
      </c>
      <c r="BY45" s="12">
        <f>INDEX('O3-8hr'!$A:$Y,$IU45+BY$23-$G$23,$IT45)</f>
        <v>48</v>
      </c>
      <c r="BZ45" s="12">
        <f>INDEX('O3-8hr'!$A:$Y,$IU45+BZ$23-$G$23,$IT45)</f>
        <v>52</v>
      </c>
      <c r="CA45" s="12">
        <f>INDEX('O3-8hr'!$A:$Y,$IU45+CA$23-$G$23,$IT45)</f>
        <v>41</v>
      </c>
      <c r="CB45" s="12">
        <f>INDEX('O3-8hr'!$A:$Y,$IU45+CB$23-$G$23,$IT45)</f>
        <v>32</v>
      </c>
      <c r="CC45" s="12">
        <f>INDEX('O3-8hr'!$A:$Y,$IU45+CC$23-$G$23,$IT45)</f>
        <v>35</v>
      </c>
      <c r="CD45" s="12">
        <f>INDEX('O3-8hr'!$A:$Y,$IU45+CD$23-$G$23,$IT45)</f>
        <v>53</v>
      </c>
      <c r="CE45" s="12">
        <f>INDEX('O3-8hr'!$A:$Y,$IU45+CE$23-$G$23,$IT45)</f>
        <v>33</v>
      </c>
      <c r="CF45" s="12">
        <f>INDEX('O3-8hr'!$A:$Y,$IU45+CF$23-$G$23,$IT45)</f>
        <v>21</v>
      </c>
      <c r="CG45" s="12">
        <f>INDEX('O3-8hr'!$A:$Y,$IU45+CG$23-$G$23,$IT45)</f>
        <v>34</v>
      </c>
      <c r="CH45" s="12">
        <f>INDEX('O3-8hr'!$A:$Y,$IU45+CH$23-$G$23,$IT45)</f>
        <v>25</v>
      </c>
      <c r="CI45" s="12">
        <f>INDEX('O3-8hr'!$A:$Y,$IU45+CI$23-$G$23,$IT45)</f>
        <v>39</v>
      </c>
      <c r="CJ45" s="12">
        <f>INDEX('O3-8hr'!$A:$Y,$IU45+CJ$23-$G$23,$IT45)</f>
        <v>56</v>
      </c>
      <c r="CK45" s="12">
        <f>INDEX('O3-8hr'!$A:$Y,$IU45+CK$23-$G$23,$IT45)</f>
        <v>29</v>
      </c>
      <c r="CL45" s="12">
        <f>INDEX('O3-8hr'!$A:$Y,$IU45+CL$23-$G$23,$IT45)</f>
        <v>42</v>
      </c>
      <c r="CM45" s="12">
        <f>INDEX('O3-8hr'!$A:$Y,$IU45+CM$23-$G$23,$IT45)</f>
        <v>59</v>
      </c>
      <c r="CN45" s="12">
        <f>INDEX('O3-8hr'!$A:$Y,$IU45+CN$23-$G$23,$IT45)</f>
        <v>68</v>
      </c>
      <c r="CO45" s="12">
        <f>INDEX('O3-8hr'!$A:$Y,$IU45+CO$23-$G$23,$IT45)</f>
        <v>67</v>
      </c>
      <c r="CP45" s="12">
        <f>INDEX('O3-8hr'!$A:$Y,$IU45+CP$23-$G$23,$IT45)</f>
        <v>40</v>
      </c>
      <c r="CQ45" s="12">
        <f>INDEX('O3-8hr'!$A:$Y,$IU45+CQ$23-$G$23,$IT45)</f>
        <v>30</v>
      </c>
      <c r="CR45" s="12">
        <f>INDEX('O3-8hr'!$A:$Y,$IU45+CR$23-$G$23,$IT45)</f>
        <v>62</v>
      </c>
      <c r="CS45" s="12" t="str">
        <f>INDEX('O3-8hr'!$A:$Y,$IU45+CS$23-$G$23,$IT45)</f>
        <v/>
      </c>
      <c r="CT45" s="12">
        <f>INDEX('O3-8hr'!$A:$Y,$IU45+CT$23-$G$23,$IT45)</f>
        <v>20</v>
      </c>
      <c r="CU45" s="12">
        <f>INDEX('O3-8hr'!$A:$Y,$IU45+CU$23-$G$23,$IT45)</f>
        <v>53</v>
      </c>
      <c r="CV45" s="12">
        <f>INDEX('O3-8hr'!$A:$Y,$IU45+CV$23-$G$23,$IT45)</f>
        <v>46</v>
      </c>
      <c r="CW45" s="12">
        <f>INDEX('O3-8hr'!$A:$Y,$IU45+CW$23-$G$23,$IT45)</f>
        <v>28</v>
      </c>
      <c r="CX45" s="12">
        <f>INDEX('O3-8hr'!$A:$Y,$IU45+CX$23-$G$23,$IT45)</f>
        <v>36</v>
      </c>
      <c r="CY45" s="12">
        <f>INDEX('O3-8hr'!$A:$Y,$IU45+CY$23-$G$23,$IT45)</f>
        <v>52</v>
      </c>
      <c r="CZ45" s="12">
        <f>INDEX('O3-8hr'!$A:$Y,$IU45+CZ$23-$G$23,$IT45)</f>
        <v>35</v>
      </c>
      <c r="DA45" s="12">
        <f>INDEX('O3-8hr'!$A:$Y,$IU45+DA$23-$G$23,$IT45)</f>
        <v>43</v>
      </c>
      <c r="DB45" s="12">
        <f>INDEX('O3-8hr'!$A:$Y,$IU45+DB$23-$G$23,$IT45)</f>
        <v>56</v>
      </c>
      <c r="DC45" s="12">
        <f>INDEX('O3-8hr'!$A:$Y,$IU45+DC$23-$G$23,$IT45)</f>
        <v>69</v>
      </c>
      <c r="DD45" s="12">
        <f>INDEX('O3-8hr'!$A:$Y,$IU45+DD$23-$G$23,$IT45)</f>
        <v>33</v>
      </c>
      <c r="DE45" s="12">
        <f>INDEX('O3-8hr'!$A:$Y,$IU45+DE$23-$G$23,$IT45)</f>
        <v>43</v>
      </c>
      <c r="DF45" s="12">
        <f>INDEX('O3-8hr'!$A:$Y,$IU45+DF$23-$G$23,$IT45)</f>
        <v>45</v>
      </c>
      <c r="DG45" s="12">
        <f>INDEX('O3-8hr'!$A:$Y,$IU45+DG$23-$G$23,$IT45)</f>
        <v>43</v>
      </c>
      <c r="DH45" s="12">
        <f>INDEX('O3-8hr'!$A:$Y,$IU45+DH$23-$G$23,$IT45)</f>
        <v>45</v>
      </c>
      <c r="DI45" s="12">
        <f>INDEX('O3-8hr'!$A:$Y,$IU45+DI$23-$G$23,$IT45)</f>
        <v>41</v>
      </c>
      <c r="DJ45" s="12">
        <f>INDEX('O3-8hr'!$A:$Y,$IU45+DJ$23-$G$23,$IT45)</f>
        <v>50</v>
      </c>
      <c r="DK45" s="12">
        <f>INDEX('O3-8hr'!$A:$Y,$IU45+DK$23-$G$23,$IT45)</f>
        <v>81</v>
      </c>
      <c r="DL45" s="12">
        <f>INDEX('O3-8hr'!$A:$Y,$IU45+DL$23-$G$23,$IT45)</f>
        <v>79</v>
      </c>
      <c r="DM45" s="12">
        <f>INDEX('O3-8hr'!$A:$Y,$IU45+DM$23-$G$23,$IT45)</f>
        <v>44</v>
      </c>
      <c r="DN45" s="12">
        <f>INDEX('O3-8hr'!$A:$Y,$IU45+DN$23-$G$23,$IT45)</f>
        <v>65</v>
      </c>
      <c r="DO45" s="12">
        <f>INDEX('O3-8hr'!$A:$Y,$IU45+DO$23-$G$23,$IT45)</f>
        <v>52</v>
      </c>
      <c r="DP45" s="12">
        <f>INDEX('O3-8hr'!$A:$Y,$IU45+DP$23-$G$23,$IT45)</f>
        <v>39</v>
      </c>
      <c r="DQ45" s="12">
        <f>INDEX('O3-8hr'!$A:$Y,$IU45+DQ$23-$G$23,$IT45)</f>
        <v>25</v>
      </c>
      <c r="DR45" s="12">
        <f>INDEX('O3-8hr'!$A:$Y,$IU45+DR$23-$G$23,$IT45)</f>
        <v>46</v>
      </c>
      <c r="DS45" s="12">
        <f>INDEX('O3-8hr'!$A:$Y,$IU45+DS$23-$G$23,$IT45)</f>
        <v>43</v>
      </c>
      <c r="DT45" s="12">
        <f>INDEX('O3-8hr'!$A:$Y,$IU45+DT$23-$G$23,$IT45)</f>
        <v>49</v>
      </c>
      <c r="DU45" s="12">
        <f>INDEX('O3-8hr'!$A:$Y,$IU45+DU$23-$G$23,$IT45)</f>
        <v>36</v>
      </c>
      <c r="DV45" s="12">
        <f>INDEX('O3-8hr'!$A:$Y,$IU45+DV$23-$G$23,$IT45)</f>
        <v>53</v>
      </c>
      <c r="DW45" s="12">
        <f>INDEX('O3-8hr'!$A:$Y,$IU45+DW$23-$G$23,$IT45)</f>
        <v>60</v>
      </c>
      <c r="DX45" s="12">
        <f>INDEX('O3-8hr'!$A:$Y,$IU45+DX$23-$G$23,$IT45)</f>
        <v>69</v>
      </c>
      <c r="DY45" s="12">
        <f>INDEX('O3-8hr'!$A:$Y,$IU45+DY$23-$G$23,$IT45)</f>
        <v>76</v>
      </c>
      <c r="DZ45" s="12">
        <f>INDEX('O3-8hr'!$A:$Y,$IU45+DZ$23-$G$23,$IT45)</f>
        <v>88</v>
      </c>
      <c r="EA45" s="12">
        <f>INDEX('O3-8hr'!$A:$Y,$IU45+EA$23-$G$23,$IT45)</f>
        <v>60</v>
      </c>
      <c r="EB45" s="12">
        <f>INDEX('O3-8hr'!$A:$Y,$IU45+EB$23-$G$23,$IT45)</f>
        <v>43</v>
      </c>
      <c r="EC45" s="12">
        <f>INDEX('O3-8hr'!$A:$Y,$IU45+EC$23-$G$23,$IT45)</f>
        <v>34</v>
      </c>
      <c r="ED45" s="12">
        <f>INDEX('O3-8hr'!$A:$Y,$IU45+ED$23-$G$23,$IT45)</f>
        <v>29</v>
      </c>
      <c r="EE45" s="12">
        <f>INDEX('O3-8hr'!$A:$Y,$IU45+EE$23-$G$23,$IT45)</f>
        <v>54</v>
      </c>
      <c r="EF45" s="12">
        <f>INDEX('O3-8hr'!$A:$Y,$IU45+EF$23-$G$23,$IT45)</f>
        <v>52</v>
      </c>
      <c r="EG45" s="12">
        <f>INDEX('O3-8hr'!$A:$Y,$IU45+EG$23-$G$23,$IT45)</f>
        <v>74</v>
      </c>
      <c r="EH45" s="12">
        <f>INDEX('O3-8hr'!$A:$Y,$IU45+EH$23-$G$23,$IT45)</f>
        <v>81</v>
      </c>
      <c r="EI45" s="12">
        <f>INDEX('O3-8hr'!$A:$Y,$IU45+EI$23-$G$23,$IT45)</f>
        <v>46</v>
      </c>
      <c r="EJ45" s="12">
        <f>INDEX('O3-8hr'!$A:$Y,$IU45+EJ$23-$G$23,$IT45)</f>
        <v>51</v>
      </c>
      <c r="EK45" s="12">
        <f>INDEX('O3-8hr'!$A:$Y,$IU45+EK$23-$G$23,$IT45)</f>
        <v>52</v>
      </c>
      <c r="EL45" s="12">
        <f>INDEX('O3-8hr'!$A:$Y,$IU45+EL$23-$G$23,$IT45)</f>
        <v>62</v>
      </c>
      <c r="EM45" s="12">
        <f>INDEX('O3-8hr'!$A:$Y,$IU45+EM$23-$G$23,$IT45)</f>
        <v>53</v>
      </c>
      <c r="EN45" s="12">
        <f>INDEX('O3-8hr'!$A:$Y,$IU45+EN$23-$G$23,$IT45)</f>
        <v>78</v>
      </c>
      <c r="EO45" s="12">
        <f>INDEX('O3-8hr'!$A:$Y,$IU45+EO$23-$G$23,$IT45)</f>
        <v>54</v>
      </c>
      <c r="EP45" s="12">
        <f>INDEX('O3-8hr'!$A:$Y,$IU45+EP$23-$G$23,$IT45)</f>
        <v>34</v>
      </c>
      <c r="EQ45" s="12">
        <f>INDEX('O3-8hr'!$A:$Y,$IU45+EQ$23-$G$23,$IT45)</f>
        <v>69</v>
      </c>
      <c r="ER45" s="12">
        <f>INDEX('O3-8hr'!$A:$Y,$IU45+ER$23-$G$23,$IT45)</f>
        <v>49</v>
      </c>
      <c r="ES45" s="12">
        <f>INDEX('O3-8hr'!$A:$Y,$IU45+ES$23-$G$23,$IT45)</f>
        <v>36</v>
      </c>
      <c r="ET45" s="12">
        <f>INDEX('O3-8hr'!$A:$Y,$IU45+ET$23-$G$23,$IT45)</f>
        <v>30</v>
      </c>
      <c r="EU45" s="12">
        <f>INDEX('O3-8hr'!$A:$Y,$IU45+EU$23-$G$23,$IT45)</f>
        <v>26</v>
      </c>
      <c r="EV45" s="12">
        <f>INDEX('O3-8hr'!$A:$Y,$IU45+EV$23-$G$23,$IT45)</f>
        <v>23</v>
      </c>
      <c r="EW45" s="12">
        <f>INDEX('O3-8hr'!$A:$Y,$IU45+EW$23-$G$23,$IT45)</f>
        <v>39</v>
      </c>
      <c r="EX45" s="12">
        <f>INDEX('O3-8hr'!$A:$Y,$IU45+EX$23-$G$23,$IT45)</f>
        <v>52</v>
      </c>
      <c r="EY45" s="12">
        <f>INDEX('O3-8hr'!$A:$Y,$IU45+EY$23-$G$23,$IT45)</f>
        <v>47</v>
      </c>
      <c r="EZ45" s="12">
        <f>INDEX('O3-8hr'!$A:$Y,$IU45+EZ$23-$G$23,$IT45)</f>
        <v>53</v>
      </c>
      <c r="FA45" s="12">
        <f>INDEX('O3-8hr'!$A:$Y,$IU45+FA$23-$G$23,$IT45)</f>
        <v>42</v>
      </c>
      <c r="FB45" s="12">
        <f>INDEX('O3-8hr'!$A:$Y,$IU45+FB$23-$G$23,$IT45)</f>
        <v>39</v>
      </c>
      <c r="FC45" s="12">
        <f>INDEX('O3-8hr'!$A:$Y,$IU45+FC$23-$G$23,$IT45)</f>
        <v>41</v>
      </c>
      <c r="FD45" s="12">
        <f>INDEX('O3-8hr'!$A:$Y,$IU45+FD$23-$G$23,$IT45)</f>
        <v>38</v>
      </c>
      <c r="FE45" s="12">
        <f>INDEX('O3-8hr'!$A:$Y,$IU45+FE$23-$G$23,$IT45)</f>
        <v>31</v>
      </c>
      <c r="FF45" s="12">
        <f>INDEX('O3-8hr'!$A:$Y,$IU45+FF$23-$G$23,$IT45)</f>
        <v>24</v>
      </c>
      <c r="FG45" s="12">
        <f>INDEX('O3-8hr'!$A:$Y,$IU45+FG$23-$G$23,$IT45)</f>
        <v>42</v>
      </c>
      <c r="FH45" s="12">
        <f>INDEX('O3-8hr'!$A:$Y,$IU45+FH$23-$G$23,$IT45)</f>
        <v>55</v>
      </c>
      <c r="FI45" s="12">
        <f>INDEX('O3-8hr'!$A:$Y,$IU45+FI$23-$G$23,$IT45)</f>
        <v>59</v>
      </c>
      <c r="FJ45" s="12">
        <f>INDEX('O3-8hr'!$A:$Y,$IU45+FJ$23-$G$23,$IT45)</f>
        <v>52</v>
      </c>
      <c r="FK45" s="12">
        <f>INDEX('O3-8hr'!$A:$Y,$IU45+FK$23-$G$23,$IT45)</f>
        <v>68</v>
      </c>
      <c r="FL45" s="12">
        <f>INDEX('O3-8hr'!$A:$Y,$IU45+FL$23-$G$23,$IT45)</f>
        <v>51</v>
      </c>
      <c r="FM45" s="12">
        <f>INDEX('O3-8hr'!$A:$Y,$IU45+FM$23-$G$23,$IT45)</f>
        <v>59</v>
      </c>
      <c r="FN45" s="12">
        <f>INDEX('O3-8hr'!$A:$Y,$IU45+FN$23-$G$23,$IT45)</f>
        <v>45</v>
      </c>
      <c r="FO45" s="12">
        <f>INDEX('O3-8hr'!$A:$Y,$IU45+FO$23-$G$23,$IT45)</f>
        <v>51</v>
      </c>
      <c r="FP45" s="12">
        <f>INDEX('O3-8hr'!$A:$Y,$IU45+FP$23-$G$23,$IT45)</f>
        <v>36</v>
      </c>
      <c r="FQ45" s="12">
        <f>INDEX('O3-8hr'!$A:$Y,$IU45+FQ$23-$G$23,$IT45)</f>
        <v>38</v>
      </c>
      <c r="FR45" s="12">
        <f>INDEX('O3-8hr'!$A:$Y,$IU45+FR$23-$G$23,$IT45)</f>
        <v>51</v>
      </c>
      <c r="FS45" s="12">
        <f>INDEX('O3-8hr'!$A:$Y,$IU45+FS$23-$G$23,$IT45)</f>
        <v>62</v>
      </c>
      <c r="FT45" s="12">
        <f>INDEX('O3-8hr'!$A:$Y,$IU45+FT$23-$G$23,$IT45)</f>
        <v>55</v>
      </c>
      <c r="FU45" s="12">
        <f>INDEX('O3-8hr'!$A:$Y,$IU45+FU$23-$G$23,$IT45)</f>
        <v>42</v>
      </c>
      <c r="FV45" s="12">
        <f>INDEX('O3-8hr'!$A:$Y,$IU45+FV$23-$G$23,$IT45)</f>
        <v>20</v>
      </c>
      <c r="FW45" s="12" t="str">
        <f>INDEX('O3-8hr'!$A:$Y,$IU45+FW$23-$G$23,$IT45)</f>
        <v/>
      </c>
      <c r="FX45" s="12" t="str">
        <f>INDEX('O3-8hr'!$A:$Y,$IU45+FX$23-$G$23,$IT45)</f>
        <v/>
      </c>
      <c r="FY45" s="12">
        <f>INDEX('O3-8hr'!$A:$Y,$IU45+FY$23-$G$23,$IT45)</f>
        <v>46</v>
      </c>
      <c r="FZ45" s="12">
        <f>INDEX('O3-8hr'!$A:$Y,$IU45+FZ$23-$G$23,$IT45)</f>
        <v>34</v>
      </c>
      <c r="GA45" s="12">
        <f>INDEX('O3-8hr'!$A:$Y,$IU45+GA$23-$G$23,$IT45)</f>
        <v>60</v>
      </c>
      <c r="GB45" s="12">
        <f>INDEX('O3-8hr'!$A:$Y,$IU45+GB$23-$G$23,$IT45)</f>
        <v>49</v>
      </c>
      <c r="GC45" s="12">
        <f>INDEX('O3-8hr'!$A:$Y,$IU45+GC$23-$G$23,$IT45)</f>
        <v>54</v>
      </c>
      <c r="GD45" s="12">
        <f>INDEX('O3-8hr'!$A:$Y,$IU45+GD$23-$G$23,$IT45)</f>
        <v>62</v>
      </c>
      <c r="GE45" s="12">
        <f>INDEX('O3-8hr'!$A:$Y,$IU45+GE$23-$G$23,$IT45)</f>
        <v>58</v>
      </c>
      <c r="GF45" s="12">
        <f>INDEX('O3-8hr'!$A:$Y,$IU45+GF$23-$G$23,$IT45)</f>
        <v>61</v>
      </c>
      <c r="GG45" s="12">
        <f>INDEX('O3-8hr'!$A:$Y,$IU45+GG$23-$G$23,$IT45)</f>
        <v>50</v>
      </c>
      <c r="GH45" s="12">
        <f>INDEX('O3-8hr'!$A:$Y,$IU45+GH$23-$G$23,$IT45)</f>
        <v>21</v>
      </c>
      <c r="GI45" s="12">
        <f>INDEX('O3-8hr'!$A:$Y,$IU45+GI$23-$G$23,$IT45)</f>
        <v>34</v>
      </c>
      <c r="GJ45" s="12">
        <f>INDEX('O3-8hr'!$A:$Y,$IU45+GJ$23-$G$23,$IT45)</f>
        <v>43</v>
      </c>
      <c r="GK45" s="12">
        <f>INDEX('O3-8hr'!$A:$Y,$IU45+GK$23-$G$23,$IT45)</f>
        <v>55</v>
      </c>
      <c r="GL45" s="12">
        <f>INDEX('O3-8hr'!$A:$Y,$IU45+GL$23-$G$23,$IT45)</f>
        <v>48</v>
      </c>
      <c r="GM45" s="12">
        <f>INDEX('O3-8hr'!$A:$Y,$IU45+GM$23-$G$23,$IT45)</f>
        <v>57</v>
      </c>
      <c r="GN45" s="12">
        <f>INDEX('O3-8hr'!$A:$Y,$IU45+GN$23-$G$23,$IT45)</f>
        <v>53</v>
      </c>
      <c r="GO45" s="12">
        <f>INDEX('O3-8hr'!$A:$Y,$IU45+GO$23-$G$23,$IT45)</f>
        <v>46</v>
      </c>
      <c r="GP45" s="12">
        <f>INDEX('O3-8hr'!$A:$Y,$IU45+GP$23-$G$23,$IT45)</f>
        <v>23</v>
      </c>
      <c r="GQ45" s="12">
        <f>INDEX('O3-8hr'!$A:$Y,$IU45+GQ$23-$G$23,$IT45)</f>
        <v>26</v>
      </c>
      <c r="GR45" s="12">
        <f>INDEX('O3-8hr'!$A:$Y,$IU45+GR$23-$G$23,$IT45)</f>
        <v>27</v>
      </c>
      <c r="GS45" s="12">
        <f>INDEX('O3-8hr'!$A:$Y,$IU45+GS$23-$G$23,$IT45)</f>
        <v>11</v>
      </c>
      <c r="GT45" s="12">
        <f>INDEX('O3-8hr'!$A:$Y,$IU45+GT$23-$G$23,$IT45)</f>
        <v>16</v>
      </c>
      <c r="GU45" s="12">
        <f>INDEX('O3-8hr'!$A:$Y,$IU45+GU$23-$G$23,$IT45)</f>
        <v>20</v>
      </c>
      <c r="GV45" s="12">
        <f>INDEX('O3-8hr'!$A:$Y,$IU45+GV$23-$G$23,$IT45)</f>
        <v>22</v>
      </c>
      <c r="GW45" s="12">
        <f>INDEX('O3-8hr'!$A:$Y,$IU45+GW$23-$G$23,$IT45)</f>
        <v>36</v>
      </c>
      <c r="GX45" s="12">
        <f>INDEX('O3-8hr'!$A:$Y,$IU45+GX$23-$G$23,$IT45)</f>
        <v>42</v>
      </c>
      <c r="GY45" s="12">
        <f>INDEX('O3-8hr'!$A:$Y,$IU45+GY$23-$G$23,$IT45)</f>
        <v>22</v>
      </c>
      <c r="GZ45" s="12">
        <f>INDEX('O3-8hr'!$A:$Y,$IU45+GZ$23-$G$23,$IT45)</f>
        <v>21</v>
      </c>
      <c r="HA45" s="12">
        <f>INDEX('O3-8hr'!$A:$Y,$IU45+HA$23-$G$23,$IT45)</f>
        <v>41</v>
      </c>
      <c r="HB45" s="12">
        <f>INDEX('O3-8hr'!$A:$Y,$IU45+HB$23-$G$23,$IT45)</f>
        <v>23</v>
      </c>
      <c r="HC45" s="12">
        <f>INDEX('O3-8hr'!$A:$Y,$IU45+HC$23-$G$23,$IT45)</f>
        <v>32</v>
      </c>
      <c r="HD45" s="12">
        <f>INDEX('O3-8hr'!$A:$Y,$IU45+HD$23-$G$23,$IT45)</f>
        <v>26</v>
      </c>
      <c r="HE45" s="12">
        <f>INDEX('O3-8hr'!$A:$Y,$IU45+HE$23-$G$23,$IT45)</f>
        <v>16</v>
      </c>
      <c r="HF45" s="12">
        <f>INDEX('O3-8hr'!$A:$Y,$IU45+HF$23-$G$23,$IT45)</f>
        <v>34</v>
      </c>
      <c r="HG45" s="12">
        <f>INDEX('O3-8hr'!$A:$Y,$IU45+HG$23-$G$23,$IT45)</f>
        <v>20</v>
      </c>
      <c r="HH45" s="12">
        <f>INDEX('O3-8hr'!$A:$Y,$IU45+HH$23-$G$23,$IT45)</f>
        <v>25</v>
      </c>
      <c r="HI45" s="12">
        <f>INDEX('O3-8hr'!$A:$Y,$IU45+HI$23-$G$23,$IT45)</f>
        <v>34</v>
      </c>
      <c r="HJ45" s="12">
        <f>INDEX('O3-8hr'!$A:$Y,$IU45+HJ$23-$G$23,$IT45)</f>
        <v>24</v>
      </c>
      <c r="HK45" s="12">
        <f>INDEX('O3-8hr'!$A:$Y,$IU45+HK$23-$G$23,$IT45)</f>
        <v>47</v>
      </c>
      <c r="HL45" s="12">
        <f>INDEX('O3-8hr'!$A:$Y,$IU45+HL$23-$G$23,$IT45)</f>
        <v>46</v>
      </c>
      <c r="HM45" s="12">
        <f>INDEX('O3-8hr'!$A:$Y,$IU45+HM$23-$G$23,$IT45)</f>
        <v>48</v>
      </c>
      <c r="HN45" s="12">
        <f>INDEX('O3-8hr'!$A:$Y,$IU45+HN$23-$G$23,$IT45)</f>
        <v>44</v>
      </c>
      <c r="HO45" s="12">
        <f>INDEX('O3-8hr'!$A:$Y,$IU45+HO$23-$G$23,$IT45)</f>
        <v>37</v>
      </c>
      <c r="HP45" s="12">
        <f>INDEX('O3-8hr'!$A:$Y,$IU45+HP$23-$G$23,$IT45)</f>
        <v>21</v>
      </c>
      <c r="HQ45" s="12" t="str">
        <f>INDEX('O3-8hr'!$A:$Y,$IU45+HQ$23-$G$23,$IT45)</f>
        <v/>
      </c>
      <c r="HR45" s="12" t="str">
        <f>INDEX('O3-8hr'!$A:$Y,$IU45+HR$23-$G$23,$IT45)</f>
        <v/>
      </c>
      <c r="HS45" s="12" t="str">
        <f>INDEX('O3-8hr'!$A:$Y,$IU45+HS$23-$G$23,$IT45)</f>
        <v/>
      </c>
      <c r="HT45" s="12" t="str">
        <f>INDEX('O3-8hr'!$A:$Y,$IU45+HT$23-$G$23,$IT45)</f>
        <v/>
      </c>
      <c r="HU45" s="12" t="str">
        <f>INDEX('O3-8hr'!$A:$Y,$IU45+HU$23-$G$23,$IT45)</f>
        <v/>
      </c>
      <c r="HV45" s="12">
        <f>INDEX('O3-8hr'!$A:$Y,$IU45+HV$23-$G$23,$IT45)</f>
        <v>33</v>
      </c>
      <c r="HW45" s="12">
        <f>INDEX('O3-8hr'!$A:$Y,$IU45+HW$23-$G$23,$IT45)</f>
        <v>19</v>
      </c>
      <c r="HX45" s="12">
        <f>INDEX('O3-8hr'!$A:$Y,$IU45+HX$23-$G$23,$IT45)</f>
        <v>29</v>
      </c>
      <c r="HY45" s="12">
        <f>INDEX('O3-8hr'!$A:$Y,$IU45+HY$23-$G$23,$IT45)</f>
        <v>29</v>
      </c>
      <c r="HZ45" s="12">
        <f>INDEX('O3-8hr'!$A:$Y,$IU45+HZ$23-$G$23,$IT45)</f>
        <v>24</v>
      </c>
      <c r="IA45" s="12">
        <f>INDEX('O3-8hr'!$A:$Y,$IU45+IA$23-$G$23,$IT45)</f>
        <v>23</v>
      </c>
      <c r="IB45" s="12">
        <f>INDEX('O3-8hr'!$A:$Y,$IU45+IB$23-$G$23,$IT45)</f>
        <v>29</v>
      </c>
      <c r="IC45" s="12">
        <f>INDEX('O3-8hr'!$A:$Y,$IU45+IC$23-$G$23,$IT45)</f>
        <v>30</v>
      </c>
      <c r="ID45" s="12">
        <f>INDEX('O3-8hr'!$A:$Y,$IU45+ID$23-$G$23,$IT45)</f>
        <v>30</v>
      </c>
      <c r="IE45" s="12">
        <f>INDEX('O3-8hr'!$A:$Y,$IU45+IE$23-$G$23,$IT45)</f>
        <v>32</v>
      </c>
      <c r="IF45" s="12">
        <f>INDEX('O3-8hr'!$A:$Y,$IU45+IF$23-$G$23,$IT45)</f>
        <v>31</v>
      </c>
      <c r="IG45" s="12">
        <f>INDEX('O3-8hr'!$A:$Y,$IU45+IG$23-$G$23,$IT45)</f>
        <v>31</v>
      </c>
      <c r="IH45" s="12">
        <f>INDEX('O3-8hr'!$A:$Y,$IU45+IH$23-$G$23,$IT45)</f>
        <v>27</v>
      </c>
      <c r="II45" s="12">
        <f>INDEX('O3-8hr'!$A:$Y,$IU45+II$23-$G$23,$IT45)</f>
        <v>37</v>
      </c>
      <c r="IJ45" s="12">
        <f>INDEX('O3-8hr'!$A:$Y,$IU45+IJ$23-$G$23,$IT45)</f>
        <v>23</v>
      </c>
      <c r="IK45" s="12">
        <f>INDEX('O3-8hr'!$A:$Y,$IU45+IK$23-$G$23,$IT45)</f>
        <v>27</v>
      </c>
      <c r="IL45" s="12">
        <f>INDEX('O3-8hr'!$A:$Y,$IU45+IL$23-$G$23,$IT45)</f>
        <v>31</v>
      </c>
      <c r="IM45" s="12">
        <f>INDEX('O3-8hr'!$A:$Y,$IU45+IM$23-$G$23,$IT45)</f>
        <v>29</v>
      </c>
      <c r="IN45" s="12">
        <f>INDEX('O3-8hr'!$A:$Y,$IU45+IN$23-$G$23,$IT45)</f>
        <v>16</v>
      </c>
      <c r="IO45" s="12">
        <f>INDEX('O3-8hr'!$A:$Y,$IU45+IO$23-$G$23,$IT45)</f>
        <v>26</v>
      </c>
      <c r="IP45" s="12">
        <f>INDEX('O3-8hr'!$A:$Y,$IU45+IP$23-$G$23,$IT45)</f>
        <v>33</v>
      </c>
      <c r="IQ45" s="17">
        <f>INDEX('O3-8hr'!$A:$Y,$IU45+IQ$23-$G$23,$IT45)</f>
        <v>41</v>
      </c>
      <c r="IR45" s="26">
        <f t="shared" si="57"/>
        <v>88</v>
      </c>
      <c r="IT45" s="26">
        <f>MATCH($B45,'O3-8hr'!$1:$1,0)</f>
        <v>24</v>
      </c>
      <c r="IU45" s="38">
        <f>MATCH(DATE($A45,$IT$19,$IU$19),'O3-8hr'!$B:$B,0)</f>
        <v>1161</v>
      </c>
    </row>
    <row r="46" spans="1:255" ht="12.75" customHeight="1" x14ac:dyDescent="0.2">
      <c r="A46" s="87">
        <v>2018</v>
      </c>
      <c r="B46" s="87">
        <v>421010048</v>
      </c>
      <c r="C46" s="89">
        <f>INDEX(Sites!$A:$N,MATCH($B46,Sites!$A:$A,0),2)</f>
        <v>39.991388999999998</v>
      </c>
      <c r="D46" s="87" t="str">
        <f>INDEX(Sites!$A:$N,MATCH($B46,Sites!$A:$A,0),4)</f>
        <v>PA</v>
      </c>
      <c r="E46" s="87" t="str">
        <f>INDEX(Sites!$A:$N,MATCH($B46,Sites!$A:$A,0),10)</f>
        <v>22.0</v>
      </c>
      <c r="F46" s="149" t="str">
        <f>INDEX(Sites!$A:$N,MATCH($B46,Sites!$A:$A,0),6)</f>
        <v>Philadelphia (NEW)</v>
      </c>
      <c r="G46" s="16">
        <f>INDEX('O3-8hr'!$A:$Y,$IU46+G$23-$G$23,$IT46)</f>
        <v>26</v>
      </c>
      <c r="H46" s="11">
        <f>INDEX('O3-8hr'!$A:$Y,$IU46+H$23-$G$23,$IT46)</f>
        <v>36</v>
      </c>
      <c r="I46" s="11">
        <f>INDEX('O3-8hr'!$A:$Y,$IU46+I$23-$G$23,$IT46)</f>
        <v>38</v>
      </c>
      <c r="J46" s="11">
        <f>INDEX('O3-8hr'!$A:$Y,$IU46+J$23-$G$23,$IT46)</f>
        <v>42</v>
      </c>
      <c r="K46" s="11">
        <f>INDEX('O3-8hr'!$A:$Y,$IU46+K$23-$G$23,$IT46)</f>
        <v>36</v>
      </c>
      <c r="L46" s="11">
        <f>INDEX('O3-8hr'!$A:$Y,$IU46+L$23-$G$23,$IT46)</f>
        <v>38</v>
      </c>
      <c r="M46" s="11">
        <f>INDEX('O3-8hr'!$A:$Y,$IU46+M$23-$G$23,$IT46)</f>
        <v>29</v>
      </c>
      <c r="N46" s="11">
        <f>INDEX('O3-8hr'!$A:$Y,$IU46+N$23-$G$23,$IT46)</f>
        <v>35</v>
      </c>
      <c r="O46" s="11">
        <f>INDEX('O3-8hr'!$A:$Y,$IU46+O$23-$G$23,$IT46)</f>
        <v>31</v>
      </c>
      <c r="P46" s="11">
        <f>INDEX('O3-8hr'!$A:$Y,$IU46+P$23-$G$23,$IT46)</f>
        <v>39</v>
      </c>
      <c r="Q46" s="11">
        <f>INDEX('O3-8hr'!$A:$Y,$IU46+Q$23-$G$23,$IT46)</f>
        <v>43</v>
      </c>
      <c r="R46" s="11">
        <f>INDEX('O3-8hr'!$A:$Y,$IU46+R$23-$G$23,$IT46)</f>
        <v>34</v>
      </c>
      <c r="S46" s="11">
        <f>INDEX('O3-8hr'!$A:$Y,$IU46+S$23-$G$23,$IT46)</f>
        <v>36</v>
      </c>
      <c r="T46" s="11">
        <f>INDEX('O3-8hr'!$A:$Y,$IU46+T$23-$G$23,$IT46)</f>
        <v>34</v>
      </c>
      <c r="U46" s="11">
        <f>INDEX('O3-8hr'!$A:$Y,$IU46+U$23-$G$23,$IT46)</f>
        <v>34</v>
      </c>
      <c r="V46" s="11">
        <f>INDEX('O3-8hr'!$A:$Y,$IU46+V$23-$G$23,$IT46)</f>
        <v>36</v>
      </c>
      <c r="W46" s="11">
        <f>INDEX('O3-8hr'!$A:$Y,$IU46+W$23-$G$23,$IT46)</f>
        <v>40</v>
      </c>
      <c r="X46" s="11">
        <f>INDEX('O3-8hr'!$A:$Y,$IU46+X$23-$G$23,$IT46)</f>
        <v>47</v>
      </c>
      <c r="Y46" s="11">
        <f>INDEX('O3-8hr'!$A:$Y,$IU46+Y$23-$G$23,$IT46)</f>
        <v>42</v>
      </c>
      <c r="Z46" s="11">
        <f>INDEX('O3-8hr'!$A:$Y,$IU46+Z$23-$G$23,$IT46)</f>
        <v>26</v>
      </c>
      <c r="AA46" s="11">
        <f>INDEX('O3-8hr'!$A:$Y,$IU46+AA$23-$G$23,$IT46)</f>
        <v>37</v>
      </c>
      <c r="AB46" s="11">
        <f>INDEX('O3-8hr'!$A:$Y,$IU46+AB$23-$G$23,$IT46)</f>
        <v>39</v>
      </c>
      <c r="AC46" s="11">
        <f>INDEX('O3-8hr'!$A:$Y,$IU46+AC$23-$G$23,$IT46)</f>
        <v>40</v>
      </c>
      <c r="AD46" s="11">
        <f>INDEX('O3-8hr'!$A:$Y,$IU46+AD$23-$G$23,$IT46)</f>
        <v>46</v>
      </c>
      <c r="AE46" s="11">
        <f>INDEX('O3-8hr'!$A:$Y,$IU46+AE$23-$G$23,$IT46)</f>
        <v>37</v>
      </c>
      <c r="AF46" s="11">
        <f>INDEX('O3-8hr'!$A:$Y,$IU46+AF$23-$G$23,$IT46)</f>
        <v>43</v>
      </c>
      <c r="AG46" s="11">
        <f>INDEX('O3-8hr'!$A:$Y,$IU46+AG$23-$G$23,$IT46)</f>
        <v>41</v>
      </c>
      <c r="AH46" s="11">
        <f>INDEX('O3-8hr'!$A:$Y,$IU46+AH$23-$G$23,$IT46)</f>
        <v>18</v>
      </c>
      <c r="AI46" s="11">
        <f>INDEX('O3-8hr'!$A:$Y,$IU46+AI$23-$G$23,$IT46)</f>
        <v>35</v>
      </c>
      <c r="AJ46" s="11">
        <f>INDEX('O3-8hr'!$A:$Y,$IU46+AJ$23-$G$23,$IT46)</f>
        <v>34</v>
      </c>
      <c r="AK46" s="11">
        <f>INDEX('O3-8hr'!$A:$Y,$IU46+AK$23-$G$23,$IT46)</f>
        <v>44</v>
      </c>
      <c r="AL46" s="11">
        <f>INDEX('O3-8hr'!$A:$Y,$IU46+AL$23-$G$23,$IT46)</f>
        <v>40</v>
      </c>
      <c r="AM46" s="11">
        <f>INDEX('O3-8hr'!$A:$Y,$IU46+AM$23-$G$23,$IT46)</f>
        <v>34</v>
      </c>
      <c r="AN46" s="11">
        <f>INDEX('O3-8hr'!$A:$Y,$IU46+AN$23-$G$23,$IT46)</f>
        <v>29</v>
      </c>
      <c r="AO46" s="11">
        <f>INDEX('O3-8hr'!$A:$Y,$IU46+AO$23-$G$23,$IT46)</f>
        <v>42</v>
      </c>
      <c r="AP46" s="11">
        <f>INDEX('O3-8hr'!$A:$Y,$IU46+AP$23-$G$23,$IT46)</f>
        <v>42</v>
      </c>
      <c r="AQ46" s="11">
        <f>INDEX('O3-8hr'!$A:$Y,$IU46+AQ$23-$G$23,$IT46)</f>
        <v>47</v>
      </c>
      <c r="AR46" s="11">
        <f>INDEX('O3-8hr'!$A:$Y,$IU46+AR$23-$G$23,$IT46)</f>
        <v>46</v>
      </c>
      <c r="AS46" s="11">
        <f>INDEX('O3-8hr'!$A:$Y,$IU46+AS$23-$G$23,$IT46)</f>
        <v>44</v>
      </c>
      <c r="AT46" s="11">
        <f>INDEX('O3-8hr'!$A:$Y,$IU46+AT$23-$G$23,$IT46)</f>
        <v>40</v>
      </c>
      <c r="AU46" s="11">
        <f>INDEX('O3-8hr'!$A:$Y,$IU46+AU$23-$G$23,$IT46)</f>
        <v>41</v>
      </c>
      <c r="AV46" s="11">
        <f>INDEX('O3-8hr'!$A:$Y,$IU46+AV$23-$G$23,$IT46)</f>
        <v>45</v>
      </c>
      <c r="AW46" s="11">
        <f>INDEX('O3-8hr'!$A:$Y,$IU46+AW$23-$G$23,$IT46)</f>
        <v>49</v>
      </c>
      <c r="AX46" s="11">
        <f>INDEX('O3-8hr'!$A:$Y,$IU46+AX$23-$G$23,$IT46)</f>
        <v>58</v>
      </c>
      <c r="AY46" s="11">
        <f>INDEX('O3-8hr'!$A:$Y,$IU46+AY$23-$G$23,$IT46)</f>
        <v>53</v>
      </c>
      <c r="AZ46" s="11">
        <f>INDEX('O3-8hr'!$A:$Y,$IU46+AZ$23-$G$23,$IT46)</f>
        <v>42</v>
      </c>
      <c r="BA46" s="11">
        <f>INDEX('O3-8hr'!$A:$Y,$IU46+BA$23-$G$23,$IT46)</f>
        <v>34</v>
      </c>
      <c r="BB46" s="11">
        <f>INDEX('O3-8hr'!$A:$Y,$IU46+BB$23-$G$23,$IT46)</f>
        <v>33</v>
      </c>
      <c r="BC46" s="11">
        <f>INDEX('O3-8hr'!$A:$Y,$IU46+BC$23-$G$23,$IT46)</f>
        <v>38</v>
      </c>
      <c r="BD46" s="11">
        <f>INDEX('O3-8hr'!$A:$Y,$IU46+BD$23-$G$23,$IT46)</f>
        <v>41</v>
      </c>
      <c r="BE46" s="11">
        <f>INDEX('O3-8hr'!$A:$Y,$IU46+BE$23-$G$23,$IT46)</f>
        <v>42</v>
      </c>
      <c r="BF46" s="11">
        <f>INDEX('O3-8hr'!$A:$Y,$IU46+BF$23-$G$23,$IT46)</f>
        <v>50</v>
      </c>
      <c r="BG46" s="11">
        <f>INDEX('O3-8hr'!$A:$Y,$IU46+BG$23-$G$23,$IT46)</f>
        <v>57</v>
      </c>
      <c r="BH46" s="11">
        <f>INDEX('O3-8hr'!$A:$Y,$IU46+BH$23-$G$23,$IT46)</f>
        <v>59</v>
      </c>
      <c r="BI46" s="11">
        <f>INDEX('O3-8hr'!$A:$Y,$IU46+BI$23-$G$23,$IT46)</f>
        <v>50</v>
      </c>
      <c r="BJ46" s="11">
        <f>INDEX('O3-8hr'!$A:$Y,$IU46+BJ$23-$G$23,$IT46)</f>
        <v>36</v>
      </c>
      <c r="BK46" s="11">
        <f>INDEX('O3-8hr'!$A:$Y,$IU46+BK$23-$G$23,$IT46)</f>
        <v>47</v>
      </c>
      <c r="BL46" s="11">
        <f>INDEX('O3-8hr'!$A:$Y,$IU46+BL$23-$G$23,$IT46)</f>
        <v>37</v>
      </c>
      <c r="BM46" s="11">
        <f>INDEX('O3-8hr'!$A:$Y,$IU46+BM$23-$G$23,$IT46)</f>
        <v>57</v>
      </c>
      <c r="BN46" s="11">
        <f>INDEX('O3-8hr'!$A:$Y,$IU46+BN$23-$G$23,$IT46)</f>
        <v>34</v>
      </c>
      <c r="BO46" s="11">
        <f>INDEX('O3-8hr'!$A:$Y,$IU46+BO$23-$G$23,$IT46)</f>
        <v>41</v>
      </c>
      <c r="BP46" s="11">
        <f>INDEX('O3-8hr'!$A:$Y,$IU46+BP$23-$G$23,$IT46)</f>
        <v>67</v>
      </c>
      <c r="BQ46" s="11">
        <f>INDEX('O3-8hr'!$A:$Y,$IU46+BQ$23-$G$23,$IT46)</f>
        <v>67</v>
      </c>
      <c r="BR46" s="11">
        <f>INDEX('O3-8hr'!$A:$Y,$IU46+BR$23-$G$23,$IT46)</f>
        <v>65</v>
      </c>
      <c r="BS46" s="11">
        <f>INDEX('O3-8hr'!$A:$Y,$IU46+BS$23-$G$23,$IT46)</f>
        <v>56</v>
      </c>
      <c r="BT46" s="11">
        <f>INDEX('O3-8hr'!$A:$Y,$IU46+BT$23-$G$23,$IT46)</f>
        <v>55</v>
      </c>
      <c r="BU46" s="11">
        <f>INDEX('O3-8hr'!$A:$Y,$IU46+BU$23-$G$23,$IT46)</f>
        <v>46</v>
      </c>
      <c r="BV46" s="11">
        <f>INDEX('O3-8hr'!$A:$Y,$IU46+BV$23-$G$23,$IT46)</f>
        <v>52</v>
      </c>
      <c r="BW46" s="11">
        <f>INDEX('O3-8hr'!$A:$Y,$IU46+BW$23-$G$23,$IT46)</f>
        <v>50</v>
      </c>
      <c r="BX46" s="11">
        <f>INDEX('O3-8hr'!$A:$Y,$IU46+BX$23-$G$23,$IT46)</f>
        <v>58</v>
      </c>
      <c r="BY46" s="11">
        <f>INDEX('O3-8hr'!$A:$Y,$IU46+BY$23-$G$23,$IT46)</f>
        <v>47</v>
      </c>
      <c r="BZ46" s="11">
        <f>INDEX('O3-8hr'!$A:$Y,$IU46+BZ$23-$G$23,$IT46)</f>
        <v>52</v>
      </c>
      <c r="CA46" s="11">
        <f>INDEX('O3-8hr'!$A:$Y,$IU46+CA$23-$G$23,$IT46)</f>
        <v>42</v>
      </c>
      <c r="CB46" s="11">
        <f>INDEX('O3-8hr'!$A:$Y,$IU46+CB$23-$G$23,$IT46)</f>
        <v>32</v>
      </c>
      <c r="CC46" s="11">
        <f>INDEX('O3-8hr'!$A:$Y,$IU46+CC$23-$G$23,$IT46)</f>
        <v>35</v>
      </c>
      <c r="CD46" s="11">
        <f>INDEX('O3-8hr'!$A:$Y,$IU46+CD$23-$G$23,$IT46)</f>
        <v>49</v>
      </c>
      <c r="CE46" s="11">
        <f>INDEX('O3-8hr'!$A:$Y,$IU46+CE$23-$G$23,$IT46)</f>
        <v>28</v>
      </c>
      <c r="CF46" s="11">
        <f>INDEX('O3-8hr'!$A:$Y,$IU46+CF$23-$G$23,$IT46)</f>
        <v>15</v>
      </c>
      <c r="CG46" s="11">
        <f>INDEX('O3-8hr'!$A:$Y,$IU46+CG$23-$G$23,$IT46)</f>
        <v>34</v>
      </c>
      <c r="CH46" s="11">
        <f>INDEX('O3-8hr'!$A:$Y,$IU46+CH$23-$G$23,$IT46)</f>
        <v>24</v>
      </c>
      <c r="CI46" s="11">
        <f>INDEX('O3-8hr'!$A:$Y,$IU46+CI$23-$G$23,$IT46)</f>
        <v>39</v>
      </c>
      <c r="CJ46" s="11">
        <f>INDEX('O3-8hr'!$A:$Y,$IU46+CJ$23-$G$23,$IT46)</f>
        <v>39</v>
      </c>
      <c r="CK46" s="11" t="str">
        <f>INDEX('O3-8hr'!$A:$Y,$IU46+CK$23-$G$23,$IT46)</f>
        <v/>
      </c>
      <c r="CL46" s="11" t="str">
        <f>INDEX('O3-8hr'!$A:$Y,$IU46+CL$23-$G$23,$IT46)</f>
        <v/>
      </c>
      <c r="CM46" s="11">
        <f>INDEX('O3-8hr'!$A:$Y,$IU46+CM$23-$G$23,$IT46)</f>
        <v>62</v>
      </c>
      <c r="CN46" s="11">
        <f>INDEX('O3-8hr'!$A:$Y,$IU46+CN$23-$G$23,$IT46)</f>
        <v>64</v>
      </c>
      <c r="CO46" s="11">
        <f>INDEX('O3-8hr'!$A:$Y,$IU46+CO$23-$G$23,$IT46)</f>
        <v>59</v>
      </c>
      <c r="CP46" s="11">
        <f>INDEX('O3-8hr'!$A:$Y,$IU46+CP$23-$G$23,$IT46)</f>
        <v>38</v>
      </c>
      <c r="CQ46" s="11">
        <f>INDEX('O3-8hr'!$A:$Y,$IU46+CQ$23-$G$23,$IT46)</f>
        <v>29</v>
      </c>
      <c r="CR46" s="11">
        <f>INDEX('O3-8hr'!$A:$Y,$IU46+CR$23-$G$23,$IT46)</f>
        <v>49</v>
      </c>
      <c r="CS46" s="11">
        <f>INDEX('O3-8hr'!$A:$Y,$IU46+CS$23-$G$23,$IT46)</f>
        <v>26</v>
      </c>
      <c r="CT46" s="11">
        <f>INDEX('O3-8hr'!$A:$Y,$IU46+CT$23-$G$23,$IT46)</f>
        <v>19</v>
      </c>
      <c r="CU46" s="11">
        <f>INDEX('O3-8hr'!$A:$Y,$IU46+CU$23-$G$23,$IT46)</f>
        <v>50</v>
      </c>
      <c r="CV46" s="11">
        <f>INDEX('O3-8hr'!$A:$Y,$IU46+CV$23-$G$23,$IT46)</f>
        <v>45</v>
      </c>
      <c r="CW46" s="11">
        <f>INDEX('O3-8hr'!$A:$Y,$IU46+CW$23-$G$23,$IT46)</f>
        <v>27</v>
      </c>
      <c r="CX46" s="11">
        <f>INDEX('O3-8hr'!$A:$Y,$IU46+CX$23-$G$23,$IT46)</f>
        <v>35</v>
      </c>
      <c r="CY46" s="11" t="str">
        <f>INDEX('O3-8hr'!$A:$Y,$IU46+CY$23-$G$23,$IT46)</f>
        <v/>
      </c>
      <c r="CZ46" s="11">
        <f>INDEX('O3-8hr'!$A:$Y,$IU46+CZ$23-$G$23,$IT46)</f>
        <v>30</v>
      </c>
      <c r="DA46" s="11">
        <f>INDEX('O3-8hr'!$A:$Y,$IU46+DA$23-$G$23,$IT46)</f>
        <v>44</v>
      </c>
      <c r="DB46" s="11">
        <f>INDEX('O3-8hr'!$A:$Y,$IU46+DB$23-$G$23,$IT46)</f>
        <v>52</v>
      </c>
      <c r="DC46" s="11">
        <f>INDEX('O3-8hr'!$A:$Y,$IU46+DC$23-$G$23,$IT46)</f>
        <v>62</v>
      </c>
      <c r="DD46" s="11">
        <f>INDEX('O3-8hr'!$A:$Y,$IU46+DD$23-$G$23,$IT46)</f>
        <v>31</v>
      </c>
      <c r="DE46" s="11">
        <f>INDEX('O3-8hr'!$A:$Y,$IU46+DE$23-$G$23,$IT46)</f>
        <v>38</v>
      </c>
      <c r="DF46" s="11">
        <f>INDEX('O3-8hr'!$A:$Y,$IU46+DF$23-$G$23,$IT46)</f>
        <v>44</v>
      </c>
      <c r="DG46" s="11">
        <f>INDEX('O3-8hr'!$A:$Y,$IU46+DG$23-$G$23,$IT46)</f>
        <v>40</v>
      </c>
      <c r="DH46" s="11">
        <f>INDEX('O3-8hr'!$A:$Y,$IU46+DH$23-$G$23,$IT46)</f>
        <v>43</v>
      </c>
      <c r="DI46" s="11">
        <f>INDEX('O3-8hr'!$A:$Y,$IU46+DI$23-$G$23,$IT46)</f>
        <v>39</v>
      </c>
      <c r="DJ46" s="11">
        <f>INDEX('O3-8hr'!$A:$Y,$IU46+DJ$23-$G$23,$IT46)</f>
        <v>51</v>
      </c>
      <c r="DK46" s="11">
        <f>INDEX('O3-8hr'!$A:$Y,$IU46+DK$23-$G$23,$IT46)</f>
        <v>74</v>
      </c>
      <c r="DL46" s="11">
        <f>INDEX('O3-8hr'!$A:$Y,$IU46+DL$23-$G$23,$IT46)</f>
        <v>73</v>
      </c>
      <c r="DM46" s="11">
        <f>INDEX('O3-8hr'!$A:$Y,$IU46+DM$23-$G$23,$IT46)</f>
        <v>42</v>
      </c>
      <c r="DN46" s="11">
        <f>INDEX('O3-8hr'!$A:$Y,$IU46+DN$23-$G$23,$IT46)</f>
        <v>62</v>
      </c>
      <c r="DO46" s="11">
        <f>INDEX('O3-8hr'!$A:$Y,$IU46+DO$23-$G$23,$IT46)</f>
        <v>50</v>
      </c>
      <c r="DP46" s="11">
        <f>INDEX('O3-8hr'!$A:$Y,$IU46+DP$23-$G$23,$IT46)</f>
        <v>34</v>
      </c>
      <c r="DQ46" s="11">
        <f>INDEX('O3-8hr'!$A:$Y,$IU46+DQ$23-$G$23,$IT46)</f>
        <v>20</v>
      </c>
      <c r="DR46" s="11">
        <f>INDEX('O3-8hr'!$A:$Y,$IU46+DR$23-$G$23,$IT46)</f>
        <v>45</v>
      </c>
      <c r="DS46" s="11">
        <f>INDEX('O3-8hr'!$A:$Y,$IU46+DS$23-$G$23,$IT46)</f>
        <v>38</v>
      </c>
      <c r="DT46" s="11">
        <f>INDEX('O3-8hr'!$A:$Y,$IU46+DT$23-$G$23,$IT46)</f>
        <v>48</v>
      </c>
      <c r="DU46" s="11">
        <f>INDEX('O3-8hr'!$A:$Y,$IU46+DU$23-$G$23,$IT46)</f>
        <v>36</v>
      </c>
      <c r="DV46" s="11">
        <f>INDEX('O3-8hr'!$A:$Y,$IU46+DV$23-$G$23,$IT46)</f>
        <v>50</v>
      </c>
      <c r="DW46" s="11">
        <f>INDEX('O3-8hr'!$A:$Y,$IU46+DW$23-$G$23,$IT46)</f>
        <v>58</v>
      </c>
      <c r="DX46" s="11">
        <f>INDEX('O3-8hr'!$A:$Y,$IU46+DX$23-$G$23,$IT46)</f>
        <v>71</v>
      </c>
      <c r="DY46" s="11">
        <f>INDEX('O3-8hr'!$A:$Y,$IU46+DY$23-$G$23,$IT46)</f>
        <v>75</v>
      </c>
      <c r="DZ46" s="11">
        <f>INDEX('O3-8hr'!$A:$Y,$IU46+DZ$23-$G$23,$IT46)</f>
        <v>79</v>
      </c>
      <c r="EA46" s="11">
        <f>INDEX('O3-8hr'!$A:$Y,$IU46+EA$23-$G$23,$IT46)</f>
        <v>61</v>
      </c>
      <c r="EB46" s="11">
        <f>INDEX('O3-8hr'!$A:$Y,$IU46+EB$23-$G$23,$IT46)</f>
        <v>41</v>
      </c>
      <c r="EC46" s="11">
        <f>INDEX('O3-8hr'!$A:$Y,$IU46+EC$23-$G$23,$IT46)</f>
        <v>31</v>
      </c>
      <c r="ED46" s="11">
        <f>INDEX('O3-8hr'!$A:$Y,$IU46+ED$23-$G$23,$IT46)</f>
        <v>34</v>
      </c>
      <c r="EE46" s="11">
        <f>INDEX('O3-8hr'!$A:$Y,$IU46+EE$23-$G$23,$IT46)</f>
        <v>50</v>
      </c>
      <c r="EF46" s="11">
        <f>INDEX('O3-8hr'!$A:$Y,$IU46+EF$23-$G$23,$IT46)</f>
        <v>50</v>
      </c>
      <c r="EG46" s="11">
        <f>INDEX('O3-8hr'!$A:$Y,$IU46+EG$23-$G$23,$IT46)</f>
        <v>79</v>
      </c>
      <c r="EH46" s="11">
        <f>INDEX('O3-8hr'!$A:$Y,$IU46+EH$23-$G$23,$IT46)</f>
        <v>81</v>
      </c>
      <c r="EI46" s="11">
        <f>INDEX('O3-8hr'!$A:$Y,$IU46+EI$23-$G$23,$IT46)</f>
        <v>44</v>
      </c>
      <c r="EJ46" s="11">
        <f>INDEX('O3-8hr'!$A:$Y,$IU46+EJ$23-$G$23,$IT46)</f>
        <v>44</v>
      </c>
      <c r="EK46" s="11">
        <f>INDEX('O3-8hr'!$A:$Y,$IU46+EK$23-$G$23,$IT46)</f>
        <v>52</v>
      </c>
      <c r="EL46" s="11">
        <f>INDEX('O3-8hr'!$A:$Y,$IU46+EL$23-$G$23,$IT46)</f>
        <v>61</v>
      </c>
      <c r="EM46" s="11">
        <f>INDEX('O3-8hr'!$A:$Y,$IU46+EM$23-$G$23,$IT46)</f>
        <v>55</v>
      </c>
      <c r="EN46" s="11">
        <f>INDEX('O3-8hr'!$A:$Y,$IU46+EN$23-$G$23,$IT46)</f>
        <v>76</v>
      </c>
      <c r="EO46" s="11">
        <f>INDEX('O3-8hr'!$A:$Y,$IU46+EO$23-$G$23,$IT46)</f>
        <v>49</v>
      </c>
      <c r="EP46" s="11">
        <f>INDEX('O3-8hr'!$A:$Y,$IU46+EP$23-$G$23,$IT46)</f>
        <v>32</v>
      </c>
      <c r="EQ46" s="11">
        <f>INDEX('O3-8hr'!$A:$Y,$IU46+EQ$23-$G$23,$IT46)</f>
        <v>64</v>
      </c>
      <c r="ER46" s="11">
        <f>INDEX('O3-8hr'!$A:$Y,$IU46+ER$23-$G$23,$IT46)</f>
        <v>45</v>
      </c>
      <c r="ES46" s="11">
        <f>INDEX('O3-8hr'!$A:$Y,$IU46+ES$23-$G$23,$IT46)</f>
        <v>32</v>
      </c>
      <c r="ET46" s="11">
        <f>INDEX('O3-8hr'!$A:$Y,$IU46+ET$23-$G$23,$IT46)</f>
        <v>31</v>
      </c>
      <c r="EU46" s="11">
        <f>INDEX('O3-8hr'!$A:$Y,$IU46+EU$23-$G$23,$IT46)</f>
        <v>27</v>
      </c>
      <c r="EV46" s="11">
        <f>INDEX('O3-8hr'!$A:$Y,$IU46+EV$23-$G$23,$IT46)</f>
        <v>24</v>
      </c>
      <c r="EW46" s="11">
        <f>INDEX('O3-8hr'!$A:$Y,$IU46+EW$23-$G$23,$IT46)</f>
        <v>41</v>
      </c>
      <c r="EX46" s="11">
        <f>INDEX('O3-8hr'!$A:$Y,$IU46+EX$23-$G$23,$IT46)</f>
        <v>50</v>
      </c>
      <c r="EY46" s="11">
        <f>INDEX('O3-8hr'!$A:$Y,$IU46+EY$23-$G$23,$IT46)</f>
        <v>47</v>
      </c>
      <c r="EZ46" s="11">
        <f>INDEX('O3-8hr'!$A:$Y,$IU46+EZ$23-$G$23,$IT46)</f>
        <v>53</v>
      </c>
      <c r="FA46" s="11">
        <f>INDEX('O3-8hr'!$A:$Y,$IU46+FA$23-$G$23,$IT46)</f>
        <v>41</v>
      </c>
      <c r="FB46" s="11">
        <f>INDEX('O3-8hr'!$A:$Y,$IU46+FB$23-$G$23,$IT46)</f>
        <v>37</v>
      </c>
      <c r="FC46" s="11">
        <f>INDEX('O3-8hr'!$A:$Y,$IU46+FC$23-$G$23,$IT46)</f>
        <v>36</v>
      </c>
      <c r="FD46" s="11">
        <f>INDEX('O3-8hr'!$A:$Y,$IU46+FD$23-$G$23,$IT46)</f>
        <v>37</v>
      </c>
      <c r="FE46" s="11">
        <f>INDEX('O3-8hr'!$A:$Y,$IU46+FE$23-$G$23,$IT46)</f>
        <v>29</v>
      </c>
      <c r="FF46" s="11">
        <f>INDEX('O3-8hr'!$A:$Y,$IU46+FF$23-$G$23,$IT46)</f>
        <v>21</v>
      </c>
      <c r="FG46" s="11">
        <f>INDEX('O3-8hr'!$A:$Y,$IU46+FG$23-$G$23,$IT46)</f>
        <v>43</v>
      </c>
      <c r="FH46" s="11">
        <f>INDEX('O3-8hr'!$A:$Y,$IU46+FH$23-$G$23,$IT46)</f>
        <v>61</v>
      </c>
      <c r="FI46" s="11">
        <f>INDEX('O3-8hr'!$A:$Y,$IU46+FI$23-$G$23,$IT46)</f>
        <v>56</v>
      </c>
      <c r="FJ46" s="11">
        <f>INDEX('O3-8hr'!$A:$Y,$IU46+FJ$23-$G$23,$IT46)</f>
        <v>47</v>
      </c>
      <c r="FK46" s="11">
        <f>INDEX('O3-8hr'!$A:$Y,$IU46+FK$23-$G$23,$IT46)</f>
        <v>58</v>
      </c>
      <c r="FL46" s="11">
        <f>INDEX('O3-8hr'!$A:$Y,$IU46+FL$23-$G$23,$IT46)</f>
        <v>49</v>
      </c>
      <c r="FM46" s="11">
        <f>INDEX('O3-8hr'!$A:$Y,$IU46+FM$23-$G$23,$IT46)</f>
        <v>61</v>
      </c>
      <c r="FN46" s="11">
        <f>INDEX('O3-8hr'!$A:$Y,$IU46+FN$23-$G$23,$IT46)</f>
        <v>42</v>
      </c>
      <c r="FO46" s="11">
        <f>INDEX('O3-8hr'!$A:$Y,$IU46+FO$23-$G$23,$IT46)</f>
        <v>48</v>
      </c>
      <c r="FP46" s="11">
        <f>INDEX('O3-8hr'!$A:$Y,$IU46+FP$23-$G$23,$IT46)</f>
        <v>36</v>
      </c>
      <c r="FQ46" s="11">
        <f>INDEX('O3-8hr'!$A:$Y,$IU46+FQ$23-$G$23,$IT46)</f>
        <v>35</v>
      </c>
      <c r="FR46" s="11">
        <f>INDEX('O3-8hr'!$A:$Y,$IU46+FR$23-$G$23,$IT46)</f>
        <v>51</v>
      </c>
      <c r="FS46" s="11">
        <f>INDEX('O3-8hr'!$A:$Y,$IU46+FS$23-$G$23,$IT46)</f>
        <v>71</v>
      </c>
      <c r="FT46" s="11">
        <f>INDEX('O3-8hr'!$A:$Y,$IU46+FT$23-$G$23,$IT46)</f>
        <v>53</v>
      </c>
      <c r="FU46" s="11">
        <f>INDEX('O3-8hr'!$A:$Y,$IU46+FU$23-$G$23,$IT46)</f>
        <v>41</v>
      </c>
      <c r="FV46" s="11">
        <f>INDEX('O3-8hr'!$A:$Y,$IU46+FV$23-$G$23,$IT46)</f>
        <v>21</v>
      </c>
      <c r="FW46" s="11">
        <f>INDEX('O3-8hr'!$A:$Y,$IU46+FW$23-$G$23,$IT46)</f>
        <v>19</v>
      </c>
      <c r="FX46" s="11" t="str">
        <f>INDEX('O3-8hr'!$A:$Y,$IU46+FX$23-$G$23,$IT46)</f>
        <v/>
      </c>
      <c r="FY46" s="11">
        <f>INDEX('O3-8hr'!$A:$Y,$IU46+FY$23-$G$23,$IT46)</f>
        <v>43</v>
      </c>
      <c r="FZ46" s="11">
        <f>INDEX('O3-8hr'!$A:$Y,$IU46+FZ$23-$G$23,$IT46)</f>
        <v>31</v>
      </c>
      <c r="GA46" s="11">
        <f>INDEX('O3-8hr'!$A:$Y,$IU46+GA$23-$G$23,$IT46)</f>
        <v>58</v>
      </c>
      <c r="GB46" s="11">
        <f>INDEX('O3-8hr'!$A:$Y,$IU46+GB$23-$G$23,$IT46)</f>
        <v>46</v>
      </c>
      <c r="GC46" s="11">
        <f>INDEX('O3-8hr'!$A:$Y,$IU46+GC$23-$G$23,$IT46)</f>
        <v>49</v>
      </c>
      <c r="GD46" s="11">
        <f>INDEX('O3-8hr'!$A:$Y,$IU46+GD$23-$G$23,$IT46)</f>
        <v>59</v>
      </c>
      <c r="GE46" s="11">
        <f>INDEX('O3-8hr'!$A:$Y,$IU46+GE$23-$G$23,$IT46)</f>
        <v>60</v>
      </c>
      <c r="GF46" s="11">
        <f>INDEX('O3-8hr'!$A:$Y,$IU46+GF$23-$G$23,$IT46)</f>
        <v>61</v>
      </c>
      <c r="GG46" s="11">
        <f>INDEX('O3-8hr'!$A:$Y,$IU46+GG$23-$G$23,$IT46)</f>
        <v>46</v>
      </c>
      <c r="GH46" s="11">
        <f>INDEX('O3-8hr'!$A:$Y,$IU46+GH$23-$G$23,$IT46)</f>
        <v>18</v>
      </c>
      <c r="GI46" s="11">
        <f>INDEX('O3-8hr'!$A:$Y,$IU46+GI$23-$G$23,$IT46)</f>
        <v>28</v>
      </c>
      <c r="GJ46" s="11">
        <f>INDEX('O3-8hr'!$A:$Y,$IU46+GJ$23-$G$23,$IT46)</f>
        <v>40</v>
      </c>
      <c r="GK46" s="11">
        <f>INDEX('O3-8hr'!$A:$Y,$IU46+GK$23-$G$23,$IT46)</f>
        <v>62</v>
      </c>
      <c r="GL46" s="11">
        <f>INDEX('O3-8hr'!$A:$Y,$IU46+GL$23-$G$23,$IT46)</f>
        <v>45</v>
      </c>
      <c r="GM46" s="11">
        <f>INDEX('O3-8hr'!$A:$Y,$IU46+GM$23-$G$23,$IT46)</f>
        <v>52</v>
      </c>
      <c r="GN46" s="11">
        <f>INDEX('O3-8hr'!$A:$Y,$IU46+GN$23-$G$23,$IT46)</f>
        <v>64</v>
      </c>
      <c r="GO46" s="11">
        <f>INDEX('O3-8hr'!$A:$Y,$IU46+GO$23-$G$23,$IT46)</f>
        <v>44</v>
      </c>
      <c r="GP46" s="11">
        <f>INDEX('O3-8hr'!$A:$Y,$IU46+GP$23-$G$23,$IT46)</f>
        <v>18</v>
      </c>
      <c r="GQ46" s="11">
        <f>INDEX('O3-8hr'!$A:$Y,$IU46+GQ$23-$G$23,$IT46)</f>
        <v>25</v>
      </c>
      <c r="GR46" s="11">
        <f>INDEX('O3-8hr'!$A:$Y,$IU46+GR$23-$G$23,$IT46)</f>
        <v>22</v>
      </c>
      <c r="GS46" s="11">
        <f>INDEX('O3-8hr'!$A:$Y,$IU46+GS$23-$G$23,$IT46)</f>
        <v>6</v>
      </c>
      <c r="GT46" s="11">
        <f>INDEX('O3-8hr'!$A:$Y,$IU46+GT$23-$G$23,$IT46)</f>
        <v>12</v>
      </c>
      <c r="GU46" s="11">
        <f>INDEX('O3-8hr'!$A:$Y,$IU46+GU$23-$G$23,$IT46)</f>
        <v>17</v>
      </c>
      <c r="GV46" s="11">
        <f>INDEX('O3-8hr'!$A:$Y,$IU46+GV$23-$G$23,$IT46)</f>
        <v>20</v>
      </c>
      <c r="GW46" s="11">
        <f>INDEX('O3-8hr'!$A:$Y,$IU46+GW$23-$G$23,$IT46)</f>
        <v>33</v>
      </c>
      <c r="GX46" s="11">
        <f>INDEX('O3-8hr'!$A:$Y,$IU46+GX$23-$G$23,$IT46)</f>
        <v>37</v>
      </c>
      <c r="GY46" s="11">
        <f>INDEX('O3-8hr'!$A:$Y,$IU46+GY$23-$G$23,$IT46)</f>
        <v>23</v>
      </c>
      <c r="GZ46" s="11">
        <f>INDEX('O3-8hr'!$A:$Y,$IU46+GZ$23-$G$23,$IT46)</f>
        <v>17</v>
      </c>
      <c r="HA46" s="11">
        <f>INDEX('O3-8hr'!$A:$Y,$IU46+HA$23-$G$23,$IT46)</f>
        <v>39</v>
      </c>
      <c r="HB46" s="11">
        <f>INDEX('O3-8hr'!$A:$Y,$IU46+HB$23-$G$23,$IT46)</f>
        <v>21</v>
      </c>
      <c r="HC46" s="11">
        <f>INDEX('O3-8hr'!$A:$Y,$IU46+HC$23-$G$23,$IT46)</f>
        <v>30</v>
      </c>
      <c r="HD46" s="11">
        <f>INDEX('O3-8hr'!$A:$Y,$IU46+HD$23-$G$23,$IT46)</f>
        <v>24</v>
      </c>
      <c r="HE46" s="11">
        <f>INDEX('O3-8hr'!$A:$Y,$IU46+HE$23-$G$23,$IT46)</f>
        <v>14</v>
      </c>
      <c r="HF46" s="11">
        <f>INDEX('O3-8hr'!$A:$Y,$IU46+HF$23-$G$23,$IT46)</f>
        <v>22</v>
      </c>
      <c r="HG46" s="11">
        <f>INDEX('O3-8hr'!$A:$Y,$IU46+HG$23-$G$23,$IT46)</f>
        <v>3</v>
      </c>
      <c r="HH46" s="11">
        <f>INDEX('O3-8hr'!$A:$Y,$IU46+HH$23-$G$23,$IT46)</f>
        <v>25</v>
      </c>
      <c r="HI46" s="11">
        <f>INDEX('O3-8hr'!$A:$Y,$IU46+HI$23-$G$23,$IT46)</f>
        <v>28</v>
      </c>
      <c r="HJ46" s="11">
        <f>INDEX('O3-8hr'!$A:$Y,$IU46+HJ$23-$G$23,$IT46)</f>
        <v>20</v>
      </c>
      <c r="HK46" s="11">
        <f>INDEX('O3-8hr'!$A:$Y,$IU46+HK$23-$G$23,$IT46)</f>
        <v>47</v>
      </c>
      <c r="HL46" s="11">
        <f>INDEX('O3-8hr'!$A:$Y,$IU46+HL$23-$G$23,$IT46)</f>
        <v>46</v>
      </c>
      <c r="HM46" s="11">
        <f>INDEX('O3-8hr'!$A:$Y,$IU46+HM$23-$G$23,$IT46)</f>
        <v>50</v>
      </c>
      <c r="HN46" s="11">
        <f>INDEX('O3-8hr'!$A:$Y,$IU46+HN$23-$G$23,$IT46)</f>
        <v>45</v>
      </c>
      <c r="HO46" s="11">
        <f>INDEX('O3-8hr'!$A:$Y,$IU46+HO$23-$G$23,$IT46)</f>
        <v>35</v>
      </c>
      <c r="HP46" s="11" t="str">
        <f>INDEX('O3-8hr'!$A:$Y,$IU46+HP$23-$G$23,$IT46)</f>
        <v/>
      </c>
      <c r="HQ46" s="11" t="str">
        <f>INDEX('O3-8hr'!$A:$Y,$IU46+HQ$23-$G$23,$IT46)</f>
        <v/>
      </c>
      <c r="HR46" s="11" t="str">
        <f>INDEX('O3-8hr'!$A:$Y,$IU46+HR$23-$G$23,$IT46)</f>
        <v/>
      </c>
      <c r="HS46" s="11" t="str">
        <f>INDEX('O3-8hr'!$A:$Y,$IU46+HS$23-$G$23,$IT46)</f>
        <v/>
      </c>
      <c r="HT46" s="11" t="str">
        <f>INDEX('O3-8hr'!$A:$Y,$IU46+HT$23-$G$23,$IT46)</f>
        <v/>
      </c>
      <c r="HU46" s="11" t="str">
        <f>INDEX('O3-8hr'!$A:$Y,$IU46+HU$23-$G$23,$IT46)</f>
        <v/>
      </c>
      <c r="HV46" s="11">
        <f>INDEX('O3-8hr'!$A:$Y,$IU46+HV$23-$G$23,$IT46)</f>
        <v>32</v>
      </c>
      <c r="HW46" s="11">
        <f>INDEX('O3-8hr'!$A:$Y,$IU46+HW$23-$G$23,$IT46)</f>
        <v>18</v>
      </c>
      <c r="HX46" s="11">
        <f>INDEX('O3-8hr'!$A:$Y,$IU46+HX$23-$G$23,$IT46)</f>
        <v>28</v>
      </c>
      <c r="HY46" s="11">
        <f>INDEX('O3-8hr'!$A:$Y,$IU46+HY$23-$G$23,$IT46)</f>
        <v>28</v>
      </c>
      <c r="HZ46" s="11">
        <f>INDEX('O3-8hr'!$A:$Y,$IU46+HZ$23-$G$23,$IT46)</f>
        <v>23</v>
      </c>
      <c r="IA46" s="11">
        <f>INDEX('O3-8hr'!$A:$Y,$IU46+IA$23-$G$23,$IT46)</f>
        <v>22</v>
      </c>
      <c r="IB46" s="11">
        <f>INDEX('O3-8hr'!$A:$Y,$IU46+IB$23-$G$23,$IT46)</f>
        <v>27</v>
      </c>
      <c r="IC46" s="11">
        <f>INDEX('O3-8hr'!$A:$Y,$IU46+IC$23-$G$23,$IT46)</f>
        <v>30</v>
      </c>
      <c r="ID46" s="11">
        <f>INDEX('O3-8hr'!$A:$Y,$IU46+ID$23-$G$23,$IT46)</f>
        <v>29</v>
      </c>
      <c r="IE46" s="11">
        <f>INDEX('O3-8hr'!$A:$Y,$IU46+IE$23-$G$23,$IT46)</f>
        <v>34</v>
      </c>
      <c r="IF46" s="11">
        <f>INDEX('O3-8hr'!$A:$Y,$IU46+IF$23-$G$23,$IT46)</f>
        <v>31</v>
      </c>
      <c r="IG46" s="11">
        <f>INDEX('O3-8hr'!$A:$Y,$IU46+IG$23-$G$23,$IT46)</f>
        <v>30</v>
      </c>
      <c r="IH46" s="11">
        <f>INDEX('O3-8hr'!$A:$Y,$IU46+IH$23-$G$23,$IT46)</f>
        <v>30</v>
      </c>
      <c r="II46" s="11">
        <f>INDEX('O3-8hr'!$A:$Y,$IU46+II$23-$G$23,$IT46)</f>
        <v>35</v>
      </c>
      <c r="IJ46" s="11">
        <f>INDEX('O3-8hr'!$A:$Y,$IU46+IJ$23-$G$23,$IT46)</f>
        <v>0</v>
      </c>
      <c r="IK46" s="11">
        <f>INDEX('O3-8hr'!$A:$Y,$IU46+IK$23-$G$23,$IT46)</f>
        <v>5</v>
      </c>
      <c r="IL46" s="11">
        <f>INDEX('O3-8hr'!$A:$Y,$IU46+IL$23-$G$23,$IT46)</f>
        <v>4</v>
      </c>
      <c r="IM46" s="11">
        <f>INDEX('O3-8hr'!$A:$Y,$IU46+IM$23-$G$23,$IT46)</f>
        <v>13</v>
      </c>
      <c r="IN46" s="11">
        <f>INDEX('O3-8hr'!$A:$Y,$IU46+IN$23-$G$23,$IT46)</f>
        <v>9</v>
      </c>
      <c r="IO46" s="11">
        <f>INDEX('O3-8hr'!$A:$Y,$IU46+IO$23-$G$23,$IT46)</f>
        <v>12</v>
      </c>
      <c r="IP46" s="11">
        <f>INDEX('O3-8hr'!$A:$Y,$IU46+IP$23-$G$23,$IT46)</f>
        <v>26</v>
      </c>
      <c r="IQ46" s="13">
        <f>INDEX('O3-8hr'!$A:$Y,$IU46+IQ$23-$G$23,$IT46)</f>
        <v>38</v>
      </c>
      <c r="IR46" s="87">
        <f t="shared" si="57"/>
        <v>81</v>
      </c>
      <c r="IT46" s="87">
        <f>MATCH($B46,'O3-8hr'!$1:$1,0)</f>
        <v>25</v>
      </c>
      <c r="IU46" s="97">
        <f>MATCH(DATE($A46,$IT$19,$IU$19),'O3-8hr'!$B:$B,0)</f>
        <v>1161</v>
      </c>
    </row>
    <row r="47" spans="1:255" s="7" customFormat="1" ht="12.75" customHeight="1" x14ac:dyDescent="0.2">
      <c r="B47" s="7" t="s">
        <v>78</v>
      </c>
      <c r="C47" s="78"/>
      <c r="IT47" s="9"/>
    </row>
    <row r="48" spans="1:255" s="7" customFormat="1" ht="12.75" customHeight="1" x14ac:dyDescent="0.2">
      <c r="B48" s="7" t="s">
        <v>78</v>
      </c>
      <c r="C48" s="78"/>
      <c r="IT48" s="9"/>
    </row>
    <row r="49" spans="1:255" s="7" customFormat="1" ht="12.75" customHeight="1" x14ac:dyDescent="0.2">
      <c r="B49" s="7" t="s">
        <v>78</v>
      </c>
      <c r="C49" s="78"/>
      <c r="IT49" s="40"/>
      <c r="IU49" s="41"/>
    </row>
    <row r="50" spans="1:255" ht="12.75" customHeight="1" x14ac:dyDescent="0.2">
      <c r="A50" s="489">
        <v>2017</v>
      </c>
      <c r="B50" s="489">
        <v>100010002</v>
      </c>
      <c r="C50" s="513">
        <f>INDEX(Sites!$A:$N,MATCH($B50,Sites!$A:$A,0),2)</f>
        <v>38.986671999999999</v>
      </c>
      <c r="D50" s="489" t="str">
        <f>INDEX(Sites!$A:$N,MATCH($B50,Sites!$A:$A,0),4)</f>
        <v>DE</v>
      </c>
      <c r="E50" s="489" t="str">
        <f>INDEX(Sites!$A:$N,MATCH($B50,Sites!$A:$A,0),10)</f>
        <v>0.0</v>
      </c>
      <c r="F50" s="489" t="str">
        <f>INDEX(Sites!$A:$N,MATCH($B50,Sites!$A:$A,0),6)</f>
        <v>Kent (KILLENS)</v>
      </c>
      <c r="G50" s="20">
        <f>INDEX('O3-8hr'!$A:$Y,$IU50+G$23-$G$23,$IT50)</f>
        <v>37.000000000000007</v>
      </c>
      <c r="H50" s="19">
        <f>INDEX('O3-8hr'!$A:$Y,$IU50+H$23-$G$23,$IT50)</f>
        <v>43</v>
      </c>
      <c r="I50" s="19">
        <f>INDEX('O3-8hr'!$A:$Y,$IU50+I$23-$G$23,$IT50)</f>
        <v>40</v>
      </c>
      <c r="J50" s="19">
        <f>INDEX('O3-8hr'!$A:$Y,$IU50+J$23-$G$23,$IT50)</f>
        <v>42</v>
      </c>
      <c r="K50" s="19">
        <f>INDEX('O3-8hr'!$A:$Y,$IU50+K$23-$G$23,$IT50)</f>
        <v>41</v>
      </c>
      <c r="L50" s="19">
        <f>INDEX('O3-8hr'!$A:$Y,$IU50+L$23-$G$23,$IT50)</f>
        <v>44.000000000000007</v>
      </c>
      <c r="M50" s="19">
        <f>INDEX('O3-8hr'!$A:$Y,$IU50+M$23-$G$23,$IT50)</f>
        <v>52.000000000000007</v>
      </c>
      <c r="N50" s="19">
        <f>INDEX('O3-8hr'!$A:$Y,$IU50+N$23-$G$23,$IT50)</f>
        <v>47</v>
      </c>
      <c r="O50" s="19">
        <f>INDEX('O3-8hr'!$A:$Y,$IU50+O$23-$G$23,$IT50)</f>
        <v>54</v>
      </c>
      <c r="P50" s="19">
        <f>INDEX('O3-8hr'!$A:$Y,$IU50+P$23-$G$23,$IT50)</f>
        <v>41</v>
      </c>
      <c r="Q50" s="19">
        <f>INDEX('O3-8hr'!$A:$Y,$IU50+Q$23-$G$23,$IT50)</f>
        <v>42</v>
      </c>
      <c r="R50" s="19">
        <f>INDEX('O3-8hr'!$A:$Y,$IU50+R$23-$G$23,$IT50)</f>
        <v>42</v>
      </c>
      <c r="S50" s="19">
        <f>INDEX('O3-8hr'!$A:$Y,$IU50+S$23-$G$23,$IT50)</f>
        <v>44.000000000000007</v>
      </c>
      <c r="T50" s="19">
        <f>INDEX('O3-8hr'!$A:$Y,$IU50+T$23-$G$23,$IT50)</f>
        <v>38</v>
      </c>
      <c r="U50" s="19">
        <f>INDEX('O3-8hr'!$A:$Y,$IU50+U$23-$G$23,$IT50)</f>
        <v>42</v>
      </c>
      <c r="V50" s="19">
        <f>INDEX('O3-8hr'!$A:$Y,$IU50+V$23-$G$23,$IT50)</f>
        <v>46</v>
      </c>
      <c r="W50" s="19">
        <f>INDEX('O3-8hr'!$A:$Y,$IU50+W$23-$G$23,$IT50)</f>
        <v>47</v>
      </c>
      <c r="X50" s="19">
        <f>INDEX('O3-8hr'!$A:$Y,$IU50+X$23-$G$23,$IT50)</f>
        <v>50</v>
      </c>
      <c r="Y50" s="19">
        <f>INDEX('O3-8hr'!$A:$Y,$IU50+Y$23-$G$23,$IT50)</f>
        <v>55</v>
      </c>
      <c r="Z50" s="19">
        <f>INDEX('O3-8hr'!$A:$Y,$IU50+Z$23-$G$23,$IT50)</f>
        <v>54</v>
      </c>
      <c r="AA50" s="19">
        <f>INDEX('O3-8hr'!$A:$Y,$IU50+AA$23-$G$23,$IT50)</f>
        <v>42</v>
      </c>
      <c r="AB50" s="19">
        <f>INDEX('O3-8hr'!$A:$Y,$IU50+AB$23-$G$23,$IT50)</f>
        <v>46</v>
      </c>
      <c r="AC50" s="19">
        <f>INDEX('O3-8hr'!$A:$Y,$IU50+AC$23-$G$23,$IT50)</f>
        <v>45.000000000000007</v>
      </c>
      <c r="AD50" s="19">
        <f>INDEX('O3-8hr'!$A:$Y,$IU50+AD$23-$G$23,$IT50)</f>
        <v>52.000000000000007</v>
      </c>
      <c r="AE50" s="19">
        <f>INDEX('O3-8hr'!$A:$Y,$IU50+AE$23-$G$23,$IT50)</f>
        <v>53.000000000000007</v>
      </c>
      <c r="AF50" s="19">
        <f>INDEX('O3-8hr'!$A:$Y,$IU50+AF$23-$G$23,$IT50)</f>
        <v>41</v>
      </c>
      <c r="AG50" s="19">
        <f>INDEX('O3-8hr'!$A:$Y,$IU50+AG$23-$G$23,$IT50)</f>
        <v>41</v>
      </c>
      <c r="AH50" s="19">
        <f>INDEX('O3-8hr'!$A:$Y,$IU50+AH$23-$G$23,$IT50)</f>
        <v>38</v>
      </c>
      <c r="AI50" s="19">
        <f>INDEX('O3-8hr'!$A:$Y,$IU50+AI$23-$G$23,$IT50)</f>
        <v>45.000000000000007</v>
      </c>
      <c r="AJ50" s="19">
        <f>INDEX('O3-8hr'!$A:$Y,$IU50+AJ$23-$G$23,$IT50)</f>
        <v>43</v>
      </c>
      <c r="AK50" s="19">
        <f>INDEX('O3-8hr'!$A:$Y,$IU50+AK$23-$G$23,$IT50)</f>
        <v>43</v>
      </c>
      <c r="AL50" s="19">
        <f>INDEX('O3-8hr'!$A:$Y,$IU50+AL$23-$G$23,$IT50)</f>
        <v>34</v>
      </c>
      <c r="AM50" s="19">
        <f>INDEX('O3-8hr'!$A:$Y,$IU50+AM$23-$G$23,$IT50)</f>
        <v>47</v>
      </c>
      <c r="AN50" s="19">
        <f>INDEX('O3-8hr'!$A:$Y,$IU50+AN$23-$G$23,$IT50)</f>
        <v>50</v>
      </c>
      <c r="AO50" s="19">
        <f>INDEX('O3-8hr'!$A:$Y,$IU50+AO$23-$G$23,$IT50)</f>
        <v>49</v>
      </c>
      <c r="AP50" s="19">
        <f>INDEX('O3-8hr'!$A:$Y,$IU50+AP$23-$G$23,$IT50)</f>
        <v>51.000000000000007</v>
      </c>
      <c r="AQ50" s="19">
        <f>INDEX('O3-8hr'!$A:$Y,$IU50+AQ$23-$G$23,$IT50)</f>
        <v>49</v>
      </c>
      <c r="AR50" s="19">
        <f>INDEX('O3-8hr'!$A:$Y,$IU50+AR$23-$G$23,$IT50)</f>
        <v>38</v>
      </c>
      <c r="AS50" s="19">
        <f>INDEX('O3-8hr'!$A:$Y,$IU50+AS$23-$G$23,$IT50)</f>
        <v>50</v>
      </c>
      <c r="AT50" s="19">
        <f>INDEX('O3-8hr'!$A:$Y,$IU50+AT$23-$G$23,$IT50)</f>
        <v>58</v>
      </c>
      <c r="AU50" s="19">
        <f>INDEX('O3-8hr'!$A:$Y,$IU50+AU$23-$G$23,$IT50)</f>
        <v>62</v>
      </c>
      <c r="AV50" s="19">
        <f>INDEX('O3-8hr'!$A:$Y,$IU50+AV$23-$G$23,$IT50)</f>
        <v>57</v>
      </c>
      <c r="AW50" s="19">
        <f>INDEX('O3-8hr'!$A:$Y,$IU50+AW$23-$G$23,$IT50)</f>
        <v>56</v>
      </c>
      <c r="AX50" s="19">
        <f>INDEX('O3-8hr'!$A:$Y,$IU50+AX$23-$G$23,$IT50)</f>
        <v>49</v>
      </c>
      <c r="AY50" s="19">
        <f>INDEX('O3-8hr'!$A:$Y,$IU50+AY$23-$G$23,$IT50)</f>
        <v>54</v>
      </c>
      <c r="AZ50" s="19">
        <f>INDEX('O3-8hr'!$A:$Y,$IU50+AZ$23-$G$23,$IT50)</f>
        <v>50</v>
      </c>
      <c r="BA50" s="19">
        <f>INDEX('O3-8hr'!$A:$Y,$IU50+BA$23-$G$23,$IT50)</f>
        <v>54</v>
      </c>
      <c r="BB50" s="19">
        <f>INDEX('O3-8hr'!$A:$Y,$IU50+BB$23-$G$23,$IT50)</f>
        <v>40</v>
      </c>
      <c r="BC50" s="19">
        <f>INDEX('O3-8hr'!$A:$Y,$IU50+BC$23-$G$23,$IT50)</f>
        <v>45.000000000000007</v>
      </c>
      <c r="BD50" s="19">
        <f>INDEX('O3-8hr'!$A:$Y,$IU50+BD$23-$G$23,$IT50)</f>
        <v>41</v>
      </c>
      <c r="BE50" s="19">
        <f>INDEX('O3-8hr'!$A:$Y,$IU50+BE$23-$G$23,$IT50)</f>
        <v>46</v>
      </c>
      <c r="BF50" s="19">
        <f>INDEX('O3-8hr'!$A:$Y,$IU50+BF$23-$G$23,$IT50)</f>
        <v>39</v>
      </c>
      <c r="BG50" s="19">
        <f>INDEX('O3-8hr'!$A:$Y,$IU50+BG$23-$G$23,$IT50)</f>
        <v>25</v>
      </c>
      <c r="BH50" s="19">
        <f>INDEX('O3-8hr'!$A:$Y,$IU50+BH$23-$G$23,$IT50)</f>
        <v>32</v>
      </c>
      <c r="BI50" s="19">
        <f>INDEX('O3-8hr'!$A:$Y,$IU50+BI$23-$G$23,$IT50)</f>
        <v>40</v>
      </c>
      <c r="BJ50" s="19">
        <f>INDEX('O3-8hr'!$A:$Y,$IU50+BJ$23-$G$23,$IT50)</f>
        <v>37.000000000000007</v>
      </c>
      <c r="BK50" s="19">
        <f>INDEX('O3-8hr'!$A:$Y,$IU50+BK$23-$G$23,$IT50)</f>
        <v>27</v>
      </c>
      <c r="BL50" s="19">
        <f>INDEX('O3-8hr'!$A:$Y,$IU50+BL$23-$G$23,$IT50)</f>
        <v>49</v>
      </c>
      <c r="BM50" s="19">
        <f>INDEX('O3-8hr'!$A:$Y,$IU50+BM$23-$G$23,$IT50)</f>
        <v>57</v>
      </c>
      <c r="BN50" s="19">
        <f>INDEX('O3-8hr'!$A:$Y,$IU50+BN$23-$G$23,$IT50)</f>
        <v>49</v>
      </c>
      <c r="BO50" s="19">
        <f>INDEX('O3-8hr'!$A:$Y,$IU50+BO$23-$G$23,$IT50)</f>
        <v>44.000000000000007</v>
      </c>
      <c r="BP50" s="19">
        <f>INDEX('O3-8hr'!$A:$Y,$IU50+BP$23-$G$23,$IT50)</f>
        <v>32</v>
      </c>
      <c r="BQ50" s="19">
        <f>INDEX('O3-8hr'!$A:$Y,$IU50+BQ$23-$G$23,$IT50)</f>
        <v>52.000000000000007</v>
      </c>
      <c r="BR50" s="19">
        <f>INDEX('O3-8hr'!$A:$Y,$IU50+BR$23-$G$23,$IT50)</f>
        <v>44.000000000000007</v>
      </c>
      <c r="BS50" s="19">
        <f>INDEX('O3-8hr'!$A:$Y,$IU50+BS$23-$G$23,$IT50)</f>
        <v>44.000000000000007</v>
      </c>
      <c r="BT50" s="19">
        <f>INDEX('O3-8hr'!$A:$Y,$IU50+BT$23-$G$23,$IT50)</f>
        <v>39</v>
      </c>
      <c r="BU50" s="19">
        <f>INDEX('O3-8hr'!$A:$Y,$IU50+BU$23-$G$23,$IT50)</f>
        <v>32</v>
      </c>
      <c r="BV50" s="19">
        <f>INDEX('O3-8hr'!$A:$Y,$IU50+BV$23-$G$23,$IT50)</f>
        <v>41</v>
      </c>
      <c r="BW50" s="19">
        <f>INDEX('O3-8hr'!$A:$Y,$IU50+BW$23-$G$23,$IT50)</f>
        <v>48</v>
      </c>
      <c r="BX50" s="19">
        <f>INDEX('O3-8hr'!$A:$Y,$IU50+BX$23-$G$23,$IT50)</f>
        <v>53.000000000000007</v>
      </c>
      <c r="BY50" s="19">
        <f>INDEX('O3-8hr'!$A:$Y,$IU50+BY$23-$G$23,$IT50)</f>
        <v>62</v>
      </c>
      <c r="BZ50" s="19">
        <f>INDEX('O3-8hr'!$A:$Y,$IU50+BZ$23-$G$23,$IT50)</f>
        <v>44.000000000000007</v>
      </c>
      <c r="CA50" s="19">
        <f>INDEX('O3-8hr'!$A:$Y,$IU50+CA$23-$G$23,$IT50)</f>
        <v>38</v>
      </c>
      <c r="CB50" s="19">
        <f>INDEX('O3-8hr'!$A:$Y,$IU50+CB$23-$G$23,$IT50)</f>
        <v>32</v>
      </c>
      <c r="CC50" s="19">
        <f>INDEX('O3-8hr'!$A:$Y,$IU50+CC$23-$G$23,$IT50)</f>
        <v>58</v>
      </c>
      <c r="CD50" s="19">
        <f>INDEX('O3-8hr'!$A:$Y,$IU50+CD$23-$G$23,$IT50)</f>
        <v>43</v>
      </c>
      <c r="CE50" s="19">
        <f>INDEX('O3-8hr'!$A:$Y,$IU50+CE$23-$G$23,$IT50)</f>
        <v>57</v>
      </c>
      <c r="CF50" s="19">
        <f>INDEX('O3-8hr'!$A:$Y,$IU50+CF$23-$G$23,$IT50)</f>
        <v>69</v>
      </c>
      <c r="CG50" s="19">
        <f>INDEX('O3-8hr'!$A:$Y,$IU50+CG$23-$G$23,$IT50)</f>
        <v>62</v>
      </c>
      <c r="CH50" s="19">
        <f>INDEX('O3-8hr'!$A:$Y,$IU50+CH$23-$G$23,$IT50)</f>
        <v>62</v>
      </c>
      <c r="CI50" s="19">
        <f>INDEX('O3-8hr'!$A:$Y,$IU50+CI$23-$G$23,$IT50)</f>
        <v>38</v>
      </c>
      <c r="CJ50" s="19">
        <f>INDEX('O3-8hr'!$A:$Y,$IU50+CJ$23-$G$23,$IT50)</f>
        <v>38</v>
      </c>
      <c r="CK50" s="19">
        <f>INDEX('O3-8hr'!$A:$Y,$IU50+CK$23-$G$23,$IT50)</f>
        <v>25</v>
      </c>
      <c r="CL50" s="19">
        <f>INDEX('O3-8hr'!$A:$Y,$IU50+CL$23-$G$23,$IT50)</f>
        <v>39</v>
      </c>
      <c r="CM50" s="19">
        <f>INDEX('O3-8hr'!$A:$Y,$IU50+CM$23-$G$23,$IT50)</f>
        <v>54</v>
      </c>
      <c r="CN50" s="19">
        <f>INDEX('O3-8hr'!$A:$Y,$IU50+CN$23-$G$23,$IT50)</f>
        <v>50</v>
      </c>
      <c r="CO50" s="19">
        <f>INDEX('O3-8hr'!$A:$Y,$IU50+CO$23-$G$23,$IT50)</f>
        <v>47</v>
      </c>
      <c r="CP50" s="19">
        <f>INDEX('O3-8hr'!$A:$Y,$IU50+CP$23-$G$23,$IT50)</f>
        <v>44.000000000000007</v>
      </c>
      <c r="CQ50" s="19">
        <f>INDEX('O3-8hr'!$A:$Y,$IU50+CQ$23-$G$23,$IT50)</f>
        <v>42</v>
      </c>
      <c r="CR50" s="19">
        <f>INDEX('O3-8hr'!$A:$Y,$IU50+CR$23-$G$23,$IT50)</f>
        <v>35</v>
      </c>
      <c r="CS50" s="19">
        <f>INDEX('O3-8hr'!$A:$Y,$IU50+CS$23-$G$23,$IT50)</f>
        <v>35</v>
      </c>
      <c r="CT50" s="19">
        <f>INDEX('O3-8hr'!$A:$Y,$IU50+CT$23-$G$23,$IT50)</f>
        <v>47</v>
      </c>
      <c r="CU50" s="19">
        <f>INDEX('O3-8hr'!$A:$Y,$IU50+CU$23-$G$23,$IT50)</f>
        <v>61.000000000000007</v>
      </c>
      <c r="CV50" s="19">
        <f>INDEX('O3-8hr'!$A:$Y,$IU50+CV$23-$G$23,$IT50)</f>
        <v>61.000000000000007</v>
      </c>
      <c r="CW50" s="19">
        <f>INDEX('O3-8hr'!$A:$Y,$IU50+CW$23-$G$23,$IT50)</f>
        <v>48</v>
      </c>
      <c r="CX50" s="19">
        <f>INDEX('O3-8hr'!$A:$Y,$IU50+CX$23-$G$23,$IT50)</f>
        <v>58</v>
      </c>
      <c r="CY50" s="19">
        <f>INDEX('O3-8hr'!$A:$Y,$IU50+CY$23-$G$23,$IT50)</f>
        <v>37.000000000000007</v>
      </c>
      <c r="CZ50" s="19">
        <f>INDEX('O3-8hr'!$A:$Y,$IU50+CZ$23-$G$23,$IT50)</f>
        <v>41</v>
      </c>
      <c r="DA50" s="19">
        <f>INDEX('O3-8hr'!$A:$Y,$IU50+DA$23-$G$23,$IT50)</f>
        <v>39</v>
      </c>
      <c r="DB50" s="19">
        <f>INDEX('O3-8hr'!$A:$Y,$IU50+DB$23-$G$23,$IT50)</f>
        <v>45.000000000000007</v>
      </c>
      <c r="DC50" s="19">
        <f>INDEX('O3-8hr'!$A:$Y,$IU50+DC$23-$G$23,$IT50)</f>
        <v>58</v>
      </c>
      <c r="DD50" s="19">
        <f>INDEX('O3-8hr'!$A:$Y,$IU50+DD$23-$G$23,$IT50)</f>
        <v>58</v>
      </c>
      <c r="DE50" s="19">
        <f>INDEX('O3-8hr'!$A:$Y,$IU50+DE$23-$G$23,$IT50)</f>
        <v>61.000000000000007</v>
      </c>
      <c r="DF50" s="19">
        <f>INDEX('O3-8hr'!$A:$Y,$IU50+DF$23-$G$23,$IT50)</f>
        <v>71.000000000000014</v>
      </c>
      <c r="DG50" s="19">
        <f>INDEX('O3-8hr'!$A:$Y,$IU50+DG$23-$G$23,$IT50)</f>
        <v>66</v>
      </c>
      <c r="DH50" s="19">
        <f>INDEX('O3-8hr'!$A:$Y,$IU50+DH$23-$G$23,$IT50)</f>
        <v>49</v>
      </c>
      <c r="DI50" s="19">
        <f>INDEX('O3-8hr'!$A:$Y,$IU50+DI$23-$G$23,$IT50)</f>
        <v>39</v>
      </c>
      <c r="DJ50" s="19">
        <f>INDEX('O3-8hr'!$A:$Y,$IU50+DJ$23-$G$23,$IT50)</f>
        <v>44.000000000000007</v>
      </c>
      <c r="DK50" s="19">
        <f>INDEX('O3-8hr'!$A:$Y,$IU50+DK$23-$G$23,$IT50)</f>
        <v>36.000000000000007</v>
      </c>
      <c r="DL50" s="19">
        <f>INDEX('O3-8hr'!$A:$Y,$IU50+DL$23-$G$23,$IT50)</f>
        <v>38</v>
      </c>
      <c r="DM50" s="19">
        <f>INDEX('O3-8hr'!$A:$Y,$IU50+DM$23-$G$23,$IT50)</f>
        <v>31</v>
      </c>
      <c r="DN50" s="19">
        <f>INDEX('O3-8hr'!$A:$Y,$IU50+DN$23-$G$23,$IT50)</f>
        <v>55</v>
      </c>
      <c r="DO50" s="19">
        <f>INDEX('O3-8hr'!$A:$Y,$IU50+DO$23-$G$23,$IT50)</f>
        <v>55</v>
      </c>
      <c r="DP50" s="19">
        <f>INDEX('O3-8hr'!$A:$Y,$IU50+DP$23-$G$23,$IT50)</f>
        <v>56</v>
      </c>
      <c r="DQ50" s="19">
        <f>INDEX('O3-8hr'!$A:$Y,$IU50+DQ$23-$G$23,$IT50)</f>
        <v>26.000000000000004</v>
      </c>
      <c r="DR50" s="19">
        <f>INDEX('O3-8hr'!$A:$Y,$IU50+DR$23-$G$23,$IT50)</f>
        <v>51.000000000000007</v>
      </c>
      <c r="DS50" s="19">
        <f>INDEX('O3-8hr'!$A:$Y,$IU50+DS$23-$G$23,$IT50)</f>
        <v>51.000000000000007</v>
      </c>
      <c r="DT50" s="19">
        <f>INDEX('O3-8hr'!$A:$Y,$IU50+DT$23-$G$23,$IT50)</f>
        <v>55</v>
      </c>
      <c r="DU50" s="19">
        <f>INDEX('O3-8hr'!$A:$Y,$IU50+DU$23-$G$23,$IT50)</f>
        <v>52.000000000000007</v>
      </c>
      <c r="DV50" s="19">
        <f>INDEX('O3-8hr'!$A:$Y,$IU50+DV$23-$G$23,$IT50)</f>
        <v>46</v>
      </c>
      <c r="DW50" s="19">
        <f>INDEX('O3-8hr'!$A:$Y,$IU50+DW$23-$G$23,$IT50)</f>
        <v>56</v>
      </c>
      <c r="DX50" s="19">
        <f>INDEX('O3-8hr'!$A:$Y,$IU50+DX$23-$G$23,$IT50)</f>
        <v>50</v>
      </c>
      <c r="DY50" s="19">
        <f>INDEX('O3-8hr'!$A:$Y,$IU50+DY$23-$G$23,$IT50)</f>
        <v>29</v>
      </c>
      <c r="DZ50" s="19">
        <f>INDEX('O3-8hr'!$A:$Y,$IU50+DZ$23-$G$23,$IT50)</f>
        <v>55</v>
      </c>
      <c r="EA50" s="19">
        <f>INDEX('O3-8hr'!$A:$Y,$IU50+EA$23-$G$23,$IT50)</f>
        <v>58</v>
      </c>
      <c r="EB50" s="19">
        <f>INDEX('O3-8hr'!$A:$Y,$IU50+EB$23-$G$23,$IT50)</f>
        <v>59.000000000000007</v>
      </c>
      <c r="EC50" s="19">
        <f>INDEX('O3-8hr'!$A:$Y,$IU50+EC$23-$G$23,$IT50)</f>
        <v>53.000000000000007</v>
      </c>
      <c r="ED50" s="19">
        <f>INDEX('O3-8hr'!$A:$Y,$IU50+ED$23-$G$23,$IT50)</f>
        <v>28</v>
      </c>
      <c r="EE50" s="19">
        <f>INDEX('O3-8hr'!$A:$Y,$IU50+EE$23-$G$23,$IT50)</f>
        <v>43</v>
      </c>
      <c r="EF50" s="19">
        <f>INDEX('O3-8hr'!$A:$Y,$IU50+EF$23-$G$23,$IT50)</f>
        <v>57</v>
      </c>
      <c r="EG50" s="19">
        <f>INDEX('O3-8hr'!$A:$Y,$IU50+EG$23-$G$23,$IT50)</f>
        <v>47</v>
      </c>
      <c r="EH50" s="19">
        <f>INDEX('O3-8hr'!$A:$Y,$IU50+EH$23-$G$23,$IT50)</f>
        <v>48</v>
      </c>
      <c r="EI50" s="19">
        <f>INDEX('O3-8hr'!$A:$Y,$IU50+EI$23-$G$23,$IT50)</f>
        <v>50</v>
      </c>
      <c r="EJ50" s="19">
        <f>INDEX('O3-8hr'!$A:$Y,$IU50+EJ$23-$G$23,$IT50)</f>
        <v>59.000000000000007</v>
      </c>
      <c r="EK50" s="19">
        <f>INDEX('O3-8hr'!$A:$Y,$IU50+EK$23-$G$23,$IT50)</f>
        <v>57</v>
      </c>
      <c r="EL50" s="19">
        <f>INDEX('O3-8hr'!$A:$Y,$IU50+EL$23-$G$23,$IT50)</f>
        <v>49</v>
      </c>
      <c r="EM50" s="19">
        <f>INDEX('O3-8hr'!$A:$Y,$IU50+EM$23-$G$23,$IT50)</f>
        <v>47</v>
      </c>
      <c r="EN50" s="19">
        <f>INDEX('O3-8hr'!$A:$Y,$IU50+EN$23-$G$23,$IT50)</f>
        <v>46</v>
      </c>
      <c r="EO50" s="19">
        <f>INDEX('O3-8hr'!$A:$Y,$IU50+EO$23-$G$23,$IT50)</f>
        <v>46</v>
      </c>
      <c r="EP50" s="19">
        <f>INDEX('O3-8hr'!$A:$Y,$IU50+EP$23-$G$23,$IT50)</f>
        <v>43</v>
      </c>
      <c r="EQ50" s="19">
        <f>INDEX('O3-8hr'!$A:$Y,$IU50+EQ$23-$G$23,$IT50)</f>
        <v>48</v>
      </c>
      <c r="ER50" s="19">
        <f>INDEX('O3-8hr'!$A:$Y,$IU50+ER$23-$G$23,$IT50)</f>
        <v>70</v>
      </c>
      <c r="ES50" s="19">
        <f>INDEX('O3-8hr'!$A:$Y,$IU50+ES$23-$G$23,$IT50)</f>
        <v>65</v>
      </c>
      <c r="ET50" s="19">
        <f>INDEX('O3-8hr'!$A:$Y,$IU50+ET$23-$G$23,$IT50)</f>
        <v>53.000000000000007</v>
      </c>
      <c r="EU50" s="19">
        <f>INDEX('O3-8hr'!$A:$Y,$IU50+EU$23-$G$23,$IT50)</f>
        <v>44.000000000000007</v>
      </c>
      <c r="EV50" s="19">
        <f>INDEX('O3-8hr'!$A:$Y,$IU50+EV$23-$G$23,$IT50)</f>
        <v>54</v>
      </c>
      <c r="EW50" s="19">
        <f>INDEX('O3-8hr'!$A:$Y,$IU50+EW$23-$G$23,$IT50)</f>
        <v>37.000000000000007</v>
      </c>
      <c r="EX50" s="19">
        <f>INDEX('O3-8hr'!$A:$Y,$IU50+EX$23-$G$23,$IT50)</f>
        <v>37.000000000000007</v>
      </c>
      <c r="EY50" s="19">
        <f>INDEX('O3-8hr'!$A:$Y,$IU50+EY$23-$G$23,$IT50)</f>
        <v>40</v>
      </c>
      <c r="EZ50" s="19">
        <f>INDEX('O3-8hr'!$A:$Y,$IU50+EZ$23-$G$23,$IT50)</f>
        <v>45.000000000000007</v>
      </c>
      <c r="FA50" s="19">
        <f>INDEX('O3-8hr'!$A:$Y,$IU50+FA$23-$G$23,$IT50)</f>
        <v>36.000000000000007</v>
      </c>
      <c r="FB50" s="19">
        <f>INDEX('O3-8hr'!$A:$Y,$IU50+FB$23-$G$23,$IT50)</f>
        <v>41</v>
      </c>
      <c r="FC50" s="19">
        <f>INDEX('O3-8hr'!$A:$Y,$IU50+FC$23-$G$23,$IT50)</f>
        <v>43</v>
      </c>
      <c r="FD50" s="19">
        <f>INDEX('O3-8hr'!$A:$Y,$IU50+FD$23-$G$23,$IT50)</f>
        <v>46</v>
      </c>
      <c r="FE50" s="19">
        <f>INDEX('O3-8hr'!$A:$Y,$IU50+FE$23-$G$23,$IT50)</f>
        <v>49</v>
      </c>
      <c r="FF50" s="19">
        <f>INDEX('O3-8hr'!$A:$Y,$IU50+FF$23-$G$23,$IT50)</f>
        <v>47</v>
      </c>
      <c r="FG50" s="19">
        <f>INDEX('O3-8hr'!$A:$Y,$IU50+FG$23-$G$23,$IT50)</f>
        <v>41</v>
      </c>
      <c r="FH50" s="19">
        <f>INDEX('O3-8hr'!$A:$Y,$IU50+FH$23-$G$23,$IT50)</f>
        <v>35</v>
      </c>
      <c r="FI50" s="19">
        <f>INDEX('O3-8hr'!$A:$Y,$IU50+FI$23-$G$23,$IT50)</f>
        <v>38</v>
      </c>
      <c r="FJ50" s="19">
        <f>INDEX('O3-8hr'!$A:$Y,$IU50+FJ$23-$G$23,$IT50)</f>
        <v>33</v>
      </c>
      <c r="FK50" s="19">
        <f>INDEX('O3-8hr'!$A:$Y,$IU50+FK$23-$G$23,$IT50)</f>
        <v>38</v>
      </c>
      <c r="FL50" s="19">
        <f>INDEX('O3-8hr'!$A:$Y,$IU50+FL$23-$G$23,$IT50)</f>
        <v>47</v>
      </c>
      <c r="FM50" s="19">
        <f>INDEX('O3-8hr'!$A:$Y,$IU50+FM$23-$G$23,$IT50)</f>
        <v>51.000000000000007</v>
      </c>
      <c r="FN50" s="19">
        <f>INDEX('O3-8hr'!$A:$Y,$IU50+FN$23-$G$23,$IT50)</f>
        <v>42</v>
      </c>
      <c r="FO50" s="19">
        <f>INDEX('O3-8hr'!$A:$Y,$IU50+FO$23-$G$23,$IT50)</f>
        <v>24</v>
      </c>
      <c r="FP50" s="19">
        <f>INDEX('O3-8hr'!$A:$Y,$IU50+FP$23-$G$23,$IT50)</f>
        <v>43</v>
      </c>
      <c r="FQ50" s="19">
        <f>INDEX('O3-8hr'!$A:$Y,$IU50+FQ$23-$G$23,$IT50)</f>
        <v>46</v>
      </c>
      <c r="FR50" s="19">
        <f>INDEX('O3-8hr'!$A:$Y,$IU50+FR$23-$G$23,$IT50)</f>
        <v>22.000000000000004</v>
      </c>
      <c r="FS50" s="19">
        <f>INDEX('O3-8hr'!$A:$Y,$IU50+FS$23-$G$23,$IT50)</f>
        <v>47</v>
      </c>
      <c r="FT50" s="19">
        <f>INDEX('O3-8hr'!$A:$Y,$IU50+FT$23-$G$23,$IT50)</f>
        <v>43</v>
      </c>
      <c r="FU50" s="19">
        <f>INDEX('O3-8hr'!$A:$Y,$IU50+FU$23-$G$23,$IT50)</f>
        <v>36.000000000000007</v>
      </c>
      <c r="FV50" s="19">
        <f>INDEX('O3-8hr'!$A:$Y,$IU50+FV$23-$G$23,$IT50)</f>
        <v>48</v>
      </c>
      <c r="FW50" s="19">
        <f>INDEX('O3-8hr'!$A:$Y,$IU50+FW$23-$G$23,$IT50)</f>
        <v>36.000000000000007</v>
      </c>
      <c r="FX50" s="19">
        <f>INDEX('O3-8hr'!$A:$Y,$IU50+FX$23-$G$23,$IT50)</f>
        <v>43</v>
      </c>
      <c r="FY50" s="19">
        <f>INDEX('O3-8hr'!$A:$Y,$IU50+FY$23-$G$23,$IT50)</f>
        <v>42</v>
      </c>
      <c r="FZ50" s="19">
        <f>INDEX('O3-8hr'!$A:$Y,$IU50+FZ$23-$G$23,$IT50)</f>
        <v>38</v>
      </c>
      <c r="GA50" s="19">
        <f>INDEX('O3-8hr'!$A:$Y,$IU50+GA$23-$G$23,$IT50)</f>
        <v>44.000000000000007</v>
      </c>
      <c r="GB50" s="19">
        <f>INDEX('O3-8hr'!$A:$Y,$IU50+GB$23-$G$23,$IT50)</f>
        <v>45.000000000000007</v>
      </c>
      <c r="GC50" s="19">
        <f>INDEX('O3-8hr'!$A:$Y,$IU50+GC$23-$G$23,$IT50)</f>
        <v>43</v>
      </c>
      <c r="GD50" s="19">
        <f>INDEX('O3-8hr'!$A:$Y,$IU50+GD$23-$G$23,$IT50)</f>
        <v>45.000000000000007</v>
      </c>
      <c r="GE50" s="19">
        <f>INDEX('O3-8hr'!$A:$Y,$IU50+GE$23-$G$23,$IT50)</f>
        <v>38</v>
      </c>
      <c r="GF50" s="19">
        <f>INDEX('O3-8hr'!$A:$Y,$IU50+GF$23-$G$23,$IT50)</f>
        <v>31</v>
      </c>
      <c r="GG50" s="19">
        <f>INDEX('O3-8hr'!$A:$Y,$IU50+GG$23-$G$23,$IT50)</f>
        <v>38</v>
      </c>
      <c r="GH50" s="19">
        <f>INDEX('O3-8hr'!$A:$Y,$IU50+GH$23-$G$23,$IT50)</f>
        <v>57</v>
      </c>
      <c r="GI50" s="19">
        <f>INDEX('O3-8hr'!$A:$Y,$IU50+GI$23-$G$23,$IT50)</f>
        <v>34</v>
      </c>
      <c r="GJ50" s="19">
        <f>INDEX('O3-8hr'!$A:$Y,$IU50+GJ$23-$G$23,$IT50)</f>
        <v>39</v>
      </c>
      <c r="GK50" s="19">
        <f>INDEX('O3-8hr'!$A:$Y,$IU50+GK$23-$G$23,$IT50)</f>
        <v>31</v>
      </c>
      <c r="GL50" s="19">
        <f>INDEX('O3-8hr'!$A:$Y,$IU50+GL$23-$G$23,$IT50)</f>
        <v>45.000000000000007</v>
      </c>
      <c r="GM50" s="19">
        <f>INDEX('O3-8hr'!$A:$Y,$IU50+GM$23-$G$23,$IT50)</f>
        <v>46</v>
      </c>
      <c r="GN50" s="19">
        <f>INDEX('O3-8hr'!$A:$Y,$IU50+GN$23-$G$23,$IT50)</f>
        <v>28</v>
      </c>
      <c r="GO50" s="19">
        <f>INDEX('O3-8hr'!$A:$Y,$IU50+GO$23-$G$23,$IT50)</f>
        <v>38</v>
      </c>
      <c r="GP50" s="19">
        <f>INDEX('O3-8hr'!$A:$Y,$IU50+GP$23-$G$23,$IT50)</f>
        <v>41</v>
      </c>
      <c r="GQ50" s="19">
        <f>INDEX('O3-8hr'!$A:$Y,$IU50+GQ$23-$G$23,$IT50)</f>
        <v>29</v>
      </c>
      <c r="GR50" s="19">
        <f>INDEX('O3-8hr'!$A:$Y,$IU50+GR$23-$G$23,$IT50)</f>
        <v>29</v>
      </c>
      <c r="GS50" s="19">
        <f>INDEX('O3-8hr'!$A:$Y,$IU50+GS$23-$G$23,$IT50)</f>
        <v>34</v>
      </c>
      <c r="GT50" s="19">
        <f>INDEX('O3-8hr'!$A:$Y,$IU50+GT$23-$G$23,$IT50)</f>
        <v>41</v>
      </c>
      <c r="GU50" s="19">
        <f>INDEX('O3-8hr'!$A:$Y,$IU50+GU$23-$G$23,$IT50)</f>
        <v>26.000000000000004</v>
      </c>
      <c r="GV50" s="19">
        <f>INDEX('O3-8hr'!$A:$Y,$IU50+GV$23-$G$23,$IT50)</f>
        <v>42</v>
      </c>
      <c r="GW50" s="19">
        <f>INDEX('O3-8hr'!$A:$Y,$IU50+GW$23-$G$23,$IT50)</f>
        <v>45.000000000000007</v>
      </c>
      <c r="GX50" s="19">
        <f>INDEX('O3-8hr'!$A:$Y,$IU50+GX$23-$G$23,$IT50)</f>
        <v>49</v>
      </c>
      <c r="GY50" s="19">
        <f>INDEX('O3-8hr'!$A:$Y,$IU50+GY$23-$G$23,$IT50)</f>
        <v>40</v>
      </c>
      <c r="GZ50" s="19">
        <f>INDEX('O3-8hr'!$A:$Y,$IU50+GZ$23-$G$23,$IT50)</f>
        <v>22.000000000000004</v>
      </c>
      <c r="HA50" s="19">
        <f>INDEX('O3-8hr'!$A:$Y,$IU50+HA$23-$G$23,$IT50)</f>
        <v>21</v>
      </c>
      <c r="HB50" s="19">
        <f>INDEX('O3-8hr'!$A:$Y,$IU50+HB$23-$G$23,$IT50)</f>
        <v>36.000000000000007</v>
      </c>
      <c r="HC50" s="19">
        <f>INDEX('O3-8hr'!$A:$Y,$IU50+HC$23-$G$23,$IT50)</f>
        <v>43</v>
      </c>
      <c r="HD50" s="19">
        <f>INDEX('O3-8hr'!$A:$Y,$IU50+HD$23-$G$23,$IT50)</f>
        <v>38</v>
      </c>
      <c r="HE50" s="19">
        <f>INDEX('O3-8hr'!$A:$Y,$IU50+HE$23-$G$23,$IT50)</f>
        <v>42</v>
      </c>
      <c r="HF50" s="19">
        <f>INDEX('O3-8hr'!$A:$Y,$IU50+HF$23-$G$23,$IT50)</f>
        <v>54</v>
      </c>
      <c r="HG50" s="19">
        <f>INDEX('O3-8hr'!$A:$Y,$IU50+HG$23-$G$23,$IT50)</f>
        <v>42</v>
      </c>
      <c r="HH50" s="19">
        <f>INDEX('O3-8hr'!$A:$Y,$IU50+HH$23-$G$23,$IT50)</f>
        <v>22.000000000000004</v>
      </c>
      <c r="HI50" s="19">
        <f>INDEX('O3-8hr'!$A:$Y,$IU50+HI$23-$G$23,$IT50)</f>
        <v>24</v>
      </c>
      <c r="HJ50" s="19">
        <f>INDEX('O3-8hr'!$A:$Y,$IU50+HJ$23-$G$23,$IT50)</f>
        <v>43</v>
      </c>
      <c r="HK50" s="19">
        <f>INDEX('O3-8hr'!$A:$Y,$IU50+HK$23-$G$23,$IT50)</f>
        <v>41</v>
      </c>
      <c r="HL50" s="19">
        <f>INDEX('O3-8hr'!$A:$Y,$IU50+HL$23-$G$23,$IT50)</f>
        <v>29</v>
      </c>
      <c r="HM50" s="19">
        <f>INDEX('O3-8hr'!$A:$Y,$IU50+HM$23-$G$23,$IT50)</f>
        <v>35</v>
      </c>
      <c r="HN50" s="19">
        <f>INDEX('O3-8hr'!$A:$Y,$IU50+HN$23-$G$23,$IT50)</f>
        <v>48</v>
      </c>
      <c r="HO50" s="19">
        <f>INDEX('O3-8hr'!$A:$Y,$IU50+HO$23-$G$23,$IT50)</f>
        <v>36.000000000000007</v>
      </c>
      <c r="HP50" s="19">
        <f>INDEX('O3-8hr'!$A:$Y,$IU50+HP$23-$G$23,$IT50)</f>
        <v>42</v>
      </c>
      <c r="HQ50" s="19">
        <f>INDEX('O3-8hr'!$A:$Y,$IU50+HQ$23-$G$23,$IT50)</f>
        <v>51.000000000000007</v>
      </c>
      <c r="HR50" s="19">
        <f>INDEX('O3-8hr'!$A:$Y,$IU50+HR$23-$G$23,$IT50)</f>
        <v>53.000000000000007</v>
      </c>
      <c r="HS50" s="19">
        <f>INDEX('O3-8hr'!$A:$Y,$IU50+HS$23-$G$23,$IT50)</f>
        <v>31</v>
      </c>
      <c r="HT50" s="19">
        <f>INDEX('O3-8hr'!$A:$Y,$IU50+HT$23-$G$23,$IT50)</f>
        <v>20</v>
      </c>
      <c r="HU50" s="19">
        <f>INDEX('O3-8hr'!$A:$Y,$IU50+HU$23-$G$23,$IT50)</f>
        <v>19</v>
      </c>
      <c r="HV50" s="19">
        <f>INDEX('O3-8hr'!$A:$Y,$IU50+HV$23-$G$23,$IT50)</f>
        <v>38</v>
      </c>
      <c r="HW50" s="19">
        <f>INDEX('O3-8hr'!$A:$Y,$IU50+HW$23-$G$23,$IT50)</f>
        <v>40</v>
      </c>
      <c r="HX50" s="19">
        <f>INDEX('O3-8hr'!$A:$Y,$IU50+HX$23-$G$23,$IT50)</f>
        <v>32</v>
      </c>
      <c r="HY50" s="19">
        <f>INDEX('O3-8hr'!$A:$Y,$IU50+HY$23-$G$23,$IT50)</f>
        <v>32</v>
      </c>
      <c r="HZ50" s="19">
        <f>INDEX('O3-8hr'!$A:$Y,$IU50+HZ$23-$G$23,$IT50)</f>
        <v>21</v>
      </c>
      <c r="IA50" s="19">
        <f>INDEX('O3-8hr'!$A:$Y,$IU50+IA$23-$G$23,$IT50)</f>
        <v>27</v>
      </c>
      <c r="IB50" s="19">
        <f>INDEX('O3-8hr'!$A:$Y,$IU50+IB$23-$G$23,$IT50)</f>
        <v>27</v>
      </c>
      <c r="IC50" s="19">
        <f>INDEX('O3-8hr'!$A:$Y,$IU50+IC$23-$G$23,$IT50)</f>
        <v>32</v>
      </c>
      <c r="ID50" s="19">
        <f>INDEX('O3-8hr'!$A:$Y,$IU50+ID$23-$G$23,$IT50)</f>
        <v>41</v>
      </c>
      <c r="IE50" s="19">
        <f>INDEX('O3-8hr'!$A:$Y,$IU50+IE$23-$G$23,$IT50)</f>
        <v>43</v>
      </c>
      <c r="IF50" s="19">
        <f>INDEX('O3-8hr'!$A:$Y,$IU50+IF$23-$G$23,$IT50)</f>
        <v>50</v>
      </c>
      <c r="IG50" s="19">
        <f>INDEX('O3-8hr'!$A:$Y,$IU50+IG$23-$G$23,$IT50)</f>
        <v>43</v>
      </c>
      <c r="IH50" s="19">
        <f>INDEX('O3-8hr'!$A:$Y,$IU50+IH$23-$G$23,$IT50)</f>
        <v>45.000000000000007</v>
      </c>
      <c r="II50" s="19">
        <f>INDEX('O3-8hr'!$A:$Y,$IU50+II$23-$G$23,$IT50)</f>
        <v>38</v>
      </c>
      <c r="IJ50" s="19">
        <f>INDEX('O3-8hr'!$A:$Y,$IU50+IJ$23-$G$23,$IT50)</f>
        <v>37.000000000000007</v>
      </c>
      <c r="IK50" s="19">
        <f>INDEX('O3-8hr'!$A:$Y,$IU50+IK$23-$G$23,$IT50)</f>
        <v>35</v>
      </c>
      <c r="IL50" s="19">
        <f>INDEX('O3-8hr'!$A:$Y,$IU50+IL$23-$G$23,$IT50)</f>
        <v>26.000000000000004</v>
      </c>
      <c r="IM50" s="19">
        <f>INDEX('O3-8hr'!$A:$Y,$IU50+IM$23-$G$23,$IT50)</f>
        <v>43</v>
      </c>
      <c r="IN50" s="19">
        <f>INDEX('O3-8hr'!$A:$Y,$IU50+IN$23-$G$23,$IT50)</f>
        <v>46</v>
      </c>
      <c r="IO50" s="19">
        <f>INDEX('O3-8hr'!$A:$Y,$IU50+IO$23-$G$23,$IT50)</f>
        <v>34</v>
      </c>
      <c r="IP50" s="19">
        <f>INDEX('O3-8hr'!$A:$Y,$IU50+IP$23-$G$23,$IT50)</f>
        <v>31</v>
      </c>
      <c r="IQ50" s="14">
        <f>INDEX('O3-8hr'!$A:$Y,$IU50+IQ$23-$G$23,$IT50)</f>
        <v>32</v>
      </c>
      <c r="IR50" s="489">
        <f t="shared" ref="IR50:IR72" si="58">MAX(G50:IQ50)</f>
        <v>71.000000000000014</v>
      </c>
      <c r="IT50" s="489">
        <f>MATCH($B50,'O3-8hr'!$1:$1,0)</f>
        <v>3</v>
      </c>
      <c r="IU50" s="514">
        <f>MATCH(DATE($A50,$IT$19,$IU$19),'O3-8hr'!$B:$B,0)</f>
        <v>796</v>
      </c>
    </row>
    <row r="51" spans="1:255" ht="12.75" customHeight="1" x14ac:dyDescent="0.2">
      <c r="A51" s="26">
        <v>2017</v>
      </c>
      <c r="B51" s="26">
        <v>100031010</v>
      </c>
      <c r="C51" s="88">
        <f>INDEX(Sites!$A:$N,MATCH($B51,Sites!$A:$A,0),2)</f>
        <v>39.817222000000001</v>
      </c>
      <c r="D51" s="26" t="str">
        <f>INDEX(Sites!$A:$N,MATCH($B51,Sites!$A:$A,0),4)</f>
        <v>DE</v>
      </c>
      <c r="E51" s="26" t="str">
        <f>INDEX(Sites!$A:$N,MATCH($B51,Sites!$A:$A,0),10)</f>
        <v>0.0</v>
      </c>
      <c r="F51" s="148" t="str">
        <f>INDEX(Sites!$A:$N,MATCH($B51,Sites!$A:$A,0),6)</f>
        <v>New Castle (BCSP)</v>
      </c>
      <c r="G51" s="18">
        <f>INDEX('O3-8hr'!$A:$Y,$IU51+G$23-$G$23,$IT51)</f>
        <v>39</v>
      </c>
      <c r="H51" s="12">
        <f>INDEX('O3-8hr'!$A:$Y,$IU51+H$23-$G$23,$IT51)</f>
        <v>44.000000000000007</v>
      </c>
      <c r="I51" s="12">
        <f>INDEX('O3-8hr'!$A:$Y,$IU51+I$23-$G$23,$IT51)</f>
        <v>43</v>
      </c>
      <c r="J51" s="12">
        <f>INDEX('O3-8hr'!$A:$Y,$IU51+J$23-$G$23,$IT51)</f>
        <v>45.000000000000007</v>
      </c>
      <c r="K51" s="12">
        <f>INDEX('O3-8hr'!$A:$Y,$IU51+K$23-$G$23,$IT51)</f>
        <v>45.000000000000007</v>
      </c>
      <c r="L51" s="12">
        <f>INDEX('O3-8hr'!$A:$Y,$IU51+L$23-$G$23,$IT51)</f>
        <v>44.000000000000007</v>
      </c>
      <c r="M51" s="12">
        <f>INDEX('O3-8hr'!$A:$Y,$IU51+M$23-$G$23,$IT51)</f>
        <v>53.000000000000007</v>
      </c>
      <c r="N51" s="12">
        <f>INDEX('O3-8hr'!$A:$Y,$IU51+N$23-$G$23,$IT51)</f>
        <v>52.000000000000007</v>
      </c>
      <c r="O51" s="12">
        <f>INDEX('O3-8hr'!$A:$Y,$IU51+O$23-$G$23,$IT51)</f>
        <v>58</v>
      </c>
      <c r="P51" s="12">
        <f>INDEX('O3-8hr'!$A:$Y,$IU51+P$23-$G$23,$IT51)</f>
        <v>45.000000000000007</v>
      </c>
      <c r="Q51" s="12">
        <f>INDEX('O3-8hr'!$A:$Y,$IU51+Q$23-$G$23,$IT51)</f>
        <v>45.000000000000007</v>
      </c>
      <c r="R51" s="12">
        <f>INDEX('O3-8hr'!$A:$Y,$IU51+R$23-$G$23,$IT51)</f>
        <v>42</v>
      </c>
      <c r="S51" s="12">
        <f>INDEX('O3-8hr'!$A:$Y,$IU51+S$23-$G$23,$IT51)</f>
        <v>39</v>
      </c>
      <c r="T51" s="12">
        <f>INDEX('O3-8hr'!$A:$Y,$IU51+T$23-$G$23,$IT51)</f>
        <v>41</v>
      </c>
      <c r="U51" s="12">
        <f>INDEX('O3-8hr'!$A:$Y,$IU51+U$23-$G$23,$IT51)</f>
        <v>47</v>
      </c>
      <c r="V51" s="12">
        <f>INDEX('O3-8hr'!$A:$Y,$IU51+V$23-$G$23,$IT51)</f>
        <v>50</v>
      </c>
      <c r="W51" s="12">
        <f>INDEX('O3-8hr'!$A:$Y,$IU51+W$23-$G$23,$IT51)</f>
        <v>57</v>
      </c>
      <c r="X51" s="12">
        <f>INDEX('O3-8hr'!$A:$Y,$IU51+X$23-$G$23,$IT51)</f>
        <v>42</v>
      </c>
      <c r="Y51" s="12">
        <f>INDEX('O3-8hr'!$A:$Y,$IU51+Y$23-$G$23,$IT51)</f>
        <v>59.000000000000007</v>
      </c>
      <c r="Z51" s="12">
        <f>INDEX('O3-8hr'!$A:$Y,$IU51+Z$23-$G$23,$IT51)</f>
        <v>56</v>
      </c>
      <c r="AA51" s="12">
        <f>INDEX('O3-8hr'!$A:$Y,$IU51+AA$23-$G$23,$IT51)</f>
        <v>45.000000000000007</v>
      </c>
      <c r="AB51" s="12">
        <f>INDEX('O3-8hr'!$A:$Y,$IU51+AB$23-$G$23,$IT51)</f>
        <v>48</v>
      </c>
      <c r="AC51" s="12">
        <f>INDEX('O3-8hr'!$A:$Y,$IU51+AC$23-$G$23,$IT51)</f>
        <v>45.000000000000007</v>
      </c>
      <c r="AD51" s="12">
        <f>INDEX('O3-8hr'!$A:$Y,$IU51+AD$23-$G$23,$IT51)</f>
        <v>48</v>
      </c>
      <c r="AE51" s="12">
        <f>INDEX('O3-8hr'!$A:$Y,$IU51+AE$23-$G$23,$IT51)</f>
        <v>49</v>
      </c>
      <c r="AF51" s="12">
        <f>INDEX('O3-8hr'!$A:$Y,$IU51+AF$23-$G$23,$IT51)</f>
        <v>32</v>
      </c>
      <c r="AG51" s="12">
        <f>INDEX('O3-8hr'!$A:$Y,$IU51+AG$23-$G$23,$IT51)</f>
        <v>27</v>
      </c>
      <c r="AH51" s="12">
        <f>INDEX('O3-8hr'!$A:$Y,$IU51+AH$23-$G$23,$IT51)</f>
        <v>18.000000000000004</v>
      </c>
      <c r="AI51" s="12">
        <f>INDEX('O3-8hr'!$A:$Y,$IU51+AI$23-$G$23,$IT51)</f>
        <v>48</v>
      </c>
      <c r="AJ51" s="12">
        <f>INDEX('O3-8hr'!$A:$Y,$IU51+AJ$23-$G$23,$IT51)</f>
        <v>39</v>
      </c>
      <c r="AK51" s="12">
        <f>INDEX('O3-8hr'!$A:$Y,$IU51+AK$23-$G$23,$IT51)</f>
        <v>35</v>
      </c>
      <c r="AL51" s="12">
        <f>INDEX('O3-8hr'!$A:$Y,$IU51+AL$23-$G$23,$IT51)</f>
        <v>39</v>
      </c>
      <c r="AM51" s="12">
        <f>INDEX('O3-8hr'!$A:$Y,$IU51+AM$23-$G$23,$IT51)</f>
        <v>48</v>
      </c>
      <c r="AN51" s="12">
        <f>INDEX('O3-8hr'!$A:$Y,$IU51+AN$23-$G$23,$IT51)</f>
        <v>48</v>
      </c>
      <c r="AO51" s="12">
        <f>INDEX('O3-8hr'!$A:$Y,$IU51+AO$23-$G$23,$IT51)</f>
        <v>51.000000000000007</v>
      </c>
      <c r="AP51" s="12">
        <f>INDEX('O3-8hr'!$A:$Y,$IU51+AP$23-$G$23,$IT51)</f>
        <v>53.000000000000007</v>
      </c>
      <c r="AQ51" s="12">
        <f>INDEX('O3-8hr'!$A:$Y,$IU51+AQ$23-$G$23,$IT51)</f>
        <v>34</v>
      </c>
      <c r="AR51" s="12">
        <f>INDEX('O3-8hr'!$A:$Y,$IU51+AR$23-$G$23,$IT51)</f>
        <v>36.000000000000007</v>
      </c>
      <c r="AS51" s="12">
        <f>INDEX('O3-8hr'!$A:$Y,$IU51+AS$23-$G$23,$IT51)</f>
        <v>49</v>
      </c>
      <c r="AT51" s="12">
        <f>INDEX('O3-8hr'!$A:$Y,$IU51+AT$23-$G$23,$IT51)</f>
        <v>56</v>
      </c>
      <c r="AU51" s="12">
        <f>INDEX('O3-8hr'!$A:$Y,$IU51+AU$23-$G$23,$IT51)</f>
        <v>61.000000000000007</v>
      </c>
      <c r="AV51" s="12">
        <f>INDEX('O3-8hr'!$A:$Y,$IU51+AV$23-$G$23,$IT51)</f>
        <v>66</v>
      </c>
      <c r="AW51" s="12">
        <f>INDEX('O3-8hr'!$A:$Y,$IU51+AW$23-$G$23,$IT51)</f>
        <v>54</v>
      </c>
      <c r="AX51" s="12">
        <f>INDEX('O3-8hr'!$A:$Y,$IU51+AX$23-$G$23,$IT51)</f>
        <v>51.000000000000007</v>
      </c>
      <c r="AY51" s="12">
        <f>INDEX('O3-8hr'!$A:$Y,$IU51+AY$23-$G$23,$IT51)</f>
        <v>45.000000000000007</v>
      </c>
      <c r="AZ51" s="12" t="str">
        <f>INDEX('O3-8hr'!$A:$Y,$IU51+AZ$23-$G$23,$IT51)</f>
        <v/>
      </c>
      <c r="BA51" s="12" t="str">
        <f>INDEX('O3-8hr'!$A:$Y,$IU51+BA$23-$G$23,$IT51)</f>
        <v/>
      </c>
      <c r="BB51" s="12">
        <f>INDEX('O3-8hr'!$A:$Y,$IU51+BB$23-$G$23,$IT51)</f>
        <v>49</v>
      </c>
      <c r="BC51" s="12">
        <f>INDEX('O3-8hr'!$A:$Y,$IU51+BC$23-$G$23,$IT51)</f>
        <v>46</v>
      </c>
      <c r="BD51" s="12">
        <f>INDEX('O3-8hr'!$A:$Y,$IU51+BD$23-$G$23,$IT51)</f>
        <v>39</v>
      </c>
      <c r="BE51" s="12">
        <f>INDEX('O3-8hr'!$A:$Y,$IU51+BE$23-$G$23,$IT51)</f>
        <v>49</v>
      </c>
      <c r="BF51" s="12">
        <f>INDEX('O3-8hr'!$A:$Y,$IU51+BF$23-$G$23,$IT51)</f>
        <v>24</v>
      </c>
      <c r="BG51" s="12" t="str">
        <f>INDEX('O3-8hr'!$A:$Y,$IU51+BG$23-$G$23,$IT51)</f>
        <v/>
      </c>
      <c r="BH51" s="12" t="str">
        <f>INDEX('O3-8hr'!$A:$Y,$IU51+BH$23-$G$23,$IT51)</f>
        <v/>
      </c>
      <c r="BI51" s="12">
        <f>INDEX('O3-8hr'!$A:$Y,$IU51+BI$23-$G$23,$IT51)</f>
        <v>36.000000000000007</v>
      </c>
      <c r="BJ51" s="12">
        <f>INDEX('O3-8hr'!$A:$Y,$IU51+BJ$23-$G$23,$IT51)</f>
        <v>31</v>
      </c>
      <c r="BK51" s="12">
        <f>INDEX('O3-8hr'!$A:$Y,$IU51+BK$23-$G$23,$IT51)</f>
        <v>25</v>
      </c>
      <c r="BL51" s="12">
        <f>INDEX('O3-8hr'!$A:$Y,$IU51+BL$23-$G$23,$IT51)</f>
        <v>41</v>
      </c>
      <c r="BM51" s="12">
        <f>INDEX('O3-8hr'!$A:$Y,$IU51+BM$23-$G$23,$IT51)</f>
        <v>61.000000000000007</v>
      </c>
      <c r="BN51" s="12">
        <f>INDEX('O3-8hr'!$A:$Y,$IU51+BN$23-$G$23,$IT51)</f>
        <v>51.000000000000007</v>
      </c>
      <c r="BO51" s="12">
        <f>INDEX('O3-8hr'!$A:$Y,$IU51+BO$23-$G$23,$IT51)</f>
        <v>45.000000000000007</v>
      </c>
      <c r="BP51" s="12">
        <f>INDEX('O3-8hr'!$A:$Y,$IU51+BP$23-$G$23,$IT51)</f>
        <v>31</v>
      </c>
      <c r="BQ51" s="12">
        <f>INDEX('O3-8hr'!$A:$Y,$IU51+BQ$23-$G$23,$IT51)</f>
        <v>53.000000000000007</v>
      </c>
      <c r="BR51" s="12">
        <f>INDEX('O3-8hr'!$A:$Y,$IU51+BR$23-$G$23,$IT51)</f>
        <v>45.000000000000007</v>
      </c>
      <c r="BS51" s="12">
        <f>INDEX('O3-8hr'!$A:$Y,$IU51+BS$23-$G$23,$IT51)</f>
        <v>46</v>
      </c>
      <c r="BT51" s="12">
        <f>INDEX('O3-8hr'!$A:$Y,$IU51+BT$23-$G$23,$IT51)</f>
        <v>31</v>
      </c>
      <c r="BU51" s="12">
        <f>INDEX('O3-8hr'!$A:$Y,$IU51+BU$23-$G$23,$IT51)</f>
        <v>29</v>
      </c>
      <c r="BV51" s="12">
        <f>INDEX('O3-8hr'!$A:$Y,$IU51+BV$23-$G$23,$IT51)</f>
        <v>36.000000000000007</v>
      </c>
      <c r="BW51" s="12">
        <f>INDEX('O3-8hr'!$A:$Y,$IU51+BW$23-$G$23,$IT51)</f>
        <v>46</v>
      </c>
      <c r="BX51" s="12">
        <f>INDEX('O3-8hr'!$A:$Y,$IU51+BX$23-$G$23,$IT51)</f>
        <v>56</v>
      </c>
      <c r="BY51" s="12">
        <f>INDEX('O3-8hr'!$A:$Y,$IU51+BY$23-$G$23,$IT51)</f>
        <v>56</v>
      </c>
      <c r="BZ51" s="12">
        <f>INDEX('O3-8hr'!$A:$Y,$IU51+BZ$23-$G$23,$IT51)</f>
        <v>29</v>
      </c>
      <c r="CA51" s="12">
        <f>INDEX('O3-8hr'!$A:$Y,$IU51+CA$23-$G$23,$IT51)</f>
        <v>33</v>
      </c>
      <c r="CB51" s="12">
        <f>INDEX('O3-8hr'!$A:$Y,$IU51+CB$23-$G$23,$IT51)</f>
        <v>27</v>
      </c>
      <c r="CC51" s="12">
        <f>INDEX('O3-8hr'!$A:$Y,$IU51+CC$23-$G$23,$IT51)</f>
        <v>55</v>
      </c>
      <c r="CD51" s="12">
        <f>INDEX('O3-8hr'!$A:$Y,$IU51+CD$23-$G$23,$IT51)</f>
        <v>42</v>
      </c>
      <c r="CE51" s="12">
        <f>INDEX('O3-8hr'!$A:$Y,$IU51+CE$23-$G$23,$IT51)</f>
        <v>60</v>
      </c>
      <c r="CF51" s="12">
        <f>INDEX('O3-8hr'!$A:$Y,$IU51+CF$23-$G$23,$IT51)</f>
        <v>74.000000000000014</v>
      </c>
      <c r="CG51" s="12">
        <f>INDEX('O3-8hr'!$A:$Y,$IU51+CG$23-$G$23,$IT51)</f>
        <v>82</v>
      </c>
      <c r="CH51" s="12">
        <f>INDEX('O3-8hr'!$A:$Y,$IU51+CH$23-$G$23,$IT51)</f>
        <v>51.000000000000007</v>
      </c>
      <c r="CI51" s="12">
        <f>INDEX('O3-8hr'!$A:$Y,$IU51+CI$23-$G$23,$IT51)</f>
        <v>38</v>
      </c>
      <c r="CJ51" s="12">
        <f>INDEX('O3-8hr'!$A:$Y,$IU51+CJ$23-$G$23,$IT51)</f>
        <v>40</v>
      </c>
      <c r="CK51" s="12">
        <f>INDEX('O3-8hr'!$A:$Y,$IU51+CK$23-$G$23,$IT51)</f>
        <v>18.000000000000004</v>
      </c>
      <c r="CL51" s="12">
        <f>INDEX('O3-8hr'!$A:$Y,$IU51+CL$23-$G$23,$IT51)</f>
        <v>26.000000000000004</v>
      </c>
      <c r="CM51" s="12">
        <f>INDEX('O3-8hr'!$A:$Y,$IU51+CM$23-$G$23,$IT51)</f>
        <v>48</v>
      </c>
      <c r="CN51" s="12">
        <f>INDEX('O3-8hr'!$A:$Y,$IU51+CN$23-$G$23,$IT51)</f>
        <v>32</v>
      </c>
      <c r="CO51" s="12">
        <f>INDEX('O3-8hr'!$A:$Y,$IU51+CO$23-$G$23,$IT51)</f>
        <v>42</v>
      </c>
      <c r="CP51" s="12">
        <f>INDEX('O3-8hr'!$A:$Y,$IU51+CP$23-$G$23,$IT51)</f>
        <v>35</v>
      </c>
      <c r="CQ51" s="12">
        <f>INDEX('O3-8hr'!$A:$Y,$IU51+CQ$23-$G$23,$IT51)</f>
        <v>39</v>
      </c>
      <c r="CR51" s="12">
        <f>INDEX('O3-8hr'!$A:$Y,$IU51+CR$23-$G$23,$IT51)</f>
        <v>25</v>
      </c>
      <c r="CS51" s="12">
        <f>INDEX('O3-8hr'!$A:$Y,$IU51+CS$23-$G$23,$IT51)</f>
        <v>25</v>
      </c>
      <c r="CT51" s="12">
        <f>INDEX('O3-8hr'!$A:$Y,$IU51+CT$23-$G$23,$IT51)</f>
        <v>46</v>
      </c>
      <c r="CU51" s="12">
        <f>INDEX('O3-8hr'!$A:$Y,$IU51+CU$23-$G$23,$IT51)</f>
        <v>59.000000000000007</v>
      </c>
      <c r="CV51" s="12">
        <f>INDEX('O3-8hr'!$A:$Y,$IU51+CV$23-$G$23,$IT51)</f>
        <v>51.000000000000007</v>
      </c>
      <c r="CW51" s="12">
        <f>INDEX('O3-8hr'!$A:$Y,$IU51+CW$23-$G$23,$IT51)</f>
        <v>45.000000000000007</v>
      </c>
      <c r="CX51" s="12">
        <f>INDEX('O3-8hr'!$A:$Y,$IU51+CX$23-$G$23,$IT51)</f>
        <v>53.000000000000007</v>
      </c>
      <c r="CY51" s="12">
        <f>INDEX('O3-8hr'!$A:$Y,$IU51+CY$23-$G$23,$IT51)</f>
        <v>27</v>
      </c>
      <c r="CZ51" s="12">
        <f>INDEX('O3-8hr'!$A:$Y,$IU51+CZ$23-$G$23,$IT51)</f>
        <v>24</v>
      </c>
      <c r="DA51" s="12">
        <f>INDEX('O3-8hr'!$A:$Y,$IU51+DA$23-$G$23,$IT51)</f>
        <v>31</v>
      </c>
      <c r="DB51" s="12">
        <f>INDEX('O3-8hr'!$A:$Y,$IU51+DB$23-$G$23,$IT51)</f>
        <v>43</v>
      </c>
      <c r="DC51" s="12">
        <f>INDEX('O3-8hr'!$A:$Y,$IU51+DC$23-$G$23,$IT51)</f>
        <v>53.000000000000007</v>
      </c>
      <c r="DD51" s="12">
        <f>INDEX('O3-8hr'!$A:$Y,$IU51+DD$23-$G$23,$IT51)</f>
        <v>70</v>
      </c>
      <c r="DE51" s="12">
        <f>INDEX('O3-8hr'!$A:$Y,$IU51+DE$23-$G$23,$IT51)</f>
        <v>64</v>
      </c>
      <c r="DF51" s="12">
        <f>INDEX('O3-8hr'!$A:$Y,$IU51+DF$23-$G$23,$IT51)</f>
        <v>72.000000000000014</v>
      </c>
      <c r="DG51" s="12">
        <f>INDEX('O3-8hr'!$A:$Y,$IU51+DG$23-$G$23,$IT51)</f>
        <v>74.000000000000014</v>
      </c>
      <c r="DH51" s="12">
        <f>INDEX('O3-8hr'!$A:$Y,$IU51+DH$23-$G$23,$IT51)</f>
        <v>60</v>
      </c>
      <c r="DI51" s="12">
        <f>INDEX('O3-8hr'!$A:$Y,$IU51+DI$23-$G$23,$IT51)</f>
        <v>47</v>
      </c>
      <c r="DJ51" s="12">
        <f>INDEX('O3-8hr'!$A:$Y,$IU51+DJ$23-$G$23,$IT51)</f>
        <v>48</v>
      </c>
      <c r="DK51" s="12">
        <f>INDEX('O3-8hr'!$A:$Y,$IU51+DK$23-$G$23,$IT51)</f>
        <v>32</v>
      </c>
      <c r="DL51" s="12">
        <f>INDEX('O3-8hr'!$A:$Y,$IU51+DL$23-$G$23,$IT51)</f>
        <v>39</v>
      </c>
      <c r="DM51" s="12">
        <f>INDEX('O3-8hr'!$A:$Y,$IU51+DM$23-$G$23,$IT51)</f>
        <v>35</v>
      </c>
      <c r="DN51" s="12">
        <f>INDEX('O3-8hr'!$A:$Y,$IU51+DN$23-$G$23,$IT51)</f>
        <v>61.000000000000007</v>
      </c>
      <c r="DO51" s="12">
        <f>INDEX('O3-8hr'!$A:$Y,$IU51+DO$23-$G$23,$IT51)</f>
        <v>62</v>
      </c>
      <c r="DP51" s="12">
        <f>INDEX('O3-8hr'!$A:$Y,$IU51+DP$23-$G$23,$IT51)</f>
        <v>71.000000000000014</v>
      </c>
      <c r="DQ51" s="12">
        <f>INDEX('O3-8hr'!$A:$Y,$IU51+DQ$23-$G$23,$IT51)</f>
        <v>33</v>
      </c>
      <c r="DR51" s="12">
        <f>INDEX('O3-8hr'!$A:$Y,$IU51+DR$23-$G$23,$IT51)</f>
        <v>50</v>
      </c>
      <c r="DS51" s="12">
        <f>INDEX('O3-8hr'!$A:$Y,$IU51+DS$23-$G$23,$IT51)</f>
        <v>51.000000000000007</v>
      </c>
      <c r="DT51" s="12">
        <f>INDEX('O3-8hr'!$A:$Y,$IU51+DT$23-$G$23,$IT51)</f>
        <v>54</v>
      </c>
      <c r="DU51" s="12">
        <f>INDEX('O3-8hr'!$A:$Y,$IU51+DU$23-$G$23,$IT51)</f>
        <v>49</v>
      </c>
      <c r="DV51" s="12">
        <f>INDEX('O3-8hr'!$A:$Y,$IU51+DV$23-$G$23,$IT51)</f>
        <v>52.000000000000007</v>
      </c>
      <c r="DW51" s="12">
        <f>INDEX('O3-8hr'!$A:$Y,$IU51+DW$23-$G$23,$IT51)</f>
        <v>64</v>
      </c>
      <c r="DX51" s="12">
        <f>INDEX('O3-8hr'!$A:$Y,$IU51+DX$23-$G$23,$IT51)</f>
        <v>61.000000000000007</v>
      </c>
      <c r="DY51" s="12">
        <f>INDEX('O3-8hr'!$A:$Y,$IU51+DY$23-$G$23,$IT51)</f>
        <v>36.000000000000007</v>
      </c>
      <c r="DZ51" s="12">
        <f>INDEX('O3-8hr'!$A:$Y,$IU51+DZ$23-$G$23,$IT51)</f>
        <v>58</v>
      </c>
      <c r="EA51" s="12">
        <f>INDEX('O3-8hr'!$A:$Y,$IU51+EA$23-$G$23,$IT51)</f>
        <v>64</v>
      </c>
      <c r="EB51" s="12">
        <f>INDEX('O3-8hr'!$A:$Y,$IU51+EB$23-$G$23,$IT51)</f>
        <v>70</v>
      </c>
      <c r="EC51" s="12">
        <f>INDEX('O3-8hr'!$A:$Y,$IU51+EC$23-$G$23,$IT51)</f>
        <v>44.000000000000007</v>
      </c>
      <c r="ED51" s="12">
        <f>INDEX('O3-8hr'!$A:$Y,$IU51+ED$23-$G$23,$IT51)</f>
        <v>21</v>
      </c>
      <c r="EE51" s="12">
        <f>INDEX('O3-8hr'!$A:$Y,$IU51+EE$23-$G$23,$IT51)</f>
        <v>47</v>
      </c>
      <c r="EF51" s="12">
        <f>INDEX('O3-8hr'!$A:$Y,$IU51+EF$23-$G$23,$IT51)</f>
        <v>55</v>
      </c>
      <c r="EG51" s="12">
        <f>INDEX('O3-8hr'!$A:$Y,$IU51+EG$23-$G$23,$IT51)</f>
        <v>43</v>
      </c>
      <c r="EH51" s="12">
        <f>INDEX('O3-8hr'!$A:$Y,$IU51+EH$23-$G$23,$IT51)</f>
        <v>50</v>
      </c>
      <c r="EI51" s="12">
        <f>INDEX('O3-8hr'!$A:$Y,$IU51+EI$23-$G$23,$IT51)</f>
        <v>66</v>
      </c>
      <c r="EJ51" s="12">
        <f>INDEX('O3-8hr'!$A:$Y,$IU51+EJ$23-$G$23,$IT51)</f>
        <v>52.000000000000007</v>
      </c>
      <c r="EK51" s="12">
        <f>INDEX('O3-8hr'!$A:$Y,$IU51+EK$23-$G$23,$IT51)</f>
        <v>48</v>
      </c>
      <c r="EL51" s="12">
        <f>INDEX('O3-8hr'!$A:$Y,$IU51+EL$23-$G$23,$IT51)</f>
        <v>37.000000000000007</v>
      </c>
      <c r="EM51" s="12">
        <f>INDEX('O3-8hr'!$A:$Y,$IU51+EM$23-$G$23,$IT51)</f>
        <v>46</v>
      </c>
      <c r="EN51" s="12">
        <f>INDEX('O3-8hr'!$A:$Y,$IU51+EN$23-$G$23,$IT51)</f>
        <v>40</v>
      </c>
      <c r="EO51" s="12">
        <f>INDEX('O3-8hr'!$A:$Y,$IU51+EO$23-$G$23,$IT51)</f>
        <v>48</v>
      </c>
      <c r="EP51" s="12">
        <f>INDEX('O3-8hr'!$A:$Y,$IU51+EP$23-$G$23,$IT51)</f>
        <v>50</v>
      </c>
      <c r="EQ51" s="12">
        <f>INDEX('O3-8hr'!$A:$Y,$IU51+EQ$23-$G$23,$IT51)</f>
        <v>60</v>
      </c>
      <c r="ER51" s="12">
        <f>INDEX('O3-8hr'!$A:$Y,$IU51+ER$23-$G$23,$IT51)</f>
        <v>68</v>
      </c>
      <c r="ES51" s="12">
        <f>INDEX('O3-8hr'!$A:$Y,$IU51+ES$23-$G$23,$IT51)</f>
        <v>58</v>
      </c>
      <c r="ET51" s="12">
        <f>INDEX('O3-8hr'!$A:$Y,$IU51+ET$23-$G$23,$IT51)</f>
        <v>73.000000000000014</v>
      </c>
      <c r="EU51" s="12">
        <f>INDEX('O3-8hr'!$A:$Y,$IU51+EU$23-$G$23,$IT51)</f>
        <v>46</v>
      </c>
      <c r="EV51" s="12">
        <f>INDEX('O3-8hr'!$A:$Y,$IU51+EV$23-$G$23,$IT51)</f>
        <v>52.000000000000007</v>
      </c>
      <c r="EW51" s="12">
        <f>INDEX('O3-8hr'!$A:$Y,$IU51+EW$23-$G$23,$IT51)</f>
        <v>26.000000000000004</v>
      </c>
      <c r="EX51" s="12">
        <f>INDEX('O3-8hr'!$A:$Y,$IU51+EX$23-$G$23,$IT51)</f>
        <v>40</v>
      </c>
      <c r="EY51" s="12">
        <f>INDEX('O3-8hr'!$A:$Y,$IU51+EY$23-$G$23,$IT51)</f>
        <v>34</v>
      </c>
      <c r="EZ51" s="12">
        <f>INDEX('O3-8hr'!$A:$Y,$IU51+EZ$23-$G$23,$IT51)</f>
        <v>49</v>
      </c>
      <c r="FA51" s="12">
        <f>INDEX('O3-8hr'!$A:$Y,$IU51+FA$23-$G$23,$IT51)</f>
        <v>31</v>
      </c>
      <c r="FB51" s="12">
        <f>INDEX('O3-8hr'!$A:$Y,$IU51+FB$23-$G$23,$IT51)</f>
        <v>41</v>
      </c>
      <c r="FC51" s="12">
        <f>INDEX('O3-8hr'!$A:$Y,$IU51+FC$23-$G$23,$IT51)</f>
        <v>46</v>
      </c>
      <c r="FD51" s="12">
        <f>INDEX('O3-8hr'!$A:$Y,$IU51+FD$23-$G$23,$IT51)</f>
        <v>48</v>
      </c>
      <c r="FE51" s="12">
        <f>INDEX('O3-8hr'!$A:$Y,$IU51+FE$23-$G$23,$IT51)</f>
        <v>45.000000000000007</v>
      </c>
      <c r="FF51" s="12">
        <f>INDEX('O3-8hr'!$A:$Y,$IU51+FF$23-$G$23,$IT51)</f>
        <v>49</v>
      </c>
      <c r="FG51" s="12">
        <f>INDEX('O3-8hr'!$A:$Y,$IU51+FG$23-$G$23,$IT51)</f>
        <v>43</v>
      </c>
      <c r="FH51" s="12">
        <f>INDEX('O3-8hr'!$A:$Y,$IU51+FH$23-$G$23,$IT51)</f>
        <v>39</v>
      </c>
      <c r="FI51" s="12">
        <f>INDEX('O3-8hr'!$A:$Y,$IU51+FI$23-$G$23,$IT51)</f>
        <v>32</v>
      </c>
      <c r="FJ51" s="12">
        <f>INDEX('O3-8hr'!$A:$Y,$IU51+FJ$23-$G$23,$IT51)</f>
        <v>29</v>
      </c>
      <c r="FK51" s="12">
        <f>INDEX('O3-8hr'!$A:$Y,$IU51+FK$23-$G$23,$IT51)</f>
        <v>39</v>
      </c>
      <c r="FL51" s="12">
        <f>INDEX('O3-8hr'!$A:$Y,$IU51+FL$23-$G$23,$IT51)</f>
        <v>60</v>
      </c>
      <c r="FM51" s="12">
        <f>INDEX('O3-8hr'!$A:$Y,$IU51+FM$23-$G$23,$IT51)</f>
        <v>57</v>
      </c>
      <c r="FN51" s="12">
        <f>INDEX('O3-8hr'!$A:$Y,$IU51+FN$23-$G$23,$IT51)</f>
        <v>45.000000000000007</v>
      </c>
      <c r="FO51" s="12">
        <f>INDEX('O3-8hr'!$A:$Y,$IU51+FO$23-$G$23,$IT51)</f>
        <v>35</v>
      </c>
      <c r="FP51" s="12">
        <f>INDEX('O3-8hr'!$A:$Y,$IU51+FP$23-$G$23,$IT51)</f>
        <v>44.000000000000007</v>
      </c>
      <c r="FQ51" s="12">
        <f>INDEX('O3-8hr'!$A:$Y,$IU51+FQ$23-$G$23,$IT51)</f>
        <v>39</v>
      </c>
      <c r="FR51" s="12">
        <f>INDEX('O3-8hr'!$A:$Y,$IU51+FR$23-$G$23,$IT51)</f>
        <v>21</v>
      </c>
      <c r="FS51" s="12">
        <f>INDEX('O3-8hr'!$A:$Y,$IU51+FS$23-$G$23,$IT51)</f>
        <v>49</v>
      </c>
      <c r="FT51" s="12">
        <f>INDEX('O3-8hr'!$A:$Y,$IU51+FT$23-$G$23,$IT51)</f>
        <v>56</v>
      </c>
      <c r="FU51" s="12">
        <f>INDEX('O3-8hr'!$A:$Y,$IU51+FU$23-$G$23,$IT51)</f>
        <v>32</v>
      </c>
      <c r="FV51" s="12" t="str">
        <f>INDEX('O3-8hr'!$A:$Y,$IU51+FV$23-$G$23,$IT51)</f>
        <v/>
      </c>
      <c r="FW51" s="12" t="str">
        <f>INDEX('O3-8hr'!$A:$Y,$IU51+FW$23-$G$23,$IT51)</f>
        <v/>
      </c>
      <c r="FX51" s="12" t="str">
        <f>INDEX('O3-8hr'!$A:$Y,$IU51+FX$23-$G$23,$IT51)</f>
        <v/>
      </c>
      <c r="FY51" s="12" t="str">
        <f>INDEX('O3-8hr'!$A:$Y,$IU51+FY$23-$G$23,$IT51)</f>
        <v/>
      </c>
      <c r="FZ51" s="12">
        <f>INDEX('O3-8hr'!$A:$Y,$IU51+FZ$23-$G$23,$IT51)</f>
        <v>15.000000000000002</v>
      </c>
      <c r="GA51" s="12">
        <f>INDEX('O3-8hr'!$A:$Y,$IU51+GA$23-$G$23,$IT51)</f>
        <v>45.000000000000007</v>
      </c>
      <c r="GB51" s="12">
        <f>INDEX('O3-8hr'!$A:$Y,$IU51+GB$23-$G$23,$IT51)</f>
        <v>39</v>
      </c>
      <c r="GC51" s="12">
        <f>INDEX('O3-8hr'!$A:$Y,$IU51+GC$23-$G$23,$IT51)</f>
        <v>41</v>
      </c>
      <c r="GD51" s="12">
        <f>INDEX('O3-8hr'!$A:$Y,$IU51+GD$23-$G$23,$IT51)</f>
        <v>48</v>
      </c>
      <c r="GE51" s="12">
        <f>INDEX('O3-8hr'!$A:$Y,$IU51+GE$23-$G$23,$IT51)</f>
        <v>39</v>
      </c>
      <c r="GF51" s="12">
        <f>INDEX('O3-8hr'!$A:$Y,$IU51+GF$23-$G$23,$IT51)</f>
        <v>19</v>
      </c>
      <c r="GG51" s="12">
        <f>INDEX('O3-8hr'!$A:$Y,$IU51+GG$23-$G$23,$IT51)</f>
        <v>40</v>
      </c>
      <c r="GH51" s="12">
        <f>INDEX('O3-8hr'!$A:$Y,$IU51+GH$23-$G$23,$IT51)</f>
        <v>55</v>
      </c>
      <c r="GI51" s="12">
        <f>INDEX('O3-8hr'!$A:$Y,$IU51+GI$23-$G$23,$IT51)</f>
        <v>33</v>
      </c>
      <c r="GJ51" s="12">
        <f>INDEX('O3-8hr'!$A:$Y,$IU51+GJ$23-$G$23,$IT51)</f>
        <v>33</v>
      </c>
      <c r="GK51" s="12">
        <f>INDEX('O3-8hr'!$A:$Y,$IU51+GK$23-$G$23,$IT51)</f>
        <v>28</v>
      </c>
      <c r="GL51" s="12">
        <f>INDEX('O3-8hr'!$A:$Y,$IU51+GL$23-$G$23,$IT51)</f>
        <v>49</v>
      </c>
      <c r="GM51" s="12">
        <f>INDEX('O3-8hr'!$A:$Y,$IU51+GM$23-$G$23,$IT51)</f>
        <v>51.000000000000007</v>
      </c>
      <c r="GN51" s="12">
        <f>INDEX('O3-8hr'!$A:$Y,$IU51+GN$23-$G$23,$IT51)</f>
        <v>30</v>
      </c>
      <c r="GO51" s="12">
        <f>INDEX('O3-8hr'!$A:$Y,$IU51+GO$23-$G$23,$IT51)</f>
        <v>37.000000000000007</v>
      </c>
      <c r="GP51" s="12">
        <f>INDEX('O3-8hr'!$A:$Y,$IU51+GP$23-$G$23,$IT51)</f>
        <v>30</v>
      </c>
      <c r="GQ51" s="12">
        <f>INDEX('O3-8hr'!$A:$Y,$IU51+GQ$23-$G$23,$IT51)</f>
        <v>29</v>
      </c>
      <c r="GR51" s="12">
        <f>INDEX('O3-8hr'!$A:$Y,$IU51+GR$23-$G$23,$IT51)</f>
        <v>28</v>
      </c>
      <c r="GS51" s="12">
        <f>INDEX('O3-8hr'!$A:$Y,$IU51+GS$23-$G$23,$IT51)</f>
        <v>36.000000000000007</v>
      </c>
      <c r="GT51" s="12">
        <f>INDEX('O3-8hr'!$A:$Y,$IU51+GT$23-$G$23,$IT51)</f>
        <v>41</v>
      </c>
      <c r="GU51" s="12">
        <f>INDEX('O3-8hr'!$A:$Y,$IU51+GU$23-$G$23,$IT51)</f>
        <v>21</v>
      </c>
      <c r="GV51" s="12">
        <f>INDEX('O3-8hr'!$A:$Y,$IU51+GV$23-$G$23,$IT51)</f>
        <v>51.000000000000007</v>
      </c>
      <c r="GW51" s="12">
        <f>INDEX('O3-8hr'!$A:$Y,$IU51+GW$23-$G$23,$IT51)</f>
        <v>38</v>
      </c>
      <c r="GX51" s="12">
        <f>INDEX('O3-8hr'!$A:$Y,$IU51+GX$23-$G$23,$IT51)</f>
        <v>52.000000000000007</v>
      </c>
      <c r="GY51" s="12">
        <f>INDEX('O3-8hr'!$A:$Y,$IU51+GY$23-$G$23,$IT51)</f>
        <v>54</v>
      </c>
      <c r="GZ51" s="12">
        <f>INDEX('O3-8hr'!$A:$Y,$IU51+GZ$23-$G$23,$IT51)</f>
        <v>25</v>
      </c>
      <c r="HA51" s="12">
        <f>INDEX('O3-8hr'!$A:$Y,$IU51+HA$23-$G$23,$IT51)</f>
        <v>28</v>
      </c>
      <c r="HB51" s="12">
        <f>INDEX('O3-8hr'!$A:$Y,$IU51+HB$23-$G$23,$IT51)</f>
        <v>38</v>
      </c>
      <c r="HC51" s="12" t="str">
        <f>INDEX('O3-8hr'!$A:$Y,$IU51+HC$23-$G$23,$IT51)</f>
        <v/>
      </c>
      <c r="HD51" s="12">
        <f>INDEX('O3-8hr'!$A:$Y,$IU51+HD$23-$G$23,$IT51)</f>
        <v>34</v>
      </c>
      <c r="HE51" s="12">
        <f>INDEX('O3-8hr'!$A:$Y,$IU51+HE$23-$G$23,$IT51)</f>
        <v>45.000000000000007</v>
      </c>
      <c r="HF51" s="12">
        <f>INDEX('O3-8hr'!$A:$Y,$IU51+HF$23-$G$23,$IT51)</f>
        <v>54</v>
      </c>
      <c r="HG51" s="12">
        <f>INDEX('O3-8hr'!$A:$Y,$IU51+HG$23-$G$23,$IT51)</f>
        <v>80</v>
      </c>
      <c r="HH51" s="12">
        <f>INDEX('O3-8hr'!$A:$Y,$IU51+HH$23-$G$23,$IT51)</f>
        <v>34</v>
      </c>
      <c r="HI51" s="12">
        <f>INDEX('O3-8hr'!$A:$Y,$IU51+HI$23-$G$23,$IT51)</f>
        <v>38</v>
      </c>
      <c r="HJ51" s="12">
        <f>INDEX('O3-8hr'!$A:$Y,$IU51+HJ$23-$G$23,$IT51)</f>
        <v>44.000000000000007</v>
      </c>
      <c r="HK51" s="12">
        <f>INDEX('O3-8hr'!$A:$Y,$IU51+HK$23-$G$23,$IT51)</f>
        <v>41</v>
      </c>
      <c r="HL51" s="12">
        <f>INDEX('O3-8hr'!$A:$Y,$IU51+HL$23-$G$23,$IT51)</f>
        <v>31</v>
      </c>
      <c r="HM51" s="12">
        <f>INDEX('O3-8hr'!$A:$Y,$IU51+HM$23-$G$23,$IT51)</f>
        <v>39</v>
      </c>
      <c r="HN51" s="12">
        <f>INDEX('O3-8hr'!$A:$Y,$IU51+HN$23-$G$23,$IT51)</f>
        <v>49</v>
      </c>
      <c r="HO51" s="12">
        <f>INDEX('O3-8hr'!$A:$Y,$IU51+HO$23-$G$23,$IT51)</f>
        <v>38</v>
      </c>
      <c r="HP51" s="12">
        <f>INDEX('O3-8hr'!$A:$Y,$IU51+HP$23-$G$23,$IT51)</f>
        <v>46</v>
      </c>
      <c r="HQ51" s="12">
        <f>INDEX('O3-8hr'!$A:$Y,$IU51+HQ$23-$G$23,$IT51)</f>
        <v>56</v>
      </c>
      <c r="HR51" s="12">
        <f>INDEX('O3-8hr'!$A:$Y,$IU51+HR$23-$G$23,$IT51)</f>
        <v>46</v>
      </c>
      <c r="HS51" s="12">
        <f>INDEX('O3-8hr'!$A:$Y,$IU51+HS$23-$G$23,$IT51)</f>
        <v>34</v>
      </c>
      <c r="HT51" s="12">
        <f>INDEX('O3-8hr'!$A:$Y,$IU51+HT$23-$G$23,$IT51)</f>
        <v>19</v>
      </c>
      <c r="HU51" s="12">
        <f>INDEX('O3-8hr'!$A:$Y,$IU51+HU$23-$G$23,$IT51)</f>
        <v>20</v>
      </c>
      <c r="HV51" s="12">
        <f>INDEX('O3-8hr'!$A:$Y,$IU51+HV$23-$G$23,$IT51)</f>
        <v>35</v>
      </c>
      <c r="HW51" s="12">
        <f>INDEX('O3-8hr'!$A:$Y,$IU51+HW$23-$G$23,$IT51)</f>
        <v>36.000000000000007</v>
      </c>
      <c r="HX51" s="12">
        <f>INDEX('O3-8hr'!$A:$Y,$IU51+HX$23-$G$23,$IT51)</f>
        <v>31</v>
      </c>
      <c r="HY51" s="12">
        <f>INDEX('O3-8hr'!$A:$Y,$IU51+HY$23-$G$23,$IT51)</f>
        <v>23</v>
      </c>
      <c r="HZ51" s="12">
        <f>INDEX('O3-8hr'!$A:$Y,$IU51+HZ$23-$G$23,$IT51)</f>
        <v>23</v>
      </c>
      <c r="IA51" s="12">
        <f>INDEX('O3-8hr'!$A:$Y,$IU51+IA$23-$G$23,$IT51)</f>
        <v>27</v>
      </c>
      <c r="IB51" s="12">
        <f>INDEX('O3-8hr'!$A:$Y,$IU51+IB$23-$G$23,$IT51)</f>
        <v>32</v>
      </c>
      <c r="IC51" s="12">
        <f>INDEX('O3-8hr'!$A:$Y,$IU51+IC$23-$G$23,$IT51)</f>
        <v>34</v>
      </c>
      <c r="ID51" s="12">
        <f>INDEX('O3-8hr'!$A:$Y,$IU51+ID$23-$G$23,$IT51)</f>
        <v>45.000000000000007</v>
      </c>
      <c r="IE51" s="12">
        <f>INDEX('O3-8hr'!$A:$Y,$IU51+IE$23-$G$23,$IT51)</f>
        <v>46</v>
      </c>
      <c r="IF51" s="12">
        <f>INDEX('O3-8hr'!$A:$Y,$IU51+IF$23-$G$23,$IT51)</f>
        <v>52.000000000000007</v>
      </c>
      <c r="IG51" s="12">
        <f>INDEX('O3-8hr'!$A:$Y,$IU51+IG$23-$G$23,$IT51)</f>
        <v>44.000000000000007</v>
      </c>
      <c r="IH51" s="12">
        <f>INDEX('O3-8hr'!$A:$Y,$IU51+IH$23-$G$23,$IT51)</f>
        <v>46</v>
      </c>
      <c r="II51" s="12">
        <f>INDEX('O3-8hr'!$A:$Y,$IU51+II$23-$G$23,$IT51)</f>
        <v>35</v>
      </c>
      <c r="IJ51" s="12">
        <f>INDEX('O3-8hr'!$A:$Y,$IU51+IJ$23-$G$23,$IT51)</f>
        <v>41</v>
      </c>
      <c r="IK51" s="12">
        <f>INDEX('O3-8hr'!$A:$Y,$IU51+IK$23-$G$23,$IT51)</f>
        <v>39</v>
      </c>
      <c r="IL51" s="12">
        <f>INDEX('O3-8hr'!$A:$Y,$IU51+IL$23-$G$23,$IT51)</f>
        <v>27</v>
      </c>
      <c r="IM51" s="12">
        <f>INDEX('O3-8hr'!$A:$Y,$IU51+IM$23-$G$23,$IT51)</f>
        <v>38</v>
      </c>
      <c r="IN51" s="12">
        <f>INDEX('O3-8hr'!$A:$Y,$IU51+IN$23-$G$23,$IT51)</f>
        <v>45.000000000000007</v>
      </c>
      <c r="IO51" s="12">
        <f>INDEX('O3-8hr'!$A:$Y,$IU51+IO$23-$G$23,$IT51)</f>
        <v>31</v>
      </c>
      <c r="IP51" s="12">
        <f>INDEX('O3-8hr'!$A:$Y,$IU51+IP$23-$G$23,$IT51)</f>
        <v>36.000000000000007</v>
      </c>
      <c r="IQ51" s="17">
        <f>INDEX('O3-8hr'!$A:$Y,$IU51+IQ$23-$G$23,$IT51)</f>
        <v>33</v>
      </c>
      <c r="IR51" s="26">
        <f t="shared" si="58"/>
        <v>82</v>
      </c>
      <c r="IT51" s="26">
        <f>MATCH($B51,'O3-8hr'!$1:$1,0)</f>
        <v>5</v>
      </c>
      <c r="IU51" s="38">
        <f>MATCH(DATE($A51,$IT$19,$IU$19),'O3-8hr'!$B:$B,0)</f>
        <v>796</v>
      </c>
    </row>
    <row r="52" spans="1:255" ht="12.75" customHeight="1" x14ac:dyDescent="0.2">
      <c r="A52" s="26">
        <v>2017</v>
      </c>
      <c r="B52" s="26">
        <v>100031013</v>
      </c>
      <c r="C52" s="88">
        <f>INDEX(Sites!$A:$N,MATCH($B52,Sites!$A:$A,0),2)</f>
        <v>39.773888999999997</v>
      </c>
      <c r="D52" s="26" t="str">
        <f>INDEX(Sites!$A:$N,MATCH($B52,Sites!$A:$A,0),4)</f>
        <v>DE</v>
      </c>
      <c r="E52" s="26" t="str">
        <f>INDEX(Sites!$A:$N,MATCH($B52,Sites!$A:$A,0),10)</f>
        <v>0.0</v>
      </c>
      <c r="F52" s="148" t="str">
        <f>INDEX(Sites!$A:$N,MATCH($B52,Sites!$A:$A,0),6)</f>
        <v>New Castle (BELLFNT2)</v>
      </c>
      <c r="G52" s="18">
        <f>INDEX('O3-8hr'!$A:$Y,$IU52+G$23-$G$23,$IT52)</f>
        <v>39</v>
      </c>
      <c r="H52" s="12">
        <f>INDEX('O3-8hr'!$A:$Y,$IU52+H$23-$G$23,$IT52)</f>
        <v>44.000000000000007</v>
      </c>
      <c r="I52" s="12">
        <f>INDEX('O3-8hr'!$A:$Y,$IU52+I$23-$G$23,$IT52)</f>
        <v>41</v>
      </c>
      <c r="J52" s="12">
        <f>INDEX('O3-8hr'!$A:$Y,$IU52+J$23-$G$23,$IT52)</f>
        <v>42</v>
      </c>
      <c r="K52" s="12">
        <f>INDEX('O3-8hr'!$A:$Y,$IU52+K$23-$G$23,$IT52)</f>
        <v>42</v>
      </c>
      <c r="L52" s="12">
        <f>INDEX('O3-8hr'!$A:$Y,$IU52+L$23-$G$23,$IT52)</f>
        <v>41</v>
      </c>
      <c r="M52" s="12">
        <f>INDEX('O3-8hr'!$A:$Y,$IU52+M$23-$G$23,$IT52)</f>
        <v>47</v>
      </c>
      <c r="N52" s="12">
        <f>INDEX('O3-8hr'!$A:$Y,$IU52+N$23-$G$23,$IT52)</f>
        <v>49</v>
      </c>
      <c r="O52" s="12">
        <f>INDEX('O3-8hr'!$A:$Y,$IU52+O$23-$G$23,$IT52)</f>
        <v>55</v>
      </c>
      <c r="P52" s="12">
        <f>INDEX('O3-8hr'!$A:$Y,$IU52+P$23-$G$23,$IT52)</f>
        <v>43</v>
      </c>
      <c r="Q52" s="12">
        <f>INDEX('O3-8hr'!$A:$Y,$IU52+Q$23-$G$23,$IT52)</f>
        <v>43</v>
      </c>
      <c r="R52" s="12">
        <f>INDEX('O3-8hr'!$A:$Y,$IU52+R$23-$G$23,$IT52)</f>
        <v>40</v>
      </c>
      <c r="S52" s="12">
        <f>INDEX('O3-8hr'!$A:$Y,$IU52+S$23-$G$23,$IT52)</f>
        <v>39</v>
      </c>
      <c r="T52" s="12">
        <f>INDEX('O3-8hr'!$A:$Y,$IU52+T$23-$G$23,$IT52)</f>
        <v>40</v>
      </c>
      <c r="U52" s="12">
        <f>INDEX('O3-8hr'!$A:$Y,$IU52+U$23-$G$23,$IT52)</f>
        <v>45.000000000000007</v>
      </c>
      <c r="V52" s="12">
        <f>INDEX('O3-8hr'!$A:$Y,$IU52+V$23-$G$23,$IT52)</f>
        <v>49</v>
      </c>
      <c r="W52" s="12">
        <f>INDEX('O3-8hr'!$A:$Y,$IU52+W$23-$G$23,$IT52)</f>
        <v>55</v>
      </c>
      <c r="X52" s="12">
        <f>INDEX('O3-8hr'!$A:$Y,$IU52+X$23-$G$23,$IT52)</f>
        <v>39</v>
      </c>
      <c r="Y52" s="12">
        <f>INDEX('O3-8hr'!$A:$Y,$IU52+Y$23-$G$23,$IT52)</f>
        <v>59.000000000000007</v>
      </c>
      <c r="Z52" s="12">
        <f>INDEX('O3-8hr'!$A:$Y,$IU52+Z$23-$G$23,$IT52)</f>
        <v>57</v>
      </c>
      <c r="AA52" s="12">
        <f>INDEX('O3-8hr'!$A:$Y,$IU52+AA$23-$G$23,$IT52)</f>
        <v>44.000000000000007</v>
      </c>
      <c r="AB52" s="12">
        <f>INDEX('O3-8hr'!$A:$Y,$IU52+AB$23-$G$23,$IT52)</f>
        <v>48</v>
      </c>
      <c r="AC52" s="12">
        <f>INDEX('O3-8hr'!$A:$Y,$IU52+AC$23-$G$23,$IT52)</f>
        <v>44.000000000000007</v>
      </c>
      <c r="AD52" s="12">
        <f>INDEX('O3-8hr'!$A:$Y,$IU52+AD$23-$G$23,$IT52)</f>
        <v>47</v>
      </c>
      <c r="AE52" s="12">
        <f>INDEX('O3-8hr'!$A:$Y,$IU52+AE$23-$G$23,$IT52)</f>
        <v>48</v>
      </c>
      <c r="AF52" s="12">
        <f>INDEX('O3-8hr'!$A:$Y,$IU52+AF$23-$G$23,$IT52)</f>
        <v>32</v>
      </c>
      <c r="AG52" s="12">
        <f>INDEX('O3-8hr'!$A:$Y,$IU52+AG$23-$G$23,$IT52)</f>
        <v>22.000000000000004</v>
      </c>
      <c r="AH52" s="12">
        <f>INDEX('O3-8hr'!$A:$Y,$IU52+AH$23-$G$23,$IT52)</f>
        <v>17</v>
      </c>
      <c r="AI52" s="12">
        <f>INDEX('O3-8hr'!$A:$Y,$IU52+AI$23-$G$23,$IT52)</f>
        <v>46</v>
      </c>
      <c r="AJ52" s="12">
        <f>INDEX('O3-8hr'!$A:$Y,$IU52+AJ$23-$G$23,$IT52)</f>
        <v>39</v>
      </c>
      <c r="AK52" s="12">
        <f>INDEX('O3-8hr'!$A:$Y,$IU52+AK$23-$G$23,$IT52)</f>
        <v>36.000000000000007</v>
      </c>
      <c r="AL52" s="12">
        <f>INDEX('O3-8hr'!$A:$Y,$IU52+AL$23-$G$23,$IT52)</f>
        <v>40</v>
      </c>
      <c r="AM52" s="12">
        <f>INDEX('O3-8hr'!$A:$Y,$IU52+AM$23-$G$23,$IT52)</f>
        <v>48</v>
      </c>
      <c r="AN52" s="12">
        <f>INDEX('O3-8hr'!$A:$Y,$IU52+AN$23-$G$23,$IT52)</f>
        <v>48</v>
      </c>
      <c r="AO52" s="12">
        <f>INDEX('O3-8hr'!$A:$Y,$IU52+AO$23-$G$23,$IT52)</f>
        <v>50</v>
      </c>
      <c r="AP52" s="12">
        <f>INDEX('O3-8hr'!$A:$Y,$IU52+AP$23-$G$23,$IT52)</f>
        <v>52.000000000000007</v>
      </c>
      <c r="AQ52" s="12">
        <f>INDEX('O3-8hr'!$A:$Y,$IU52+AQ$23-$G$23,$IT52)</f>
        <v>33</v>
      </c>
      <c r="AR52" s="12">
        <f>INDEX('O3-8hr'!$A:$Y,$IU52+AR$23-$G$23,$IT52)</f>
        <v>37.000000000000007</v>
      </c>
      <c r="AS52" s="12">
        <f>INDEX('O3-8hr'!$A:$Y,$IU52+AS$23-$G$23,$IT52)</f>
        <v>49</v>
      </c>
      <c r="AT52" s="12">
        <f>INDEX('O3-8hr'!$A:$Y,$IU52+AT$23-$G$23,$IT52)</f>
        <v>55</v>
      </c>
      <c r="AU52" s="12">
        <f>INDEX('O3-8hr'!$A:$Y,$IU52+AU$23-$G$23,$IT52)</f>
        <v>59.000000000000007</v>
      </c>
      <c r="AV52" s="12">
        <f>INDEX('O3-8hr'!$A:$Y,$IU52+AV$23-$G$23,$IT52)</f>
        <v>63</v>
      </c>
      <c r="AW52" s="12">
        <f>INDEX('O3-8hr'!$A:$Y,$IU52+AW$23-$G$23,$IT52)</f>
        <v>53.000000000000007</v>
      </c>
      <c r="AX52" s="12">
        <f>INDEX('O3-8hr'!$A:$Y,$IU52+AX$23-$G$23,$IT52)</f>
        <v>52.000000000000007</v>
      </c>
      <c r="AY52" s="12">
        <f>INDEX('O3-8hr'!$A:$Y,$IU52+AY$23-$G$23,$IT52)</f>
        <v>48</v>
      </c>
      <c r="AZ52" s="12">
        <f>INDEX('O3-8hr'!$A:$Y,$IU52+AZ$23-$G$23,$IT52)</f>
        <v>43</v>
      </c>
      <c r="BA52" s="12">
        <f>INDEX('O3-8hr'!$A:$Y,$IU52+BA$23-$G$23,$IT52)</f>
        <v>55</v>
      </c>
      <c r="BB52" s="12">
        <f>INDEX('O3-8hr'!$A:$Y,$IU52+BB$23-$G$23,$IT52)</f>
        <v>43</v>
      </c>
      <c r="BC52" s="12">
        <f>INDEX('O3-8hr'!$A:$Y,$IU52+BC$23-$G$23,$IT52)</f>
        <v>42</v>
      </c>
      <c r="BD52" s="12">
        <f>INDEX('O3-8hr'!$A:$Y,$IU52+BD$23-$G$23,$IT52)</f>
        <v>38</v>
      </c>
      <c r="BE52" s="12">
        <f>INDEX('O3-8hr'!$A:$Y,$IU52+BE$23-$G$23,$IT52)</f>
        <v>44.000000000000007</v>
      </c>
      <c r="BF52" s="12">
        <f>INDEX('O3-8hr'!$A:$Y,$IU52+BF$23-$G$23,$IT52)</f>
        <v>22.000000000000004</v>
      </c>
      <c r="BG52" s="12">
        <f>INDEX('O3-8hr'!$A:$Y,$IU52+BG$23-$G$23,$IT52)</f>
        <v>27</v>
      </c>
      <c r="BH52" s="12">
        <f>INDEX('O3-8hr'!$A:$Y,$IU52+BH$23-$G$23,$IT52)</f>
        <v>33</v>
      </c>
      <c r="BI52" s="12">
        <f>INDEX('O3-8hr'!$A:$Y,$IU52+BI$23-$G$23,$IT52)</f>
        <v>29</v>
      </c>
      <c r="BJ52" s="12">
        <f>INDEX('O3-8hr'!$A:$Y,$IU52+BJ$23-$G$23,$IT52)</f>
        <v>25</v>
      </c>
      <c r="BK52" s="12">
        <f>INDEX('O3-8hr'!$A:$Y,$IU52+BK$23-$G$23,$IT52)</f>
        <v>22.000000000000004</v>
      </c>
      <c r="BL52" s="12">
        <f>INDEX('O3-8hr'!$A:$Y,$IU52+BL$23-$G$23,$IT52)</f>
        <v>39</v>
      </c>
      <c r="BM52" s="12">
        <f>INDEX('O3-8hr'!$A:$Y,$IU52+BM$23-$G$23,$IT52)</f>
        <v>55</v>
      </c>
      <c r="BN52" s="12">
        <f>INDEX('O3-8hr'!$A:$Y,$IU52+BN$23-$G$23,$IT52)</f>
        <v>47</v>
      </c>
      <c r="BO52" s="12">
        <f>INDEX('O3-8hr'!$A:$Y,$IU52+BO$23-$G$23,$IT52)</f>
        <v>40</v>
      </c>
      <c r="BP52" s="12">
        <f>INDEX('O3-8hr'!$A:$Y,$IU52+BP$23-$G$23,$IT52)</f>
        <v>27</v>
      </c>
      <c r="BQ52" s="12">
        <f>INDEX('O3-8hr'!$A:$Y,$IU52+BQ$23-$G$23,$IT52)</f>
        <v>50</v>
      </c>
      <c r="BR52" s="12">
        <f>INDEX('O3-8hr'!$A:$Y,$IU52+BR$23-$G$23,$IT52)</f>
        <v>40</v>
      </c>
      <c r="BS52" s="12">
        <f>INDEX('O3-8hr'!$A:$Y,$IU52+BS$23-$G$23,$IT52)</f>
        <v>42</v>
      </c>
      <c r="BT52" s="12">
        <f>INDEX('O3-8hr'!$A:$Y,$IU52+BT$23-$G$23,$IT52)</f>
        <v>30</v>
      </c>
      <c r="BU52" s="12">
        <f>INDEX('O3-8hr'!$A:$Y,$IU52+BU$23-$G$23,$IT52)</f>
        <v>29</v>
      </c>
      <c r="BV52" s="12">
        <f>INDEX('O3-8hr'!$A:$Y,$IU52+BV$23-$G$23,$IT52)</f>
        <v>34</v>
      </c>
      <c r="BW52" s="12">
        <f>INDEX('O3-8hr'!$A:$Y,$IU52+BW$23-$G$23,$IT52)</f>
        <v>42</v>
      </c>
      <c r="BX52" s="12">
        <f>INDEX('O3-8hr'!$A:$Y,$IU52+BX$23-$G$23,$IT52)</f>
        <v>51.000000000000007</v>
      </c>
      <c r="BY52" s="12">
        <f>INDEX('O3-8hr'!$A:$Y,$IU52+BY$23-$G$23,$IT52)</f>
        <v>52.000000000000007</v>
      </c>
      <c r="BZ52" s="12">
        <f>INDEX('O3-8hr'!$A:$Y,$IU52+BZ$23-$G$23,$IT52)</f>
        <v>29</v>
      </c>
      <c r="CA52" s="12">
        <f>INDEX('O3-8hr'!$A:$Y,$IU52+CA$23-$G$23,$IT52)</f>
        <v>31</v>
      </c>
      <c r="CB52" s="12">
        <f>INDEX('O3-8hr'!$A:$Y,$IU52+CB$23-$G$23,$IT52)</f>
        <v>25</v>
      </c>
      <c r="CC52" s="12">
        <f>INDEX('O3-8hr'!$A:$Y,$IU52+CC$23-$G$23,$IT52)</f>
        <v>51.000000000000007</v>
      </c>
      <c r="CD52" s="12">
        <f>INDEX('O3-8hr'!$A:$Y,$IU52+CD$23-$G$23,$IT52)</f>
        <v>39</v>
      </c>
      <c r="CE52" s="12">
        <f>INDEX('O3-8hr'!$A:$Y,$IU52+CE$23-$G$23,$IT52)</f>
        <v>52.000000000000007</v>
      </c>
      <c r="CF52" s="12">
        <f>INDEX('O3-8hr'!$A:$Y,$IU52+CF$23-$G$23,$IT52)</f>
        <v>64</v>
      </c>
      <c r="CG52" s="12">
        <f>INDEX('O3-8hr'!$A:$Y,$IU52+CG$23-$G$23,$IT52)</f>
        <v>72.000000000000014</v>
      </c>
      <c r="CH52" s="12">
        <f>INDEX('O3-8hr'!$A:$Y,$IU52+CH$23-$G$23,$IT52)</f>
        <v>48</v>
      </c>
      <c r="CI52" s="12">
        <f>INDEX('O3-8hr'!$A:$Y,$IU52+CI$23-$G$23,$IT52)</f>
        <v>35</v>
      </c>
      <c r="CJ52" s="12">
        <f>INDEX('O3-8hr'!$A:$Y,$IU52+CJ$23-$G$23,$IT52)</f>
        <v>37.000000000000007</v>
      </c>
      <c r="CK52" s="12">
        <f>INDEX('O3-8hr'!$A:$Y,$IU52+CK$23-$G$23,$IT52)</f>
        <v>16</v>
      </c>
      <c r="CL52" s="12">
        <f>INDEX('O3-8hr'!$A:$Y,$IU52+CL$23-$G$23,$IT52)</f>
        <v>25</v>
      </c>
      <c r="CM52" s="12">
        <f>INDEX('O3-8hr'!$A:$Y,$IU52+CM$23-$G$23,$IT52)</f>
        <v>43</v>
      </c>
      <c r="CN52" s="12">
        <f>INDEX('O3-8hr'!$A:$Y,$IU52+CN$23-$G$23,$IT52)</f>
        <v>34</v>
      </c>
      <c r="CO52" s="12">
        <f>INDEX('O3-8hr'!$A:$Y,$IU52+CO$23-$G$23,$IT52)</f>
        <v>40</v>
      </c>
      <c r="CP52" s="12">
        <f>INDEX('O3-8hr'!$A:$Y,$IU52+CP$23-$G$23,$IT52)</f>
        <v>34</v>
      </c>
      <c r="CQ52" s="12">
        <f>INDEX('O3-8hr'!$A:$Y,$IU52+CQ$23-$G$23,$IT52)</f>
        <v>34</v>
      </c>
      <c r="CR52" s="12">
        <f>INDEX('O3-8hr'!$A:$Y,$IU52+CR$23-$G$23,$IT52)</f>
        <v>24</v>
      </c>
      <c r="CS52" s="12">
        <f>INDEX('O3-8hr'!$A:$Y,$IU52+CS$23-$G$23,$IT52)</f>
        <v>20</v>
      </c>
      <c r="CT52" s="12">
        <f>INDEX('O3-8hr'!$A:$Y,$IU52+CT$23-$G$23,$IT52)</f>
        <v>45.000000000000007</v>
      </c>
      <c r="CU52" s="12">
        <f>INDEX('O3-8hr'!$A:$Y,$IU52+CU$23-$G$23,$IT52)</f>
        <v>57</v>
      </c>
      <c r="CV52" s="12">
        <f>INDEX('O3-8hr'!$A:$Y,$IU52+CV$23-$G$23,$IT52)</f>
        <v>49</v>
      </c>
      <c r="CW52" s="12">
        <f>INDEX('O3-8hr'!$A:$Y,$IU52+CW$23-$G$23,$IT52)</f>
        <v>44.000000000000007</v>
      </c>
      <c r="CX52" s="12">
        <f>INDEX('O3-8hr'!$A:$Y,$IU52+CX$23-$G$23,$IT52)</f>
        <v>51.000000000000007</v>
      </c>
      <c r="CY52" s="12">
        <f>INDEX('O3-8hr'!$A:$Y,$IU52+CY$23-$G$23,$IT52)</f>
        <v>32</v>
      </c>
      <c r="CZ52" s="12">
        <f>INDEX('O3-8hr'!$A:$Y,$IU52+CZ$23-$G$23,$IT52)</f>
        <v>21</v>
      </c>
      <c r="DA52" s="12">
        <f>INDEX('O3-8hr'!$A:$Y,$IU52+DA$23-$G$23,$IT52)</f>
        <v>26.000000000000004</v>
      </c>
      <c r="DB52" s="12">
        <f>INDEX('O3-8hr'!$A:$Y,$IU52+DB$23-$G$23,$IT52)</f>
        <v>38</v>
      </c>
      <c r="DC52" s="12">
        <f>INDEX('O3-8hr'!$A:$Y,$IU52+DC$23-$G$23,$IT52)</f>
        <v>51.000000000000007</v>
      </c>
      <c r="DD52" s="12">
        <f>INDEX('O3-8hr'!$A:$Y,$IU52+DD$23-$G$23,$IT52)</f>
        <v>66</v>
      </c>
      <c r="DE52" s="12">
        <f>INDEX('O3-8hr'!$A:$Y,$IU52+DE$23-$G$23,$IT52)</f>
        <v>61.000000000000007</v>
      </c>
      <c r="DF52" s="12">
        <f>INDEX('O3-8hr'!$A:$Y,$IU52+DF$23-$G$23,$IT52)</f>
        <v>70</v>
      </c>
      <c r="DG52" s="12">
        <f>INDEX('O3-8hr'!$A:$Y,$IU52+DG$23-$G$23,$IT52)</f>
        <v>71.000000000000014</v>
      </c>
      <c r="DH52" s="12">
        <f>INDEX('O3-8hr'!$A:$Y,$IU52+DH$23-$G$23,$IT52)</f>
        <v>53.000000000000007</v>
      </c>
      <c r="DI52" s="12">
        <f>INDEX('O3-8hr'!$A:$Y,$IU52+DI$23-$G$23,$IT52)</f>
        <v>40</v>
      </c>
      <c r="DJ52" s="12">
        <f>INDEX('O3-8hr'!$A:$Y,$IU52+DJ$23-$G$23,$IT52)</f>
        <v>41</v>
      </c>
      <c r="DK52" s="12">
        <f>INDEX('O3-8hr'!$A:$Y,$IU52+DK$23-$G$23,$IT52)</f>
        <v>32</v>
      </c>
      <c r="DL52" s="12">
        <f>INDEX('O3-8hr'!$A:$Y,$IU52+DL$23-$G$23,$IT52)</f>
        <v>36.000000000000007</v>
      </c>
      <c r="DM52" s="12">
        <f>INDEX('O3-8hr'!$A:$Y,$IU52+DM$23-$G$23,$IT52)</f>
        <v>33</v>
      </c>
      <c r="DN52" s="12">
        <f>INDEX('O3-8hr'!$A:$Y,$IU52+DN$23-$G$23,$IT52)</f>
        <v>57</v>
      </c>
      <c r="DO52" s="12">
        <f>INDEX('O3-8hr'!$A:$Y,$IU52+DO$23-$G$23,$IT52)</f>
        <v>64</v>
      </c>
      <c r="DP52" s="12">
        <f>INDEX('O3-8hr'!$A:$Y,$IU52+DP$23-$G$23,$IT52)</f>
        <v>71.000000000000014</v>
      </c>
      <c r="DQ52" s="12">
        <f>INDEX('O3-8hr'!$A:$Y,$IU52+DQ$23-$G$23,$IT52)</f>
        <v>29</v>
      </c>
      <c r="DR52" s="12">
        <f>INDEX('O3-8hr'!$A:$Y,$IU52+DR$23-$G$23,$IT52)</f>
        <v>48</v>
      </c>
      <c r="DS52" s="12">
        <f>INDEX('O3-8hr'!$A:$Y,$IU52+DS$23-$G$23,$IT52)</f>
        <v>51.000000000000007</v>
      </c>
      <c r="DT52" s="12">
        <f>INDEX('O3-8hr'!$A:$Y,$IU52+DT$23-$G$23,$IT52)</f>
        <v>53.000000000000007</v>
      </c>
      <c r="DU52" s="12">
        <f>INDEX('O3-8hr'!$A:$Y,$IU52+DU$23-$G$23,$IT52)</f>
        <v>49</v>
      </c>
      <c r="DV52" s="12">
        <f>INDEX('O3-8hr'!$A:$Y,$IU52+DV$23-$G$23,$IT52)</f>
        <v>49</v>
      </c>
      <c r="DW52" s="12">
        <f>INDEX('O3-8hr'!$A:$Y,$IU52+DW$23-$G$23,$IT52)</f>
        <v>58</v>
      </c>
      <c r="DX52" s="12">
        <f>INDEX('O3-8hr'!$A:$Y,$IU52+DX$23-$G$23,$IT52)</f>
        <v>57</v>
      </c>
      <c r="DY52" s="12">
        <f>INDEX('O3-8hr'!$A:$Y,$IU52+DY$23-$G$23,$IT52)</f>
        <v>31</v>
      </c>
      <c r="DZ52" s="12">
        <f>INDEX('O3-8hr'!$A:$Y,$IU52+DZ$23-$G$23,$IT52)</f>
        <v>58</v>
      </c>
      <c r="EA52" s="12">
        <f>INDEX('O3-8hr'!$A:$Y,$IU52+EA$23-$G$23,$IT52)</f>
        <v>63</v>
      </c>
      <c r="EB52" s="12">
        <f>INDEX('O3-8hr'!$A:$Y,$IU52+EB$23-$G$23,$IT52)</f>
        <v>64</v>
      </c>
      <c r="EC52" s="12">
        <f>INDEX('O3-8hr'!$A:$Y,$IU52+EC$23-$G$23,$IT52)</f>
        <v>38</v>
      </c>
      <c r="ED52" s="12">
        <f>INDEX('O3-8hr'!$A:$Y,$IU52+ED$23-$G$23,$IT52)</f>
        <v>17</v>
      </c>
      <c r="EE52" s="12">
        <f>INDEX('O3-8hr'!$A:$Y,$IU52+EE$23-$G$23,$IT52)</f>
        <v>46</v>
      </c>
      <c r="EF52" s="12">
        <f>INDEX('O3-8hr'!$A:$Y,$IU52+EF$23-$G$23,$IT52)</f>
        <v>54</v>
      </c>
      <c r="EG52" s="12">
        <f>INDEX('O3-8hr'!$A:$Y,$IU52+EG$23-$G$23,$IT52)</f>
        <v>41</v>
      </c>
      <c r="EH52" s="12">
        <f>INDEX('O3-8hr'!$A:$Y,$IU52+EH$23-$G$23,$IT52)</f>
        <v>43</v>
      </c>
      <c r="EI52" s="12">
        <f>INDEX('O3-8hr'!$A:$Y,$IU52+EI$23-$G$23,$IT52)</f>
        <v>64</v>
      </c>
      <c r="EJ52" s="12">
        <f>INDEX('O3-8hr'!$A:$Y,$IU52+EJ$23-$G$23,$IT52)</f>
        <v>52.000000000000007</v>
      </c>
      <c r="EK52" s="12">
        <f>INDEX('O3-8hr'!$A:$Y,$IU52+EK$23-$G$23,$IT52)</f>
        <v>50</v>
      </c>
      <c r="EL52" s="12">
        <f>INDEX('O3-8hr'!$A:$Y,$IU52+EL$23-$G$23,$IT52)</f>
        <v>28</v>
      </c>
      <c r="EM52" s="12">
        <f>INDEX('O3-8hr'!$A:$Y,$IU52+EM$23-$G$23,$IT52)</f>
        <v>45.000000000000007</v>
      </c>
      <c r="EN52" s="12">
        <f>INDEX('O3-8hr'!$A:$Y,$IU52+EN$23-$G$23,$IT52)</f>
        <v>41</v>
      </c>
      <c r="EO52" s="12">
        <f>INDEX('O3-8hr'!$A:$Y,$IU52+EO$23-$G$23,$IT52)</f>
        <v>43</v>
      </c>
      <c r="EP52" s="12">
        <f>INDEX('O3-8hr'!$A:$Y,$IU52+EP$23-$G$23,$IT52)</f>
        <v>44.000000000000007</v>
      </c>
      <c r="EQ52" s="12">
        <f>INDEX('O3-8hr'!$A:$Y,$IU52+EQ$23-$G$23,$IT52)</f>
        <v>62</v>
      </c>
      <c r="ER52" s="12">
        <f>INDEX('O3-8hr'!$A:$Y,$IU52+ER$23-$G$23,$IT52)</f>
        <v>68</v>
      </c>
      <c r="ES52" s="12">
        <f>INDEX('O3-8hr'!$A:$Y,$IU52+ES$23-$G$23,$IT52)</f>
        <v>58</v>
      </c>
      <c r="ET52" s="12">
        <f>INDEX('O3-8hr'!$A:$Y,$IU52+ET$23-$G$23,$IT52)</f>
        <v>68</v>
      </c>
      <c r="EU52" s="12">
        <f>INDEX('O3-8hr'!$A:$Y,$IU52+EU$23-$G$23,$IT52)</f>
        <v>41</v>
      </c>
      <c r="EV52" s="12">
        <f>INDEX('O3-8hr'!$A:$Y,$IU52+EV$23-$G$23,$IT52)</f>
        <v>52.000000000000007</v>
      </c>
      <c r="EW52" s="12">
        <f>INDEX('O3-8hr'!$A:$Y,$IU52+EW$23-$G$23,$IT52)</f>
        <v>29</v>
      </c>
      <c r="EX52" s="12">
        <f>INDEX('O3-8hr'!$A:$Y,$IU52+EX$23-$G$23,$IT52)</f>
        <v>36.000000000000007</v>
      </c>
      <c r="EY52" s="12">
        <f>INDEX('O3-8hr'!$A:$Y,$IU52+EY$23-$G$23,$IT52)</f>
        <v>32</v>
      </c>
      <c r="EZ52" s="12">
        <f>INDEX('O3-8hr'!$A:$Y,$IU52+EZ$23-$G$23,$IT52)</f>
        <v>42</v>
      </c>
      <c r="FA52" s="12">
        <f>INDEX('O3-8hr'!$A:$Y,$IU52+FA$23-$G$23,$IT52)</f>
        <v>30</v>
      </c>
      <c r="FB52" s="12">
        <f>INDEX('O3-8hr'!$A:$Y,$IU52+FB$23-$G$23,$IT52)</f>
        <v>38</v>
      </c>
      <c r="FC52" s="12">
        <f>INDEX('O3-8hr'!$A:$Y,$IU52+FC$23-$G$23,$IT52)</f>
        <v>43</v>
      </c>
      <c r="FD52" s="12">
        <f>INDEX('O3-8hr'!$A:$Y,$IU52+FD$23-$G$23,$IT52)</f>
        <v>51.000000000000007</v>
      </c>
      <c r="FE52" s="12">
        <f>INDEX('O3-8hr'!$A:$Y,$IU52+FE$23-$G$23,$IT52)</f>
        <v>46</v>
      </c>
      <c r="FF52" s="12">
        <f>INDEX('O3-8hr'!$A:$Y,$IU52+FF$23-$G$23,$IT52)</f>
        <v>45.000000000000007</v>
      </c>
      <c r="FG52" s="12">
        <f>INDEX('O3-8hr'!$A:$Y,$IU52+FG$23-$G$23,$IT52)</f>
        <v>38</v>
      </c>
      <c r="FH52" s="12">
        <f>INDEX('O3-8hr'!$A:$Y,$IU52+FH$23-$G$23,$IT52)</f>
        <v>37.000000000000007</v>
      </c>
      <c r="FI52" s="12">
        <f>INDEX('O3-8hr'!$A:$Y,$IU52+FI$23-$G$23,$IT52)</f>
        <v>34</v>
      </c>
      <c r="FJ52" s="12">
        <f>INDEX('O3-8hr'!$A:$Y,$IU52+FJ$23-$G$23,$IT52)</f>
        <v>26.000000000000004</v>
      </c>
      <c r="FK52" s="12">
        <f>INDEX('O3-8hr'!$A:$Y,$IU52+FK$23-$G$23,$IT52)</f>
        <v>40</v>
      </c>
      <c r="FL52" s="12">
        <f>INDEX('O3-8hr'!$A:$Y,$IU52+FL$23-$G$23,$IT52)</f>
        <v>60</v>
      </c>
      <c r="FM52" s="12">
        <f>INDEX('O3-8hr'!$A:$Y,$IU52+FM$23-$G$23,$IT52)</f>
        <v>58</v>
      </c>
      <c r="FN52" s="12">
        <f>INDEX('O3-8hr'!$A:$Y,$IU52+FN$23-$G$23,$IT52)</f>
        <v>42</v>
      </c>
      <c r="FO52" s="12">
        <f>INDEX('O3-8hr'!$A:$Y,$IU52+FO$23-$G$23,$IT52)</f>
        <v>30</v>
      </c>
      <c r="FP52" s="12">
        <f>INDEX('O3-8hr'!$A:$Y,$IU52+FP$23-$G$23,$IT52)</f>
        <v>44.000000000000007</v>
      </c>
      <c r="FQ52" s="12">
        <f>INDEX('O3-8hr'!$A:$Y,$IU52+FQ$23-$G$23,$IT52)</f>
        <v>39</v>
      </c>
      <c r="FR52" s="12">
        <f>INDEX('O3-8hr'!$A:$Y,$IU52+FR$23-$G$23,$IT52)</f>
        <v>21</v>
      </c>
      <c r="FS52" s="12">
        <f>INDEX('O3-8hr'!$A:$Y,$IU52+FS$23-$G$23,$IT52)</f>
        <v>51.000000000000007</v>
      </c>
      <c r="FT52" s="12">
        <f>INDEX('O3-8hr'!$A:$Y,$IU52+FT$23-$G$23,$IT52)</f>
        <v>51.000000000000007</v>
      </c>
      <c r="FU52" s="12">
        <f>INDEX('O3-8hr'!$A:$Y,$IU52+FU$23-$G$23,$IT52)</f>
        <v>32</v>
      </c>
      <c r="FV52" s="12">
        <f>INDEX('O3-8hr'!$A:$Y,$IU52+FV$23-$G$23,$IT52)</f>
        <v>52.000000000000007</v>
      </c>
      <c r="FW52" s="12">
        <f>INDEX('O3-8hr'!$A:$Y,$IU52+FW$23-$G$23,$IT52)</f>
        <v>37.000000000000007</v>
      </c>
      <c r="FX52" s="12">
        <f>INDEX('O3-8hr'!$A:$Y,$IU52+FX$23-$G$23,$IT52)</f>
        <v>43</v>
      </c>
      <c r="FY52" s="12">
        <f>INDEX('O3-8hr'!$A:$Y,$IU52+FY$23-$G$23,$IT52)</f>
        <v>49</v>
      </c>
      <c r="FZ52" s="12">
        <f>INDEX('O3-8hr'!$A:$Y,$IU52+FZ$23-$G$23,$IT52)</f>
        <v>45.000000000000007</v>
      </c>
      <c r="GA52" s="12">
        <f>INDEX('O3-8hr'!$A:$Y,$IU52+GA$23-$G$23,$IT52)</f>
        <v>43</v>
      </c>
      <c r="GB52" s="12">
        <f>INDEX('O3-8hr'!$A:$Y,$IU52+GB$23-$G$23,$IT52)</f>
        <v>42</v>
      </c>
      <c r="GC52" s="12">
        <f>INDEX('O3-8hr'!$A:$Y,$IU52+GC$23-$G$23,$IT52)</f>
        <v>41</v>
      </c>
      <c r="GD52" s="12">
        <f>INDEX('O3-8hr'!$A:$Y,$IU52+GD$23-$G$23,$IT52)</f>
        <v>45.000000000000007</v>
      </c>
      <c r="GE52" s="12">
        <f>INDEX('O3-8hr'!$A:$Y,$IU52+GE$23-$G$23,$IT52)</f>
        <v>33</v>
      </c>
      <c r="GF52" s="12">
        <f>INDEX('O3-8hr'!$A:$Y,$IU52+GF$23-$G$23,$IT52)</f>
        <v>17</v>
      </c>
      <c r="GG52" s="12">
        <f>INDEX('O3-8hr'!$A:$Y,$IU52+GG$23-$G$23,$IT52)</f>
        <v>43</v>
      </c>
      <c r="GH52" s="12">
        <f>INDEX('O3-8hr'!$A:$Y,$IU52+GH$23-$G$23,$IT52)</f>
        <v>55</v>
      </c>
      <c r="GI52" s="12">
        <f>INDEX('O3-8hr'!$A:$Y,$IU52+GI$23-$G$23,$IT52)</f>
        <v>35</v>
      </c>
      <c r="GJ52" s="12">
        <f>INDEX('O3-8hr'!$A:$Y,$IU52+GJ$23-$G$23,$IT52)</f>
        <v>30</v>
      </c>
      <c r="GK52" s="12">
        <f>INDEX('O3-8hr'!$A:$Y,$IU52+GK$23-$G$23,$IT52)</f>
        <v>31</v>
      </c>
      <c r="GL52" s="12">
        <f>INDEX('O3-8hr'!$A:$Y,$IU52+GL$23-$G$23,$IT52)</f>
        <v>48</v>
      </c>
      <c r="GM52" s="12">
        <f>INDEX('O3-8hr'!$A:$Y,$IU52+GM$23-$G$23,$IT52)</f>
        <v>46</v>
      </c>
      <c r="GN52" s="12">
        <f>INDEX('O3-8hr'!$A:$Y,$IU52+GN$23-$G$23,$IT52)</f>
        <v>30</v>
      </c>
      <c r="GO52" s="12">
        <f>INDEX('O3-8hr'!$A:$Y,$IU52+GO$23-$G$23,$IT52)</f>
        <v>36.000000000000007</v>
      </c>
      <c r="GP52" s="12">
        <f>INDEX('O3-8hr'!$A:$Y,$IU52+GP$23-$G$23,$IT52)</f>
        <v>36.000000000000007</v>
      </c>
      <c r="GQ52" s="12">
        <f>INDEX('O3-8hr'!$A:$Y,$IU52+GQ$23-$G$23,$IT52)</f>
        <v>28</v>
      </c>
      <c r="GR52" s="12">
        <f>INDEX('O3-8hr'!$A:$Y,$IU52+GR$23-$G$23,$IT52)</f>
        <v>26.000000000000004</v>
      </c>
      <c r="GS52" s="12">
        <f>INDEX('O3-8hr'!$A:$Y,$IU52+GS$23-$G$23,$IT52)</f>
        <v>33</v>
      </c>
      <c r="GT52" s="12">
        <f>INDEX('O3-8hr'!$A:$Y,$IU52+GT$23-$G$23,$IT52)</f>
        <v>40</v>
      </c>
      <c r="GU52" s="12">
        <f>INDEX('O3-8hr'!$A:$Y,$IU52+GU$23-$G$23,$IT52)</f>
        <v>17</v>
      </c>
      <c r="GV52" s="12">
        <f>INDEX('O3-8hr'!$A:$Y,$IU52+GV$23-$G$23,$IT52)</f>
        <v>51.000000000000007</v>
      </c>
      <c r="GW52" s="12">
        <f>INDEX('O3-8hr'!$A:$Y,$IU52+GW$23-$G$23,$IT52)</f>
        <v>39</v>
      </c>
      <c r="GX52" s="12" t="str">
        <f>INDEX('O3-8hr'!$A:$Y,$IU52+GX$23-$G$23,$IT52)</f>
        <v/>
      </c>
      <c r="GY52" s="12" t="str">
        <f>INDEX('O3-8hr'!$A:$Y,$IU52+GY$23-$G$23,$IT52)</f>
        <v/>
      </c>
      <c r="GZ52" s="12" t="str">
        <f>INDEX('O3-8hr'!$A:$Y,$IU52+GZ$23-$G$23,$IT52)</f>
        <v/>
      </c>
      <c r="HA52" s="12">
        <f>INDEX('O3-8hr'!$A:$Y,$IU52+HA$23-$G$23,$IT52)</f>
        <v>25</v>
      </c>
      <c r="HB52" s="12">
        <f>INDEX('O3-8hr'!$A:$Y,$IU52+HB$23-$G$23,$IT52)</f>
        <v>35</v>
      </c>
      <c r="HC52" s="12">
        <f>INDEX('O3-8hr'!$A:$Y,$IU52+HC$23-$G$23,$IT52)</f>
        <v>40</v>
      </c>
      <c r="HD52" s="12">
        <f>INDEX('O3-8hr'!$A:$Y,$IU52+HD$23-$G$23,$IT52)</f>
        <v>40</v>
      </c>
      <c r="HE52" s="12">
        <f>INDEX('O3-8hr'!$A:$Y,$IU52+HE$23-$G$23,$IT52)</f>
        <v>42</v>
      </c>
      <c r="HF52" s="12">
        <f>INDEX('O3-8hr'!$A:$Y,$IU52+HF$23-$G$23,$IT52)</f>
        <v>59.000000000000007</v>
      </c>
      <c r="HG52" s="12">
        <f>INDEX('O3-8hr'!$A:$Y,$IU52+HG$23-$G$23,$IT52)</f>
        <v>68</v>
      </c>
      <c r="HH52" s="12">
        <f>INDEX('O3-8hr'!$A:$Y,$IU52+HH$23-$G$23,$IT52)</f>
        <v>28</v>
      </c>
      <c r="HI52" s="12">
        <f>INDEX('O3-8hr'!$A:$Y,$IU52+HI$23-$G$23,$IT52)</f>
        <v>28</v>
      </c>
      <c r="HJ52" s="12">
        <f>INDEX('O3-8hr'!$A:$Y,$IU52+HJ$23-$G$23,$IT52)</f>
        <v>41</v>
      </c>
      <c r="HK52" s="12">
        <f>INDEX('O3-8hr'!$A:$Y,$IU52+HK$23-$G$23,$IT52)</f>
        <v>40</v>
      </c>
      <c r="HL52" s="12">
        <f>INDEX('O3-8hr'!$A:$Y,$IU52+HL$23-$G$23,$IT52)</f>
        <v>29</v>
      </c>
      <c r="HM52" s="12">
        <f>INDEX('O3-8hr'!$A:$Y,$IU52+HM$23-$G$23,$IT52)</f>
        <v>38</v>
      </c>
      <c r="HN52" s="12">
        <f>INDEX('O3-8hr'!$A:$Y,$IU52+HN$23-$G$23,$IT52)</f>
        <v>46</v>
      </c>
      <c r="HO52" s="12">
        <f>INDEX('O3-8hr'!$A:$Y,$IU52+HO$23-$G$23,$IT52)</f>
        <v>36.000000000000007</v>
      </c>
      <c r="HP52" s="12">
        <f>INDEX('O3-8hr'!$A:$Y,$IU52+HP$23-$G$23,$IT52)</f>
        <v>40</v>
      </c>
      <c r="HQ52" s="12">
        <f>INDEX('O3-8hr'!$A:$Y,$IU52+HQ$23-$G$23,$IT52)</f>
        <v>55</v>
      </c>
      <c r="HR52" s="12">
        <f>INDEX('O3-8hr'!$A:$Y,$IU52+HR$23-$G$23,$IT52)</f>
        <v>44.000000000000007</v>
      </c>
      <c r="HS52" s="12">
        <f>INDEX('O3-8hr'!$A:$Y,$IU52+HS$23-$G$23,$IT52)</f>
        <v>31</v>
      </c>
      <c r="HT52" s="12">
        <f>INDEX('O3-8hr'!$A:$Y,$IU52+HT$23-$G$23,$IT52)</f>
        <v>19</v>
      </c>
      <c r="HU52" s="12">
        <f>INDEX('O3-8hr'!$A:$Y,$IU52+HU$23-$G$23,$IT52)</f>
        <v>16</v>
      </c>
      <c r="HV52" s="12">
        <f>INDEX('O3-8hr'!$A:$Y,$IU52+HV$23-$G$23,$IT52)</f>
        <v>34</v>
      </c>
      <c r="HW52" s="12">
        <f>INDEX('O3-8hr'!$A:$Y,$IU52+HW$23-$G$23,$IT52)</f>
        <v>33</v>
      </c>
      <c r="HX52" s="12">
        <f>INDEX('O3-8hr'!$A:$Y,$IU52+HX$23-$G$23,$IT52)</f>
        <v>27</v>
      </c>
      <c r="HY52" s="12">
        <f>INDEX('O3-8hr'!$A:$Y,$IU52+HY$23-$G$23,$IT52)</f>
        <v>23</v>
      </c>
      <c r="HZ52" s="12">
        <f>INDEX('O3-8hr'!$A:$Y,$IU52+HZ$23-$G$23,$IT52)</f>
        <v>22.000000000000004</v>
      </c>
      <c r="IA52" s="12">
        <f>INDEX('O3-8hr'!$A:$Y,$IU52+IA$23-$G$23,$IT52)</f>
        <v>27</v>
      </c>
      <c r="IB52" s="12">
        <f>INDEX('O3-8hr'!$A:$Y,$IU52+IB$23-$G$23,$IT52)</f>
        <v>29</v>
      </c>
      <c r="IC52" s="12">
        <f>INDEX('O3-8hr'!$A:$Y,$IU52+IC$23-$G$23,$IT52)</f>
        <v>31</v>
      </c>
      <c r="ID52" s="12">
        <f>INDEX('O3-8hr'!$A:$Y,$IU52+ID$23-$G$23,$IT52)</f>
        <v>37.000000000000007</v>
      </c>
      <c r="IE52" s="12">
        <f>INDEX('O3-8hr'!$A:$Y,$IU52+IE$23-$G$23,$IT52)</f>
        <v>43</v>
      </c>
      <c r="IF52" s="12">
        <f>INDEX('O3-8hr'!$A:$Y,$IU52+IF$23-$G$23,$IT52)</f>
        <v>49</v>
      </c>
      <c r="IG52" s="12">
        <f>INDEX('O3-8hr'!$A:$Y,$IU52+IG$23-$G$23,$IT52)</f>
        <v>41</v>
      </c>
      <c r="IH52" s="12">
        <f>INDEX('O3-8hr'!$A:$Y,$IU52+IH$23-$G$23,$IT52)</f>
        <v>44.000000000000007</v>
      </c>
      <c r="II52" s="12">
        <f>INDEX('O3-8hr'!$A:$Y,$IU52+II$23-$G$23,$IT52)</f>
        <v>33</v>
      </c>
      <c r="IJ52" s="12">
        <f>INDEX('O3-8hr'!$A:$Y,$IU52+IJ$23-$G$23,$IT52)</f>
        <v>37.000000000000007</v>
      </c>
      <c r="IK52" s="12">
        <f>INDEX('O3-8hr'!$A:$Y,$IU52+IK$23-$G$23,$IT52)</f>
        <v>36.000000000000007</v>
      </c>
      <c r="IL52" s="12">
        <f>INDEX('O3-8hr'!$A:$Y,$IU52+IL$23-$G$23,$IT52)</f>
        <v>25</v>
      </c>
      <c r="IM52" s="12">
        <f>INDEX('O3-8hr'!$A:$Y,$IU52+IM$23-$G$23,$IT52)</f>
        <v>36.000000000000007</v>
      </c>
      <c r="IN52" s="12">
        <f>INDEX('O3-8hr'!$A:$Y,$IU52+IN$23-$G$23,$IT52)</f>
        <v>44.000000000000007</v>
      </c>
      <c r="IO52" s="12">
        <f>INDEX('O3-8hr'!$A:$Y,$IU52+IO$23-$G$23,$IT52)</f>
        <v>27</v>
      </c>
      <c r="IP52" s="12">
        <f>INDEX('O3-8hr'!$A:$Y,$IU52+IP$23-$G$23,$IT52)</f>
        <v>31</v>
      </c>
      <c r="IQ52" s="17">
        <f>INDEX('O3-8hr'!$A:$Y,$IU52+IQ$23-$G$23,$IT52)</f>
        <v>30</v>
      </c>
      <c r="IR52" s="26">
        <f t="shared" si="58"/>
        <v>72.000000000000014</v>
      </c>
      <c r="IT52" s="26">
        <f>MATCH($B52,'O3-8hr'!$1:$1,0)</f>
        <v>6</v>
      </c>
      <c r="IU52" s="38">
        <f>MATCH(DATE($A52,$IT$19,$IU$19),'O3-8hr'!$B:$B,0)</f>
        <v>796</v>
      </c>
    </row>
    <row r="53" spans="1:255" ht="12.75" customHeight="1" x14ac:dyDescent="0.2">
      <c r="A53" s="26">
        <v>2017</v>
      </c>
      <c r="B53" s="26">
        <v>100031007</v>
      </c>
      <c r="C53" s="88">
        <f>INDEX(Sites!$A:$N,MATCH($B53,Sites!$A:$A,0),2)</f>
        <v>39.551299999999998</v>
      </c>
      <c r="D53" s="26" t="str">
        <f>INDEX(Sites!$A:$N,MATCH($B53,Sites!$A:$A,0),4)</f>
        <v>DE</v>
      </c>
      <c r="E53" s="26" t="str">
        <f>INDEX(Sites!$A:$N,MATCH($B53,Sites!$A:$A,0),10)</f>
        <v>20.0</v>
      </c>
      <c r="F53" s="148" t="str">
        <f>INDEX(Sites!$A:$N,MATCH($B53,Sites!$A:$A,0),6)</f>
        <v>New Castle (LUMS 2)</v>
      </c>
      <c r="G53" s="18">
        <f>INDEX('O3-8hr'!$A:$Y,$IU53+G$23-$G$23,$IT53)</f>
        <v>39</v>
      </c>
      <c r="H53" s="12">
        <f>INDEX('O3-8hr'!$A:$Y,$IU53+H$23-$G$23,$IT53)</f>
        <v>43</v>
      </c>
      <c r="I53" s="12">
        <f>INDEX('O3-8hr'!$A:$Y,$IU53+I$23-$G$23,$IT53)</f>
        <v>40</v>
      </c>
      <c r="J53" s="12">
        <f>INDEX('O3-8hr'!$A:$Y,$IU53+J$23-$G$23,$IT53)</f>
        <v>42</v>
      </c>
      <c r="K53" s="12">
        <f>INDEX('O3-8hr'!$A:$Y,$IU53+K$23-$G$23,$IT53)</f>
        <v>41</v>
      </c>
      <c r="L53" s="12">
        <f>INDEX('O3-8hr'!$A:$Y,$IU53+L$23-$G$23,$IT53)</f>
        <v>45.000000000000007</v>
      </c>
      <c r="M53" s="12">
        <f>INDEX('O3-8hr'!$A:$Y,$IU53+M$23-$G$23,$IT53)</f>
        <v>51.000000000000007</v>
      </c>
      <c r="N53" s="12">
        <f>INDEX('O3-8hr'!$A:$Y,$IU53+N$23-$G$23,$IT53)</f>
        <v>48</v>
      </c>
      <c r="O53" s="12">
        <f>INDEX('O3-8hr'!$A:$Y,$IU53+O$23-$G$23,$IT53)</f>
        <v>54</v>
      </c>
      <c r="P53" s="12">
        <f>INDEX('O3-8hr'!$A:$Y,$IU53+P$23-$G$23,$IT53)</f>
        <v>42</v>
      </c>
      <c r="Q53" s="12">
        <f>INDEX('O3-8hr'!$A:$Y,$IU53+Q$23-$G$23,$IT53)</f>
        <v>43</v>
      </c>
      <c r="R53" s="12">
        <f>INDEX('O3-8hr'!$A:$Y,$IU53+R$23-$G$23,$IT53)</f>
        <v>41</v>
      </c>
      <c r="S53" s="12">
        <f>INDEX('O3-8hr'!$A:$Y,$IU53+S$23-$G$23,$IT53)</f>
        <v>43</v>
      </c>
      <c r="T53" s="12">
        <f>INDEX('O3-8hr'!$A:$Y,$IU53+T$23-$G$23,$IT53)</f>
        <v>40</v>
      </c>
      <c r="U53" s="12">
        <f>INDEX('O3-8hr'!$A:$Y,$IU53+U$23-$G$23,$IT53)</f>
        <v>44.000000000000007</v>
      </c>
      <c r="V53" s="12">
        <f>INDEX('O3-8hr'!$A:$Y,$IU53+V$23-$G$23,$IT53)</f>
        <v>47</v>
      </c>
      <c r="W53" s="12">
        <f>INDEX('O3-8hr'!$A:$Y,$IU53+W$23-$G$23,$IT53)</f>
        <v>52.000000000000007</v>
      </c>
      <c r="X53" s="12">
        <f>INDEX('O3-8hr'!$A:$Y,$IU53+X$23-$G$23,$IT53)</f>
        <v>46</v>
      </c>
      <c r="Y53" s="12">
        <f>INDEX('O3-8hr'!$A:$Y,$IU53+Y$23-$G$23,$IT53)</f>
        <v>57</v>
      </c>
      <c r="Z53" s="12">
        <f>INDEX('O3-8hr'!$A:$Y,$IU53+Z$23-$G$23,$IT53)</f>
        <v>53.000000000000007</v>
      </c>
      <c r="AA53" s="12">
        <f>INDEX('O3-8hr'!$A:$Y,$IU53+AA$23-$G$23,$IT53)</f>
        <v>42</v>
      </c>
      <c r="AB53" s="12">
        <f>INDEX('O3-8hr'!$A:$Y,$IU53+AB$23-$G$23,$IT53)</f>
        <v>47</v>
      </c>
      <c r="AC53" s="12">
        <f>INDEX('O3-8hr'!$A:$Y,$IU53+AC$23-$G$23,$IT53)</f>
        <v>44.000000000000007</v>
      </c>
      <c r="AD53" s="12">
        <f>INDEX('O3-8hr'!$A:$Y,$IU53+AD$23-$G$23,$IT53)</f>
        <v>49</v>
      </c>
      <c r="AE53" s="12">
        <f>INDEX('O3-8hr'!$A:$Y,$IU53+AE$23-$G$23,$IT53)</f>
        <v>54</v>
      </c>
      <c r="AF53" s="12">
        <f>INDEX('O3-8hr'!$A:$Y,$IU53+AF$23-$G$23,$IT53)</f>
        <v>37.000000000000007</v>
      </c>
      <c r="AG53" s="12">
        <f>INDEX('O3-8hr'!$A:$Y,$IU53+AG$23-$G$23,$IT53)</f>
        <v>28</v>
      </c>
      <c r="AH53" s="12">
        <f>INDEX('O3-8hr'!$A:$Y,$IU53+AH$23-$G$23,$IT53)</f>
        <v>16</v>
      </c>
      <c r="AI53" s="12">
        <f>INDEX('O3-8hr'!$A:$Y,$IU53+AI$23-$G$23,$IT53)</f>
        <v>44.000000000000007</v>
      </c>
      <c r="AJ53" s="12">
        <f>INDEX('O3-8hr'!$A:$Y,$IU53+AJ$23-$G$23,$IT53)</f>
        <v>43</v>
      </c>
      <c r="AK53" s="12">
        <f>INDEX('O3-8hr'!$A:$Y,$IU53+AK$23-$G$23,$IT53)</f>
        <v>41</v>
      </c>
      <c r="AL53" s="12">
        <f>INDEX('O3-8hr'!$A:$Y,$IU53+AL$23-$G$23,$IT53)</f>
        <v>36.000000000000007</v>
      </c>
      <c r="AM53" s="12">
        <f>INDEX('O3-8hr'!$A:$Y,$IU53+AM$23-$G$23,$IT53)</f>
        <v>47</v>
      </c>
      <c r="AN53" s="12">
        <f>INDEX('O3-8hr'!$A:$Y,$IU53+AN$23-$G$23,$IT53)</f>
        <v>47</v>
      </c>
      <c r="AO53" s="12">
        <f>INDEX('O3-8hr'!$A:$Y,$IU53+AO$23-$G$23,$IT53)</f>
        <v>49</v>
      </c>
      <c r="AP53" s="12">
        <f>INDEX('O3-8hr'!$A:$Y,$IU53+AP$23-$G$23,$IT53)</f>
        <v>51.000000000000007</v>
      </c>
      <c r="AQ53" s="12">
        <f>INDEX('O3-8hr'!$A:$Y,$IU53+AQ$23-$G$23,$IT53)</f>
        <v>39</v>
      </c>
      <c r="AR53" s="12">
        <f>INDEX('O3-8hr'!$A:$Y,$IU53+AR$23-$G$23,$IT53)</f>
        <v>37.000000000000007</v>
      </c>
      <c r="AS53" s="12">
        <f>INDEX('O3-8hr'!$A:$Y,$IU53+AS$23-$G$23,$IT53)</f>
        <v>50</v>
      </c>
      <c r="AT53" s="12">
        <f>INDEX('O3-8hr'!$A:$Y,$IU53+AT$23-$G$23,$IT53)</f>
        <v>54</v>
      </c>
      <c r="AU53" s="12">
        <f>INDEX('O3-8hr'!$A:$Y,$IU53+AU$23-$G$23,$IT53)</f>
        <v>61.000000000000007</v>
      </c>
      <c r="AV53" s="12">
        <f>INDEX('O3-8hr'!$A:$Y,$IU53+AV$23-$G$23,$IT53)</f>
        <v>68</v>
      </c>
      <c r="AW53" s="12">
        <f>INDEX('O3-8hr'!$A:$Y,$IU53+AW$23-$G$23,$IT53)</f>
        <v>52.000000000000007</v>
      </c>
      <c r="AX53" s="12">
        <f>INDEX('O3-8hr'!$A:$Y,$IU53+AX$23-$G$23,$IT53)</f>
        <v>50</v>
      </c>
      <c r="AY53" s="12">
        <f>INDEX('O3-8hr'!$A:$Y,$IU53+AY$23-$G$23,$IT53)</f>
        <v>51.000000000000007</v>
      </c>
      <c r="AZ53" s="12">
        <f>INDEX('O3-8hr'!$A:$Y,$IU53+AZ$23-$G$23,$IT53)</f>
        <v>45.000000000000007</v>
      </c>
      <c r="BA53" s="12">
        <f>INDEX('O3-8hr'!$A:$Y,$IU53+BA$23-$G$23,$IT53)</f>
        <v>56</v>
      </c>
      <c r="BB53" s="12">
        <f>INDEX('O3-8hr'!$A:$Y,$IU53+BB$23-$G$23,$IT53)</f>
        <v>40</v>
      </c>
      <c r="BC53" s="12">
        <f>INDEX('O3-8hr'!$A:$Y,$IU53+BC$23-$G$23,$IT53)</f>
        <v>44.000000000000007</v>
      </c>
      <c r="BD53" s="12">
        <f>INDEX('O3-8hr'!$A:$Y,$IU53+BD$23-$G$23,$IT53)</f>
        <v>41</v>
      </c>
      <c r="BE53" s="12">
        <f>INDEX('O3-8hr'!$A:$Y,$IU53+BE$23-$G$23,$IT53)</f>
        <v>49</v>
      </c>
      <c r="BF53" s="12">
        <f>INDEX('O3-8hr'!$A:$Y,$IU53+BF$23-$G$23,$IT53)</f>
        <v>29</v>
      </c>
      <c r="BG53" s="12">
        <f>INDEX('O3-8hr'!$A:$Y,$IU53+BG$23-$G$23,$IT53)</f>
        <v>29</v>
      </c>
      <c r="BH53" s="12">
        <f>INDEX('O3-8hr'!$A:$Y,$IU53+BH$23-$G$23,$IT53)</f>
        <v>34</v>
      </c>
      <c r="BI53" s="12">
        <f>INDEX('O3-8hr'!$A:$Y,$IU53+BI$23-$G$23,$IT53)</f>
        <v>35</v>
      </c>
      <c r="BJ53" s="12">
        <f>INDEX('O3-8hr'!$A:$Y,$IU53+BJ$23-$G$23,$IT53)</f>
        <v>33</v>
      </c>
      <c r="BK53" s="12">
        <f>INDEX('O3-8hr'!$A:$Y,$IU53+BK$23-$G$23,$IT53)</f>
        <v>23</v>
      </c>
      <c r="BL53" s="12">
        <f>INDEX('O3-8hr'!$A:$Y,$IU53+BL$23-$G$23,$IT53)</f>
        <v>41</v>
      </c>
      <c r="BM53" s="12">
        <f>INDEX('O3-8hr'!$A:$Y,$IU53+BM$23-$G$23,$IT53)</f>
        <v>58</v>
      </c>
      <c r="BN53" s="12">
        <f>INDEX('O3-8hr'!$A:$Y,$IU53+BN$23-$G$23,$IT53)</f>
        <v>50</v>
      </c>
      <c r="BO53" s="12">
        <f>INDEX('O3-8hr'!$A:$Y,$IU53+BO$23-$G$23,$IT53)</f>
        <v>45.000000000000007</v>
      </c>
      <c r="BP53" s="12">
        <f>INDEX('O3-8hr'!$A:$Y,$IU53+BP$23-$G$23,$IT53)</f>
        <v>33</v>
      </c>
      <c r="BQ53" s="12">
        <f>INDEX('O3-8hr'!$A:$Y,$IU53+BQ$23-$G$23,$IT53)</f>
        <v>51.000000000000007</v>
      </c>
      <c r="BR53" s="12">
        <f>INDEX('O3-8hr'!$A:$Y,$IU53+BR$23-$G$23,$IT53)</f>
        <v>41</v>
      </c>
      <c r="BS53" s="12">
        <f>INDEX('O3-8hr'!$A:$Y,$IU53+BS$23-$G$23,$IT53)</f>
        <v>45.000000000000007</v>
      </c>
      <c r="BT53" s="12">
        <f>INDEX('O3-8hr'!$A:$Y,$IU53+BT$23-$G$23,$IT53)</f>
        <v>36.000000000000007</v>
      </c>
      <c r="BU53" s="12">
        <f>INDEX('O3-8hr'!$A:$Y,$IU53+BU$23-$G$23,$IT53)</f>
        <v>32</v>
      </c>
      <c r="BV53" s="12">
        <f>INDEX('O3-8hr'!$A:$Y,$IU53+BV$23-$G$23,$IT53)</f>
        <v>35</v>
      </c>
      <c r="BW53" s="12">
        <f>INDEX('O3-8hr'!$A:$Y,$IU53+BW$23-$G$23,$IT53)</f>
        <v>43</v>
      </c>
      <c r="BX53" s="12">
        <f>INDEX('O3-8hr'!$A:$Y,$IU53+BX$23-$G$23,$IT53)</f>
        <v>53.000000000000007</v>
      </c>
      <c r="BY53" s="12">
        <f>INDEX('O3-8hr'!$A:$Y,$IU53+BY$23-$G$23,$IT53)</f>
        <v>56</v>
      </c>
      <c r="BZ53" s="12">
        <f>INDEX('O3-8hr'!$A:$Y,$IU53+BZ$23-$G$23,$IT53)</f>
        <v>39</v>
      </c>
      <c r="CA53" s="12">
        <f>INDEX('O3-8hr'!$A:$Y,$IU53+CA$23-$G$23,$IT53)</f>
        <v>41</v>
      </c>
      <c r="CB53" s="12">
        <f>INDEX('O3-8hr'!$A:$Y,$IU53+CB$23-$G$23,$IT53)</f>
        <v>33</v>
      </c>
      <c r="CC53" s="12">
        <f>INDEX('O3-8hr'!$A:$Y,$IU53+CC$23-$G$23,$IT53)</f>
        <v>58</v>
      </c>
      <c r="CD53" s="12">
        <f>INDEX('O3-8hr'!$A:$Y,$IU53+CD$23-$G$23,$IT53)</f>
        <v>46</v>
      </c>
      <c r="CE53" s="12">
        <f>INDEX('O3-8hr'!$A:$Y,$IU53+CE$23-$G$23,$IT53)</f>
        <v>60</v>
      </c>
      <c r="CF53" s="12">
        <f>INDEX('O3-8hr'!$A:$Y,$IU53+CF$23-$G$23,$IT53)</f>
        <v>79</v>
      </c>
      <c r="CG53" s="12">
        <f>INDEX('O3-8hr'!$A:$Y,$IU53+CG$23-$G$23,$IT53)</f>
        <v>84</v>
      </c>
      <c r="CH53" s="12">
        <f>INDEX('O3-8hr'!$A:$Y,$IU53+CH$23-$G$23,$IT53)</f>
        <v>57</v>
      </c>
      <c r="CI53" s="12">
        <f>INDEX('O3-8hr'!$A:$Y,$IU53+CI$23-$G$23,$IT53)</f>
        <v>45.000000000000007</v>
      </c>
      <c r="CJ53" s="12">
        <f>INDEX('O3-8hr'!$A:$Y,$IU53+CJ$23-$G$23,$IT53)</f>
        <v>45.000000000000007</v>
      </c>
      <c r="CK53" s="12">
        <f>INDEX('O3-8hr'!$A:$Y,$IU53+CK$23-$G$23,$IT53)</f>
        <v>27</v>
      </c>
      <c r="CL53" s="12">
        <f>INDEX('O3-8hr'!$A:$Y,$IU53+CL$23-$G$23,$IT53)</f>
        <v>33</v>
      </c>
      <c r="CM53" s="12">
        <f>INDEX('O3-8hr'!$A:$Y,$IU53+CM$23-$G$23,$IT53)</f>
        <v>54</v>
      </c>
      <c r="CN53" s="12">
        <f>INDEX('O3-8hr'!$A:$Y,$IU53+CN$23-$G$23,$IT53)</f>
        <v>42</v>
      </c>
      <c r="CO53" s="12">
        <f>INDEX('O3-8hr'!$A:$Y,$IU53+CO$23-$G$23,$IT53)</f>
        <v>43</v>
      </c>
      <c r="CP53" s="12">
        <f>INDEX('O3-8hr'!$A:$Y,$IU53+CP$23-$G$23,$IT53)</f>
        <v>35</v>
      </c>
      <c r="CQ53" s="12">
        <f>INDEX('O3-8hr'!$A:$Y,$IU53+CQ$23-$G$23,$IT53)</f>
        <v>43</v>
      </c>
      <c r="CR53" s="12">
        <f>INDEX('O3-8hr'!$A:$Y,$IU53+CR$23-$G$23,$IT53)</f>
        <v>33</v>
      </c>
      <c r="CS53" s="12">
        <f>INDEX('O3-8hr'!$A:$Y,$IU53+CS$23-$G$23,$IT53)</f>
        <v>37.000000000000007</v>
      </c>
      <c r="CT53" s="12">
        <f>INDEX('O3-8hr'!$A:$Y,$IU53+CT$23-$G$23,$IT53)</f>
        <v>51.000000000000007</v>
      </c>
      <c r="CU53" s="12">
        <f>INDEX('O3-8hr'!$A:$Y,$IU53+CU$23-$G$23,$IT53)</f>
        <v>56</v>
      </c>
      <c r="CV53" s="12">
        <f>INDEX('O3-8hr'!$A:$Y,$IU53+CV$23-$G$23,$IT53)</f>
        <v>52.000000000000007</v>
      </c>
      <c r="CW53" s="12">
        <f>INDEX('O3-8hr'!$A:$Y,$IU53+CW$23-$G$23,$IT53)</f>
        <v>48</v>
      </c>
      <c r="CX53" s="12">
        <f>INDEX('O3-8hr'!$A:$Y,$IU53+CX$23-$G$23,$IT53)</f>
        <v>57</v>
      </c>
      <c r="CY53" s="12">
        <f>INDEX('O3-8hr'!$A:$Y,$IU53+CY$23-$G$23,$IT53)</f>
        <v>36.000000000000007</v>
      </c>
      <c r="CZ53" s="12">
        <f>INDEX('O3-8hr'!$A:$Y,$IU53+CZ$23-$G$23,$IT53)</f>
        <v>40</v>
      </c>
      <c r="DA53" s="12">
        <f>INDEX('O3-8hr'!$A:$Y,$IU53+DA$23-$G$23,$IT53)</f>
        <v>33</v>
      </c>
      <c r="DB53" s="12">
        <f>INDEX('O3-8hr'!$A:$Y,$IU53+DB$23-$G$23,$IT53)</f>
        <v>46</v>
      </c>
      <c r="DC53" s="12">
        <f>INDEX('O3-8hr'!$A:$Y,$IU53+DC$23-$G$23,$IT53)</f>
        <v>50</v>
      </c>
      <c r="DD53" s="12">
        <f>INDEX('O3-8hr'!$A:$Y,$IU53+DD$23-$G$23,$IT53)</f>
        <v>67</v>
      </c>
      <c r="DE53" s="12">
        <f>INDEX('O3-8hr'!$A:$Y,$IU53+DE$23-$G$23,$IT53)</f>
        <v>61.000000000000007</v>
      </c>
      <c r="DF53" s="12">
        <f>INDEX('O3-8hr'!$A:$Y,$IU53+DF$23-$G$23,$IT53)</f>
        <v>69</v>
      </c>
      <c r="DG53" s="12">
        <f>INDEX('O3-8hr'!$A:$Y,$IU53+DG$23-$G$23,$IT53)</f>
        <v>68</v>
      </c>
      <c r="DH53" s="12">
        <f>INDEX('O3-8hr'!$A:$Y,$IU53+DH$23-$G$23,$IT53)</f>
        <v>54</v>
      </c>
      <c r="DI53" s="12">
        <f>INDEX('O3-8hr'!$A:$Y,$IU53+DI$23-$G$23,$IT53)</f>
        <v>41</v>
      </c>
      <c r="DJ53" s="12">
        <f>INDEX('O3-8hr'!$A:$Y,$IU53+DJ$23-$G$23,$IT53)</f>
        <v>44.000000000000007</v>
      </c>
      <c r="DK53" s="12">
        <f>INDEX('O3-8hr'!$A:$Y,$IU53+DK$23-$G$23,$IT53)</f>
        <v>37.000000000000007</v>
      </c>
      <c r="DL53" s="12">
        <f>INDEX('O3-8hr'!$A:$Y,$IU53+DL$23-$G$23,$IT53)</f>
        <v>40</v>
      </c>
      <c r="DM53" s="12">
        <f>INDEX('O3-8hr'!$A:$Y,$IU53+DM$23-$G$23,$IT53)</f>
        <v>33</v>
      </c>
      <c r="DN53" s="12">
        <f>INDEX('O3-8hr'!$A:$Y,$IU53+DN$23-$G$23,$IT53)</f>
        <v>59.000000000000007</v>
      </c>
      <c r="DO53" s="12">
        <f>INDEX('O3-8hr'!$A:$Y,$IU53+DO$23-$G$23,$IT53)</f>
        <v>64</v>
      </c>
      <c r="DP53" s="12">
        <f>INDEX('O3-8hr'!$A:$Y,$IU53+DP$23-$G$23,$IT53)</f>
        <v>68</v>
      </c>
      <c r="DQ53" s="12">
        <f>INDEX('O3-8hr'!$A:$Y,$IU53+DQ$23-$G$23,$IT53)</f>
        <v>26.000000000000004</v>
      </c>
      <c r="DR53" s="12">
        <f>INDEX('O3-8hr'!$A:$Y,$IU53+DR$23-$G$23,$IT53)</f>
        <v>46</v>
      </c>
      <c r="DS53" s="12">
        <f>INDEX('O3-8hr'!$A:$Y,$IU53+DS$23-$G$23,$IT53)</f>
        <v>51.000000000000007</v>
      </c>
      <c r="DT53" s="12">
        <f>INDEX('O3-8hr'!$A:$Y,$IU53+DT$23-$G$23,$IT53)</f>
        <v>53.000000000000007</v>
      </c>
      <c r="DU53" s="12">
        <f>INDEX('O3-8hr'!$A:$Y,$IU53+DU$23-$G$23,$IT53)</f>
        <v>51.000000000000007</v>
      </c>
      <c r="DV53" s="12">
        <f>INDEX('O3-8hr'!$A:$Y,$IU53+DV$23-$G$23,$IT53)</f>
        <v>47</v>
      </c>
      <c r="DW53" s="12">
        <f>INDEX('O3-8hr'!$A:$Y,$IU53+DW$23-$G$23,$IT53)</f>
        <v>59.000000000000007</v>
      </c>
      <c r="DX53" s="12">
        <f>INDEX('O3-8hr'!$A:$Y,$IU53+DX$23-$G$23,$IT53)</f>
        <v>56</v>
      </c>
      <c r="DY53" s="12">
        <f>INDEX('O3-8hr'!$A:$Y,$IU53+DY$23-$G$23,$IT53)</f>
        <v>33</v>
      </c>
      <c r="DZ53" s="12">
        <f>INDEX('O3-8hr'!$A:$Y,$IU53+DZ$23-$G$23,$IT53)</f>
        <v>58</v>
      </c>
      <c r="EA53" s="12">
        <f>INDEX('O3-8hr'!$A:$Y,$IU53+EA$23-$G$23,$IT53)</f>
        <v>60</v>
      </c>
      <c r="EB53" s="12">
        <f>INDEX('O3-8hr'!$A:$Y,$IU53+EB$23-$G$23,$IT53)</f>
        <v>67</v>
      </c>
      <c r="EC53" s="12">
        <f>INDEX('O3-8hr'!$A:$Y,$IU53+EC$23-$G$23,$IT53)</f>
        <v>47</v>
      </c>
      <c r="ED53" s="12">
        <f>INDEX('O3-8hr'!$A:$Y,$IU53+ED$23-$G$23,$IT53)</f>
        <v>24</v>
      </c>
      <c r="EE53" s="12">
        <f>INDEX('O3-8hr'!$A:$Y,$IU53+EE$23-$G$23,$IT53)</f>
        <v>45.000000000000007</v>
      </c>
      <c r="EF53" s="12">
        <f>INDEX('O3-8hr'!$A:$Y,$IU53+EF$23-$G$23,$IT53)</f>
        <v>55</v>
      </c>
      <c r="EG53" s="12">
        <f>INDEX('O3-8hr'!$A:$Y,$IU53+EG$23-$G$23,$IT53)</f>
        <v>43</v>
      </c>
      <c r="EH53" s="12">
        <f>INDEX('O3-8hr'!$A:$Y,$IU53+EH$23-$G$23,$IT53)</f>
        <v>47</v>
      </c>
      <c r="EI53" s="12">
        <f>INDEX('O3-8hr'!$A:$Y,$IU53+EI$23-$G$23,$IT53)</f>
        <v>54</v>
      </c>
      <c r="EJ53" s="12">
        <f>INDEX('O3-8hr'!$A:$Y,$IU53+EJ$23-$G$23,$IT53)</f>
        <v>56</v>
      </c>
      <c r="EK53" s="12">
        <f>INDEX('O3-8hr'!$A:$Y,$IU53+EK$23-$G$23,$IT53)</f>
        <v>61.000000000000007</v>
      </c>
      <c r="EL53" s="12">
        <f>INDEX('O3-8hr'!$A:$Y,$IU53+EL$23-$G$23,$IT53)</f>
        <v>46</v>
      </c>
      <c r="EM53" s="12">
        <f>INDEX('O3-8hr'!$A:$Y,$IU53+EM$23-$G$23,$IT53)</f>
        <v>44.000000000000007</v>
      </c>
      <c r="EN53" s="12">
        <f>INDEX('O3-8hr'!$A:$Y,$IU53+EN$23-$G$23,$IT53)</f>
        <v>40</v>
      </c>
      <c r="EO53" s="12">
        <f>INDEX('O3-8hr'!$A:$Y,$IU53+EO$23-$G$23,$IT53)</f>
        <v>44.000000000000007</v>
      </c>
      <c r="EP53" s="12">
        <f>INDEX('O3-8hr'!$A:$Y,$IU53+EP$23-$G$23,$IT53)</f>
        <v>42</v>
      </c>
      <c r="EQ53" s="12">
        <f>INDEX('O3-8hr'!$A:$Y,$IU53+EQ$23-$G$23,$IT53)</f>
        <v>54</v>
      </c>
      <c r="ER53" s="12">
        <f>INDEX('O3-8hr'!$A:$Y,$IU53+ER$23-$G$23,$IT53)</f>
        <v>70</v>
      </c>
      <c r="ES53" s="12">
        <f>INDEX('O3-8hr'!$A:$Y,$IU53+ES$23-$G$23,$IT53)</f>
        <v>56</v>
      </c>
      <c r="ET53" s="12">
        <f>INDEX('O3-8hr'!$A:$Y,$IU53+ET$23-$G$23,$IT53)</f>
        <v>59.000000000000007</v>
      </c>
      <c r="EU53" s="12">
        <f>INDEX('O3-8hr'!$A:$Y,$IU53+EU$23-$G$23,$IT53)</f>
        <v>43</v>
      </c>
      <c r="EV53" s="12">
        <f>INDEX('O3-8hr'!$A:$Y,$IU53+EV$23-$G$23,$IT53)</f>
        <v>54</v>
      </c>
      <c r="EW53" s="12">
        <f>INDEX('O3-8hr'!$A:$Y,$IU53+EW$23-$G$23,$IT53)</f>
        <v>30</v>
      </c>
      <c r="EX53" s="12">
        <f>INDEX('O3-8hr'!$A:$Y,$IU53+EX$23-$G$23,$IT53)</f>
        <v>38</v>
      </c>
      <c r="EY53" s="12">
        <f>INDEX('O3-8hr'!$A:$Y,$IU53+EY$23-$G$23,$IT53)</f>
        <v>35</v>
      </c>
      <c r="EZ53" s="12">
        <f>INDEX('O3-8hr'!$A:$Y,$IU53+EZ$23-$G$23,$IT53)</f>
        <v>36.000000000000007</v>
      </c>
      <c r="FA53" s="12">
        <f>INDEX('O3-8hr'!$A:$Y,$IU53+FA$23-$G$23,$IT53)</f>
        <v>26.000000000000004</v>
      </c>
      <c r="FB53" s="12">
        <f>INDEX('O3-8hr'!$A:$Y,$IU53+FB$23-$G$23,$IT53)</f>
        <v>38</v>
      </c>
      <c r="FC53" s="12">
        <f>INDEX('O3-8hr'!$A:$Y,$IU53+FC$23-$G$23,$IT53)</f>
        <v>42</v>
      </c>
      <c r="FD53" s="12">
        <f>INDEX('O3-8hr'!$A:$Y,$IU53+FD$23-$G$23,$IT53)</f>
        <v>44.000000000000007</v>
      </c>
      <c r="FE53" s="12">
        <f>INDEX('O3-8hr'!$A:$Y,$IU53+FE$23-$G$23,$IT53)</f>
        <v>45.000000000000007</v>
      </c>
      <c r="FF53" s="12">
        <f>INDEX('O3-8hr'!$A:$Y,$IU53+FF$23-$G$23,$IT53)</f>
        <v>45.000000000000007</v>
      </c>
      <c r="FG53" s="12">
        <f>INDEX('O3-8hr'!$A:$Y,$IU53+FG$23-$G$23,$IT53)</f>
        <v>40</v>
      </c>
      <c r="FH53" s="12">
        <f>INDEX('O3-8hr'!$A:$Y,$IU53+FH$23-$G$23,$IT53)</f>
        <v>35</v>
      </c>
      <c r="FI53" s="12">
        <f>INDEX('O3-8hr'!$A:$Y,$IU53+FI$23-$G$23,$IT53)</f>
        <v>35</v>
      </c>
      <c r="FJ53" s="12">
        <f>INDEX('O3-8hr'!$A:$Y,$IU53+FJ$23-$G$23,$IT53)</f>
        <v>31</v>
      </c>
      <c r="FK53" s="12">
        <f>INDEX('O3-8hr'!$A:$Y,$IU53+FK$23-$G$23,$IT53)</f>
        <v>39</v>
      </c>
      <c r="FL53" s="12">
        <f>INDEX('O3-8hr'!$A:$Y,$IU53+FL$23-$G$23,$IT53)</f>
        <v>51.000000000000007</v>
      </c>
      <c r="FM53" s="12">
        <f>INDEX('O3-8hr'!$A:$Y,$IU53+FM$23-$G$23,$IT53)</f>
        <v>55</v>
      </c>
      <c r="FN53" s="12">
        <f>INDEX('O3-8hr'!$A:$Y,$IU53+FN$23-$G$23,$IT53)</f>
        <v>43</v>
      </c>
      <c r="FO53" s="12">
        <f>INDEX('O3-8hr'!$A:$Y,$IU53+FO$23-$G$23,$IT53)</f>
        <v>32</v>
      </c>
      <c r="FP53" s="12">
        <f>INDEX('O3-8hr'!$A:$Y,$IU53+FP$23-$G$23,$IT53)</f>
        <v>44.000000000000007</v>
      </c>
      <c r="FQ53" s="12">
        <f>INDEX('O3-8hr'!$A:$Y,$IU53+FQ$23-$G$23,$IT53)</f>
        <v>42</v>
      </c>
      <c r="FR53" s="12">
        <f>INDEX('O3-8hr'!$A:$Y,$IU53+FR$23-$G$23,$IT53)</f>
        <v>24</v>
      </c>
      <c r="FS53" s="12">
        <f>INDEX('O3-8hr'!$A:$Y,$IU53+FS$23-$G$23,$IT53)</f>
        <v>50</v>
      </c>
      <c r="FT53" s="12">
        <f>INDEX('O3-8hr'!$A:$Y,$IU53+FT$23-$G$23,$IT53)</f>
        <v>49</v>
      </c>
      <c r="FU53" s="12">
        <f>INDEX('O3-8hr'!$A:$Y,$IU53+FU$23-$G$23,$IT53)</f>
        <v>31</v>
      </c>
      <c r="FV53" s="12">
        <f>INDEX('O3-8hr'!$A:$Y,$IU53+FV$23-$G$23,$IT53)</f>
        <v>48</v>
      </c>
      <c r="FW53" s="12">
        <f>INDEX('O3-8hr'!$A:$Y,$IU53+FW$23-$G$23,$IT53)</f>
        <v>37.000000000000007</v>
      </c>
      <c r="FX53" s="12">
        <f>INDEX('O3-8hr'!$A:$Y,$IU53+FX$23-$G$23,$IT53)</f>
        <v>41</v>
      </c>
      <c r="FY53" s="12">
        <f>INDEX('O3-8hr'!$A:$Y,$IU53+FY$23-$G$23,$IT53)</f>
        <v>48</v>
      </c>
      <c r="FZ53" s="12">
        <f>INDEX('O3-8hr'!$A:$Y,$IU53+FZ$23-$G$23,$IT53)</f>
        <v>45.000000000000007</v>
      </c>
      <c r="GA53" s="12">
        <f>INDEX('O3-8hr'!$A:$Y,$IU53+GA$23-$G$23,$IT53)</f>
        <v>42</v>
      </c>
      <c r="GB53" s="12">
        <f>INDEX('O3-8hr'!$A:$Y,$IU53+GB$23-$G$23,$IT53)</f>
        <v>41</v>
      </c>
      <c r="GC53" s="12">
        <f>INDEX('O3-8hr'!$A:$Y,$IU53+GC$23-$G$23,$IT53)</f>
        <v>46</v>
      </c>
      <c r="GD53" s="12">
        <f>INDEX('O3-8hr'!$A:$Y,$IU53+GD$23-$G$23,$IT53)</f>
        <v>45.000000000000007</v>
      </c>
      <c r="GE53" s="12">
        <f>INDEX('O3-8hr'!$A:$Y,$IU53+GE$23-$G$23,$IT53)</f>
        <v>35</v>
      </c>
      <c r="GF53" s="12">
        <f>INDEX('O3-8hr'!$A:$Y,$IU53+GF$23-$G$23,$IT53)</f>
        <v>21</v>
      </c>
      <c r="GG53" s="12">
        <f>INDEX('O3-8hr'!$A:$Y,$IU53+GG$23-$G$23,$IT53)</f>
        <v>40</v>
      </c>
      <c r="GH53" s="12">
        <f>INDEX('O3-8hr'!$A:$Y,$IU53+GH$23-$G$23,$IT53)</f>
        <v>53.000000000000007</v>
      </c>
      <c r="GI53" s="12">
        <f>INDEX('O3-8hr'!$A:$Y,$IU53+GI$23-$G$23,$IT53)</f>
        <v>32</v>
      </c>
      <c r="GJ53" s="12">
        <f>INDEX('O3-8hr'!$A:$Y,$IU53+GJ$23-$G$23,$IT53)</f>
        <v>34</v>
      </c>
      <c r="GK53" s="12">
        <f>INDEX('O3-8hr'!$A:$Y,$IU53+GK$23-$G$23,$IT53)</f>
        <v>26.000000000000004</v>
      </c>
      <c r="GL53" s="12">
        <f>INDEX('O3-8hr'!$A:$Y,$IU53+GL$23-$G$23,$IT53)</f>
        <v>45.000000000000007</v>
      </c>
      <c r="GM53" s="12">
        <f>INDEX('O3-8hr'!$A:$Y,$IU53+GM$23-$G$23,$IT53)</f>
        <v>47</v>
      </c>
      <c r="GN53" s="12">
        <f>INDEX('O3-8hr'!$A:$Y,$IU53+GN$23-$G$23,$IT53)</f>
        <v>30</v>
      </c>
      <c r="GO53" s="12">
        <f>INDEX('O3-8hr'!$A:$Y,$IU53+GO$23-$G$23,$IT53)</f>
        <v>34</v>
      </c>
      <c r="GP53" s="12">
        <f>INDEX('O3-8hr'!$A:$Y,$IU53+GP$23-$G$23,$IT53)</f>
        <v>35</v>
      </c>
      <c r="GQ53" s="12">
        <f>INDEX('O3-8hr'!$A:$Y,$IU53+GQ$23-$G$23,$IT53)</f>
        <v>29</v>
      </c>
      <c r="GR53" s="12">
        <f>INDEX('O3-8hr'!$A:$Y,$IU53+GR$23-$G$23,$IT53)</f>
        <v>28</v>
      </c>
      <c r="GS53" s="12">
        <f>INDEX('O3-8hr'!$A:$Y,$IU53+GS$23-$G$23,$IT53)</f>
        <v>33</v>
      </c>
      <c r="GT53" s="12">
        <f>INDEX('O3-8hr'!$A:$Y,$IU53+GT$23-$G$23,$IT53)</f>
        <v>48</v>
      </c>
      <c r="GU53" s="12">
        <f>INDEX('O3-8hr'!$A:$Y,$IU53+GU$23-$G$23,$IT53)</f>
        <v>19</v>
      </c>
      <c r="GV53" s="12">
        <f>INDEX('O3-8hr'!$A:$Y,$IU53+GV$23-$G$23,$IT53)</f>
        <v>50</v>
      </c>
      <c r="GW53" s="12">
        <f>INDEX('O3-8hr'!$A:$Y,$IU53+GW$23-$G$23,$IT53)</f>
        <v>38</v>
      </c>
      <c r="GX53" s="12">
        <f>INDEX('O3-8hr'!$A:$Y,$IU53+GX$23-$G$23,$IT53)</f>
        <v>48</v>
      </c>
      <c r="GY53" s="12">
        <f>INDEX('O3-8hr'!$A:$Y,$IU53+GY$23-$G$23,$IT53)</f>
        <v>51.000000000000007</v>
      </c>
      <c r="GZ53" s="12">
        <f>INDEX('O3-8hr'!$A:$Y,$IU53+GZ$23-$G$23,$IT53)</f>
        <v>25</v>
      </c>
      <c r="HA53" s="12">
        <f>INDEX('O3-8hr'!$A:$Y,$IU53+HA$23-$G$23,$IT53)</f>
        <v>26.000000000000004</v>
      </c>
      <c r="HB53" s="12">
        <f>INDEX('O3-8hr'!$A:$Y,$IU53+HB$23-$G$23,$IT53)</f>
        <v>37.000000000000007</v>
      </c>
      <c r="HC53" s="12">
        <f>INDEX('O3-8hr'!$A:$Y,$IU53+HC$23-$G$23,$IT53)</f>
        <v>38</v>
      </c>
      <c r="HD53" s="12">
        <f>INDEX('O3-8hr'!$A:$Y,$IU53+HD$23-$G$23,$IT53)</f>
        <v>32</v>
      </c>
      <c r="HE53" s="12">
        <f>INDEX('O3-8hr'!$A:$Y,$IU53+HE$23-$G$23,$IT53)</f>
        <v>43</v>
      </c>
      <c r="HF53" s="12">
        <f>INDEX('O3-8hr'!$A:$Y,$IU53+HF$23-$G$23,$IT53)</f>
        <v>63</v>
      </c>
      <c r="HG53" s="12">
        <f>INDEX('O3-8hr'!$A:$Y,$IU53+HG$23-$G$23,$IT53)</f>
        <v>64</v>
      </c>
      <c r="HH53" s="12">
        <f>INDEX('O3-8hr'!$A:$Y,$IU53+HH$23-$G$23,$IT53)</f>
        <v>34</v>
      </c>
      <c r="HI53" s="12">
        <f>INDEX('O3-8hr'!$A:$Y,$IU53+HI$23-$G$23,$IT53)</f>
        <v>35</v>
      </c>
      <c r="HJ53" s="12">
        <f>INDEX('O3-8hr'!$A:$Y,$IU53+HJ$23-$G$23,$IT53)</f>
        <v>43</v>
      </c>
      <c r="HK53" s="12">
        <f>INDEX('O3-8hr'!$A:$Y,$IU53+HK$23-$G$23,$IT53)</f>
        <v>40</v>
      </c>
      <c r="HL53" s="12">
        <f>INDEX('O3-8hr'!$A:$Y,$IU53+HL$23-$G$23,$IT53)</f>
        <v>30</v>
      </c>
      <c r="HM53" s="12">
        <f>INDEX('O3-8hr'!$A:$Y,$IU53+HM$23-$G$23,$IT53)</f>
        <v>37.000000000000007</v>
      </c>
      <c r="HN53" s="12">
        <f>INDEX('O3-8hr'!$A:$Y,$IU53+HN$23-$G$23,$IT53)</f>
        <v>50</v>
      </c>
      <c r="HO53" s="12" t="str">
        <f>INDEX('O3-8hr'!$A:$Y,$IU53+HO$23-$G$23,$IT53)</f>
        <v/>
      </c>
      <c r="HP53" s="12" t="str">
        <f>INDEX('O3-8hr'!$A:$Y,$IU53+HP$23-$G$23,$IT53)</f>
        <v/>
      </c>
      <c r="HQ53" s="12" t="str">
        <f>INDEX('O3-8hr'!$A:$Y,$IU53+HQ$23-$G$23,$IT53)</f>
        <v/>
      </c>
      <c r="HR53" s="12" t="str">
        <f>INDEX('O3-8hr'!$A:$Y,$IU53+HR$23-$G$23,$IT53)</f>
        <v/>
      </c>
      <c r="HS53" s="12" t="str">
        <f>INDEX('O3-8hr'!$A:$Y,$IU53+HS$23-$G$23,$IT53)</f>
        <v/>
      </c>
      <c r="HT53" s="12" t="str">
        <f>INDEX('O3-8hr'!$A:$Y,$IU53+HT$23-$G$23,$IT53)</f>
        <v/>
      </c>
      <c r="HU53" s="12" t="str">
        <f>INDEX('O3-8hr'!$A:$Y,$IU53+HU$23-$G$23,$IT53)</f>
        <v/>
      </c>
      <c r="HV53" s="12" t="str">
        <f>INDEX('O3-8hr'!$A:$Y,$IU53+HV$23-$G$23,$IT53)</f>
        <v/>
      </c>
      <c r="HW53" s="12" t="str">
        <f>INDEX('O3-8hr'!$A:$Y,$IU53+HW$23-$G$23,$IT53)</f>
        <v/>
      </c>
      <c r="HX53" s="12" t="str">
        <f>INDEX('O3-8hr'!$A:$Y,$IU53+HX$23-$G$23,$IT53)</f>
        <v/>
      </c>
      <c r="HY53" s="12" t="str">
        <f>INDEX('O3-8hr'!$A:$Y,$IU53+HY$23-$G$23,$IT53)</f>
        <v/>
      </c>
      <c r="HZ53" s="12" t="str">
        <f>INDEX('O3-8hr'!$A:$Y,$IU53+HZ$23-$G$23,$IT53)</f>
        <v/>
      </c>
      <c r="IA53" s="12" t="str">
        <f>INDEX('O3-8hr'!$A:$Y,$IU53+IA$23-$G$23,$IT53)</f>
        <v/>
      </c>
      <c r="IB53" s="12" t="str">
        <f>INDEX('O3-8hr'!$A:$Y,$IU53+IB$23-$G$23,$IT53)</f>
        <v/>
      </c>
      <c r="IC53" s="12" t="str">
        <f>INDEX('O3-8hr'!$A:$Y,$IU53+IC$23-$G$23,$IT53)</f>
        <v/>
      </c>
      <c r="ID53" s="12" t="str">
        <f>INDEX('O3-8hr'!$A:$Y,$IU53+ID$23-$G$23,$IT53)</f>
        <v/>
      </c>
      <c r="IE53" s="12" t="str">
        <f>INDEX('O3-8hr'!$A:$Y,$IU53+IE$23-$G$23,$IT53)</f>
        <v/>
      </c>
      <c r="IF53" s="12" t="str">
        <f>INDEX('O3-8hr'!$A:$Y,$IU53+IF$23-$G$23,$IT53)</f>
        <v/>
      </c>
      <c r="IG53" s="12" t="str">
        <f>INDEX('O3-8hr'!$A:$Y,$IU53+IG$23-$G$23,$IT53)</f>
        <v/>
      </c>
      <c r="IH53" s="12" t="str">
        <f>INDEX('O3-8hr'!$A:$Y,$IU53+IH$23-$G$23,$IT53)</f>
        <v/>
      </c>
      <c r="II53" s="12" t="str">
        <f>INDEX('O3-8hr'!$A:$Y,$IU53+II$23-$G$23,$IT53)</f>
        <v/>
      </c>
      <c r="IJ53" s="12" t="str">
        <f>INDEX('O3-8hr'!$A:$Y,$IU53+IJ$23-$G$23,$IT53)</f>
        <v/>
      </c>
      <c r="IK53" s="12" t="str">
        <f>INDEX('O3-8hr'!$A:$Y,$IU53+IK$23-$G$23,$IT53)</f>
        <v/>
      </c>
      <c r="IL53" s="12" t="str">
        <f>INDEX('O3-8hr'!$A:$Y,$IU53+IL$23-$G$23,$IT53)</f>
        <v/>
      </c>
      <c r="IM53" s="12" t="str">
        <f>INDEX('O3-8hr'!$A:$Y,$IU53+IM$23-$G$23,$IT53)</f>
        <v/>
      </c>
      <c r="IN53" s="12" t="str">
        <f>INDEX('O3-8hr'!$A:$Y,$IU53+IN$23-$G$23,$IT53)</f>
        <v/>
      </c>
      <c r="IO53" s="12" t="str">
        <f>INDEX('O3-8hr'!$A:$Y,$IU53+IO$23-$G$23,$IT53)</f>
        <v/>
      </c>
      <c r="IP53" s="12" t="str">
        <f>INDEX('O3-8hr'!$A:$Y,$IU53+IP$23-$G$23,$IT53)</f>
        <v/>
      </c>
      <c r="IQ53" s="17" t="str">
        <f>INDEX('O3-8hr'!$A:$Y,$IU53+IQ$23-$G$23,$IT53)</f>
        <v/>
      </c>
      <c r="IR53" s="26">
        <f t="shared" si="58"/>
        <v>84</v>
      </c>
      <c r="IT53" s="26">
        <f>MATCH($B53,'O3-8hr'!$1:$1,0)</f>
        <v>4</v>
      </c>
      <c r="IU53" s="38">
        <f>MATCH(DATE($A53,$IT$19,$IU$19),'O3-8hr'!$B:$B,0)</f>
        <v>796</v>
      </c>
    </row>
    <row r="54" spans="1:255" ht="12.75" customHeight="1" x14ac:dyDescent="0.2">
      <c r="A54" s="26">
        <v>2017</v>
      </c>
      <c r="B54" s="26">
        <v>100032004</v>
      </c>
      <c r="C54" s="88">
        <f>INDEX(Sites!$A:$N,MATCH($B54,Sites!$A:$A,0),2)</f>
        <v>39.739443999999999</v>
      </c>
      <c r="D54" s="26" t="str">
        <f>INDEX(Sites!$A:$N,MATCH($B54,Sites!$A:$A,0),4)</f>
        <v>DE</v>
      </c>
      <c r="E54" s="26" t="str">
        <f>INDEX(Sites!$A:$N,MATCH($B54,Sites!$A:$A,0),10)</f>
        <v>0.0</v>
      </c>
      <c r="F54" s="148" t="str">
        <f>INDEX(Sites!$A:$N,MATCH($B54,Sites!$A:$A,0),6)</f>
        <v>New Castle (MLK)</v>
      </c>
      <c r="G54" s="18">
        <f>INDEX('O3-8hr'!$A:$Y,$IU54+G$23-$G$23,$IT54)</f>
        <v>37.000000000000007</v>
      </c>
      <c r="H54" s="12">
        <f>INDEX('O3-8hr'!$A:$Y,$IU54+H$23-$G$23,$IT54)</f>
        <v>39</v>
      </c>
      <c r="I54" s="12">
        <f>INDEX('O3-8hr'!$A:$Y,$IU54+I$23-$G$23,$IT54)</f>
        <v>36.000000000000007</v>
      </c>
      <c r="J54" s="12">
        <f>INDEX('O3-8hr'!$A:$Y,$IU54+J$23-$G$23,$IT54)</f>
        <v>38</v>
      </c>
      <c r="K54" s="12">
        <f>INDEX('O3-8hr'!$A:$Y,$IU54+K$23-$G$23,$IT54)</f>
        <v>39</v>
      </c>
      <c r="L54" s="12">
        <f>INDEX('O3-8hr'!$A:$Y,$IU54+L$23-$G$23,$IT54)</f>
        <v>41</v>
      </c>
      <c r="M54" s="12">
        <f>INDEX('O3-8hr'!$A:$Y,$IU54+M$23-$G$23,$IT54)</f>
        <v>47</v>
      </c>
      <c r="N54" s="12">
        <f>INDEX('O3-8hr'!$A:$Y,$IU54+N$23-$G$23,$IT54)</f>
        <v>45.000000000000007</v>
      </c>
      <c r="O54" s="12">
        <f>INDEX('O3-8hr'!$A:$Y,$IU54+O$23-$G$23,$IT54)</f>
        <v>51.000000000000007</v>
      </c>
      <c r="P54" s="12">
        <f>INDEX('O3-8hr'!$A:$Y,$IU54+P$23-$G$23,$IT54)</f>
        <v>38</v>
      </c>
      <c r="Q54" s="12">
        <f>INDEX('O3-8hr'!$A:$Y,$IU54+Q$23-$G$23,$IT54)</f>
        <v>40</v>
      </c>
      <c r="R54" s="12">
        <f>INDEX('O3-8hr'!$A:$Y,$IU54+R$23-$G$23,$IT54)</f>
        <v>37.000000000000007</v>
      </c>
      <c r="S54" s="12">
        <f>INDEX('O3-8hr'!$A:$Y,$IU54+S$23-$G$23,$IT54)</f>
        <v>37.000000000000007</v>
      </c>
      <c r="T54" s="12">
        <f>INDEX('O3-8hr'!$A:$Y,$IU54+T$23-$G$23,$IT54)</f>
        <v>35</v>
      </c>
      <c r="U54" s="12">
        <f>INDEX('O3-8hr'!$A:$Y,$IU54+U$23-$G$23,$IT54)</f>
        <v>41</v>
      </c>
      <c r="V54" s="12">
        <f>INDEX('O3-8hr'!$A:$Y,$IU54+V$23-$G$23,$IT54)</f>
        <v>44.000000000000007</v>
      </c>
      <c r="W54" s="12">
        <f>INDEX('O3-8hr'!$A:$Y,$IU54+W$23-$G$23,$IT54)</f>
        <v>48</v>
      </c>
      <c r="X54" s="12">
        <f>INDEX('O3-8hr'!$A:$Y,$IU54+X$23-$G$23,$IT54)</f>
        <v>37.000000000000007</v>
      </c>
      <c r="Y54" s="12">
        <f>INDEX('O3-8hr'!$A:$Y,$IU54+Y$23-$G$23,$IT54)</f>
        <v>54</v>
      </c>
      <c r="Z54" s="12">
        <f>INDEX('O3-8hr'!$A:$Y,$IU54+Z$23-$G$23,$IT54)</f>
        <v>51.000000000000007</v>
      </c>
      <c r="AA54" s="12">
        <f>INDEX('O3-8hr'!$A:$Y,$IU54+AA$23-$G$23,$IT54)</f>
        <v>38</v>
      </c>
      <c r="AB54" s="12">
        <f>INDEX('O3-8hr'!$A:$Y,$IU54+AB$23-$G$23,$IT54)</f>
        <v>45.000000000000007</v>
      </c>
      <c r="AC54" s="12">
        <f>INDEX('O3-8hr'!$A:$Y,$IU54+AC$23-$G$23,$IT54)</f>
        <v>43</v>
      </c>
      <c r="AD54" s="12">
        <f>INDEX('O3-8hr'!$A:$Y,$IU54+AD$23-$G$23,$IT54)</f>
        <v>49</v>
      </c>
      <c r="AE54" s="12">
        <f>INDEX('O3-8hr'!$A:$Y,$IU54+AE$23-$G$23,$IT54)</f>
        <v>46</v>
      </c>
      <c r="AF54" s="12">
        <f>INDEX('O3-8hr'!$A:$Y,$IU54+AF$23-$G$23,$IT54)</f>
        <v>33</v>
      </c>
      <c r="AG54" s="12">
        <f>INDEX('O3-8hr'!$A:$Y,$IU54+AG$23-$G$23,$IT54)</f>
        <v>23</v>
      </c>
      <c r="AH54" s="12">
        <f>INDEX('O3-8hr'!$A:$Y,$IU54+AH$23-$G$23,$IT54)</f>
        <v>14</v>
      </c>
      <c r="AI54" s="12">
        <f>INDEX('O3-8hr'!$A:$Y,$IU54+AI$23-$G$23,$IT54)</f>
        <v>42</v>
      </c>
      <c r="AJ54" s="12">
        <f>INDEX('O3-8hr'!$A:$Y,$IU54+AJ$23-$G$23,$IT54)</f>
        <v>41</v>
      </c>
      <c r="AK54" s="12">
        <f>INDEX('O3-8hr'!$A:$Y,$IU54+AK$23-$G$23,$IT54)</f>
        <v>34</v>
      </c>
      <c r="AL54" s="12">
        <f>INDEX('O3-8hr'!$A:$Y,$IU54+AL$23-$G$23,$IT54)</f>
        <v>38</v>
      </c>
      <c r="AM54" s="12">
        <f>INDEX('O3-8hr'!$A:$Y,$IU54+AM$23-$G$23,$IT54)</f>
        <v>47</v>
      </c>
      <c r="AN54" s="12">
        <f>INDEX('O3-8hr'!$A:$Y,$IU54+AN$23-$G$23,$IT54)</f>
        <v>49</v>
      </c>
      <c r="AO54" s="12">
        <f>INDEX('O3-8hr'!$A:$Y,$IU54+AO$23-$G$23,$IT54)</f>
        <v>48</v>
      </c>
      <c r="AP54" s="12">
        <f>INDEX('O3-8hr'!$A:$Y,$IU54+AP$23-$G$23,$IT54)</f>
        <v>52.000000000000007</v>
      </c>
      <c r="AQ54" s="12">
        <f>INDEX('O3-8hr'!$A:$Y,$IU54+AQ$23-$G$23,$IT54)</f>
        <v>33</v>
      </c>
      <c r="AR54" s="12">
        <f>INDEX('O3-8hr'!$A:$Y,$IU54+AR$23-$G$23,$IT54)</f>
        <v>35</v>
      </c>
      <c r="AS54" s="12">
        <f>INDEX('O3-8hr'!$A:$Y,$IU54+AS$23-$G$23,$IT54)</f>
        <v>49</v>
      </c>
      <c r="AT54" s="12">
        <f>INDEX('O3-8hr'!$A:$Y,$IU54+AT$23-$G$23,$IT54)</f>
        <v>57</v>
      </c>
      <c r="AU54" s="12">
        <f>INDEX('O3-8hr'!$A:$Y,$IU54+AU$23-$G$23,$IT54)</f>
        <v>63</v>
      </c>
      <c r="AV54" s="12">
        <f>INDEX('O3-8hr'!$A:$Y,$IU54+AV$23-$G$23,$IT54)</f>
        <v>66</v>
      </c>
      <c r="AW54" s="12">
        <f>INDEX('O3-8hr'!$A:$Y,$IU54+AW$23-$G$23,$IT54)</f>
        <v>51.000000000000007</v>
      </c>
      <c r="AX54" s="12">
        <f>INDEX('O3-8hr'!$A:$Y,$IU54+AX$23-$G$23,$IT54)</f>
        <v>49</v>
      </c>
      <c r="AY54" s="12">
        <f>INDEX('O3-8hr'!$A:$Y,$IU54+AY$23-$G$23,$IT54)</f>
        <v>51.000000000000007</v>
      </c>
      <c r="AZ54" s="12">
        <f>INDEX('O3-8hr'!$A:$Y,$IU54+AZ$23-$G$23,$IT54)</f>
        <v>48</v>
      </c>
      <c r="BA54" s="12">
        <f>INDEX('O3-8hr'!$A:$Y,$IU54+BA$23-$G$23,$IT54)</f>
        <v>58</v>
      </c>
      <c r="BB54" s="12">
        <f>INDEX('O3-8hr'!$A:$Y,$IU54+BB$23-$G$23,$IT54)</f>
        <v>39</v>
      </c>
      <c r="BC54" s="12">
        <f>INDEX('O3-8hr'!$A:$Y,$IU54+BC$23-$G$23,$IT54)</f>
        <v>45.000000000000007</v>
      </c>
      <c r="BD54" s="12">
        <f>INDEX('O3-8hr'!$A:$Y,$IU54+BD$23-$G$23,$IT54)</f>
        <v>42</v>
      </c>
      <c r="BE54" s="12">
        <f>INDEX('O3-8hr'!$A:$Y,$IU54+BE$23-$G$23,$IT54)</f>
        <v>48</v>
      </c>
      <c r="BF54" s="12">
        <f>INDEX('O3-8hr'!$A:$Y,$IU54+BF$23-$G$23,$IT54)</f>
        <v>25</v>
      </c>
      <c r="BG54" s="12">
        <f>INDEX('O3-8hr'!$A:$Y,$IU54+BG$23-$G$23,$IT54)</f>
        <v>25</v>
      </c>
      <c r="BH54" s="12">
        <f>INDEX('O3-8hr'!$A:$Y,$IU54+BH$23-$G$23,$IT54)</f>
        <v>36.000000000000007</v>
      </c>
      <c r="BI54" s="12">
        <f>INDEX('O3-8hr'!$A:$Y,$IU54+BI$23-$G$23,$IT54)</f>
        <v>35</v>
      </c>
      <c r="BJ54" s="12">
        <f>INDEX('O3-8hr'!$A:$Y,$IU54+BJ$23-$G$23,$IT54)</f>
        <v>29</v>
      </c>
      <c r="BK54" s="12">
        <f>INDEX('O3-8hr'!$A:$Y,$IU54+BK$23-$G$23,$IT54)</f>
        <v>22.000000000000004</v>
      </c>
      <c r="BL54" s="12">
        <f>INDEX('O3-8hr'!$A:$Y,$IU54+BL$23-$G$23,$IT54)</f>
        <v>39</v>
      </c>
      <c r="BM54" s="12">
        <f>INDEX('O3-8hr'!$A:$Y,$IU54+BM$23-$G$23,$IT54)</f>
        <v>59.000000000000007</v>
      </c>
      <c r="BN54" s="12">
        <f>INDEX('O3-8hr'!$A:$Y,$IU54+BN$23-$G$23,$IT54)</f>
        <v>49</v>
      </c>
      <c r="BO54" s="12">
        <f>INDEX('O3-8hr'!$A:$Y,$IU54+BO$23-$G$23,$IT54)</f>
        <v>47</v>
      </c>
      <c r="BP54" s="12">
        <f>INDEX('O3-8hr'!$A:$Y,$IU54+BP$23-$G$23,$IT54)</f>
        <v>32</v>
      </c>
      <c r="BQ54" s="12">
        <f>INDEX('O3-8hr'!$A:$Y,$IU54+BQ$23-$G$23,$IT54)</f>
        <v>50</v>
      </c>
      <c r="BR54" s="12">
        <f>INDEX('O3-8hr'!$A:$Y,$IU54+BR$23-$G$23,$IT54)</f>
        <v>39</v>
      </c>
      <c r="BS54" s="12">
        <f>INDEX('O3-8hr'!$A:$Y,$IU54+BS$23-$G$23,$IT54)</f>
        <v>46</v>
      </c>
      <c r="BT54" s="12">
        <f>INDEX('O3-8hr'!$A:$Y,$IU54+BT$23-$G$23,$IT54)</f>
        <v>39</v>
      </c>
      <c r="BU54" s="12">
        <f>INDEX('O3-8hr'!$A:$Y,$IU54+BU$23-$G$23,$IT54)</f>
        <v>29</v>
      </c>
      <c r="BV54" s="12">
        <f>INDEX('O3-8hr'!$A:$Y,$IU54+BV$23-$G$23,$IT54)</f>
        <v>36.000000000000007</v>
      </c>
      <c r="BW54" s="12">
        <f>INDEX('O3-8hr'!$A:$Y,$IU54+BW$23-$G$23,$IT54)</f>
        <v>44.000000000000007</v>
      </c>
      <c r="BX54" s="12">
        <f>INDEX('O3-8hr'!$A:$Y,$IU54+BX$23-$G$23,$IT54)</f>
        <v>52.000000000000007</v>
      </c>
      <c r="BY54" s="12">
        <f>INDEX('O3-8hr'!$A:$Y,$IU54+BY$23-$G$23,$IT54)</f>
        <v>53.000000000000007</v>
      </c>
      <c r="BZ54" s="12">
        <f>INDEX('O3-8hr'!$A:$Y,$IU54+BZ$23-$G$23,$IT54)</f>
        <v>36.000000000000007</v>
      </c>
      <c r="CA54" s="12">
        <f>INDEX('O3-8hr'!$A:$Y,$IU54+CA$23-$G$23,$IT54)</f>
        <v>34</v>
      </c>
      <c r="CB54" s="12">
        <f>INDEX('O3-8hr'!$A:$Y,$IU54+CB$23-$G$23,$IT54)</f>
        <v>26.000000000000004</v>
      </c>
      <c r="CC54" s="12">
        <f>INDEX('O3-8hr'!$A:$Y,$IU54+CC$23-$G$23,$IT54)</f>
        <v>54</v>
      </c>
      <c r="CD54" s="12">
        <f>INDEX('O3-8hr'!$A:$Y,$IU54+CD$23-$G$23,$IT54)</f>
        <v>39</v>
      </c>
      <c r="CE54" s="12">
        <f>INDEX('O3-8hr'!$A:$Y,$IU54+CE$23-$G$23,$IT54)</f>
        <v>56</v>
      </c>
      <c r="CF54" s="12">
        <f>INDEX('O3-8hr'!$A:$Y,$IU54+CF$23-$G$23,$IT54)</f>
        <v>71.000000000000014</v>
      </c>
      <c r="CG54" s="12">
        <f>INDEX('O3-8hr'!$A:$Y,$IU54+CG$23-$G$23,$IT54)</f>
        <v>84</v>
      </c>
      <c r="CH54" s="12">
        <f>INDEX('O3-8hr'!$A:$Y,$IU54+CH$23-$G$23,$IT54)</f>
        <v>49</v>
      </c>
      <c r="CI54" s="12">
        <f>INDEX('O3-8hr'!$A:$Y,$IU54+CI$23-$G$23,$IT54)</f>
        <v>41</v>
      </c>
      <c r="CJ54" s="12">
        <f>INDEX('O3-8hr'!$A:$Y,$IU54+CJ$23-$G$23,$IT54)</f>
        <v>41</v>
      </c>
      <c r="CK54" s="12">
        <f>INDEX('O3-8hr'!$A:$Y,$IU54+CK$23-$G$23,$IT54)</f>
        <v>19</v>
      </c>
      <c r="CL54" s="12">
        <f>INDEX('O3-8hr'!$A:$Y,$IU54+CL$23-$G$23,$IT54)</f>
        <v>31</v>
      </c>
      <c r="CM54" s="12">
        <f>INDEX('O3-8hr'!$A:$Y,$IU54+CM$23-$G$23,$IT54)</f>
        <v>49</v>
      </c>
      <c r="CN54" s="12">
        <f>INDEX('O3-8hr'!$A:$Y,$IU54+CN$23-$G$23,$IT54)</f>
        <v>38</v>
      </c>
      <c r="CO54" s="12">
        <f>INDEX('O3-8hr'!$A:$Y,$IU54+CO$23-$G$23,$IT54)</f>
        <v>42</v>
      </c>
      <c r="CP54" s="12">
        <f>INDEX('O3-8hr'!$A:$Y,$IU54+CP$23-$G$23,$IT54)</f>
        <v>36.000000000000007</v>
      </c>
      <c r="CQ54" s="12">
        <f>INDEX('O3-8hr'!$A:$Y,$IU54+CQ$23-$G$23,$IT54)</f>
        <v>42</v>
      </c>
      <c r="CR54" s="12">
        <f>INDEX('O3-8hr'!$A:$Y,$IU54+CR$23-$G$23,$IT54)</f>
        <v>31</v>
      </c>
      <c r="CS54" s="12">
        <f>INDEX('O3-8hr'!$A:$Y,$IU54+CS$23-$G$23,$IT54)</f>
        <v>26.000000000000004</v>
      </c>
      <c r="CT54" s="12">
        <f>INDEX('O3-8hr'!$A:$Y,$IU54+CT$23-$G$23,$IT54)</f>
        <v>52.000000000000007</v>
      </c>
      <c r="CU54" s="12">
        <f>INDEX('O3-8hr'!$A:$Y,$IU54+CU$23-$G$23,$IT54)</f>
        <v>56</v>
      </c>
      <c r="CV54" s="12">
        <f>INDEX('O3-8hr'!$A:$Y,$IU54+CV$23-$G$23,$IT54)</f>
        <v>49</v>
      </c>
      <c r="CW54" s="12">
        <f>INDEX('O3-8hr'!$A:$Y,$IU54+CW$23-$G$23,$IT54)</f>
        <v>45.000000000000007</v>
      </c>
      <c r="CX54" s="12">
        <f>INDEX('O3-8hr'!$A:$Y,$IU54+CX$23-$G$23,$IT54)</f>
        <v>58</v>
      </c>
      <c r="CY54" s="12">
        <f>INDEX('O3-8hr'!$A:$Y,$IU54+CY$23-$G$23,$IT54)</f>
        <v>40</v>
      </c>
      <c r="CZ54" s="12">
        <f>INDEX('O3-8hr'!$A:$Y,$IU54+CZ$23-$G$23,$IT54)</f>
        <v>28</v>
      </c>
      <c r="DA54" s="12">
        <f>INDEX('O3-8hr'!$A:$Y,$IU54+DA$23-$G$23,$IT54)</f>
        <v>31</v>
      </c>
      <c r="DB54" s="12">
        <f>INDEX('O3-8hr'!$A:$Y,$IU54+DB$23-$G$23,$IT54)</f>
        <v>43</v>
      </c>
      <c r="DC54" s="12">
        <f>INDEX('O3-8hr'!$A:$Y,$IU54+DC$23-$G$23,$IT54)</f>
        <v>48</v>
      </c>
      <c r="DD54" s="12">
        <f>INDEX('O3-8hr'!$A:$Y,$IU54+DD$23-$G$23,$IT54)</f>
        <v>67</v>
      </c>
      <c r="DE54" s="12">
        <f>INDEX('O3-8hr'!$A:$Y,$IU54+DE$23-$G$23,$IT54)</f>
        <v>62</v>
      </c>
      <c r="DF54" s="12">
        <f>INDEX('O3-8hr'!$A:$Y,$IU54+DF$23-$G$23,$IT54)</f>
        <v>70</v>
      </c>
      <c r="DG54" s="12">
        <f>INDEX('O3-8hr'!$A:$Y,$IU54+DG$23-$G$23,$IT54)</f>
        <v>70</v>
      </c>
      <c r="DH54" s="12">
        <f>INDEX('O3-8hr'!$A:$Y,$IU54+DH$23-$G$23,$IT54)</f>
        <v>62</v>
      </c>
      <c r="DI54" s="12">
        <f>INDEX('O3-8hr'!$A:$Y,$IU54+DI$23-$G$23,$IT54)</f>
        <v>42</v>
      </c>
      <c r="DJ54" s="12">
        <f>INDEX('O3-8hr'!$A:$Y,$IU54+DJ$23-$G$23,$IT54)</f>
        <v>48</v>
      </c>
      <c r="DK54" s="12">
        <f>INDEX('O3-8hr'!$A:$Y,$IU54+DK$23-$G$23,$IT54)</f>
        <v>39</v>
      </c>
      <c r="DL54" s="12">
        <f>INDEX('O3-8hr'!$A:$Y,$IU54+DL$23-$G$23,$IT54)</f>
        <v>39</v>
      </c>
      <c r="DM54" s="12">
        <f>INDEX('O3-8hr'!$A:$Y,$IU54+DM$23-$G$23,$IT54)</f>
        <v>31</v>
      </c>
      <c r="DN54" s="12">
        <f>INDEX('O3-8hr'!$A:$Y,$IU54+DN$23-$G$23,$IT54)</f>
        <v>56</v>
      </c>
      <c r="DO54" s="12">
        <f>INDEX('O3-8hr'!$A:$Y,$IU54+DO$23-$G$23,$IT54)</f>
        <v>60</v>
      </c>
      <c r="DP54" s="12">
        <f>INDEX('O3-8hr'!$A:$Y,$IU54+DP$23-$G$23,$IT54)</f>
        <v>71.000000000000014</v>
      </c>
      <c r="DQ54" s="12">
        <f>INDEX('O3-8hr'!$A:$Y,$IU54+DQ$23-$G$23,$IT54)</f>
        <v>28</v>
      </c>
      <c r="DR54" s="12">
        <f>INDEX('O3-8hr'!$A:$Y,$IU54+DR$23-$G$23,$IT54)</f>
        <v>47</v>
      </c>
      <c r="DS54" s="12">
        <f>INDEX('O3-8hr'!$A:$Y,$IU54+DS$23-$G$23,$IT54)</f>
        <v>51.000000000000007</v>
      </c>
      <c r="DT54" s="12">
        <f>INDEX('O3-8hr'!$A:$Y,$IU54+DT$23-$G$23,$IT54)</f>
        <v>50</v>
      </c>
      <c r="DU54" s="12">
        <f>INDEX('O3-8hr'!$A:$Y,$IU54+DU$23-$G$23,$IT54)</f>
        <v>47</v>
      </c>
      <c r="DV54" s="12">
        <f>INDEX('O3-8hr'!$A:$Y,$IU54+DV$23-$G$23,$IT54)</f>
        <v>46</v>
      </c>
      <c r="DW54" s="12">
        <f>INDEX('O3-8hr'!$A:$Y,$IU54+DW$23-$G$23,$IT54)</f>
        <v>59.000000000000007</v>
      </c>
      <c r="DX54" s="12">
        <f>INDEX('O3-8hr'!$A:$Y,$IU54+DX$23-$G$23,$IT54)</f>
        <v>58</v>
      </c>
      <c r="DY54" s="12">
        <f>INDEX('O3-8hr'!$A:$Y,$IU54+DY$23-$G$23,$IT54)</f>
        <v>35</v>
      </c>
      <c r="DZ54" s="12">
        <f>INDEX('O3-8hr'!$A:$Y,$IU54+DZ$23-$G$23,$IT54)</f>
        <v>59.000000000000007</v>
      </c>
      <c r="EA54" s="12">
        <f>INDEX('O3-8hr'!$A:$Y,$IU54+EA$23-$G$23,$IT54)</f>
        <v>63</v>
      </c>
      <c r="EB54" s="12">
        <f>INDEX('O3-8hr'!$A:$Y,$IU54+EB$23-$G$23,$IT54)</f>
        <v>68</v>
      </c>
      <c r="EC54" s="12">
        <f>INDEX('O3-8hr'!$A:$Y,$IU54+EC$23-$G$23,$IT54)</f>
        <v>41</v>
      </c>
      <c r="ED54" s="12">
        <f>INDEX('O3-8hr'!$A:$Y,$IU54+ED$23-$G$23,$IT54)</f>
        <v>20</v>
      </c>
      <c r="EE54" s="12">
        <f>INDEX('O3-8hr'!$A:$Y,$IU54+EE$23-$G$23,$IT54)</f>
        <v>44.000000000000007</v>
      </c>
      <c r="EF54" s="12">
        <f>INDEX('O3-8hr'!$A:$Y,$IU54+EF$23-$G$23,$IT54)</f>
        <v>54</v>
      </c>
      <c r="EG54" s="12">
        <f>INDEX('O3-8hr'!$A:$Y,$IU54+EG$23-$G$23,$IT54)</f>
        <v>40</v>
      </c>
      <c r="EH54" s="12">
        <f>INDEX('O3-8hr'!$A:$Y,$IU54+EH$23-$G$23,$IT54)</f>
        <v>47</v>
      </c>
      <c r="EI54" s="12">
        <f>INDEX('O3-8hr'!$A:$Y,$IU54+EI$23-$G$23,$IT54)</f>
        <v>64</v>
      </c>
      <c r="EJ54" s="12">
        <f>INDEX('O3-8hr'!$A:$Y,$IU54+EJ$23-$G$23,$IT54)</f>
        <v>51.000000000000007</v>
      </c>
      <c r="EK54" s="12">
        <f>INDEX('O3-8hr'!$A:$Y,$IU54+EK$23-$G$23,$IT54)</f>
        <v>49</v>
      </c>
      <c r="EL54" s="12">
        <f>INDEX('O3-8hr'!$A:$Y,$IU54+EL$23-$G$23,$IT54)</f>
        <v>41</v>
      </c>
      <c r="EM54" s="12">
        <f>INDEX('O3-8hr'!$A:$Y,$IU54+EM$23-$G$23,$IT54)</f>
        <v>45.000000000000007</v>
      </c>
      <c r="EN54" s="12">
        <f>INDEX('O3-8hr'!$A:$Y,$IU54+EN$23-$G$23,$IT54)</f>
        <v>43</v>
      </c>
      <c r="EO54" s="12">
        <f>INDEX('O3-8hr'!$A:$Y,$IU54+EO$23-$G$23,$IT54)</f>
        <v>43</v>
      </c>
      <c r="EP54" s="12">
        <f>INDEX('O3-8hr'!$A:$Y,$IU54+EP$23-$G$23,$IT54)</f>
        <v>41</v>
      </c>
      <c r="EQ54" s="12">
        <f>INDEX('O3-8hr'!$A:$Y,$IU54+EQ$23-$G$23,$IT54)</f>
        <v>57</v>
      </c>
      <c r="ER54" s="12">
        <f>INDEX('O3-8hr'!$A:$Y,$IU54+ER$23-$G$23,$IT54)</f>
        <v>69</v>
      </c>
      <c r="ES54" s="12">
        <f>INDEX('O3-8hr'!$A:$Y,$IU54+ES$23-$G$23,$IT54)</f>
        <v>58</v>
      </c>
      <c r="ET54" s="12">
        <f>INDEX('O3-8hr'!$A:$Y,$IU54+ET$23-$G$23,$IT54)</f>
        <v>71.000000000000014</v>
      </c>
      <c r="EU54" s="12">
        <f>INDEX('O3-8hr'!$A:$Y,$IU54+EU$23-$G$23,$IT54)</f>
        <v>46</v>
      </c>
      <c r="EV54" s="12">
        <f>INDEX('O3-8hr'!$A:$Y,$IU54+EV$23-$G$23,$IT54)</f>
        <v>51.000000000000007</v>
      </c>
      <c r="EW54" s="12">
        <f>INDEX('O3-8hr'!$A:$Y,$IU54+EW$23-$G$23,$IT54)</f>
        <v>28</v>
      </c>
      <c r="EX54" s="12">
        <f>INDEX('O3-8hr'!$A:$Y,$IU54+EX$23-$G$23,$IT54)</f>
        <v>37.000000000000007</v>
      </c>
      <c r="EY54" s="12">
        <f>INDEX('O3-8hr'!$A:$Y,$IU54+EY$23-$G$23,$IT54)</f>
        <v>36.000000000000007</v>
      </c>
      <c r="EZ54" s="12">
        <f>INDEX('O3-8hr'!$A:$Y,$IU54+EZ$23-$G$23,$IT54)</f>
        <v>46</v>
      </c>
      <c r="FA54" s="12">
        <f>INDEX('O3-8hr'!$A:$Y,$IU54+FA$23-$G$23,$IT54)</f>
        <v>27</v>
      </c>
      <c r="FB54" s="12">
        <f>INDEX('O3-8hr'!$A:$Y,$IU54+FB$23-$G$23,$IT54)</f>
        <v>39</v>
      </c>
      <c r="FC54" s="12">
        <f>INDEX('O3-8hr'!$A:$Y,$IU54+FC$23-$G$23,$IT54)</f>
        <v>41</v>
      </c>
      <c r="FD54" s="12">
        <f>INDEX('O3-8hr'!$A:$Y,$IU54+FD$23-$G$23,$IT54)</f>
        <v>54</v>
      </c>
      <c r="FE54" s="12">
        <f>INDEX('O3-8hr'!$A:$Y,$IU54+FE$23-$G$23,$IT54)</f>
        <v>46</v>
      </c>
      <c r="FF54" s="12">
        <f>INDEX('O3-8hr'!$A:$Y,$IU54+FF$23-$G$23,$IT54)</f>
        <v>48</v>
      </c>
      <c r="FG54" s="12">
        <f>INDEX('O3-8hr'!$A:$Y,$IU54+FG$23-$G$23,$IT54)</f>
        <v>43</v>
      </c>
      <c r="FH54" s="12">
        <f>INDEX('O3-8hr'!$A:$Y,$IU54+FH$23-$G$23,$IT54)</f>
        <v>36.000000000000007</v>
      </c>
      <c r="FI54" s="12">
        <f>INDEX('O3-8hr'!$A:$Y,$IU54+FI$23-$G$23,$IT54)</f>
        <v>33</v>
      </c>
      <c r="FJ54" s="12">
        <f>INDEX('O3-8hr'!$A:$Y,$IU54+FJ$23-$G$23,$IT54)</f>
        <v>28</v>
      </c>
      <c r="FK54" s="12">
        <f>INDEX('O3-8hr'!$A:$Y,$IU54+FK$23-$G$23,$IT54)</f>
        <v>37.000000000000007</v>
      </c>
      <c r="FL54" s="12">
        <f>INDEX('O3-8hr'!$A:$Y,$IU54+FL$23-$G$23,$IT54)</f>
        <v>63</v>
      </c>
      <c r="FM54" s="12">
        <f>INDEX('O3-8hr'!$A:$Y,$IU54+FM$23-$G$23,$IT54)</f>
        <v>58</v>
      </c>
      <c r="FN54" s="12">
        <f>INDEX('O3-8hr'!$A:$Y,$IU54+FN$23-$G$23,$IT54)</f>
        <v>46</v>
      </c>
      <c r="FO54" s="12">
        <f>INDEX('O3-8hr'!$A:$Y,$IU54+FO$23-$G$23,$IT54)</f>
        <v>36.000000000000007</v>
      </c>
      <c r="FP54" s="12">
        <f>INDEX('O3-8hr'!$A:$Y,$IU54+FP$23-$G$23,$IT54)</f>
        <v>43</v>
      </c>
      <c r="FQ54" s="12">
        <f>INDEX('O3-8hr'!$A:$Y,$IU54+FQ$23-$G$23,$IT54)</f>
        <v>49</v>
      </c>
      <c r="FR54" s="12">
        <f>INDEX('O3-8hr'!$A:$Y,$IU54+FR$23-$G$23,$IT54)</f>
        <v>19</v>
      </c>
      <c r="FS54" s="12">
        <f>INDEX('O3-8hr'!$A:$Y,$IU54+FS$23-$G$23,$IT54)</f>
        <v>52.000000000000007</v>
      </c>
      <c r="FT54" s="12">
        <f>INDEX('O3-8hr'!$A:$Y,$IU54+FT$23-$G$23,$IT54)</f>
        <v>55</v>
      </c>
      <c r="FU54" s="12">
        <f>INDEX('O3-8hr'!$A:$Y,$IU54+FU$23-$G$23,$IT54)</f>
        <v>31</v>
      </c>
      <c r="FV54" s="12">
        <f>INDEX('O3-8hr'!$A:$Y,$IU54+FV$23-$G$23,$IT54)</f>
        <v>52.000000000000007</v>
      </c>
      <c r="FW54" s="12">
        <f>INDEX('O3-8hr'!$A:$Y,$IU54+FW$23-$G$23,$IT54)</f>
        <v>36.000000000000007</v>
      </c>
      <c r="FX54" s="12">
        <f>INDEX('O3-8hr'!$A:$Y,$IU54+FX$23-$G$23,$IT54)</f>
        <v>49</v>
      </c>
      <c r="FY54" s="12">
        <f>INDEX('O3-8hr'!$A:$Y,$IU54+FY$23-$G$23,$IT54)</f>
        <v>50</v>
      </c>
      <c r="FZ54" s="12">
        <f>INDEX('O3-8hr'!$A:$Y,$IU54+FZ$23-$G$23,$IT54)</f>
        <v>43</v>
      </c>
      <c r="GA54" s="12">
        <f>INDEX('O3-8hr'!$A:$Y,$IU54+GA$23-$G$23,$IT54)</f>
        <v>41</v>
      </c>
      <c r="GB54" s="12">
        <f>INDEX('O3-8hr'!$A:$Y,$IU54+GB$23-$G$23,$IT54)</f>
        <v>37.000000000000007</v>
      </c>
      <c r="GC54" s="12">
        <f>INDEX('O3-8hr'!$A:$Y,$IU54+GC$23-$G$23,$IT54)</f>
        <v>44.000000000000007</v>
      </c>
      <c r="GD54" s="12">
        <f>INDEX('O3-8hr'!$A:$Y,$IU54+GD$23-$G$23,$IT54)</f>
        <v>49</v>
      </c>
      <c r="GE54" s="12">
        <f>INDEX('O3-8hr'!$A:$Y,$IU54+GE$23-$G$23,$IT54)</f>
        <v>35</v>
      </c>
      <c r="GF54" s="12">
        <f>INDEX('O3-8hr'!$A:$Y,$IU54+GF$23-$G$23,$IT54)</f>
        <v>17</v>
      </c>
      <c r="GG54" s="12">
        <f>INDEX('O3-8hr'!$A:$Y,$IU54+GG$23-$G$23,$IT54)</f>
        <v>41</v>
      </c>
      <c r="GH54" s="12">
        <f>INDEX('O3-8hr'!$A:$Y,$IU54+GH$23-$G$23,$IT54)</f>
        <v>52.000000000000007</v>
      </c>
      <c r="GI54" s="12">
        <f>INDEX('O3-8hr'!$A:$Y,$IU54+GI$23-$G$23,$IT54)</f>
        <v>31</v>
      </c>
      <c r="GJ54" s="12">
        <f>INDEX('O3-8hr'!$A:$Y,$IU54+GJ$23-$G$23,$IT54)</f>
        <v>33</v>
      </c>
      <c r="GK54" s="12">
        <f>INDEX('O3-8hr'!$A:$Y,$IU54+GK$23-$G$23,$IT54)</f>
        <v>27</v>
      </c>
      <c r="GL54" s="12">
        <f>INDEX('O3-8hr'!$A:$Y,$IU54+GL$23-$G$23,$IT54)</f>
        <v>47</v>
      </c>
      <c r="GM54" s="12">
        <f>INDEX('O3-8hr'!$A:$Y,$IU54+GM$23-$G$23,$IT54)</f>
        <v>49</v>
      </c>
      <c r="GN54" s="12">
        <f>INDEX('O3-8hr'!$A:$Y,$IU54+GN$23-$G$23,$IT54)</f>
        <v>25</v>
      </c>
      <c r="GO54" s="12">
        <f>INDEX('O3-8hr'!$A:$Y,$IU54+GO$23-$G$23,$IT54)</f>
        <v>33</v>
      </c>
      <c r="GP54" s="12">
        <f>INDEX('O3-8hr'!$A:$Y,$IU54+GP$23-$G$23,$IT54)</f>
        <v>34</v>
      </c>
      <c r="GQ54" s="12">
        <f>INDEX('O3-8hr'!$A:$Y,$IU54+GQ$23-$G$23,$IT54)</f>
        <v>26.000000000000004</v>
      </c>
      <c r="GR54" s="12">
        <f>INDEX('O3-8hr'!$A:$Y,$IU54+GR$23-$G$23,$IT54)</f>
        <v>26.000000000000004</v>
      </c>
      <c r="GS54" s="12">
        <f>INDEX('O3-8hr'!$A:$Y,$IU54+GS$23-$G$23,$IT54)</f>
        <v>32</v>
      </c>
      <c r="GT54" s="12">
        <f>INDEX('O3-8hr'!$A:$Y,$IU54+GT$23-$G$23,$IT54)</f>
        <v>44.000000000000007</v>
      </c>
      <c r="GU54" s="12">
        <f>INDEX('O3-8hr'!$A:$Y,$IU54+GU$23-$G$23,$IT54)</f>
        <v>17</v>
      </c>
      <c r="GV54" s="12">
        <f>INDEX('O3-8hr'!$A:$Y,$IU54+GV$23-$G$23,$IT54)</f>
        <v>51.000000000000007</v>
      </c>
      <c r="GW54" s="12">
        <f>INDEX('O3-8hr'!$A:$Y,$IU54+GW$23-$G$23,$IT54)</f>
        <v>42</v>
      </c>
      <c r="GX54" s="12">
        <f>INDEX('O3-8hr'!$A:$Y,$IU54+GX$23-$G$23,$IT54)</f>
        <v>54</v>
      </c>
      <c r="GY54" s="12">
        <f>INDEX('O3-8hr'!$A:$Y,$IU54+GY$23-$G$23,$IT54)</f>
        <v>57</v>
      </c>
      <c r="GZ54" s="12">
        <f>INDEX('O3-8hr'!$A:$Y,$IU54+GZ$23-$G$23,$IT54)</f>
        <v>21</v>
      </c>
      <c r="HA54" s="12">
        <f>INDEX('O3-8hr'!$A:$Y,$IU54+HA$23-$G$23,$IT54)</f>
        <v>22.000000000000004</v>
      </c>
      <c r="HB54" s="12">
        <f>INDEX('O3-8hr'!$A:$Y,$IU54+HB$23-$G$23,$IT54)</f>
        <v>32</v>
      </c>
      <c r="HC54" s="12">
        <f>INDEX('O3-8hr'!$A:$Y,$IU54+HC$23-$G$23,$IT54)</f>
        <v>35</v>
      </c>
      <c r="HD54" s="12">
        <f>INDEX('O3-8hr'!$A:$Y,$IU54+HD$23-$G$23,$IT54)</f>
        <v>33</v>
      </c>
      <c r="HE54" s="12">
        <f>INDEX('O3-8hr'!$A:$Y,$IU54+HE$23-$G$23,$IT54)</f>
        <v>40</v>
      </c>
      <c r="HF54" s="12">
        <f>INDEX('O3-8hr'!$A:$Y,$IU54+HF$23-$G$23,$IT54)</f>
        <v>62</v>
      </c>
      <c r="HG54" s="12">
        <f>INDEX('O3-8hr'!$A:$Y,$IU54+HG$23-$G$23,$IT54)</f>
        <v>70</v>
      </c>
      <c r="HH54" s="12">
        <f>INDEX('O3-8hr'!$A:$Y,$IU54+HH$23-$G$23,$IT54)</f>
        <v>31</v>
      </c>
      <c r="HI54" s="12">
        <f>INDEX('O3-8hr'!$A:$Y,$IU54+HI$23-$G$23,$IT54)</f>
        <v>30</v>
      </c>
      <c r="HJ54" s="12">
        <f>INDEX('O3-8hr'!$A:$Y,$IU54+HJ$23-$G$23,$IT54)</f>
        <v>37.000000000000007</v>
      </c>
      <c r="HK54" s="12">
        <f>INDEX('O3-8hr'!$A:$Y,$IU54+HK$23-$G$23,$IT54)</f>
        <v>37.000000000000007</v>
      </c>
      <c r="HL54" s="12">
        <f>INDEX('O3-8hr'!$A:$Y,$IU54+HL$23-$G$23,$IT54)</f>
        <v>27</v>
      </c>
      <c r="HM54" s="12">
        <f>INDEX('O3-8hr'!$A:$Y,$IU54+HM$23-$G$23,$IT54)</f>
        <v>40</v>
      </c>
      <c r="HN54" s="12">
        <f>INDEX('O3-8hr'!$A:$Y,$IU54+HN$23-$G$23,$IT54)</f>
        <v>48</v>
      </c>
      <c r="HO54" s="12">
        <f>INDEX('O3-8hr'!$A:$Y,$IU54+HO$23-$G$23,$IT54)</f>
        <v>35</v>
      </c>
      <c r="HP54" s="12">
        <f>INDEX('O3-8hr'!$A:$Y,$IU54+HP$23-$G$23,$IT54)</f>
        <v>40</v>
      </c>
      <c r="HQ54" s="12">
        <f>INDEX('O3-8hr'!$A:$Y,$IU54+HQ$23-$G$23,$IT54)</f>
        <v>52.000000000000007</v>
      </c>
      <c r="HR54" s="12">
        <f>INDEX('O3-8hr'!$A:$Y,$IU54+HR$23-$G$23,$IT54)</f>
        <v>47</v>
      </c>
      <c r="HS54" s="12">
        <f>INDEX('O3-8hr'!$A:$Y,$IU54+HS$23-$G$23,$IT54)</f>
        <v>33</v>
      </c>
      <c r="HT54" s="12">
        <f>INDEX('O3-8hr'!$A:$Y,$IU54+HT$23-$G$23,$IT54)</f>
        <v>19</v>
      </c>
      <c r="HU54" s="12">
        <f>INDEX('O3-8hr'!$A:$Y,$IU54+HU$23-$G$23,$IT54)</f>
        <v>16</v>
      </c>
      <c r="HV54" s="12">
        <f>INDEX('O3-8hr'!$A:$Y,$IU54+HV$23-$G$23,$IT54)</f>
        <v>30</v>
      </c>
      <c r="HW54" s="12">
        <f>INDEX('O3-8hr'!$A:$Y,$IU54+HW$23-$G$23,$IT54)</f>
        <v>36.000000000000007</v>
      </c>
      <c r="HX54" s="12">
        <f>INDEX('O3-8hr'!$A:$Y,$IU54+HX$23-$G$23,$IT54)</f>
        <v>29</v>
      </c>
      <c r="HY54" s="12">
        <f>INDEX('O3-8hr'!$A:$Y,$IU54+HY$23-$G$23,$IT54)</f>
        <v>22.000000000000004</v>
      </c>
      <c r="HZ54" s="12">
        <f>INDEX('O3-8hr'!$A:$Y,$IU54+HZ$23-$G$23,$IT54)</f>
        <v>22.000000000000004</v>
      </c>
      <c r="IA54" s="12">
        <f>INDEX('O3-8hr'!$A:$Y,$IU54+IA$23-$G$23,$IT54)</f>
        <v>27</v>
      </c>
      <c r="IB54" s="12">
        <f>INDEX('O3-8hr'!$A:$Y,$IU54+IB$23-$G$23,$IT54)</f>
        <v>25</v>
      </c>
      <c r="IC54" s="12">
        <f>INDEX('O3-8hr'!$A:$Y,$IU54+IC$23-$G$23,$IT54)</f>
        <v>29</v>
      </c>
      <c r="ID54" s="12">
        <f>INDEX('O3-8hr'!$A:$Y,$IU54+ID$23-$G$23,$IT54)</f>
        <v>37.000000000000007</v>
      </c>
      <c r="IE54" s="12">
        <f>INDEX('O3-8hr'!$A:$Y,$IU54+IE$23-$G$23,$IT54)</f>
        <v>41</v>
      </c>
      <c r="IF54" s="12">
        <f>INDEX('O3-8hr'!$A:$Y,$IU54+IF$23-$G$23,$IT54)</f>
        <v>43</v>
      </c>
      <c r="IG54" s="12">
        <f>INDEX('O3-8hr'!$A:$Y,$IU54+IG$23-$G$23,$IT54)</f>
        <v>41</v>
      </c>
      <c r="IH54" s="12">
        <f>INDEX('O3-8hr'!$A:$Y,$IU54+IH$23-$G$23,$IT54)</f>
        <v>43</v>
      </c>
      <c r="II54" s="12">
        <f>INDEX('O3-8hr'!$A:$Y,$IU54+II$23-$G$23,$IT54)</f>
        <v>36.000000000000007</v>
      </c>
      <c r="IJ54" s="12">
        <f>INDEX('O3-8hr'!$A:$Y,$IU54+IJ$23-$G$23,$IT54)</f>
        <v>40</v>
      </c>
      <c r="IK54" s="12">
        <f>INDEX('O3-8hr'!$A:$Y,$IU54+IK$23-$G$23,$IT54)</f>
        <v>32</v>
      </c>
      <c r="IL54" s="12">
        <f>INDEX('O3-8hr'!$A:$Y,$IU54+IL$23-$G$23,$IT54)</f>
        <v>21</v>
      </c>
      <c r="IM54" s="12">
        <f>INDEX('O3-8hr'!$A:$Y,$IU54+IM$23-$G$23,$IT54)</f>
        <v>37.000000000000007</v>
      </c>
      <c r="IN54" s="12">
        <f>INDEX('O3-8hr'!$A:$Y,$IU54+IN$23-$G$23,$IT54)</f>
        <v>46</v>
      </c>
      <c r="IO54" s="12">
        <f>INDEX('O3-8hr'!$A:$Y,$IU54+IO$23-$G$23,$IT54)</f>
        <v>32</v>
      </c>
      <c r="IP54" s="12">
        <f>INDEX('O3-8hr'!$A:$Y,$IU54+IP$23-$G$23,$IT54)</f>
        <v>30</v>
      </c>
      <c r="IQ54" s="17">
        <f>INDEX('O3-8hr'!$A:$Y,$IU54+IQ$23-$G$23,$IT54)</f>
        <v>28</v>
      </c>
      <c r="IR54" s="26">
        <f t="shared" si="58"/>
        <v>84</v>
      </c>
      <c r="IT54" s="26">
        <f>MATCH($B54,'O3-8hr'!$1:$1,0)</f>
        <v>7</v>
      </c>
      <c r="IU54" s="38">
        <f>MATCH(DATE($A54,$IT$19,$IU$19),'O3-8hr'!$B:$B,0)</f>
        <v>796</v>
      </c>
    </row>
    <row r="55" spans="1:255" ht="12.75" customHeight="1" x14ac:dyDescent="0.2">
      <c r="A55" s="26">
        <v>2017</v>
      </c>
      <c r="B55" s="26">
        <v>100051003</v>
      </c>
      <c r="C55" s="88">
        <f>INDEX(Sites!$A:$N,MATCH($B55,Sites!$A:$A,0),2)</f>
        <v>38.7791</v>
      </c>
      <c r="D55" s="26" t="str">
        <f>INDEX(Sites!$A:$N,MATCH($B55,Sites!$A:$A,0),4)</f>
        <v>DE</v>
      </c>
      <c r="E55" s="26" t="str">
        <f>INDEX(Sites!$A:$N,MATCH($B55,Sites!$A:$A,0),10)</f>
        <v>0.0</v>
      </c>
      <c r="F55" s="148" t="str">
        <f>INDEX(Sites!$A:$N,MATCH($B55,Sites!$A:$A,0),6)</f>
        <v>Sussex (LEWES)</v>
      </c>
      <c r="G55" s="18">
        <f>INDEX('O3-8hr'!$A:$Y,$IU55+G$23-$G$23,$IT55)</f>
        <v>37.000000000000007</v>
      </c>
      <c r="H55" s="12">
        <f>INDEX('O3-8hr'!$A:$Y,$IU55+H$23-$G$23,$IT55)</f>
        <v>42</v>
      </c>
      <c r="I55" s="12">
        <f>INDEX('O3-8hr'!$A:$Y,$IU55+I$23-$G$23,$IT55)</f>
        <v>40</v>
      </c>
      <c r="J55" s="12">
        <f>INDEX('O3-8hr'!$A:$Y,$IU55+J$23-$G$23,$IT55)</f>
        <v>43</v>
      </c>
      <c r="K55" s="12">
        <f>INDEX('O3-8hr'!$A:$Y,$IU55+K$23-$G$23,$IT55)</f>
        <v>40</v>
      </c>
      <c r="L55" s="12">
        <f>INDEX('O3-8hr'!$A:$Y,$IU55+L$23-$G$23,$IT55)</f>
        <v>47</v>
      </c>
      <c r="M55" s="12">
        <f>INDEX('O3-8hr'!$A:$Y,$IU55+M$23-$G$23,$IT55)</f>
        <v>52.000000000000007</v>
      </c>
      <c r="N55" s="12">
        <f>INDEX('O3-8hr'!$A:$Y,$IU55+N$23-$G$23,$IT55)</f>
        <v>47</v>
      </c>
      <c r="O55" s="12">
        <f>INDEX('O3-8hr'!$A:$Y,$IU55+O$23-$G$23,$IT55)</f>
        <v>54</v>
      </c>
      <c r="P55" s="12">
        <f>INDEX('O3-8hr'!$A:$Y,$IU55+P$23-$G$23,$IT55)</f>
        <v>41</v>
      </c>
      <c r="Q55" s="12">
        <f>INDEX('O3-8hr'!$A:$Y,$IU55+Q$23-$G$23,$IT55)</f>
        <v>41</v>
      </c>
      <c r="R55" s="12">
        <f>INDEX('O3-8hr'!$A:$Y,$IU55+R$23-$G$23,$IT55)</f>
        <v>42</v>
      </c>
      <c r="S55" s="12">
        <f>INDEX('O3-8hr'!$A:$Y,$IU55+S$23-$G$23,$IT55)</f>
        <v>46</v>
      </c>
      <c r="T55" s="12">
        <f>INDEX('O3-8hr'!$A:$Y,$IU55+T$23-$G$23,$IT55)</f>
        <v>38</v>
      </c>
      <c r="U55" s="12">
        <f>INDEX('O3-8hr'!$A:$Y,$IU55+U$23-$G$23,$IT55)</f>
        <v>41</v>
      </c>
      <c r="V55" s="12">
        <f>INDEX('O3-8hr'!$A:$Y,$IU55+V$23-$G$23,$IT55)</f>
        <v>46</v>
      </c>
      <c r="W55" s="12">
        <f>INDEX('O3-8hr'!$A:$Y,$IU55+W$23-$G$23,$IT55)</f>
        <v>47</v>
      </c>
      <c r="X55" s="12">
        <f>INDEX('O3-8hr'!$A:$Y,$IU55+X$23-$G$23,$IT55)</f>
        <v>50</v>
      </c>
      <c r="Y55" s="12">
        <f>INDEX('O3-8hr'!$A:$Y,$IU55+Y$23-$G$23,$IT55)</f>
        <v>52.000000000000007</v>
      </c>
      <c r="Z55" s="12">
        <f>INDEX('O3-8hr'!$A:$Y,$IU55+Z$23-$G$23,$IT55)</f>
        <v>53.000000000000007</v>
      </c>
      <c r="AA55" s="12">
        <f>INDEX('O3-8hr'!$A:$Y,$IU55+AA$23-$G$23,$IT55)</f>
        <v>39</v>
      </c>
      <c r="AB55" s="12">
        <f>INDEX('O3-8hr'!$A:$Y,$IU55+AB$23-$G$23,$IT55)</f>
        <v>48</v>
      </c>
      <c r="AC55" s="12">
        <f>INDEX('O3-8hr'!$A:$Y,$IU55+AC$23-$G$23,$IT55)</f>
        <v>43</v>
      </c>
      <c r="AD55" s="12">
        <f>INDEX('O3-8hr'!$A:$Y,$IU55+AD$23-$G$23,$IT55)</f>
        <v>52.000000000000007</v>
      </c>
      <c r="AE55" s="12">
        <f>INDEX('O3-8hr'!$A:$Y,$IU55+AE$23-$G$23,$IT55)</f>
        <v>50</v>
      </c>
      <c r="AF55" s="12">
        <f>INDEX('O3-8hr'!$A:$Y,$IU55+AF$23-$G$23,$IT55)</f>
        <v>41</v>
      </c>
      <c r="AG55" s="12">
        <f>INDEX('O3-8hr'!$A:$Y,$IU55+AG$23-$G$23,$IT55)</f>
        <v>43</v>
      </c>
      <c r="AH55" s="12">
        <f>INDEX('O3-8hr'!$A:$Y,$IU55+AH$23-$G$23,$IT55)</f>
        <v>43</v>
      </c>
      <c r="AI55" s="12">
        <f>INDEX('O3-8hr'!$A:$Y,$IU55+AI$23-$G$23,$IT55)</f>
        <v>44.000000000000007</v>
      </c>
      <c r="AJ55" s="12">
        <f>INDEX('O3-8hr'!$A:$Y,$IU55+AJ$23-$G$23,$IT55)</f>
        <v>44.000000000000007</v>
      </c>
      <c r="AK55" s="12">
        <f>INDEX('O3-8hr'!$A:$Y,$IU55+AK$23-$G$23,$IT55)</f>
        <v>45.000000000000007</v>
      </c>
      <c r="AL55" s="12">
        <f>INDEX('O3-8hr'!$A:$Y,$IU55+AL$23-$G$23,$IT55)</f>
        <v>38</v>
      </c>
      <c r="AM55" s="12">
        <f>INDEX('O3-8hr'!$A:$Y,$IU55+AM$23-$G$23,$IT55)</f>
        <v>48</v>
      </c>
      <c r="AN55" s="12">
        <f>INDEX('O3-8hr'!$A:$Y,$IU55+AN$23-$G$23,$IT55)</f>
        <v>50</v>
      </c>
      <c r="AO55" s="12">
        <f>INDEX('O3-8hr'!$A:$Y,$IU55+AO$23-$G$23,$IT55)</f>
        <v>46</v>
      </c>
      <c r="AP55" s="12">
        <f>INDEX('O3-8hr'!$A:$Y,$IU55+AP$23-$G$23,$IT55)</f>
        <v>51.000000000000007</v>
      </c>
      <c r="AQ55" s="12">
        <f>INDEX('O3-8hr'!$A:$Y,$IU55+AQ$23-$G$23,$IT55)</f>
        <v>49</v>
      </c>
      <c r="AR55" s="12">
        <f>INDEX('O3-8hr'!$A:$Y,$IU55+AR$23-$G$23,$IT55)</f>
        <v>36.000000000000007</v>
      </c>
      <c r="AS55" s="12">
        <f>INDEX('O3-8hr'!$A:$Y,$IU55+AS$23-$G$23,$IT55)</f>
        <v>49</v>
      </c>
      <c r="AT55" s="12">
        <f>INDEX('O3-8hr'!$A:$Y,$IU55+AT$23-$G$23,$IT55)</f>
        <v>53.000000000000007</v>
      </c>
      <c r="AU55" s="12">
        <f>INDEX('O3-8hr'!$A:$Y,$IU55+AU$23-$G$23,$IT55)</f>
        <v>60</v>
      </c>
      <c r="AV55" s="12">
        <f>INDEX('O3-8hr'!$A:$Y,$IU55+AV$23-$G$23,$IT55)</f>
        <v>55</v>
      </c>
      <c r="AW55" s="12">
        <f>INDEX('O3-8hr'!$A:$Y,$IU55+AW$23-$G$23,$IT55)</f>
        <v>55</v>
      </c>
      <c r="AX55" s="12">
        <f>INDEX('O3-8hr'!$A:$Y,$IU55+AX$23-$G$23,$IT55)</f>
        <v>45.000000000000007</v>
      </c>
      <c r="AY55" s="12">
        <f>INDEX('O3-8hr'!$A:$Y,$IU55+AY$23-$G$23,$IT55)</f>
        <v>50</v>
      </c>
      <c r="AZ55" s="12">
        <f>INDEX('O3-8hr'!$A:$Y,$IU55+AZ$23-$G$23,$IT55)</f>
        <v>48</v>
      </c>
      <c r="BA55" s="12">
        <f>INDEX('O3-8hr'!$A:$Y,$IU55+BA$23-$G$23,$IT55)</f>
        <v>54</v>
      </c>
      <c r="BB55" s="12">
        <f>INDEX('O3-8hr'!$A:$Y,$IU55+BB$23-$G$23,$IT55)</f>
        <v>44.000000000000007</v>
      </c>
      <c r="BC55" s="12">
        <f>INDEX('O3-8hr'!$A:$Y,$IU55+BC$23-$G$23,$IT55)</f>
        <v>41</v>
      </c>
      <c r="BD55" s="12">
        <f>INDEX('O3-8hr'!$A:$Y,$IU55+BD$23-$G$23,$IT55)</f>
        <v>40</v>
      </c>
      <c r="BE55" s="12">
        <f>INDEX('O3-8hr'!$A:$Y,$IU55+BE$23-$G$23,$IT55)</f>
        <v>40</v>
      </c>
      <c r="BF55" s="12">
        <f>INDEX('O3-8hr'!$A:$Y,$IU55+BF$23-$G$23,$IT55)</f>
        <v>42</v>
      </c>
      <c r="BG55" s="12">
        <f>INDEX('O3-8hr'!$A:$Y,$IU55+BG$23-$G$23,$IT55)</f>
        <v>32</v>
      </c>
      <c r="BH55" s="12">
        <f>INDEX('O3-8hr'!$A:$Y,$IU55+BH$23-$G$23,$IT55)</f>
        <v>32</v>
      </c>
      <c r="BI55" s="12">
        <f>INDEX('O3-8hr'!$A:$Y,$IU55+BI$23-$G$23,$IT55)</f>
        <v>41</v>
      </c>
      <c r="BJ55" s="12">
        <f>INDEX('O3-8hr'!$A:$Y,$IU55+BJ$23-$G$23,$IT55)</f>
        <v>39</v>
      </c>
      <c r="BK55" s="12">
        <f>INDEX('O3-8hr'!$A:$Y,$IU55+BK$23-$G$23,$IT55)</f>
        <v>33</v>
      </c>
      <c r="BL55" s="12">
        <f>INDEX('O3-8hr'!$A:$Y,$IU55+BL$23-$G$23,$IT55)</f>
        <v>48</v>
      </c>
      <c r="BM55" s="12">
        <f>INDEX('O3-8hr'!$A:$Y,$IU55+BM$23-$G$23,$IT55)</f>
        <v>54</v>
      </c>
      <c r="BN55" s="12">
        <f>INDEX('O3-8hr'!$A:$Y,$IU55+BN$23-$G$23,$IT55)</f>
        <v>46</v>
      </c>
      <c r="BO55" s="12">
        <f>INDEX('O3-8hr'!$A:$Y,$IU55+BO$23-$G$23,$IT55)</f>
        <v>39</v>
      </c>
      <c r="BP55" s="12">
        <f>INDEX('O3-8hr'!$A:$Y,$IU55+BP$23-$G$23,$IT55)</f>
        <v>31</v>
      </c>
      <c r="BQ55" s="12">
        <f>INDEX('O3-8hr'!$A:$Y,$IU55+BQ$23-$G$23,$IT55)</f>
        <v>51.000000000000007</v>
      </c>
      <c r="BR55" s="12">
        <f>INDEX('O3-8hr'!$A:$Y,$IU55+BR$23-$G$23,$IT55)</f>
        <v>46</v>
      </c>
      <c r="BS55" s="12">
        <f>INDEX('O3-8hr'!$A:$Y,$IU55+BS$23-$G$23,$IT55)</f>
        <v>43</v>
      </c>
      <c r="BT55" s="12">
        <f>INDEX('O3-8hr'!$A:$Y,$IU55+BT$23-$G$23,$IT55)</f>
        <v>40</v>
      </c>
      <c r="BU55" s="12">
        <f>INDEX('O3-8hr'!$A:$Y,$IU55+BU$23-$G$23,$IT55)</f>
        <v>32</v>
      </c>
      <c r="BV55" s="12">
        <f>INDEX('O3-8hr'!$A:$Y,$IU55+BV$23-$G$23,$IT55)</f>
        <v>40</v>
      </c>
      <c r="BW55" s="12">
        <f>INDEX('O3-8hr'!$A:$Y,$IU55+BW$23-$G$23,$IT55)</f>
        <v>47</v>
      </c>
      <c r="BX55" s="12">
        <f>INDEX('O3-8hr'!$A:$Y,$IU55+BX$23-$G$23,$IT55)</f>
        <v>51.000000000000007</v>
      </c>
      <c r="BY55" s="12">
        <f>INDEX('O3-8hr'!$A:$Y,$IU55+BY$23-$G$23,$IT55)</f>
        <v>55</v>
      </c>
      <c r="BZ55" s="12">
        <f>INDEX('O3-8hr'!$A:$Y,$IU55+BZ$23-$G$23,$IT55)</f>
        <v>45.000000000000007</v>
      </c>
      <c r="CA55" s="12">
        <f>INDEX('O3-8hr'!$A:$Y,$IU55+CA$23-$G$23,$IT55)</f>
        <v>39</v>
      </c>
      <c r="CB55" s="12">
        <f>INDEX('O3-8hr'!$A:$Y,$IU55+CB$23-$G$23,$IT55)</f>
        <v>33</v>
      </c>
      <c r="CC55" s="12">
        <f>INDEX('O3-8hr'!$A:$Y,$IU55+CC$23-$G$23,$IT55)</f>
        <v>55</v>
      </c>
      <c r="CD55" s="12">
        <f>INDEX('O3-8hr'!$A:$Y,$IU55+CD$23-$G$23,$IT55)</f>
        <v>42</v>
      </c>
      <c r="CE55" s="12">
        <f>INDEX('O3-8hr'!$A:$Y,$IU55+CE$23-$G$23,$IT55)</f>
        <v>47</v>
      </c>
      <c r="CF55" s="12">
        <f>INDEX('O3-8hr'!$A:$Y,$IU55+CF$23-$G$23,$IT55)</f>
        <v>64</v>
      </c>
      <c r="CG55" s="12">
        <f>INDEX('O3-8hr'!$A:$Y,$IU55+CG$23-$G$23,$IT55)</f>
        <v>59.000000000000007</v>
      </c>
      <c r="CH55" s="12">
        <f>INDEX('O3-8hr'!$A:$Y,$IU55+CH$23-$G$23,$IT55)</f>
        <v>52.000000000000007</v>
      </c>
      <c r="CI55" s="12">
        <f>INDEX('O3-8hr'!$A:$Y,$IU55+CI$23-$G$23,$IT55)</f>
        <v>37.000000000000007</v>
      </c>
      <c r="CJ55" s="12">
        <f>INDEX('O3-8hr'!$A:$Y,$IU55+CJ$23-$G$23,$IT55)</f>
        <v>35</v>
      </c>
      <c r="CK55" s="12">
        <f>INDEX('O3-8hr'!$A:$Y,$IU55+CK$23-$G$23,$IT55)</f>
        <v>26.000000000000004</v>
      </c>
      <c r="CL55" s="12">
        <f>INDEX('O3-8hr'!$A:$Y,$IU55+CL$23-$G$23,$IT55)</f>
        <v>39</v>
      </c>
      <c r="CM55" s="12">
        <f>INDEX('O3-8hr'!$A:$Y,$IU55+CM$23-$G$23,$IT55)</f>
        <v>50</v>
      </c>
      <c r="CN55" s="12">
        <f>INDEX('O3-8hr'!$A:$Y,$IU55+CN$23-$G$23,$IT55)</f>
        <v>44.000000000000007</v>
      </c>
      <c r="CO55" s="12">
        <f>INDEX('O3-8hr'!$A:$Y,$IU55+CO$23-$G$23,$IT55)</f>
        <v>46</v>
      </c>
      <c r="CP55" s="12">
        <f>INDEX('O3-8hr'!$A:$Y,$IU55+CP$23-$G$23,$IT55)</f>
        <v>42</v>
      </c>
      <c r="CQ55" s="12">
        <f>INDEX('O3-8hr'!$A:$Y,$IU55+CQ$23-$G$23,$IT55)</f>
        <v>38</v>
      </c>
      <c r="CR55" s="12">
        <f>INDEX('O3-8hr'!$A:$Y,$IU55+CR$23-$G$23,$IT55)</f>
        <v>36.000000000000007</v>
      </c>
      <c r="CS55" s="12">
        <f>INDEX('O3-8hr'!$A:$Y,$IU55+CS$23-$G$23,$IT55)</f>
        <v>36.000000000000007</v>
      </c>
      <c r="CT55" s="12">
        <f>INDEX('O3-8hr'!$A:$Y,$IU55+CT$23-$G$23,$IT55)</f>
        <v>40</v>
      </c>
      <c r="CU55" s="12">
        <f>INDEX('O3-8hr'!$A:$Y,$IU55+CU$23-$G$23,$IT55)</f>
        <v>59.000000000000007</v>
      </c>
      <c r="CV55" s="12">
        <f>INDEX('O3-8hr'!$A:$Y,$IU55+CV$23-$G$23,$IT55)</f>
        <v>59.000000000000007</v>
      </c>
      <c r="CW55" s="12">
        <f>INDEX('O3-8hr'!$A:$Y,$IU55+CW$23-$G$23,$IT55)</f>
        <v>49</v>
      </c>
      <c r="CX55" s="12">
        <f>INDEX('O3-8hr'!$A:$Y,$IU55+CX$23-$G$23,$IT55)</f>
        <v>53.000000000000007</v>
      </c>
      <c r="CY55" s="12">
        <f>INDEX('O3-8hr'!$A:$Y,$IU55+CY$23-$G$23,$IT55)</f>
        <v>43</v>
      </c>
      <c r="CZ55" s="12">
        <f>INDEX('O3-8hr'!$A:$Y,$IU55+CZ$23-$G$23,$IT55)</f>
        <v>38</v>
      </c>
      <c r="DA55" s="12">
        <f>INDEX('O3-8hr'!$A:$Y,$IU55+DA$23-$G$23,$IT55)</f>
        <v>36.000000000000007</v>
      </c>
      <c r="DB55" s="12">
        <f>INDEX('O3-8hr'!$A:$Y,$IU55+DB$23-$G$23,$IT55)</f>
        <v>38</v>
      </c>
      <c r="DC55" s="12">
        <f>INDEX('O3-8hr'!$A:$Y,$IU55+DC$23-$G$23,$IT55)</f>
        <v>56</v>
      </c>
      <c r="DD55" s="12">
        <f>INDEX('O3-8hr'!$A:$Y,$IU55+DD$23-$G$23,$IT55)</f>
        <v>57</v>
      </c>
      <c r="DE55" s="12">
        <f>INDEX('O3-8hr'!$A:$Y,$IU55+DE$23-$G$23,$IT55)</f>
        <v>57</v>
      </c>
      <c r="DF55" s="12">
        <f>INDEX('O3-8hr'!$A:$Y,$IU55+DF$23-$G$23,$IT55)</f>
        <v>65</v>
      </c>
      <c r="DG55" s="12">
        <f>INDEX('O3-8hr'!$A:$Y,$IU55+DG$23-$G$23,$IT55)</f>
        <v>57</v>
      </c>
      <c r="DH55" s="12">
        <f>INDEX('O3-8hr'!$A:$Y,$IU55+DH$23-$G$23,$IT55)</f>
        <v>47</v>
      </c>
      <c r="DI55" s="12">
        <f>INDEX('O3-8hr'!$A:$Y,$IU55+DI$23-$G$23,$IT55)</f>
        <v>34</v>
      </c>
      <c r="DJ55" s="12">
        <f>INDEX('O3-8hr'!$A:$Y,$IU55+DJ$23-$G$23,$IT55)</f>
        <v>41</v>
      </c>
      <c r="DK55" s="12">
        <f>INDEX('O3-8hr'!$A:$Y,$IU55+DK$23-$G$23,$IT55)</f>
        <v>33</v>
      </c>
      <c r="DL55" s="12">
        <f>INDEX('O3-8hr'!$A:$Y,$IU55+DL$23-$G$23,$IT55)</f>
        <v>36.000000000000007</v>
      </c>
      <c r="DM55" s="12">
        <f>INDEX('O3-8hr'!$A:$Y,$IU55+DM$23-$G$23,$IT55)</f>
        <v>30</v>
      </c>
      <c r="DN55" s="12">
        <f>INDEX('O3-8hr'!$A:$Y,$IU55+DN$23-$G$23,$IT55)</f>
        <v>45.000000000000007</v>
      </c>
      <c r="DO55" s="12">
        <f>INDEX('O3-8hr'!$A:$Y,$IU55+DO$23-$G$23,$IT55)</f>
        <v>49</v>
      </c>
      <c r="DP55" s="12">
        <f>INDEX('O3-8hr'!$A:$Y,$IU55+DP$23-$G$23,$IT55)</f>
        <v>49</v>
      </c>
      <c r="DQ55" s="12">
        <f>INDEX('O3-8hr'!$A:$Y,$IU55+DQ$23-$G$23,$IT55)</f>
        <v>25</v>
      </c>
      <c r="DR55" s="12">
        <f>INDEX('O3-8hr'!$A:$Y,$IU55+DR$23-$G$23,$IT55)</f>
        <v>50</v>
      </c>
      <c r="DS55" s="12">
        <f>INDEX('O3-8hr'!$A:$Y,$IU55+DS$23-$G$23,$IT55)</f>
        <v>53.000000000000007</v>
      </c>
      <c r="DT55" s="12">
        <f>INDEX('O3-8hr'!$A:$Y,$IU55+DT$23-$G$23,$IT55)</f>
        <v>55</v>
      </c>
      <c r="DU55" s="12">
        <f>INDEX('O3-8hr'!$A:$Y,$IU55+DU$23-$G$23,$IT55)</f>
        <v>48</v>
      </c>
      <c r="DV55" s="12">
        <f>INDEX('O3-8hr'!$A:$Y,$IU55+DV$23-$G$23,$IT55)</f>
        <v>45.000000000000007</v>
      </c>
      <c r="DW55" s="12">
        <f>INDEX('O3-8hr'!$A:$Y,$IU55+DW$23-$G$23,$IT55)</f>
        <v>52.000000000000007</v>
      </c>
      <c r="DX55" s="12">
        <f>INDEX('O3-8hr'!$A:$Y,$IU55+DX$23-$G$23,$IT55)</f>
        <v>47</v>
      </c>
      <c r="DY55" s="12">
        <f>INDEX('O3-8hr'!$A:$Y,$IU55+DY$23-$G$23,$IT55)</f>
        <v>36.000000000000007</v>
      </c>
      <c r="DZ55" s="12">
        <f>INDEX('O3-8hr'!$A:$Y,$IU55+DZ$23-$G$23,$IT55)</f>
        <v>56</v>
      </c>
      <c r="EA55" s="12">
        <f>INDEX('O3-8hr'!$A:$Y,$IU55+EA$23-$G$23,$IT55)</f>
        <v>63</v>
      </c>
      <c r="EB55" s="12">
        <f>INDEX('O3-8hr'!$A:$Y,$IU55+EB$23-$G$23,$IT55)</f>
        <v>54</v>
      </c>
      <c r="EC55" s="12">
        <f>INDEX('O3-8hr'!$A:$Y,$IU55+EC$23-$G$23,$IT55)</f>
        <v>46</v>
      </c>
      <c r="ED55" s="12">
        <f>INDEX('O3-8hr'!$A:$Y,$IU55+ED$23-$G$23,$IT55)</f>
        <v>26.000000000000004</v>
      </c>
      <c r="EE55" s="12">
        <f>INDEX('O3-8hr'!$A:$Y,$IU55+EE$23-$G$23,$IT55)</f>
        <v>44.000000000000007</v>
      </c>
      <c r="EF55" s="12">
        <f>INDEX('O3-8hr'!$A:$Y,$IU55+EF$23-$G$23,$IT55)</f>
        <v>56</v>
      </c>
      <c r="EG55" s="12">
        <f>INDEX('O3-8hr'!$A:$Y,$IU55+EG$23-$G$23,$IT55)</f>
        <v>46</v>
      </c>
      <c r="EH55" s="12">
        <f>INDEX('O3-8hr'!$A:$Y,$IU55+EH$23-$G$23,$IT55)</f>
        <v>47</v>
      </c>
      <c r="EI55" s="12">
        <f>INDEX('O3-8hr'!$A:$Y,$IU55+EI$23-$G$23,$IT55)</f>
        <v>49</v>
      </c>
      <c r="EJ55" s="12">
        <f>INDEX('O3-8hr'!$A:$Y,$IU55+EJ$23-$G$23,$IT55)</f>
        <v>56</v>
      </c>
      <c r="EK55" s="12">
        <f>INDEX('O3-8hr'!$A:$Y,$IU55+EK$23-$G$23,$IT55)</f>
        <v>49</v>
      </c>
      <c r="EL55" s="12">
        <f>INDEX('O3-8hr'!$A:$Y,$IU55+EL$23-$G$23,$IT55)</f>
        <v>49</v>
      </c>
      <c r="EM55" s="12">
        <f>INDEX('O3-8hr'!$A:$Y,$IU55+EM$23-$G$23,$IT55)</f>
        <v>50</v>
      </c>
      <c r="EN55" s="12">
        <f>INDEX('O3-8hr'!$A:$Y,$IU55+EN$23-$G$23,$IT55)</f>
        <v>45.000000000000007</v>
      </c>
      <c r="EO55" s="12">
        <f>INDEX('O3-8hr'!$A:$Y,$IU55+EO$23-$G$23,$IT55)</f>
        <v>43</v>
      </c>
      <c r="EP55" s="12">
        <f>INDEX('O3-8hr'!$A:$Y,$IU55+EP$23-$G$23,$IT55)</f>
        <v>40</v>
      </c>
      <c r="EQ55" s="12">
        <f>INDEX('O3-8hr'!$A:$Y,$IU55+EQ$23-$G$23,$IT55)</f>
        <v>45.000000000000007</v>
      </c>
      <c r="ER55" s="12">
        <f>INDEX('O3-8hr'!$A:$Y,$IU55+ER$23-$G$23,$IT55)</f>
        <v>53.000000000000007</v>
      </c>
      <c r="ES55" s="12">
        <f>INDEX('O3-8hr'!$A:$Y,$IU55+ES$23-$G$23,$IT55)</f>
        <v>76</v>
      </c>
      <c r="ET55" s="12">
        <f>INDEX('O3-8hr'!$A:$Y,$IU55+ET$23-$G$23,$IT55)</f>
        <v>52.000000000000007</v>
      </c>
      <c r="EU55" s="12">
        <f>INDEX('O3-8hr'!$A:$Y,$IU55+EU$23-$G$23,$IT55)</f>
        <v>44.000000000000007</v>
      </c>
      <c r="EV55" s="12">
        <f>INDEX('O3-8hr'!$A:$Y,$IU55+EV$23-$G$23,$IT55)</f>
        <v>49</v>
      </c>
      <c r="EW55" s="12">
        <f>INDEX('O3-8hr'!$A:$Y,$IU55+EW$23-$G$23,$IT55)</f>
        <v>40</v>
      </c>
      <c r="EX55" s="12">
        <f>INDEX('O3-8hr'!$A:$Y,$IU55+EX$23-$G$23,$IT55)</f>
        <v>37.000000000000007</v>
      </c>
      <c r="EY55" s="12">
        <f>INDEX('O3-8hr'!$A:$Y,$IU55+EY$23-$G$23,$IT55)</f>
        <v>35</v>
      </c>
      <c r="EZ55" s="12">
        <f>INDEX('O3-8hr'!$A:$Y,$IU55+EZ$23-$G$23,$IT55)</f>
        <v>45.000000000000007</v>
      </c>
      <c r="FA55" s="12">
        <f>INDEX('O3-8hr'!$A:$Y,$IU55+FA$23-$G$23,$IT55)</f>
        <v>39</v>
      </c>
      <c r="FB55" s="12">
        <f>INDEX('O3-8hr'!$A:$Y,$IU55+FB$23-$G$23,$IT55)</f>
        <v>35</v>
      </c>
      <c r="FC55" s="12">
        <f>INDEX('O3-8hr'!$A:$Y,$IU55+FC$23-$G$23,$IT55)</f>
        <v>43</v>
      </c>
      <c r="FD55" s="12">
        <f>INDEX('O3-8hr'!$A:$Y,$IU55+FD$23-$G$23,$IT55)</f>
        <v>54</v>
      </c>
      <c r="FE55" s="12">
        <f>INDEX('O3-8hr'!$A:$Y,$IU55+FE$23-$G$23,$IT55)</f>
        <v>50</v>
      </c>
      <c r="FF55" s="12">
        <f>INDEX('O3-8hr'!$A:$Y,$IU55+FF$23-$G$23,$IT55)</f>
        <v>46</v>
      </c>
      <c r="FG55" s="12">
        <f>INDEX('O3-8hr'!$A:$Y,$IU55+FG$23-$G$23,$IT55)</f>
        <v>39</v>
      </c>
      <c r="FH55" s="12">
        <f>INDEX('O3-8hr'!$A:$Y,$IU55+FH$23-$G$23,$IT55)</f>
        <v>38</v>
      </c>
      <c r="FI55" s="12">
        <f>INDEX('O3-8hr'!$A:$Y,$IU55+FI$23-$G$23,$IT55)</f>
        <v>43</v>
      </c>
      <c r="FJ55" s="12">
        <f>INDEX('O3-8hr'!$A:$Y,$IU55+FJ$23-$G$23,$IT55)</f>
        <v>38</v>
      </c>
      <c r="FK55" s="12">
        <f>INDEX('O3-8hr'!$A:$Y,$IU55+FK$23-$G$23,$IT55)</f>
        <v>43</v>
      </c>
      <c r="FL55" s="12" t="str">
        <f>INDEX('O3-8hr'!$A:$Y,$IU55+FL$23-$G$23,$IT55)</f>
        <v/>
      </c>
      <c r="FM55" s="12">
        <f>INDEX('O3-8hr'!$A:$Y,$IU55+FM$23-$G$23,$IT55)</f>
        <v>35</v>
      </c>
      <c r="FN55" s="12">
        <f>INDEX('O3-8hr'!$A:$Y,$IU55+FN$23-$G$23,$IT55)</f>
        <v>43</v>
      </c>
      <c r="FO55" s="12">
        <f>INDEX('O3-8hr'!$A:$Y,$IU55+FO$23-$G$23,$IT55)</f>
        <v>28</v>
      </c>
      <c r="FP55" s="12">
        <f>INDEX('O3-8hr'!$A:$Y,$IU55+FP$23-$G$23,$IT55)</f>
        <v>48</v>
      </c>
      <c r="FQ55" s="12">
        <f>INDEX('O3-8hr'!$A:$Y,$IU55+FQ$23-$G$23,$IT55)</f>
        <v>53.000000000000007</v>
      </c>
      <c r="FR55" s="12">
        <f>INDEX('O3-8hr'!$A:$Y,$IU55+FR$23-$G$23,$IT55)</f>
        <v>23</v>
      </c>
      <c r="FS55" s="12">
        <f>INDEX('O3-8hr'!$A:$Y,$IU55+FS$23-$G$23,$IT55)</f>
        <v>44.000000000000007</v>
      </c>
      <c r="FT55" s="12">
        <f>INDEX('O3-8hr'!$A:$Y,$IU55+FT$23-$G$23,$IT55)</f>
        <v>44.000000000000007</v>
      </c>
      <c r="FU55" s="12">
        <f>INDEX('O3-8hr'!$A:$Y,$IU55+FU$23-$G$23,$IT55)</f>
        <v>36.000000000000007</v>
      </c>
      <c r="FV55" s="12">
        <f>INDEX('O3-8hr'!$A:$Y,$IU55+FV$23-$G$23,$IT55)</f>
        <v>49</v>
      </c>
      <c r="FW55" s="12">
        <f>INDEX('O3-8hr'!$A:$Y,$IU55+FW$23-$G$23,$IT55)</f>
        <v>44.000000000000007</v>
      </c>
      <c r="FX55" s="12">
        <f>INDEX('O3-8hr'!$A:$Y,$IU55+FX$23-$G$23,$IT55)</f>
        <v>47</v>
      </c>
      <c r="FY55" s="12">
        <f>INDEX('O3-8hr'!$A:$Y,$IU55+FY$23-$G$23,$IT55)</f>
        <v>41</v>
      </c>
      <c r="FZ55" s="12">
        <f>INDEX('O3-8hr'!$A:$Y,$IU55+FZ$23-$G$23,$IT55)</f>
        <v>46</v>
      </c>
      <c r="GA55" s="12">
        <f>INDEX('O3-8hr'!$A:$Y,$IU55+GA$23-$G$23,$IT55)</f>
        <v>51.000000000000007</v>
      </c>
      <c r="GB55" s="12">
        <f>INDEX('O3-8hr'!$A:$Y,$IU55+GB$23-$G$23,$IT55)</f>
        <v>52.000000000000007</v>
      </c>
      <c r="GC55" s="12">
        <f>INDEX('O3-8hr'!$A:$Y,$IU55+GC$23-$G$23,$IT55)</f>
        <v>47</v>
      </c>
      <c r="GD55" s="12">
        <f>INDEX('O3-8hr'!$A:$Y,$IU55+GD$23-$G$23,$IT55)</f>
        <v>47</v>
      </c>
      <c r="GE55" s="12">
        <f>INDEX('O3-8hr'!$A:$Y,$IU55+GE$23-$G$23,$IT55)</f>
        <v>36.000000000000007</v>
      </c>
      <c r="GF55" s="12">
        <f>INDEX('O3-8hr'!$A:$Y,$IU55+GF$23-$G$23,$IT55)</f>
        <v>38</v>
      </c>
      <c r="GG55" s="12">
        <f>INDEX('O3-8hr'!$A:$Y,$IU55+GG$23-$G$23,$IT55)</f>
        <v>42</v>
      </c>
      <c r="GH55" s="12">
        <f>INDEX('O3-8hr'!$A:$Y,$IU55+GH$23-$G$23,$IT55)</f>
        <v>55</v>
      </c>
      <c r="GI55" s="12">
        <f>INDEX('O3-8hr'!$A:$Y,$IU55+GI$23-$G$23,$IT55)</f>
        <v>38</v>
      </c>
      <c r="GJ55" s="12">
        <f>INDEX('O3-8hr'!$A:$Y,$IU55+GJ$23-$G$23,$IT55)</f>
        <v>41</v>
      </c>
      <c r="GK55" s="12">
        <f>INDEX('O3-8hr'!$A:$Y,$IU55+GK$23-$G$23,$IT55)</f>
        <v>29</v>
      </c>
      <c r="GL55" s="12">
        <f>INDEX('O3-8hr'!$A:$Y,$IU55+GL$23-$G$23,$IT55)</f>
        <v>43</v>
      </c>
      <c r="GM55" s="12">
        <f>INDEX('O3-8hr'!$A:$Y,$IU55+GM$23-$G$23,$IT55)</f>
        <v>46</v>
      </c>
      <c r="GN55" s="12">
        <f>INDEX('O3-8hr'!$A:$Y,$IU55+GN$23-$G$23,$IT55)</f>
        <v>39</v>
      </c>
      <c r="GO55" s="12">
        <f>INDEX('O3-8hr'!$A:$Y,$IU55+GO$23-$G$23,$IT55)</f>
        <v>41</v>
      </c>
      <c r="GP55" s="12">
        <f>INDEX('O3-8hr'!$A:$Y,$IU55+GP$23-$G$23,$IT55)</f>
        <v>41</v>
      </c>
      <c r="GQ55" s="12">
        <f>INDEX('O3-8hr'!$A:$Y,$IU55+GQ$23-$G$23,$IT55)</f>
        <v>35</v>
      </c>
      <c r="GR55" s="12">
        <f>INDEX('O3-8hr'!$A:$Y,$IU55+GR$23-$G$23,$IT55)</f>
        <v>29</v>
      </c>
      <c r="GS55" s="12">
        <f>INDEX('O3-8hr'!$A:$Y,$IU55+GS$23-$G$23,$IT55)</f>
        <v>35</v>
      </c>
      <c r="GT55" s="12">
        <f>INDEX('O3-8hr'!$A:$Y,$IU55+GT$23-$G$23,$IT55)</f>
        <v>13.000000000000002</v>
      </c>
      <c r="GU55" s="12">
        <f>INDEX('O3-8hr'!$A:$Y,$IU55+GU$23-$G$23,$IT55)</f>
        <v>28</v>
      </c>
      <c r="GV55" s="12">
        <f>INDEX('O3-8hr'!$A:$Y,$IU55+GV$23-$G$23,$IT55)</f>
        <v>37.000000000000007</v>
      </c>
      <c r="GW55" s="12">
        <f>INDEX('O3-8hr'!$A:$Y,$IU55+GW$23-$G$23,$IT55)</f>
        <v>42</v>
      </c>
      <c r="GX55" s="12">
        <f>INDEX('O3-8hr'!$A:$Y,$IU55+GX$23-$G$23,$IT55)</f>
        <v>40</v>
      </c>
      <c r="GY55" s="12">
        <f>INDEX('O3-8hr'!$A:$Y,$IU55+GY$23-$G$23,$IT55)</f>
        <v>34</v>
      </c>
      <c r="GZ55" s="12">
        <f>INDEX('O3-8hr'!$A:$Y,$IU55+GZ$23-$G$23,$IT55)</f>
        <v>23</v>
      </c>
      <c r="HA55" s="12">
        <f>INDEX('O3-8hr'!$A:$Y,$IU55+HA$23-$G$23,$IT55)</f>
        <v>26.000000000000004</v>
      </c>
      <c r="HB55" s="12">
        <f>INDEX('O3-8hr'!$A:$Y,$IU55+HB$23-$G$23,$IT55)</f>
        <v>41</v>
      </c>
      <c r="HC55" s="12">
        <f>INDEX('O3-8hr'!$A:$Y,$IU55+HC$23-$G$23,$IT55)</f>
        <v>44.000000000000007</v>
      </c>
      <c r="HD55" s="12">
        <f>INDEX('O3-8hr'!$A:$Y,$IU55+HD$23-$G$23,$IT55)</f>
        <v>42</v>
      </c>
      <c r="HE55" s="12">
        <f>INDEX('O3-8hr'!$A:$Y,$IU55+HE$23-$G$23,$IT55)</f>
        <v>49</v>
      </c>
      <c r="HF55" s="12">
        <f>INDEX('O3-8hr'!$A:$Y,$IU55+HF$23-$G$23,$IT55)</f>
        <v>55</v>
      </c>
      <c r="HG55" s="12">
        <f>INDEX('O3-8hr'!$A:$Y,$IU55+HG$23-$G$23,$IT55)</f>
        <v>30</v>
      </c>
      <c r="HH55" s="12">
        <f>INDEX('O3-8hr'!$A:$Y,$IU55+HH$23-$G$23,$IT55)</f>
        <v>21</v>
      </c>
      <c r="HI55" s="12">
        <f>INDEX('O3-8hr'!$A:$Y,$IU55+HI$23-$G$23,$IT55)</f>
        <v>18.000000000000004</v>
      </c>
      <c r="HJ55" s="12">
        <f>INDEX('O3-8hr'!$A:$Y,$IU55+HJ$23-$G$23,$IT55)</f>
        <v>45.000000000000007</v>
      </c>
      <c r="HK55" s="12">
        <f>INDEX('O3-8hr'!$A:$Y,$IU55+HK$23-$G$23,$IT55)</f>
        <v>40</v>
      </c>
      <c r="HL55" s="12">
        <f>INDEX('O3-8hr'!$A:$Y,$IU55+HL$23-$G$23,$IT55)</f>
        <v>31</v>
      </c>
      <c r="HM55" s="12">
        <f>INDEX('O3-8hr'!$A:$Y,$IU55+HM$23-$G$23,$IT55)</f>
        <v>32</v>
      </c>
      <c r="HN55" s="12">
        <f>INDEX('O3-8hr'!$A:$Y,$IU55+HN$23-$G$23,$IT55)</f>
        <v>46</v>
      </c>
      <c r="HO55" s="12">
        <f>INDEX('O3-8hr'!$A:$Y,$IU55+HO$23-$G$23,$IT55)</f>
        <v>33</v>
      </c>
      <c r="HP55" s="12">
        <f>INDEX('O3-8hr'!$A:$Y,$IU55+HP$23-$G$23,$IT55)</f>
        <v>39</v>
      </c>
      <c r="HQ55" s="12">
        <f>INDEX('O3-8hr'!$A:$Y,$IU55+HQ$23-$G$23,$IT55)</f>
        <v>46</v>
      </c>
      <c r="HR55" s="12">
        <f>INDEX('O3-8hr'!$A:$Y,$IU55+HR$23-$G$23,$IT55)</f>
        <v>46</v>
      </c>
      <c r="HS55" s="12">
        <f>INDEX('O3-8hr'!$A:$Y,$IU55+HS$23-$G$23,$IT55)</f>
        <v>32</v>
      </c>
      <c r="HT55" s="12">
        <f>INDEX('O3-8hr'!$A:$Y,$IU55+HT$23-$G$23,$IT55)</f>
        <v>20</v>
      </c>
      <c r="HU55" s="12">
        <f>INDEX('O3-8hr'!$A:$Y,$IU55+HU$23-$G$23,$IT55)</f>
        <v>19</v>
      </c>
      <c r="HV55" s="12">
        <f>INDEX('O3-8hr'!$A:$Y,$IU55+HV$23-$G$23,$IT55)</f>
        <v>32</v>
      </c>
      <c r="HW55" s="12">
        <f>INDEX('O3-8hr'!$A:$Y,$IU55+HW$23-$G$23,$IT55)</f>
        <v>41</v>
      </c>
      <c r="HX55" s="12" t="str">
        <f>INDEX('O3-8hr'!$A:$Y,$IU55+HX$23-$G$23,$IT55)</f>
        <v/>
      </c>
      <c r="HY55" s="12">
        <f>INDEX('O3-8hr'!$A:$Y,$IU55+HY$23-$G$23,$IT55)</f>
        <v>36.000000000000007</v>
      </c>
      <c r="HZ55" s="12">
        <f>INDEX('O3-8hr'!$A:$Y,$IU55+HZ$23-$G$23,$IT55)</f>
        <v>24</v>
      </c>
      <c r="IA55" s="12">
        <f>INDEX('O3-8hr'!$A:$Y,$IU55+IA$23-$G$23,$IT55)</f>
        <v>27</v>
      </c>
      <c r="IB55" s="12">
        <f>INDEX('O3-8hr'!$A:$Y,$IU55+IB$23-$G$23,$IT55)</f>
        <v>31</v>
      </c>
      <c r="IC55" s="12">
        <f>INDEX('O3-8hr'!$A:$Y,$IU55+IC$23-$G$23,$IT55)</f>
        <v>31</v>
      </c>
      <c r="ID55" s="12">
        <f>INDEX('O3-8hr'!$A:$Y,$IU55+ID$23-$G$23,$IT55)</f>
        <v>42</v>
      </c>
      <c r="IE55" s="12">
        <f>INDEX('O3-8hr'!$A:$Y,$IU55+IE$23-$G$23,$IT55)</f>
        <v>43</v>
      </c>
      <c r="IF55" s="12">
        <f>INDEX('O3-8hr'!$A:$Y,$IU55+IF$23-$G$23,$IT55)</f>
        <v>50</v>
      </c>
      <c r="IG55" s="12" t="str">
        <f>INDEX('O3-8hr'!$A:$Y,$IU55+IG$23-$G$23,$IT55)</f>
        <v/>
      </c>
      <c r="IH55" s="12" t="str">
        <f>INDEX('O3-8hr'!$A:$Y,$IU55+IH$23-$G$23,$IT55)</f>
        <v/>
      </c>
      <c r="II55" s="12">
        <f>INDEX('O3-8hr'!$A:$Y,$IU55+II$23-$G$23,$IT55)</f>
        <v>38</v>
      </c>
      <c r="IJ55" s="12">
        <f>INDEX('O3-8hr'!$A:$Y,$IU55+IJ$23-$G$23,$IT55)</f>
        <v>31</v>
      </c>
      <c r="IK55" s="12">
        <f>INDEX('O3-8hr'!$A:$Y,$IU55+IK$23-$G$23,$IT55)</f>
        <v>35</v>
      </c>
      <c r="IL55" s="12">
        <f>INDEX('O3-8hr'!$A:$Y,$IU55+IL$23-$G$23,$IT55)</f>
        <v>27</v>
      </c>
      <c r="IM55" s="12">
        <f>INDEX('O3-8hr'!$A:$Y,$IU55+IM$23-$G$23,$IT55)</f>
        <v>43</v>
      </c>
      <c r="IN55" s="12">
        <f>INDEX('O3-8hr'!$A:$Y,$IU55+IN$23-$G$23,$IT55)</f>
        <v>46</v>
      </c>
      <c r="IO55" s="12">
        <f>INDEX('O3-8hr'!$A:$Y,$IU55+IO$23-$G$23,$IT55)</f>
        <v>37.000000000000007</v>
      </c>
      <c r="IP55" s="12">
        <f>INDEX('O3-8hr'!$A:$Y,$IU55+IP$23-$G$23,$IT55)</f>
        <v>31</v>
      </c>
      <c r="IQ55" s="17">
        <f>INDEX('O3-8hr'!$A:$Y,$IU55+IQ$23-$G$23,$IT55)</f>
        <v>33</v>
      </c>
      <c r="IR55" s="26">
        <f t="shared" si="58"/>
        <v>76</v>
      </c>
      <c r="IT55" s="26">
        <f>MATCH($B55,'O3-8hr'!$1:$1,0)</f>
        <v>9</v>
      </c>
      <c r="IU55" s="38">
        <f>MATCH(DATE($A55,$IT$19,$IU$19),'O3-8hr'!$B:$B,0)</f>
        <v>796</v>
      </c>
    </row>
    <row r="56" spans="1:255" ht="12.75" customHeight="1" x14ac:dyDescent="0.2">
      <c r="A56" s="26">
        <v>2017</v>
      </c>
      <c r="B56" s="26">
        <v>100051002</v>
      </c>
      <c r="C56" s="88">
        <f>INDEX(Sites!$A:$N,MATCH($B56,Sites!$A:$A,0),2)</f>
        <v>38.6539</v>
      </c>
      <c r="D56" s="26" t="str">
        <f>INDEX(Sites!$A:$N,MATCH($B56,Sites!$A:$A,0),4)</f>
        <v>DE</v>
      </c>
      <c r="E56" s="26" t="str">
        <f>INDEX(Sites!$A:$N,MATCH($B56,Sites!$A:$A,0),10)</f>
        <v>0.0</v>
      </c>
      <c r="F56" s="148" t="str">
        <f>INDEX(Sites!$A:$N,MATCH($B56,Sites!$A:$A,0),6)</f>
        <v>Sussex (SEAFORD)</v>
      </c>
      <c r="G56" s="18">
        <f>INDEX('O3-8hr'!$A:$Y,$IU56+G$23-$G$23,$IT56)</f>
        <v>36.000000000000007</v>
      </c>
      <c r="H56" s="12">
        <f>INDEX('O3-8hr'!$A:$Y,$IU56+H$23-$G$23,$IT56)</f>
        <v>42</v>
      </c>
      <c r="I56" s="12">
        <f>INDEX('O3-8hr'!$A:$Y,$IU56+I$23-$G$23,$IT56)</f>
        <v>40</v>
      </c>
      <c r="J56" s="12">
        <f>INDEX('O3-8hr'!$A:$Y,$IU56+J$23-$G$23,$IT56)</f>
        <v>42</v>
      </c>
      <c r="K56" s="12">
        <f>INDEX('O3-8hr'!$A:$Y,$IU56+K$23-$G$23,$IT56)</f>
        <v>41</v>
      </c>
      <c r="L56" s="12">
        <f>INDEX('O3-8hr'!$A:$Y,$IU56+L$23-$G$23,$IT56)</f>
        <v>46</v>
      </c>
      <c r="M56" s="12">
        <f>INDEX('O3-8hr'!$A:$Y,$IU56+M$23-$G$23,$IT56)</f>
        <v>51.000000000000007</v>
      </c>
      <c r="N56" s="12">
        <f>INDEX('O3-8hr'!$A:$Y,$IU56+N$23-$G$23,$IT56)</f>
        <v>46</v>
      </c>
      <c r="O56" s="12">
        <f>INDEX('O3-8hr'!$A:$Y,$IU56+O$23-$G$23,$IT56)</f>
        <v>53.000000000000007</v>
      </c>
      <c r="P56" s="12">
        <f>INDEX('O3-8hr'!$A:$Y,$IU56+P$23-$G$23,$IT56)</f>
        <v>41</v>
      </c>
      <c r="Q56" s="12">
        <f>INDEX('O3-8hr'!$A:$Y,$IU56+Q$23-$G$23,$IT56)</f>
        <v>41</v>
      </c>
      <c r="R56" s="12">
        <f>INDEX('O3-8hr'!$A:$Y,$IU56+R$23-$G$23,$IT56)</f>
        <v>41</v>
      </c>
      <c r="S56" s="12">
        <f>INDEX('O3-8hr'!$A:$Y,$IU56+S$23-$G$23,$IT56)</f>
        <v>43</v>
      </c>
      <c r="T56" s="12">
        <f>INDEX('O3-8hr'!$A:$Y,$IU56+T$23-$G$23,$IT56)</f>
        <v>38</v>
      </c>
      <c r="U56" s="12">
        <f>INDEX('O3-8hr'!$A:$Y,$IU56+U$23-$G$23,$IT56)</f>
        <v>41</v>
      </c>
      <c r="V56" s="12">
        <f>INDEX('O3-8hr'!$A:$Y,$IU56+V$23-$G$23,$IT56)</f>
        <v>46</v>
      </c>
      <c r="W56" s="12">
        <f>INDEX('O3-8hr'!$A:$Y,$IU56+W$23-$G$23,$IT56)</f>
        <v>48</v>
      </c>
      <c r="X56" s="12">
        <f>INDEX('O3-8hr'!$A:$Y,$IU56+X$23-$G$23,$IT56)</f>
        <v>50</v>
      </c>
      <c r="Y56" s="12">
        <f>INDEX('O3-8hr'!$A:$Y,$IU56+Y$23-$G$23,$IT56)</f>
        <v>54</v>
      </c>
      <c r="Z56" s="12">
        <f>INDEX('O3-8hr'!$A:$Y,$IU56+Z$23-$G$23,$IT56)</f>
        <v>53.000000000000007</v>
      </c>
      <c r="AA56" s="12">
        <f>INDEX('O3-8hr'!$A:$Y,$IU56+AA$23-$G$23,$IT56)</f>
        <v>41</v>
      </c>
      <c r="AB56" s="12">
        <f>INDEX('O3-8hr'!$A:$Y,$IU56+AB$23-$G$23,$IT56)</f>
        <v>46</v>
      </c>
      <c r="AC56" s="12">
        <f>INDEX('O3-8hr'!$A:$Y,$IU56+AC$23-$G$23,$IT56)</f>
        <v>46</v>
      </c>
      <c r="AD56" s="12">
        <f>INDEX('O3-8hr'!$A:$Y,$IU56+AD$23-$G$23,$IT56)</f>
        <v>51.000000000000007</v>
      </c>
      <c r="AE56" s="12">
        <f>INDEX('O3-8hr'!$A:$Y,$IU56+AE$23-$G$23,$IT56)</f>
        <v>49</v>
      </c>
      <c r="AF56" s="12">
        <f>INDEX('O3-8hr'!$A:$Y,$IU56+AF$23-$G$23,$IT56)</f>
        <v>40</v>
      </c>
      <c r="AG56" s="12">
        <f>INDEX('O3-8hr'!$A:$Y,$IU56+AG$23-$G$23,$IT56)</f>
        <v>42</v>
      </c>
      <c r="AH56" s="12">
        <f>INDEX('O3-8hr'!$A:$Y,$IU56+AH$23-$G$23,$IT56)</f>
        <v>41</v>
      </c>
      <c r="AI56" s="12">
        <f>INDEX('O3-8hr'!$A:$Y,$IU56+AI$23-$G$23,$IT56)</f>
        <v>45.000000000000007</v>
      </c>
      <c r="AJ56" s="12">
        <f>INDEX('O3-8hr'!$A:$Y,$IU56+AJ$23-$G$23,$IT56)</f>
        <v>43</v>
      </c>
      <c r="AK56" s="12">
        <f>INDEX('O3-8hr'!$A:$Y,$IU56+AK$23-$G$23,$IT56)</f>
        <v>43</v>
      </c>
      <c r="AL56" s="12">
        <f>INDEX('O3-8hr'!$A:$Y,$IU56+AL$23-$G$23,$IT56)</f>
        <v>32</v>
      </c>
      <c r="AM56" s="12">
        <f>INDEX('O3-8hr'!$A:$Y,$IU56+AM$23-$G$23,$IT56)</f>
        <v>47</v>
      </c>
      <c r="AN56" s="12">
        <f>INDEX('O3-8hr'!$A:$Y,$IU56+AN$23-$G$23,$IT56)</f>
        <v>48</v>
      </c>
      <c r="AO56" s="12">
        <f>INDEX('O3-8hr'!$A:$Y,$IU56+AO$23-$G$23,$IT56)</f>
        <v>46</v>
      </c>
      <c r="AP56" s="12">
        <f>INDEX('O3-8hr'!$A:$Y,$IU56+AP$23-$G$23,$IT56)</f>
        <v>52.000000000000007</v>
      </c>
      <c r="AQ56" s="12">
        <f>INDEX('O3-8hr'!$A:$Y,$IU56+AQ$23-$G$23,$IT56)</f>
        <v>48</v>
      </c>
      <c r="AR56" s="12">
        <f>INDEX('O3-8hr'!$A:$Y,$IU56+AR$23-$G$23,$IT56)</f>
        <v>38</v>
      </c>
      <c r="AS56" s="12">
        <f>INDEX('O3-8hr'!$A:$Y,$IU56+AS$23-$G$23,$IT56)</f>
        <v>49</v>
      </c>
      <c r="AT56" s="12">
        <f>INDEX('O3-8hr'!$A:$Y,$IU56+AT$23-$G$23,$IT56)</f>
        <v>56</v>
      </c>
      <c r="AU56" s="12">
        <f>INDEX('O3-8hr'!$A:$Y,$IU56+AU$23-$G$23,$IT56)</f>
        <v>60</v>
      </c>
      <c r="AV56" s="12">
        <f>INDEX('O3-8hr'!$A:$Y,$IU56+AV$23-$G$23,$IT56)</f>
        <v>55</v>
      </c>
      <c r="AW56" s="12">
        <f>INDEX('O3-8hr'!$A:$Y,$IU56+AW$23-$G$23,$IT56)</f>
        <v>58</v>
      </c>
      <c r="AX56" s="12">
        <f>INDEX('O3-8hr'!$A:$Y,$IU56+AX$23-$G$23,$IT56)</f>
        <v>50</v>
      </c>
      <c r="AY56" s="12">
        <f>INDEX('O3-8hr'!$A:$Y,$IU56+AY$23-$G$23,$IT56)</f>
        <v>56</v>
      </c>
      <c r="AZ56" s="12">
        <f>INDEX('O3-8hr'!$A:$Y,$IU56+AZ$23-$G$23,$IT56)</f>
        <v>48</v>
      </c>
      <c r="BA56" s="12">
        <f>INDEX('O3-8hr'!$A:$Y,$IU56+BA$23-$G$23,$IT56)</f>
        <v>53.000000000000007</v>
      </c>
      <c r="BB56" s="12">
        <f>INDEX('O3-8hr'!$A:$Y,$IU56+BB$23-$G$23,$IT56)</f>
        <v>45.000000000000007</v>
      </c>
      <c r="BC56" s="12">
        <f>INDEX('O3-8hr'!$A:$Y,$IU56+BC$23-$G$23,$IT56)</f>
        <v>47</v>
      </c>
      <c r="BD56" s="12">
        <f>INDEX('O3-8hr'!$A:$Y,$IU56+BD$23-$G$23,$IT56)</f>
        <v>40</v>
      </c>
      <c r="BE56" s="12">
        <f>INDEX('O3-8hr'!$A:$Y,$IU56+BE$23-$G$23,$IT56)</f>
        <v>46</v>
      </c>
      <c r="BF56" s="12">
        <f>INDEX('O3-8hr'!$A:$Y,$IU56+BF$23-$G$23,$IT56)</f>
        <v>45.000000000000007</v>
      </c>
      <c r="BG56" s="12">
        <f>INDEX('O3-8hr'!$A:$Y,$IU56+BG$23-$G$23,$IT56)</f>
        <v>24</v>
      </c>
      <c r="BH56" s="12">
        <f>INDEX('O3-8hr'!$A:$Y,$IU56+BH$23-$G$23,$IT56)</f>
        <v>31</v>
      </c>
      <c r="BI56" s="12">
        <f>INDEX('O3-8hr'!$A:$Y,$IU56+BI$23-$G$23,$IT56)</f>
        <v>38</v>
      </c>
      <c r="BJ56" s="12">
        <f>INDEX('O3-8hr'!$A:$Y,$IU56+BJ$23-$G$23,$IT56)</f>
        <v>37.000000000000007</v>
      </c>
      <c r="BK56" s="12">
        <f>INDEX('O3-8hr'!$A:$Y,$IU56+BK$23-$G$23,$IT56)</f>
        <v>28</v>
      </c>
      <c r="BL56" s="12">
        <f>INDEX('O3-8hr'!$A:$Y,$IU56+BL$23-$G$23,$IT56)</f>
        <v>50</v>
      </c>
      <c r="BM56" s="12">
        <f>INDEX('O3-8hr'!$A:$Y,$IU56+BM$23-$G$23,$IT56)</f>
        <v>52.000000000000007</v>
      </c>
      <c r="BN56" s="12">
        <f>INDEX('O3-8hr'!$A:$Y,$IU56+BN$23-$G$23,$IT56)</f>
        <v>44.000000000000007</v>
      </c>
      <c r="BO56" s="12">
        <f>INDEX('O3-8hr'!$A:$Y,$IU56+BO$23-$G$23,$IT56)</f>
        <v>37.000000000000007</v>
      </c>
      <c r="BP56" s="12">
        <f>INDEX('O3-8hr'!$A:$Y,$IU56+BP$23-$G$23,$IT56)</f>
        <v>32</v>
      </c>
      <c r="BQ56" s="12">
        <f>INDEX('O3-8hr'!$A:$Y,$IU56+BQ$23-$G$23,$IT56)</f>
        <v>50</v>
      </c>
      <c r="BR56" s="12">
        <f>INDEX('O3-8hr'!$A:$Y,$IU56+BR$23-$G$23,$IT56)</f>
        <v>46</v>
      </c>
      <c r="BS56" s="12">
        <f>INDEX('O3-8hr'!$A:$Y,$IU56+BS$23-$G$23,$IT56)</f>
        <v>44.000000000000007</v>
      </c>
      <c r="BT56" s="12">
        <f>INDEX('O3-8hr'!$A:$Y,$IU56+BT$23-$G$23,$IT56)</f>
        <v>38</v>
      </c>
      <c r="BU56" s="12">
        <f>INDEX('O3-8hr'!$A:$Y,$IU56+BU$23-$G$23,$IT56)</f>
        <v>30</v>
      </c>
      <c r="BV56" s="12">
        <f>INDEX('O3-8hr'!$A:$Y,$IU56+BV$23-$G$23,$IT56)</f>
        <v>42</v>
      </c>
      <c r="BW56" s="12">
        <f>INDEX('O3-8hr'!$A:$Y,$IU56+BW$23-$G$23,$IT56)</f>
        <v>49</v>
      </c>
      <c r="BX56" s="12">
        <f>INDEX('O3-8hr'!$A:$Y,$IU56+BX$23-$G$23,$IT56)</f>
        <v>54</v>
      </c>
      <c r="BY56" s="12">
        <f>INDEX('O3-8hr'!$A:$Y,$IU56+BY$23-$G$23,$IT56)</f>
        <v>61.000000000000007</v>
      </c>
      <c r="BZ56" s="12">
        <f>INDEX('O3-8hr'!$A:$Y,$IU56+BZ$23-$G$23,$IT56)</f>
        <v>42</v>
      </c>
      <c r="CA56" s="12">
        <f>INDEX('O3-8hr'!$A:$Y,$IU56+CA$23-$G$23,$IT56)</f>
        <v>36.000000000000007</v>
      </c>
      <c r="CB56" s="12">
        <f>INDEX('O3-8hr'!$A:$Y,$IU56+CB$23-$G$23,$IT56)</f>
        <v>31</v>
      </c>
      <c r="CC56" s="12">
        <f>INDEX('O3-8hr'!$A:$Y,$IU56+CC$23-$G$23,$IT56)</f>
        <v>57</v>
      </c>
      <c r="CD56" s="12">
        <f>INDEX('O3-8hr'!$A:$Y,$IU56+CD$23-$G$23,$IT56)</f>
        <v>44.000000000000007</v>
      </c>
      <c r="CE56" s="12">
        <f>INDEX('O3-8hr'!$A:$Y,$IU56+CE$23-$G$23,$IT56)</f>
        <v>50</v>
      </c>
      <c r="CF56" s="12">
        <f>INDEX('O3-8hr'!$A:$Y,$IU56+CF$23-$G$23,$IT56)</f>
        <v>65</v>
      </c>
      <c r="CG56" s="12">
        <f>INDEX('O3-8hr'!$A:$Y,$IU56+CG$23-$G$23,$IT56)</f>
        <v>58</v>
      </c>
      <c r="CH56" s="12">
        <f>INDEX('O3-8hr'!$A:$Y,$IU56+CH$23-$G$23,$IT56)</f>
        <v>53.000000000000007</v>
      </c>
      <c r="CI56" s="12">
        <f>INDEX('O3-8hr'!$A:$Y,$IU56+CI$23-$G$23,$IT56)</f>
        <v>36.000000000000007</v>
      </c>
      <c r="CJ56" s="12">
        <f>INDEX('O3-8hr'!$A:$Y,$IU56+CJ$23-$G$23,$IT56)</f>
        <v>39</v>
      </c>
      <c r="CK56" s="12">
        <f>INDEX('O3-8hr'!$A:$Y,$IU56+CK$23-$G$23,$IT56)</f>
        <v>20</v>
      </c>
      <c r="CL56" s="12">
        <f>INDEX('O3-8hr'!$A:$Y,$IU56+CL$23-$G$23,$IT56)</f>
        <v>33</v>
      </c>
      <c r="CM56" s="12">
        <f>INDEX('O3-8hr'!$A:$Y,$IU56+CM$23-$G$23,$IT56)</f>
        <v>51.000000000000007</v>
      </c>
      <c r="CN56" s="12">
        <f>INDEX('O3-8hr'!$A:$Y,$IU56+CN$23-$G$23,$IT56)</f>
        <v>49</v>
      </c>
      <c r="CO56" s="12">
        <f>INDEX('O3-8hr'!$A:$Y,$IU56+CO$23-$G$23,$IT56)</f>
        <v>48</v>
      </c>
      <c r="CP56" s="12">
        <f>INDEX('O3-8hr'!$A:$Y,$IU56+CP$23-$G$23,$IT56)</f>
        <v>45.000000000000007</v>
      </c>
      <c r="CQ56" s="12">
        <f>INDEX('O3-8hr'!$A:$Y,$IU56+CQ$23-$G$23,$IT56)</f>
        <v>43</v>
      </c>
      <c r="CR56" s="12">
        <f>INDEX('O3-8hr'!$A:$Y,$IU56+CR$23-$G$23,$IT56)</f>
        <v>33</v>
      </c>
      <c r="CS56" s="12">
        <f>INDEX('O3-8hr'!$A:$Y,$IU56+CS$23-$G$23,$IT56)</f>
        <v>37.000000000000007</v>
      </c>
      <c r="CT56" s="12">
        <f>INDEX('O3-8hr'!$A:$Y,$IU56+CT$23-$G$23,$IT56)</f>
        <v>40</v>
      </c>
      <c r="CU56" s="12">
        <f>INDEX('O3-8hr'!$A:$Y,$IU56+CU$23-$G$23,$IT56)</f>
        <v>66</v>
      </c>
      <c r="CV56" s="12">
        <f>INDEX('O3-8hr'!$A:$Y,$IU56+CV$23-$G$23,$IT56)</f>
        <v>65</v>
      </c>
      <c r="CW56" s="12">
        <f>INDEX('O3-8hr'!$A:$Y,$IU56+CW$23-$G$23,$IT56)</f>
        <v>52.000000000000007</v>
      </c>
      <c r="CX56" s="12">
        <f>INDEX('O3-8hr'!$A:$Y,$IU56+CX$23-$G$23,$IT56)</f>
        <v>58</v>
      </c>
      <c r="CY56" s="12">
        <f>INDEX('O3-8hr'!$A:$Y,$IU56+CY$23-$G$23,$IT56)</f>
        <v>39</v>
      </c>
      <c r="CZ56" s="12">
        <f>INDEX('O3-8hr'!$A:$Y,$IU56+CZ$23-$G$23,$IT56)</f>
        <v>52.000000000000007</v>
      </c>
      <c r="DA56" s="12">
        <f>INDEX('O3-8hr'!$A:$Y,$IU56+DA$23-$G$23,$IT56)</f>
        <v>37.000000000000007</v>
      </c>
      <c r="DB56" s="12">
        <f>INDEX('O3-8hr'!$A:$Y,$IU56+DB$23-$G$23,$IT56)</f>
        <v>44.000000000000007</v>
      </c>
      <c r="DC56" s="12">
        <f>INDEX('O3-8hr'!$A:$Y,$IU56+DC$23-$G$23,$IT56)</f>
        <v>58</v>
      </c>
      <c r="DD56" s="12">
        <f>INDEX('O3-8hr'!$A:$Y,$IU56+DD$23-$G$23,$IT56)</f>
        <v>58</v>
      </c>
      <c r="DE56" s="12">
        <f>INDEX('O3-8hr'!$A:$Y,$IU56+DE$23-$G$23,$IT56)</f>
        <v>57</v>
      </c>
      <c r="DF56" s="12">
        <f>INDEX('O3-8hr'!$A:$Y,$IU56+DF$23-$G$23,$IT56)</f>
        <v>63</v>
      </c>
      <c r="DG56" s="12">
        <f>INDEX('O3-8hr'!$A:$Y,$IU56+DG$23-$G$23,$IT56)</f>
        <v>58</v>
      </c>
      <c r="DH56" s="12">
        <f>INDEX('O3-8hr'!$A:$Y,$IU56+DH$23-$G$23,$IT56)</f>
        <v>52.000000000000007</v>
      </c>
      <c r="DI56" s="12">
        <f>INDEX('O3-8hr'!$A:$Y,$IU56+DI$23-$G$23,$IT56)</f>
        <v>41</v>
      </c>
      <c r="DJ56" s="12">
        <f>INDEX('O3-8hr'!$A:$Y,$IU56+DJ$23-$G$23,$IT56)</f>
        <v>54</v>
      </c>
      <c r="DK56" s="12">
        <f>INDEX('O3-8hr'!$A:$Y,$IU56+DK$23-$G$23,$IT56)</f>
        <v>33</v>
      </c>
      <c r="DL56" s="12">
        <f>INDEX('O3-8hr'!$A:$Y,$IU56+DL$23-$G$23,$IT56)</f>
        <v>35</v>
      </c>
      <c r="DM56" s="12">
        <f>INDEX('O3-8hr'!$A:$Y,$IU56+DM$23-$G$23,$IT56)</f>
        <v>31</v>
      </c>
      <c r="DN56" s="12">
        <f>INDEX('O3-8hr'!$A:$Y,$IU56+DN$23-$G$23,$IT56)</f>
        <v>47</v>
      </c>
      <c r="DO56" s="12">
        <f>INDEX('O3-8hr'!$A:$Y,$IU56+DO$23-$G$23,$IT56)</f>
        <v>47</v>
      </c>
      <c r="DP56" s="12">
        <f>INDEX('O3-8hr'!$A:$Y,$IU56+DP$23-$G$23,$IT56)</f>
        <v>51.000000000000007</v>
      </c>
      <c r="DQ56" s="12">
        <f>INDEX('O3-8hr'!$A:$Y,$IU56+DQ$23-$G$23,$IT56)</f>
        <v>26.000000000000004</v>
      </c>
      <c r="DR56" s="12">
        <f>INDEX('O3-8hr'!$A:$Y,$IU56+DR$23-$G$23,$IT56)</f>
        <v>52.000000000000007</v>
      </c>
      <c r="DS56" s="12">
        <f>INDEX('O3-8hr'!$A:$Y,$IU56+DS$23-$G$23,$IT56)</f>
        <v>53.000000000000007</v>
      </c>
      <c r="DT56" s="12">
        <f>INDEX('O3-8hr'!$A:$Y,$IU56+DT$23-$G$23,$IT56)</f>
        <v>58</v>
      </c>
      <c r="DU56" s="12">
        <f>INDEX('O3-8hr'!$A:$Y,$IU56+DU$23-$G$23,$IT56)</f>
        <v>54</v>
      </c>
      <c r="DV56" s="12">
        <f>INDEX('O3-8hr'!$A:$Y,$IU56+DV$23-$G$23,$IT56)</f>
        <v>50</v>
      </c>
      <c r="DW56" s="12">
        <f>INDEX('O3-8hr'!$A:$Y,$IU56+DW$23-$G$23,$IT56)</f>
        <v>54</v>
      </c>
      <c r="DX56" s="12">
        <f>INDEX('O3-8hr'!$A:$Y,$IU56+DX$23-$G$23,$IT56)</f>
        <v>48</v>
      </c>
      <c r="DY56" s="12">
        <f>INDEX('O3-8hr'!$A:$Y,$IU56+DY$23-$G$23,$IT56)</f>
        <v>31</v>
      </c>
      <c r="DZ56" s="12">
        <f>INDEX('O3-8hr'!$A:$Y,$IU56+DZ$23-$G$23,$IT56)</f>
        <v>59.000000000000007</v>
      </c>
      <c r="EA56" s="12">
        <f>INDEX('O3-8hr'!$A:$Y,$IU56+EA$23-$G$23,$IT56)</f>
        <v>62</v>
      </c>
      <c r="EB56" s="12">
        <f>INDEX('O3-8hr'!$A:$Y,$IU56+EB$23-$G$23,$IT56)</f>
        <v>51.000000000000007</v>
      </c>
      <c r="EC56" s="12">
        <f>INDEX('O3-8hr'!$A:$Y,$IU56+EC$23-$G$23,$IT56)</f>
        <v>55</v>
      </c>
      <c r="ED56" s="12">
        <f>INDEX('O3-8hr'!$A:$Y,$IU56+ED$23-$G$23,$IT56)</f>
        <v>27</v>
      </c>
      <c r="EE56" s="12">
        <f>INDEX('O3-8hr'!$A:$Y,$IU56+EE$23-$G$23,$IT56)</f>
        <v>45.000000000000007</v>
      </c>
      <c r="EF56" s="12">
        <f>INDEX('O3-8hr'!$A:$Y,$IU56+EF$23-$G$23,$IT56)</f>
        <v>60</v>
      </c>
      <c r="EG56" s="12">
        <f>INDEX('O3-8hr'!$A:$Y,$IU56+EG$23-$G$23,$IT56)</f>
        <v>48</v>
      </c>
      <c r="EH56" s="12">
        <f>INDEX('O3-8hr'!$A:$Y,$IU56+EH$23-$G$23,$IT56)</f>
        <v>48</v>
      </c>
      <c r="EI56" s="12">
        <f>INDEX('O3-8hr'!$A:$Y,$IU56+EI$23-$G$23,$IT56)</f>
        <v>50</v>
      </c>
      <c r="EJ56" s="12">
        <f>INDEX('O3-8hr'!$A:$Y,$IU56+EJ$23-$G$23,$IT56)</f>
        <v>58</v>
      </c>
      <c r="EK56" s="12">
        <f>INDEX('O3-8hr'!$A:$Y,$IU56+EK$23-$G$23,$IT56)</f>
        <v>49</v>
      </c>
      <c r="EL56" s="12">
        <f>INDEX('O3-8hr'!$A:$Y,$IU56+EL$23-$G$23,$IT56)</f>
        <v>46</v>
      </c>
      <c r="EM56" s="12">
        <f>INDEX('O3-8hr'!$A:$Y,$IU56+EM$23-$G$23,$IT56)</f>
        <v>51.000000000000007</v>
      </c>
      <c r="EN56" s="12">
        <f>INDEX('O3-8hr'!$A:$Y,$IU56+EN$23-$G$23,$IT56)</f>
        <v>49</v>
      </c>
      <c r="EO56" s="12">
        <f>INDEX('O3-8hr'!$A:$Y,$IU56+EO$23-$G$23,$IT56)</f>
        <v>43</v>
      </c>
      <c r="EP56" s="12">
        <f>INDEX('O3-8hr'!$A:$Y,$IU56+EP$23-$G$23,$IT56)</f>
        <v>42</v>
      </c>
      <c r="EQ56" s="12">
        <f>INDEX('O3-8hr'!$A:$Y,$IU56+EQ$23-$G$23,$IT56)</f>
        <v>52.000000000000007</v>
      </c>
      <c r="ER56" s="12">
        <f>INDEX('O3-8hr'!$A:$Y,$IU56+ER$23-$G$23,$IT56)</f>
        <v>56</v>
      </c>
      <c r="ES56" s="12">
        <f>INDEX('O3-8hr'!$A:$Y,$IU56+ES$23-$G$23,$IT56)</f>
        <v>62</v>
      </c>
      <c r="ET56" s="12">
        <f>INDEX('O3-8hr'!$A:$Y,$IU56+ET$23-$G$23,$IT56)</f>
        <v>55</v>
      </c>
      <c r="EU56" s="12">
        <f>INDEX('O3-8hr'!$A:$Y,$IU56+EU$23-$G$23,$IT56)</f>
        <v>44.000000000000007</v>
      </c>
      <c r="EV56" s="12">
        <f>INDEX('O3-8hr'!$A:$Y,$IU56+EV$23-$G$23,$IT56)</f>
        <v>57</v>
      </c>
      <c r="EW56" s="12">
        <f>INDEX('O3-8hr'!$A:$Y,$IU56+EW$23-$G$23,$IT56)</f>
        <v>38</v>
      </c>
      <c r="EX56" s="12">
        <f>INDEX('O3-8hr'!$A:$Y,$IU56+EX$23-$G$23,$IT56)</f>
        <v>37.000000000000007</v>
      </c>
      <c r="EY56" s="12">
        <f>INDEX('O3-8hr'!$A:$Y,$IU56+EY$23-$G$23,$IT56)</f>
        <v>42</v>
      </c>
      <c r="EZ56" s="12">
        <f>INDEX('O3-8hr'!$A:$Y,$IU56+EZ$23-$G$23,$IT56)</f>
        <v>44.000000000000007</v>
      </c>
      <c r="FA56" s="12">
        <f>INDEX('O3-8hr'!$A:$Y,$IU56+FA$23-$G$23,$IT56)</f>
        <v>36.000000000000007</v>
      </c>
      <c r="FB56" s="12">
        <f>INDEX('O3-8hr'!$A:$Y,$IU56+FB$23-$G$23,$IT56)</f>
        <v>39</v>
      </c>
      <c r="FC56" s="12">
        <f>INDEX('O3-8hr'!$A:$Y,$IU56+FC$23-$G$23,$IT56)</f>
        <v>43</v>
      </c>
      <c r="FD56" s="12">
        <f>INDEX('O3-8hr'!$A:$Y,$IU56+FD$23-$G$23,$IT56)</f>
        <v>46</v>
      </c>
      <c r="FE56" s="12">
        <f>INDEX('O3-8hr'!$A:$Y,$IU56+FE$23-$G$23,$IT56)</f>
        <v>51.000000000000007</v>
      </c>
      <c r="FF56" s="12">
        <f>INDEX('O3-8hr'!$A:$Y,$IU56+FF$23-$G$23,$IT56)</f>
        <v>53.000000000000007</v>
      </c>
      <c r="FG56" s="12">
        <f>INDEX('O3-8hr'!$A:$Y,$IU56+FG$23-$G$23,$IT56)</f>
        <v>39</v>
      </c>
      <c r="FH56" s="12">
        <f>INDEX('O3-8hr'!$A:$Y,$IU56+FH$23-$G$23,$IT56)</f>
        <v>39</v>
      </c>
      <c r="FI56" s="12">
        <f>INDEX('O3-8hr'!$A:$Y,$IU56+FI$23-$G$23,$IT56)</f>
        <v>41</v>
      </c>
      <c r="FJ56" s="12">
        <f>INDEX('O3-8hr'!$A:$Y,$IU56+FJ$23-$G$23,$IT56)</f>
        <v>36.000000000000007</v>
      </c>
      <c r="FK56" s="12">
        <f>INDEX('O3-8hr'!$A:$Y,$IU56+FK$23-$G$23,$IT56)</f>
        <v>36.000000000000007</v>
      </c>
      <c r="FL56" s="12">
        <f>INDEX('O3-8hr'!$A:$Y,$IU56+FL$23-$G$23,$IT56)</f>
        <v>47</v>
      </c>
      <c r="FM56" s="12">
        <f>INDEX('O3-8hr'!$A:$Y,$IU56+FM$23-$G$23,$IT56)</f>
        <v>52.000000000000007</v>
      </c>
      <c r="FN56" s="12">
        <f>INDEX('O3-8hr'!$A:$Y,$IU56+FN$23-$G$23,$IT56)</f>
        <v>43</v>
      </c>
      <c r="FO56" s="12">
        <f>INDEX('O3-8hr'!$A:$Y,$IU56+FO$23-$G$23,$IT56)</f>
        <v>26.000000000000004</v>
      </c>
      <c r="FP56" s="12">
        <f>INDEX('O3-8hr'!$A:$Y,$IU56+FP$23-$G$23,$IT56)</f>
        <v>42</v>
      </c>
      <c r="FQ56" s="12">
        <f>INDEX('O3-8hr'!$A:$Y,$IU56+FQ$23-$G$23,$IT56)</f>
        <v>48</v>
      </c>
      <c r="FR56" s="12">
        <f>INDEX('O3-8hr'!$A:$Y,$IU56+FR$23-$G$23,$IT56)</f>
        <v>22.000000000000004</v>
      </c>
      <c r="FS56" s="12">
        <f>INDEX('O3-8hr'!$A:$Y,$IU56+FS$23-$G$23,$IT56)</f>
        <v>50</v>
      </c>
      <c r="FT56" s="12">
        <f>INDEX('O3-8hr'!$A:$Y,$IU56+FT$23-$G$23,$IT56)</f>
        <v>45.000000000000007</v>
      </c>
      <c r="FU56" s="12">
        <f>INDEX('O3-8hr'!$A:$Y,$IU56+FU$23-$G$23,$IT56)</f>
        <v>41</v>
      </c>
      <c r="FV56" s="12">
        <f>INDEX('O3-8hr'!$A:$Y,$IU56+FV$23-$G$23,$IT56)</f>
        <v>48</v>
      </c>
      <c r="FW56" s="12">
        <f>INDEX('O3-8hr'!$A:$Y,$IU56+FW$23-$G$23,$IT56)</f>
        <v>37.000000000000007</v>
      </c>
      <c r="FX56" s="12">
        <f>INDEX('O3-8hr'!$A:$Y,$IU56+FX$23-$G$23,$IT56)</f>
        <v>43</v>
      </c>
      <c r="FY56" s="12">
        <f>INDEX('O3-8hr'!$A:$Y,$IU56+FY$23-$G$23,$IT56)</f>
        <v>40</v>
      </c>
      <c r="FZ56" s="12">
        <f>INDEX('O3-8hr'!$A:$Y,$IU56+FZ$23-$G$23,$IT56)</f>
        <v>36.000000000000007</v>
      </c>
      <c r="GA56" s="12">
        <f>INDEX('O3-8hr'!$A:$Y,$IU56+GA$23-$G$23,$IT56)</f>
        <v>42</v>
      </c>
      <c r="GB56" s="12">
        <f>INDEX('O3-8hr'!$A:$Y,$IU56+GB$23-$G$23,$IT56)</f>
        <v>48</v>
      </c>
      <c r="GC56" s="12">
        <f>INDEX('O3-8hr'!$A:$Y,$IU56+GC$23-$G$23,$IT56)</f>
        <v>45.000000000000007</v>
      </c>
      <c r="GD56" s="12">
        <f>INDEX('O3-8hr'!$A:$Y,$IU56+GD$23-$G$23,$IT56)</f>
        <v>46</v>
      </c>
      <c r="GE56" s="12">
        <f>INDEX('O3-8hr'!$A:$Y,$IU56+GE$23-$G$23,$IT56)</f>
        <v>37.000000000000007</v>
      </c>
      <c r="GF56" s="12">
        <f>INDEX('O3-8hr'!$A:$Y,$IU56+GF$23-$G$23,$IT56)</f>
        <v>32</v>
      </c>
      <c r="GG56" s="12">
        <f>INDEX('O3-8hr'!$A:$Y,$IU56+GG$23-$G$23,$IT56)</f>
        <v>41</v>
      </c>
      <c r="GH56" s="12">
        <f>INDEX('O3-8hr'!$A:$Y,$IU56+GH$23-$G$23,$IT56)</f>
        <v>60</v>
      </c>
      <c r="GI56" s="12">
        <f>INDEX('O3-8hr'!$A:$Y,$IU56+GI$23-$G$23,$IT56)</f>
        <v>37.000000000000007</v>
      </c>
      <c r="GJ56" s="12">
        <f>INDEX('O3-8hr'!$A:$Y,$IU56+GJ$23-$G$23,$IT56)</f>
        <v>36.000000000000007</v>
      </c>
      <c r="GK56" s="12">
        <f>INDEX('O3-8hr'!$A:$Y,$IU56+GK$23-$G$23,$IT56)</f>
        <v>31</v>
      </c>
      <c r="GL56" s="12">
        <f>INDEX('O3-8hr'!$A:$Y,$IU56+GL$23-$G$23,$IT56)</f>
        <v>45.000000000000007</v>
      </c>
      <c r="GM56" s="12">
        <f>INDEX('O3-8hr'!$A:$Y,$IU56+GM$23-$G$23,$IT56)</f>
        <v>44.000000000000007</v>
      </c>
      <c r="GN56" s="12">
        <f>INDEX('O3-8hr'!$A:$Y,$IU56+GN$23-$G$23,$IT56)</f>
        <v>31</v>
      </c>
      <c r="GO56" s="12">
        <f>INDEX('O3-8hr'!$A:$Y,$IU56+GO$23-$G$23,$IT56)</f>
        <v>42</v>
      </c>
      <c r="GP56" s="12">
        <f>INDEX('O3-8hr'!$A:$Y,$IU56+GP$23-$G$23,$IT56)</f>
        <v>43</v>
      </c>
      <c r="GQ56" s="12">
        <f>INDEX('O3-8hr'!$A:$Y,$IU56+GQ$23-$G$23,$IT56)</f>
        <v>31</v>
      </c>
      <c r="GR56" s="12">
        <f>INDEX('O3-8hr'!$A:$Y,$IU56+GR$23-$G$23,$IT56)</f>
        <v>28</v>
      </c>
      <c r="GS56" s="12">
        <f>INDEX('O3-8hr'!$A:$Y,$IU56+GS$23-$G$23,$IT56)</f>
        <v>35</v>
      </c>
      <c r="GT56" s="12">
        <f>INDEX('O3-8hr'!$A:$Y,$IU56+GT$23-$G$23,$IT56)</f>
        <v>42</v>
      </c>
      <c r="GU56" s="12">
        <f>INDEX('O3-8hr'!$A:$Y,$IU56+GU$23-$G$23,$IT56)</f>
        <v>26.000000000000004</v>
      </c>
      <c r="GV56" s="12">
        <f>INDEX('O3-8hr'!$A:$Y,$IU56+GV$23-$G$23,$IT56)</f>
        <v>39</v>
      </c>
      <c r="GW56" s="12">
        <f>INDEX('O3-8hr'!$A:$Y,$IU56+GW$23-$G$23,$IT56)</f>
        <v>41</v>
      </c>
      <c r="GX56" s="12">
        <f>INDEX('O3-8hr'!$A:$Y,$IU56+GX$23-$G$23,$IT56)</f>
        <v>41</v>
      </c>
      <c r="GY56" s="12">
        <f>INDEX('O3-8hr'!$A:$Y,$IU56+GY$23-$G$23,$IT56)</f>
        <v>37.000000000000007</v>
      </c>
      <c r="GZ56" s="12">
        <f>INDEX('O3-8hr'!$A:$Y,$IU56+GZ$23-$G$23,$IT56)</f>
        <v>24</v>
      </c>
      <c r="HA56" s="12">
        <f>INDEX('O3-8hr'!$A:$Y,$IU56+HA$23-$G$23,$IT56)</f>
        <v>23</v>
      </c>
      <c r="HB56" s="12">
        <f>INDEX('O3-8hr'!$A:$Y,$IU56+HB$23-$G$23,$IT56)</f>
        <v>38</v>
      </c>
      <c r="HC56" s="12">
        <f>INDEX('O3-8hr'!$A:$Y,$IU56+HC$23-$G$23,$IT56)</f>
        <v>40</v>
      </c>
      <c r="HD56" s="12">
        <f>INDEX('O3-8hr'!$A:$Y,$IU56+HD$23-$G$23,$IT56)</f>
        <v>40</v>
      </c>
      <c r="HE56" s="12">
        <f>INDEX('O3-8hr'!$A:$Y,$IU56+HE$23-$G$23,$IT56)</f>
        <v>41</v>
      </c>
      <c r="HF56" s="12">
        <f>INDEX('O3-8hr'!$A:$Y,$IU56+HF$23-$G$23,$IT56)</f>
        <v>49</v>
      </c>
      <c r="HG56" s="12">
        <f>INDEX('O3-8hr'!$A:$Y,$IU56+HG$23-$G$23,$IT56)</f>
        <v>45.000000000000007</v>
      </c>
      <c r="HH56" s="12">
        <f>INDEX('O3-8hr'!$A:$Y,$IU56+HH$23-$G$23,$IT56)</f>
        <v>21</v>
      </c>
      <c r="HI56" s="12" t="str">
        <f>INDEX('O3-8hr'!$A:$Y,$IU56+HI$23-$G$23,$IT56)</f>
        <v/>
      </c>
      <c r="HJ56" s="12" t="str">
        <f>INDEX('O3-8hr'!$A:$Y,$IU56+HJ$23-$G$23,$IT56)</f>
        <v/>
      </c>
      <c r="HK56" s="12" t="str">
        <f>INDEX('O3-8hr'!$A:$Y,$IU56+HK$23-$G$23,$IT56)</f>
        <v/>
      </c>
      <c r="HL56" s="12" t="str">
        <f>INDEX('O3-8hr'!$A:$Y,$IU56+HL$23-$G$23,$IT56)</f>
        <v/>
      </c>
      <c r="HM56" s="12" t="str">
        <f>INDEX('O3-8hr'!$A:$Y,$IU56+HM$23-$G$23,$IT56)</f>
        <v/>
      </c>
      <c r="HN56" s="12">
        <f>INDEX('O3-8hr'!$A:$Y,$IU56+HN$23-$G$23,$IT56)</f>
        <v>49</v>
      </c>
      <c r="HO56" s="12">
        <f>INDEX('O3-8hr'!$A:$Y,$IU56+HO$23-$G$23,$IT56)</f>
        <v>37.000000000000007</v>
      </c>
      <c r="HP56" s="12">
        <f>INDEX('O3-8hr'!$A:$Y,$IU56+HP$23-$G$23,$IT56)</f>
        <v>40</v>
      </c>
      <c r="HQ56" s="12">
        <f>INDEX('O3-8hr'!$A:$Y,$IU56+HQ$23-$G$23,$IT56)</f>
        <v>45.000000000000007</v>
      </c>
      <c r="HR56" s="12">
        <f>INDEX('O3-8hr'!$A:$Y,$IU56+HR$23-$G$23,$IT56)</f>
        <v>42</v>
      </c>
      <c r="HS56" s="12">
        <f>INDEX('O3-8hr'!$A:$Y,$IU56+HS$23-$G$23,$IT56)</f>
        <v>30</v>
      </c>
      <c r="HT56" s="12">
        <f>INDEX('O3-8hr'!$A:$Y,$IU56+HT$23-$G$23,$IT56)</f>
        <v>20</v>
      </c>
      <c r="HU56" s="12">
        <f>INDEX('O3-8hr'!$A:$Y,$IU56+HU$23-$G$23,$IT56)</f>
        <v>20</v>
      </c>
      <c r="HV56" s="12">
        <f>INDEX('O3-8hr'!$A:$Y,$IU56+HV$23-$G$23,$IT56)</f>
        <v>35</v>
      </c>
      <c r="HW56" s="12">
        <f>INDEX('O3-8hr'!$A:$Y,$IU56+HW$23-$G$23,$IT56)</f>
        <v>35</v>
      </c>
      <c r="HX56" s="12">
        <f>INDEX('O3-8hr'!$A:$Y,$IU56+HX$23-$G$23,$IT56)</f>
        <v>30</v>
      </c>
      <c r="HY56" s="12">
        <f>INDEX('O3-8hr'!$A:$Y,$IU56+HY$23-$G$23,$IT56)</f>
        <v>29</v>
      </c>
      <c r="HZ56" s="12">
        <f>INDEX('O3-8hr'!$A:$Y,$IU56+HZ$23-$G$23,$IT56)</f>
        <v>20</v>
      </c>
      <c r="IA56" s="12">
        <f>INDEX('O3-8hr'!$A:$Y,$IU56+IA$23-$G$23,$IT56)</f>
        <v>26.000000000000004</v>
      </c>
      <c r="IB56" s="12">
        <f>INDEX('O3-8hr'!$A:$Y,$IU56+IB$23-$G$23,$IT56)</f>
        <v>27</v>
      </c>
      <c r="IC56" s="12">
        <f>INDEX('O3-8hr'!$A:$Y,$IU56+IC$23-$G$23,$IT56)</f>
        <v>32</v>
      </c>
      <c r="ID56" s="12">
        <f>INDEX('O3-8hr'!$A:$Y,$IU56+ID$23-$G$23,$IT56)</f>
        <v>39</v>
      </c>
      <c r="IE56" s="12">
        <f>INDEX('O3-8hr'!$A:$Y,$IU56+IE$23-$G$23,$IT56)</f>
        <v>40</v>
      </c>
      <c r="IF56" s="12">
        <f>INDEX('O3-8hr'!$A:$Y,$IU56+IF$23-$G$23,$IT56)</f>
        <v>54</v>
      </c>
      <c r="IG56" s="12">
        <f>INDEX('O3-8hr'!$A:$Y,$IU56+IG$23-$G$23,$IT56)</f>
        <v>44.000000000000007</v>
      </c>
      <c r="IH56" s="12">
        <f>INDEX('O3-8hr'!$A:$Y,$IU56+IH$23-$G$23,$IT56)</f>
        <v>43</v>
      </c>
      <c r="II56" s="12">
        <f>INDEX('O3-8hr'!$A:$Y,$IU56+II$23-$G$23,$IT56)</f>
        <v>37.000000000000007</v>
      </c>
      <c r="IJ56" s="12">
        <f>INDEX('O3-8hr'!$A:$Y,$IU56+IJ$23-$G$23,$IT56)</f>
        <v>35</v>
      </c>
      <c r="IK56" s="12">
        <f>INDEX('O3-8hr'!$A:$Y,$IU56+IK$23-$G$23,$IT56)</f>
        <v>35</v>
      </c>
      <c r="IL56" s="12">
        <f>INDEX('O3-8hr'!$A:$Y,$IU56+IL$23-$G$23,$IT56)</f>
        <v>26.000000000000004</v>
      </c>
      <c r="IM56" s="12">
        <f>INDEX('O3-8hr'!$A:$Y,$IU56+IM$23-$G$23,$IT56)</f>
        <v>42</v>
      </c>
      <c r="IN56" s="12">
        <f>INDEX('O3-8hr'!$A:$Y,$IU56+IN$23-$G$23,$IT56)</f>
        <v>45.000000000000007</v>
      </c>
      <c r="IO56" s="12">
        <f>INDEX('O3-8hr'!$A:$Y,$IU56+IO$23-$G$23,$IT56)</f>
        <v>34</v>
      </c>
      <c r="IP56" s="12">
        <f>INDEX('O3-8hr'!$A:$Y,$IU56+IP$23-$G$23,$IT56)</f>
        <v>30</v>
      </c>
      <c r="IQ56" s="17">
        <f>INDEX('O3-8hr'!$A:$Y,$IU56+IQ$23-$G$23,$IT56)</f>
        <v>33</v>
      </c>
      <c r="IR56" s="26">
        <f t="shared" si="58"/>
        <v>66</v>
      </c>
      <c r="IT56" s="26">
        <f>MATCH($B56,'O3-8hr'!$1:$1,0)</f>
        <v>8</v>
      </c>
      <c r="IU56" s="38">
        <f>MATCH(DATE($A56,$IT$19,$IU$19),'O3-8hr'!$B:$B,0)</f>
        <v>796</v>
      </c>
    </row>
    <row r="57" spans="1:255" ht="12.75" customHeight="1" x14ac:dyDescent="0.2">
      <c r="A57" s="26">
        <v>2017</v>
      </c>
      <c r="B57" s="26">
        <v>240150003</v>
      </c>
      <c r="C57" s="88">
        <f>INDEX(Sites!$A:$N,MATCH($B57,Sites!$A:$A,0),2)</f>
        <v>39.701444000000002</v>
      </c>
      <c r="D57" s="26" t="str">
        <f>INDEX(Sites!$A:$N,MATCH($B57,Sites!$A:$A,0),4)</f>
        <v>MD</v>
      </c>
      <c r="E57" s="26" t="str">
        <f>INDEX(Sites!$A:$N,MATCH($B57,Sites!$A:$A,0),10)</f>
        <v>128.0</v>
      </c>
      <c r="F57" s="148" t="str">
        <f>INDEX(Sites!$A:$N,MATCH($B57,Sites!$A:$A,0),6)</f>
        <v>Cecil (Fair Hill)</v>
      </c>
      <c r="G57" s="18">
        <f>INDEX('O3-8hr'!$A:$Y,$IU57+G$23-$G$23,$IT57)</f>
        <v>39</v>
      </c>
      <c r="H57" s="12">
        <f>INDEX('O3-8hr'!$A:$Y,$IU57+H$23-$G$23,$IT57)</f>
        <v>43</v>
      </c>
      <c r="I57" s="12">
        <f>INDEX('O3-8hr'!$A:$Y,$IU57+I$23-$G$23,$IT57)</f>
        <v>41</v>
      </c>
      <c r="J57" s="12">
        <f>INDEX('O3-8hr'!$A:$Y,$IU57+J$23-$G$23,$IT57)</f>
        <v>43</v>
      </c>
      <c r="K57" s="12">
        <f>INDEX('O3-8hr'!$A:$Y,$IU57+K$23-$G$23,$IT57)</f>
        <v>41</v>
      </c>
      <c r="L57" s="12">
        <f>INDEX('O3-8hr'!$A:$Y,$IU57+L$23-$G$23,$IT57)</f>
        <v>45.000000000000007</v>
      </c>
      <c r="M57" s="12">
        <f>INDEX('O3-8hr'!$A:$Y,$IU57+M$23-$G$23,$IT57)</f>
        <v>51.000000000000007</v>
      </c>
      <c r="N57" s="12">
        <f>INDEX('O3-8hr'!$A:$Y,$IU57+N$23-$G$23,$IT57)</f>
        <v>49</v>
      </c>
      <c r="O57" s="12">
        <f>INDEX('O3-8hr'!$A:$Y,$IU57+O$23-$G$23,$IT57)</f>
        <v>54</v>
      </c>
      <c r="P57" s="12">
        <f>INDEX('O3-8hr'!$A:$Y,$IU57+P$23-$G$23,$IT57)</f>
        <v>43</v>
      </c>
      <c r="Q57" s="12">
        <f>INDEX('O3-8hr'!$A:$Y,$IU57+Q$23-$G$23,$IT57)</f>
        <v>43</v>
      </c>
      <c r="R57" s="12">
        <f>INDEX('O3-8hr'!$A:$Y,$IU57+R$23-$G$23,$IT57)</f>
        <v>41</v>
      </c>
      <c r="S57" s="12">
        <f>INDEX('O3-8hr'!$A:$Y,$IU57+S$23-$G$23,$IT57)</f>
        <v>42</v>
      </c>
      <c r="T57" s="12">
        <f>INDEX('O3-8hr'!$A:$Y,$IU57+T$23-$G$23,$IT57)</f>
        <v>41</v>
      </c>
      <c r="U57" s="12">
        <f>INDEX('O3-8hr'!$A:$Y,$IU57+U$23-$G$23,$IT57)</f>
        <v>46</v>
      </c>
      <c r="V57" s="12">
        <f>INDEX('O3-8hr'!$A:$Y,$IU57+V$23-$G$23,$IT57)</f>
        <v>49</v>
      </c>
      <c r="W57" s="12">
        <f>INDEX('O3-8hr'!$A:$Y,$IU57+W$23-$G$23,$IT57)</f>
        <v>56</v>
      </c>
      <c r="X57" s="12">
        <f>INDEX('O3-8hr'!$A:$Y,$IU57+X$23-$G$23,$IT57)</f>
        <v>43</v>
      </c>
      <c r="Y57" s="12">
        <f>INDEX('O3-8hr'!$A:$Y,$IU57+Y$23-$G$23,$IT57)</f>
        <v>59.000000000000007</v>
      </c>
      <c r="Z57" s="12">
        <f>INDEX('O3-8hr'!$A:$Y,$IU57+Z$23-$G$23,$IT57)</f>
        <v>54</v>
      </c>
      <c r="AA57" s="12">
        <f>INDEX('O3-8hr'!$A:$Y,$IU57+AA$23-$G$23,$IT57)</f>
        <v>46</v>
      </c>
      <c r="AB57" s="12">
        <f>INDEX('O3-8hr'!$A:$Y,$IU57+AB$23-$G$23,$IT57)</f>
        <v>48</v>
      </c>
      <c r="AC57" s="12">
        <f>INDEX('O3-8hr'!$A:$Y,$IU57+AC$23-$G$23,$IT57)</f>
        <v>45.000000000000007</v>
      </c>
      <c r="AD57" s="12">
        <f>INDEX('O3-8hr'!$A:$Y,$IU57+AD$23-$G$23,$IT57)</f>
        <v>51.000000000000007</v>
      </c>
      <c r="AE57" s="12">
        <f>INDEX('O3-8hr'!$A:$Y,$IU57+AE$23-$G$23,$IT57)</f>
        <v>53.000000000000007</v>
      </c>
      <c r="AF57" s="12">
        <f>INDEX('O3-8hr'!$A:$Y,$IU57+AF$23-$G$23,$IT57)</f>
        <v>35</v>
      </c>
      <c r="AG57" s="12">
        <f>INDEX('O3-8hr'!$A:$Y,$IU57+AG$23-$G$23,$IT57)</f>
        <v>27</v>
      </c>
      <c r="AH57" s="12">
        <f>INDEX('O3-8hr'!$A:$Y,$IU57+AH$23-$G$23,$IT57)</f>
        <v>18.000000000000004</v>
      </c>
      <c r="AI57" s="12">
        <f>INDEX('O3-8hr'!$A:$Y,$IU57+AI$23-$G$23,$IT57)</f>
        <v>45.000000000000007</v>
      </c>
      <c r="AJ57" s="12">
        <f>INDEX('O3-8hr'!$A:$Y,$IU57+AJ$23-$G$23,$IT57)</f>
        <v>43</v>
      </c>
      <c r="AK57" s="12">
        <f>INDEX('O3-8hr'!$A:$Y,$IU57+AK$23-$G$23,$IT57)</f>
        <v>37.000000000000007</v>
      </c>
      <c r="AL57" s="12">
        <f>INDEX('O3-8hr'!$A:$Y,$IU57+AL$23-$G$23,$IT57)</f>
        <v>37.000000000000007</v>
      </c>
      <c r="AM57" s="12">
        <f>INDEX('O3-8hr'!$A:$Y,$IU57+AM$23-$G$23,$IT57)</f>
        <v>49</v>
      </c>
      <c r="AN57" s="12">
        <f>INDEX('O3-8hr'!$A:$Y,$IU57+AN$23-$G$23,$IT57)</f>
        <v>49</v>
      </c>
      <c r="AO57" s="12">
        <f>INDEX('O3-8hr'!$A:$Y,$IU57+AO$23-$G$23,$IT57)</f>
        <v>50</v>
      </c>
      <c r="AP57" s="12">
        <f>INDEX('O3-8hr'!$A:$Y,$IU57+AP$23-$G$23,$IT57)</f>
        <v>52.000000000000007</v>
      </c>
      <c r="AQ57" s="12">
        <f>INDEX('O3-8hr'!$A:$Y,$IU57+AQ$23-$G$23,$IT57)</f>
        <v>34</v>
      </c>
      <c r="AR57" s="12">
        <f>INDEX('O3-8hr'!$A:$Y,$IU57+AR$23-$G$23,$IT57)</f>
        <v>36.000000000000007</v>
      </c>
      <c r="AS57" s="12">
        <f>INDEX('O3-8hr'!$A:$Y,$IU57+AS$23-$G$23,$IT57)</f>
        <v>48</v>
      </c>
      <c r="AT57" s="12">
        <f>INDEX('O3-8hr'!$A:$Y,$IU57+AT$23-$G$23,$IT57)</f>
        <v>57</v>
      </c>
      <c r="AU57" s="12">
        <f>INDEX('O3-8hr'!$A:$Y,$IU57+AU$23-$G$23,$IT57)</f>
        <v>62</v>
      </c>
      <c r="AV57" s="12">
        <f>INDEX('O3-8hr'!$A:$Y,$IU57+AV$23-$G$23,$IT57)</f>
        <v>73.000000000000014</v>
      </c>
      <c r="AW57" s="12">
        <f>INDEX('O3-8hr'!$A:$Y,$IU57+AW$23-$G$23,$IT57)</f>
        <v>51.000000000000007</v>
      </c>
      <c r="AX57" s="12">
        <f>INDEX('O3-8hr'!$A:$Y,$IU57+AX$23-$G$23,$IT57)</f>
        <v>49</v>
      </c>
      <c r="AY57" s="12">
        <f>INDEX('O3-8hr'!$A:$Y,$IU57+AY$23-$G$23,$IT57)</f>
        <v>48</v>
      </c>
      <c r="AZ57" s="12">
        <f>INDEX('O3-8hr'!$A:$Y,$IU57+AZ$23-$G$23,$IT57)</f>
        <v>45.000000000000007</v>
      </c>
      <c r="BA57" s="12">
        <f>INDEX('O3-8hr'!$A:$Y,$IU57+BA$23-$G$23,$IT57)</f>
        <v>53.000000000000007</v>
      </c>
      <c r="BB57" s="12">
        <f>INDEX('O3-8hr'!$A:$Y,$IU57+BB$23-$G$23,$IT57)</f>
        <v>46</v>
      </c>
      <c r="BC57" s="12">
        <f>INDEX('O3-8hr'!$A:$Y,$IU57+BC$23-$G$23,$IT57)</f>
        <v>50</v>
      </c>
      <c r="BD57" s="12">
        <f>INDEX('O3-8hr'!$A:$Y,$IU57+BD$23-$G$23,$IT57)</f>
        <v>43</v>
      </c>
      <c r="BE57" s="12">
        <f>INDEX('O3-8hr'!$A:$Y,$IU57+BE$23-$G$23,$IT57)</f>
        <v>50</v>
      </c>
      <c r="BF57" s="12">
        <f>INDEX('O3-8hr'!$A:$Y,$IU57+BF$23-$G$23,$IT57)</f>
        <v>29</v>
      </c>
      <c r="BG57" s="12">
        <f>INDEX('O3-8hr'!$A:$Y,$IU57+BG$23-$G$23,$IT57)</f>
        <v>30</v>
      </c>
      <c r="BH57" s="12">
        <f>INDEX('O3-8hr'!$A:$Y,$IU57+BH$23-$G$23,$IT57)</f>
        <v>38</v>
      </c>
      <c r="BI57" s="12">
        <f>INDEX('O3-8hr'!$A:$Y,$IU57+BI$23-$G$23,$IT57)</f>
        <v>40</v>
      </c>
      <c r="BJ57" s="12">
        <f>INDEX('O3-8hr'!$A:$Y,$IU57+BJ$23-$G$23,$IT57)</f>
        <v>34</v>
      </c>
      <c r="BK57" s="12">
        <f>INDEX('O3-8hr'!$A:$Y,$IU57+BK$23-$G$23,$IT57)</f>
        <v>26.000000000000004</v>
      </c>
      <c r="BL57" s="12">
        <f>INDEX('O3-8hr'!$A:$Y,$IU57+BL$23-$G$23,$IT57)</f>
        <v>46</v>
      </c>
      <c r="BM57" s="12">
        <f>INDEX('O3-8hr'!$A:$Y,$IU57+BM$23-$G$23,$IT57)</f>
        <v>63</v>
      </c>
      <c r="BN57" s="12">
        <f>INDEX('O3-8hr'!$A:$Y,$IU57+BN$23-$G$23,$IT57)</f>
        <v>47</v>
      </c>
      <c r="BO57" s="12">
        <f>INDEX('O3-8hr'!$A:$Y,$IU57+BO$23-$G$23,$IT57)</f>
        <v>48</v>
      </c>
      <c r="BP57" s="12">
        <f>INDEX('O3-8hr'!$A:$Y,$IU57+BP$23-$G$23,$IT57)</f>
        <v>33</v>
      </c>
      <c r="BQ57" s="12">
        <f>INDEX('O3-8hr'!$A:$Y,$IU57+BQ$23-$G$23,$IT57)</f>
        <v>51.000000000000007</v>
      </c>
      <c r="BR57" s="12">
        <f>INDEX('O3-8hr'!$A:$Y,$IU57+BR$23-$G$23,$IT57)</f>
        <v>42</v>
      </c>
      <c r="BS57" s="12">
        <f>INDEX('O3-8hr'!$A:$Y,$IU57+BS$23-$G$23,$IT57)</f>
        <v>46</v>
      </c>
      <c r="BT57" s="12">
        <f>INDEX('O3-8hr'!$A:$Y,$IU57+BT$23-$G$23,$IT57)</f>
        <v>34</v>
      </c>
      <c r="BU57" s="12">
        <f>INDEX('O3-8hr'!$A:$Y,$IU57+BU$23-$G$23,$IT57)</f>
        <v>29</v>
      </c>
      <c r="BV57" s="12">
        <f>INDEX('O3-8hr'!$A:$Y,$IU57+BV$23-$G$23,$IT57)</f>
        <v>36.000000000000007</v>
      </c>
      <c r="BW57" s="12">
        <f>INDEX('O3-8hr'!$A:$Y,$IU57+BW$23-$G$23,$IT57)</f>
        <v>45.000000000000007</v>
      </c>
      <c r="BX57" s="12">
        <f>INDEX('O3-8hr'!$A:$Y,$IU57+BX$23-$G$23,$IT57)</f>
        <v>54</v>
      </c>
      <c r="BY57" s="12">
        <f>INDEX('O3-8hr'!$A:$Y,$IU57+BY$23-$G$23,$IT57)</f>
        <v>54</v>
      </c>
      <c r="BZ57" s="12">
        <f>INDEX('O3-8hr'!$A:$Y,$IU57+BZ$23-$G$23,$IT57)</f>
        <v>35</v>
      </c>
      <c r="CA57" s="12">
        <f>INDEX('O3-8hr'!$A:$Y,$IU57+CA$23-$G$23,$IT57)</f>
        <v>36.000000000000007</v>
      </c>
      <c r="CB57" s="12">
        <f>INDEX('O3-8hr'!$A:$Y,$IU57+CB$23-$G$23,$IT57)</f>
        <v>28</v>
      </c>
      <c r="CC57" s="12">
        <f>INDEX('O3-8hr'!$A:$Y,$IU57+CC$23-$G$23,$IT57)</f>
        <v>53.000000000000007</v>
      </c>
      <c r="CD57" s="12">
        <f>INDEX('O3-8hr'!$A:$Y,$IU57+CD$23-$G$23,$IT57)</f>
        <v>41</v>
      </c>
      <c r="CE57" s="12">
        <f>INDEX('O3-8hr'!$A:$Y,$IU57+CE$23-$G$23,$IT57)</f>
        <v>61.000000000000007</v>
      </c>
      <c r="CF57" s="12">
        <f>INDEX('O3-8hr'!$A:$Y,$IU57+CF$23-$G$23,$IT57)</f>
        <v>83</v>
      </c>
      <c r="CG57" s="12">
        <f>INDEX('O3-8hr'!$A:$Y,$IU57+CG$23-$G$23,$IT57)</f>
        <v>90</v>
      </c>
      <c r="CH57" s="12">
        <f>INDEX('O3-8hr'!$A:$Y,$IU57+CH$23-$G$23,$IT57)</f>
        <v>47</v>
      </c>
      <c r="CI57" s="12">
        <f>INDEX('O3-8hr'!$A:$Y,$IU57+CI$23-$G$23,$IT57)</f>
        <v>41</v>
      </c>
      <c r="CJ57" s="12">
        <f>INDEX('O3-8hr'!$A:$Y,$IU57+CJ$23-$G$23,$IT57)</f>
        <v>41</v>
      </c>
      <c r="CK57" s="12">
        <f>INDEX('O3-8hr'!$A:$Y,$IU57+CK$23-$G$23,$IT57)</f>
        <v>22.000000000000004</v>
      </c>
      <c r="CL57" s="12">
        <f>INDEX('O3-8hr'!$A:$Y,$IU57+CL$23-$G$23,$IT57)</f>
        <v>27</v>
      </c>
      <c r="CM57" s="12">
        <f>INDEX('O3-8hr'!$A:$Y,$IU57+CM$23-$G$23,$IT57)</f>
        <v>48</v>
      </c>
      <c r="CN57" s="12">
        <f>INDEX('O3-8hr'!$A:$Y,$IU57+CN$23-$G$23,$IT57)</f>
        <v>46</v>
      </c>
      <c r="CO57" s="12">
        <f>INDEX('O3-8hr'!$A:$Y,$IU57+CO$23-$G$23,$IT57)</f>
        <v>42</v>
      </c>
      <c r="CP57" s="12">
        <f>INDEX('O3-8hr'!$A:$Y,$IU57+CP$23-$G$23,$IT57)</f>
        <v>34</v>
      </c>
      <c r="CQ57" s="12">
        <f>INDEX('O3-8hr'!$A:$Y,$IU57+CQ$23-$G$23,$IT57)</f>
        <v>45.000000000000007</v>
      </c>
      <c r="CR57" s="12">
        <f>INDEX('O3-8hr'!$A:$Y,$IU57+CR$23-$G$23,$IT57)</f>
        <v>30</v>
      </c>
      <c r="CS57" s="12">
        <f>INDEX('O3-8hr'!$A:$Y,$IU57+CS$23-$G$23,$IT57)</f>
        <v>32</v>
      </c>
      <c r="CT57" s="12">
        <f>INDEX('O3-8hr'!$A:$Y,$IU57+CT$23-$G$23,$IT57)</f>
        <v>57</v>
      </c>
      <c r="CU57" s="12">
        <f>INDEX('O3-8hr'!$A:$Y,$IU57+CU$23-$G$23,$IT57)</f>
        <v>56</v>
      </c>
      <c r="CV57" s="12">
        <f>INDEX('O3-8hr'!$A:$Y,$IU57+CV$23-$G$23,$IT57)</f>
        <v>50</v>
      </c>
      <c r="CW57" s="12">
        <f>INDEX('O3-8hr'!$A:$Y,$IU57+CW$23-$G$23,$IT57)</f>
        <v>47</v>
      </c>
      <c r="CX57" s="12">
        <f>INDEX('O3-8hr'!$A:$Y,$IU57+CX$23-$G$23,$IT57)</f>
        <v>60</v>
      </c>
      <c r="CY57" s="12">
        <f>INDEX('O3-8hr'!$A:$Y,$IU57+CY$23-$G$23,$IT57)</f>
        <v>39</v>
      </c>
      <c r="CZ57" s="12">
        <f>INDEX('O3-8hr'!$A:$Y,$IU57+CZ$23-$G$23,$IT57)</f>
        <v>44.000000000000007</v>
      </c>
      <c r="DA57" s="12">
        <f>INDEX('O3-8hr'!$A:$Y,$IU57+DA$23-$G$23,$IT57)</f>
        <v>33</v>
      </c>
      <c r="DB57" s="12">
        <f>INDEX('O3-8hr'!$A:$Y,$IU57+DB$23-$G$23,$IT57)</f>
        <v>47</v>
      </c>
      <c r="DC57" s="12">
        <f>INDEX('O3-8hr'!$A:$Y,$IU57+DC$23-$G$23,$IT57)</f>
        <v>51.000000000000007</v>
      </c>
      <c r="DD57" s="12">
        <f>INDEX('O3-8hr'!$A:$Y,$IU57+DD$23-$G$23,$IT57)</f>
        <v>72.000000000000014</v>
      </c>
      <c r="DE57" s="12">
        <f>INDEX('O3-8hr'!$A:$Y,$IU57+DE$23-$G$23,$IT57)</f>
        <v>64</v>
      </c>
      <c r="DF57" s="12">
        <f>INDEX('O3-8hr'!$A:$Y,$IU57+DF$23-$G$23,$IT57)</f>
        <v>74.000000000000014</v>
      </c>
      <c r="DG57" s="12">
        <f>INDEX('O3-8hr'!$A:$Y,$IU57+DG$23-$G$23,$IT57)</f>
        <v>76</v>
      </c>
      <c r="DH57" s="12">
        <f>INDEX('O3-8hr'!$A:$Y,$IU57+DH$23-$G$23,$IT57)</f>
        <v>67</v>
      </c>
      <c r="DI57" s="12">
        <f>INDEX('O3-8hr'!$A:$Y,$IU57+DI$23-$G$23,$IT57)</f>
        <v>43</v>
      </c>
      <c r="DJ57" s="12">
        <f>INDEX('O3-8hr'!$A:$Y,$IU57+DJ$23-$G$23,$IT57)</f>
        <v>53.000000000000007</v>
      </c>
      <c r="DK57" s="12">
        <f>INDEX('O3-8hr'!$A:$Y,$IU57+DK$23-$G$23,$IT57)</f>
        <v>42</v>
      </c>
      <c r="DL57" s="12">
        <f>INDEX('O3-8hr'!$A:$Y,$IU57+DL$23-$G$23,$IT57)</f>
        <v>40</v>
      </c>
      <c r="DM57" s="12">
        <f>INDEX('O3-8hr'!$A:$Y,$IU57+DM$23-$G$23,$IT57)</f>
        <v>34</v>
      </c>
      <c r="DN57" s="12">
        <f>INDEX('O3-8hr'!$A:$Y,$IU57+DN$23-$G$23,$IT57)</f>
        <v>57</v>
      </c>
      <c r="DO57" s="12">
        <f>INDEX('O3-8hr'!$A:$Y,$IU57+DO$23-$G$23,$IT57)</f>
        <v>60</v>
      </c>
      <c r="DP57" s="12">
        <f>INDEX('O3-8hr'!$A:$Y,$IU57+DP$23-$G$23,$IT57)</f>
        <v>71.000000000000014</v>
      </c>
      <c r="DQ57" s="12">
        <f>INDEX('O3-8hr'!$A:$Y,$IU57+DQ$23-$G$23,$IT57)</f>
        <v>31</v>
      </c>
      <c r="DR57" s="12">
        <f>INDEX('O3-8hr'!$A:$Y,$IU57+DR$23-$G$23,$IT57)</f>
        <v>47</v>
      </c>
      <c r="DS57" s="12">
        <f>INDEX('O3-8hr'!$A:$Y,$IU57+DS$23-$G$23,$IT57)</f>
        <v>49</v>
      </c>
      <c r="DT57" s="12">
        <f>INDEX('O3-8hr'!$A:$Y,$IU57+DT$23-$G$23,$IT57)</f>
        <v>51.000000000000007</v>
      </c>
      <c r="DU57" s="12">
        <f>INDEX('O3-8hr'!$A:$Y,$IU57+DU$23-$G$23,$IT57)</f>
        <v>47</v>
      </c>
      <c r="DV57" s="12">
        <f>INDEX('O3-8hr'!$A:$Y,$IU57+DV$23-$G$23,$IT57)</f>
        <v>49</v>
      </c>
      <c r="DW57" s="12">
        <f>INDEX('O3-8hr'!$A:$Y,$IU57+DW$23-$G$23,$IT57)</f>
        <v>63</v>
      </c>
      <c r="DX57" s="12">
        <f>INDEX('O3-8hr'!$A:$Y,$IU57+DX$23-$G$23,$IT57)</f>
        <v>60</v>
      </c>
      <c r="DY57" s="12">
        <f>INDEX('O3-8hr'!$A:$Y,$IU57+DY$23-$G$23,$IT57)</f>
        <v>37.000000000000007</v>
      </c>
      <c r="DZ57" s="12">
        <f>INDEX('O3-8hr'!$A:$Y,$IU57+DZ$23-$G$23,$IT57)</f>
        <v>61.000000000000007</v>
      </c>
      <c r="EA57" s="12">
        <f>INDEX('O3-8hr'!$A:$Y,$IU57+EA$23-$G$23,$IT57)</f>
        <v>63</v>
      </c>
      <c r="EB57" s="12">
        <f>INDEX('O3-8hr'!$A:$Y,$IU57+EB$23-$G$23,$IT57)</f>
        <v>66</v>
      </c>
      <c r="EC57" s="12">
        <f>INDEX('O3-8hr'!$A:$Y,$IU57+EC$23-$G$23,$IT57)</f>
        <v>45.000000000000007</v>
      </c>
      <c r="ED57" s="12">
        <f>INDEX('O3-8hr'!$A:$Y,$IU57+ED$23-$G$23,$IT57)</f>
        <v>22.000000000000004</v>
      </c>
      <c r="EE57" s="12">
        <f>INDEX('O3-8hr'!$A:$Y,$IU57+EE$23-$G$23,$IT57)</f>
        <v>48</v>
      </c>
      <c r="EF57" s="12">
        <f>INDEX('O3-8hr'!$A:$Y,$IU57+EF$23-$G$23,$IT57)</f>
        <v>53.000000000000007</v>
      </c>
      <c r="EG57" s="12">
        <f>INDEX('O3-8hr'!$A:$Y,$IU57+EG$23-$G$23,$IT57)</f>
        <v>40</v>
      </c>
      <c r="EH57" s="12">
        <f>INDEX('O3-8hr'!$A:$Y,$IU57+EH$23-$G$23,$IT57)</f>
        <v>53.000000000000007</v>
      </c>
      <c r="EI57" s="12">
        <f>INDEX('O3-8hr'!$A:$Y,$IU57+EI$23-$G$23,$IT57)</f>
        <v>67</v>
      </c>
      <c r="EJ57" s="12">
        <f>INDEX('O3-8hr'!$A:$Y,$IU57+EJ$23-$G$23,$IT57)</f>
        <v>50</v>
      </c>
      <c r="EK57" s="12">
        <f>INDEX('O3-8hr'!$A:$Y,$IU57+EK$23-$G$23,$IT57)</f>
        <v>49</v>
      </c>
      <c r="EL57" s="12">
        <f>INDEX('O3-8hr'!$A:$Y,$IU57+EL$23-$G$23,$IT57)</f>
        <v>46</v>
      </c>
      <c r="EM57" s="12">
        <f>INDEX('O3-8hr'!$A:$Y,$IU57+EM$23-$G$23,$IT57)</f>
        <v>47</v>
      </c>
      <c r="EN57" s="12">
        <f>INDEX('O3-8hr'!$A:$Y,$IU57+EN$23-$G$23,$IT57)</f>
        <v>40</v>
      </c>
      <c r="EO57" s="12">
        <f>INDEX('O3-8hr'!$A:$Y,$IU57+EO$23-$G$23,$IT57)</f>
        <v>50</v>
      </c>
      <c r="EP57" s="12">
        <f>INDEX('O3-8hr'!$A:$Y,$IU57+EP$23-$G$23,$IT57)</f>
        <v>45.000000000000007</v>
      </c>
      <c r="EQ57" s="12">
        <f>INDEX('O3-8hr'!$A:$Y,$IU57+EQ$23-$G$23,$IT57)</f>
        <v>63</v>
      </c>
      <c r="ER57" s="12">
        <f>INDEX('O3-8hr'!$A:$Y,$IU57+ER$23-$G$23,$IT57)</f>
        <v>69</v>
      </c>
      <c r="ES57" s="12">
        <f>INDEX('O3-8hr'!$A:$Y,$IU57+ES$23-$G$23,$IT57)</f>
        <v>59.000000000000007</v>
      </c>
      <c r="ET57" s="12">
        <f>INDEX('O3-8hr'!$A:$Y,$IU57+ET$23-$G$23,$IT57)</f>
        <v>66</v>
      </c>
      <c r="EU57" s="12">
        <f>INDEX('O3-8hr'!$A:$Y,$IU57+EU$23-$G$23,$IT57)</f>
        <v>42</v>
      </c>
      <c r="EV57" s="12">
        <f>INDEX('O3-8hr'!$A:$Y,$IU57+EV$23-$G$23,$IT57)</f>
        <v>53.000000000000007</v>
      </c>
      <c r="EW57" s="12">
        <f>INDEX('O3-8hr'!$A:$Y,$IU57+EW$23-$G$23,$IT57)</f>
        <v>32</v>
      </c>
      <c r="EX57" s="12">
        <f>INDEX('O3-8hr'!$A:$Y,$IU57+EX$23-$G$23,$IT57)</f>
        <v>42</v>
      </c>
      <c r="EY57" s="12">
        <f>INDEX('O3-8hr'!$A:$Y,$IU57+EY$23-$G$23,$IT57)</f>
        <v>34</v>
      </c>
      <c r="EZ57" s="12">
        <f>INDEX('O3-8hr'!$A:$Y,$IU57+EZ$23-$G$23,$IT57)</f>
        <v>44.000000000000007</v>
      </c>
      <c r="FA57" s="12">
        <f>INDEX('O3-8hr'!$A:$Y,$IU57+FA$23-$G$23,$IT57)</f>
        <v>27</v>
      </c>
      <c r="FB57" s="12">
        <f>INDEX('O3-8hr'!$A:$Y,$IU57+FB$23-$G$23,$IT57)</f>
        <v>38</v>
      </c>
      <c r="FC57" s="12">
        <f>INDEX('O3-8hr'!$A:$Y,$IU57+FC$23-$G$23,$IT57)</f>
        <v>43</v>
      </c>
      <c r="FD57" s="12">
        <f>INDEX('O3-8hr'!$A:$Y,$IU57+FD$23-$G$23,$IT57)</f>
        <v>51.000000000000007</v>
      </c>
      <c r="FE57" s="12">
        <f>INDEX('O3-8hr'!$A:$Y,$IU57+FE$23-$G$23,$IT57)</f>
        <v>51.000000000000007</v>
      </c>
      <c r="FF57" s="12">
        <f>INDEX('O3-8hr'!$A:$Y,$IU57+FF$23-$G$23,$IT57)</f>
        <v>54</v>
      </c>
      <c r="FG57" s="12">
        <f>INDEX('O3-8hr'!$A:$Y,$IU57+FG$23-$G$23,$IT57)</f>
        <v>45.000000000000007</v>
      </c>
      <c r="FH57" s="12">
        <f>INDEX('O3-8hr'!$A:$Y,$IU57+FH$23-$G$23,$IT57)</f>
        <v>36.000000000000007</v>
      </c>
      <c r="FI57" s="12">
        <f>INDEX('O3-8hr'!$A:$Y,$IU57+FI$23-$G$23,$IT57)</f>
        <v>34</v>
      </c>
      <c r="FJ57" s="12">
        <f>INDEX('O3-8hr'!$A:$Y,$IU57+FJ$23-$G$23,$IT57)</f>
        <v>32</v>
      </c>
      <c r="FK57" s="12">
        <f>INDEX('O3-8hr'!$A:$Y,$IU57+FK$23-$G$23,$IT57)</f>
        <v>40</v>
      </c>
      <c r="FL57" s="12">
        <f>INDEX('O3-8hr'!$A:$Y,$IU57+FL$23-$G$23,$IT57)</f>
        <v>58</v>
      </c>
      <c r="FM57" s="12">
        <f>INDEX('O3-8hr'!$A:$Y,$IU57+FM$23-$G$23,$IT57)</f>
        <v>58</v>
      </c>
      <c r="FN57" s="12">
        <f>INDEX('O3-8hr'!$A:$Y,$IU57+FN$23-$G$23,$IT57)</f>
        <v>45.000000000000007</v>
      </c>
      <c r="FO57" s="12">
        <f>INDEX('O3-8hr'!$A:$Y,$IU57+FO$23-$G$23,$IT57)</f>
        <v>36.000000000000007</v>
      </c>
      <c r="FP57" s="12">
        <f>INDEX('O3-8hr'!$A:$Y,$IU57+FP$23-$G$23,$IT57)</f>
        <v>44.000000000000007</v>
      </c>
      <c r="FQ57" s="12">
        <f>INDEX('O3-8hr'!$A:$Y,$IU57+FQ$23-$G$23,$IT57)</f>
        <v>45.000000000000007</v>
      </c>
      <c r="FR57" s="12">
        <f>INDEX('O3-8hr'!$A:$Y,$IU57+FR$23-$G$23,$IT57)</f>
        <v>25</v>
      </c>
      <c r="FS57" s="12">
        <f>INDEX('O3-8hr'!$A:$Y,$IU57+FS$23-$G$23,$IT57)</f>
        <v>51.000000000000007</v>
      </c>
      <c r="FT57" s="12">
        <f>INDEX('O3-8hr'!$A:$Y,$IU57+FT$23-$G$23,$IT57)</f>
        <v>59.000000000000007</v>
      </c>
      <c r="FU57" s="12">
        <f>INDEX('O3-8hr'!$A:$Y,$IU57+FU$23-$G$23,$IT57)</f>
        <v>34</v>
      </c>
      <c r="FV57" s="12">
        <f>INDEX('O3-8hr'!$A:$Y,$IU57+FV$23-$G$23,$IT57)</f>
        <v>53.000000000000007</v>
      </c>
      <c r="FW57" s="12">
        <f>INDEX('O3-8hr'!$A:$Y,$IU57+FW$23-$G$23,$IT57)</f>
        <v>38</v>
      </c>
      <c r="FX57" s="12">
        <f>INDEX('O3-8hr'!$A:$Y,$IU57+FX$23-$G$23,$IT57)</f>
        <v>45.000000000000007</v>
      </c>
      <c r="FY57" s="12">
        <f>INDEX('O3-8hr'!$A:$Y,$IU57+FY$23-$G$23,$IT57)</f>
        <v>55</v>
      </c>
      <c r="FZ57" s="12">
        <f>INDEX('O3-8hr'!$A:$Y,$IU57+FZ$23-$G$23,$IT57)</f>
        <v>47</v>
      </c>
      <c r="GA57" s="12">
        <f>INDEX('O3-8hr'!$A:$Y,$IU57+GA$23-$G$23,$IT57)</f>
        <v>43</v>
      </c>
      <c r="GB57" s="12">
        <f>INDEX('O3-8hr'!$A:$Y,$IU57+GB$23-$G$23,$IT57)</f>
        <v>40</v>
      </c>
      <c r="GC57" s="12">
        <f>INDEX('O3-8hr'!$A:$Y,$IU57+GC$23-$G$23,$IT57)</f>
        <v>41</v>
      </c>
      <c r="GD57" s="12">
        <f>INDEX('O3-8hr'!$A:$Y,$IU57+GD$23-$G$23,$IT57)</f>
        <v>47</v>
      </c>
      <c r="GE57" s="12">
        <f>INDEX('O3-8hr'!$A:$Y,$IU57+GE$23-$G$23,$IT57)</f>
        <v>36.000000000000007</v>
      </c>
      <c r="GF57" s="12">
        <f>INDEX('O3-8hr'!$A:$Y,$IU57+GF$23-$G$23,$IT57)</f>
        <v>19</v>
      </c>
      <c r="GG57" s="12">
        <f>INDEX('O3-8hr'!$A:$Y,$IU57+GG$23-$G$23,$IT57)</f>
        <v>43</v>
      </c>
      <c r="GH57" s="12">
        <f>INDEX('O3-8hr'!$A:$Y,$IU57+GH$23-$G$23,$IT57)</f>
        <v>55</v>
      </c>
      <c r="GI57" s="12">
        <f>INDEX('O3-8hr'!$A:$Y,$IU57+GI$23-$G$23,$IT57)</f>
        <v>33</v>
      </c>
      <c r="GJ57" s="12">
        <f>INDEX('O3-8hr'!$A:$Y,$IU57+GJ$23-$G$23,$IT57)</f>
        <v>35</v>
      </c>
      <c r="GK57" s="12">
        <f>INDEX('O3-8hr'!$A:$Y,$IU57+GK$23-$G$23,$IT57)</f>
        <v>30</v>
      </c>
      <c r="GL57" s="12">
        <f>INDEX('O3-8hr'!$A:$Y,$IU57+GL$23-$G$23,$IT57)</f>
        <v>47</v>
      </c>
      <c r="GM57" s="12">
        <f>INDEX('O3-8hr'!$A:$Y,$IU57+GM$23-$G$23,$IT57)</f>
        <v>51.000000000000007</v>
      </c>
      <c r="GN57" s="12">
        <f>INDEX('O3-8hr'!$A:$Y,$IU57+GN$23-$G$23,$IT57)</f>
        <v>35</v>
      </c>
      <c r="GO57" s="12">
        <f>INDEX('O3-8hr'!$A:$Y,$IU57+GO$23-$G$23,$IT57)</f>
        <v>34</v>
      </c>
      <c r="GP57" s="12">
        <f>INDEX('O3-8hr'!$A:$Y,$IU57+GP$23-$G$23,$IT57)</f>
        <v>36.000000000000007</v>
      </c>
      <c r="GQ57" s="12">
        <f>INDEX('O3-8hr'!$A:$Y,$IU57+GQ$23-$G$23,$IT57)</f>
        <v>29</v>
      </c>
      <c r="GR57" s="12">
        <f>INDEX('O3-8hr'!$A:$Y,$IU57+GR$23-$G$23,$IT57)</f>
        <v>29</v>
      </c>
      <c r="GS57" s="12">
        <f>INDEX('O3-8hr'!$A:$Y,$IU57+GS$23-$G$23,$IT57)</f>
        <v>34</v>
      </c>
      <c r="GT57" s="12">
        <f>INDEX('O3-8hr'!$A:$Y,$IU57+GT$23-$G$23,$IT57)</f>
        <v>50</v>
      </c>
      <c r="GU57" s="12">
        <f>INDEX('O3-8hr'!$A:$Y,$IU57+GU$23-$G$23,$IT57)</f>
        <v>19</v>
      </c>
      <c r="GV57" s="12">
        <f>INDEX('O3-8hr'!$A:$Y,$IU57+GV$23-$G$23,$IT57)</f>
        <v>50</v>
      </c>
      <c r="GW57" s="12">
        <f>INDEX('O3-8hr'!$A:$Y,$IU57+GW$23-$G$23,$IT57)</f>
        <v>41</v>
      </c>
      <c r="GX57" s="12">
        <f>INDEX('O3-8hr'!$A:$Y,$IU57+GX$23-$G$23,$IT57)</f>
        <v>53.000000000000007</v>
      </c>
      <c r="GY57" s="12">
        <f>INDEX('O3-8hr'!$A:$Y,$IU57+GY$23-$G$23,$IT57)</f>
        <v>52.000000000000007</v>
      </c>
      <c r="GZ57" s="12">
        <f>INDEX('O3-8hr'!$A:$Y,$IU57+GZ$23-$G$23,$IT57)</f>
        <v>25</v>
      </c>
      <c r="HA57" s="12">
        <f>INDEX('O3-8hr'!$A:$Y,$IU57+HA$23-$G$23,$IT57)</f>
        <v>27</v>
      </c>
      <c r="HB57" s="12">
        <f>INDEX('O3-8hr'!$A:$Y,$IU57+HB$23-$G$23,$IT57)</f>
        <v>39</v>
      </c>
      <c r="HC57" s="12">
        <f>INDEX('O3-8hr'!$A:$Y,$IU57+HC$23-$G$23,$IT57)</f>
        <v>36.000000000000007</v>
      </c>
      <c r="HD57" s="12">
        <f>INDEX('O3-8hr'!$A:$Y,$IU57+HD$23-$G$23,$IT57)</f>
        <v>39</v>
      </c>
      <c r="HE57" s="12">
        <f>INDEX('O3-8hr'!$A:$Y,$IU57+HE$23-$G$23,$IT57)</f>
        <v>46</v>
      </c>
      <c r="HF57" s="12">
        <f>INDEX('O3-8hr'!$A:$Y,$IU57+HF$23-$G$23,$IT57)</f>
        <v>50</v>
      </c>
      <c r="HG57" s="12">
        <f>INDEX('O3-8hr'!$A:$Y,$IU57+HG$23-$G$23,$IT57)</f>
        <v>75</v>
      </c>
      <c r="HH57" s="12">
        <f>INDEX('O3-8hr'!$A:$Y,$IU57+HH$23-$G$23,$IT57)</f>
        <v>35</v>
      </c>
      <c r="HI57" s="12">
        <f>INDEX('O3-8hr'!$A:$Y,$IU57+HI$23-$G$23,$IT57)</f>
        <v>34</v>
      </c>
      <c r="HJ57" s="12">
        <f>INDEX('O3-8hr'!$A:$Y,$IU57+HJ$23-$G$23,$IT57)</f>
        <v>42</v>
      </c>
      <c r="HK57" s="12">
        <f>INDEX('O3-8hr'!$A:$Y,$IU57+HK$23-$G$23,$IT57)</f>
        <v>41</v>
      </c>
      <c r="HL57" s="12">
        <f>INDEX('O3-8hr'!$A:$Y,$IU57+HL$23-$G$23,$IT57)</f>
        <v>29</v>
      </c>
      <c r="HM57" s="12">
        <f>INDEX('O3-8hr'!$A:$Y,$IU57+HM$23-$G$23,$IT57)</f>
        <v>38</v>
      </c>
      <c r="HN57" s="12">
        <f>INDEX('O3-8hr'!$A:$Y,$IU57+HN$23-$G$23,$IT57)</f>
        <v>48</v>
      </c>
      <c r="HO57" s="12">
        <f>INDEX('O3-8hr'!$A:$Y,$IU57+HO$23-$G$23,$IT57)</f>
        <v>40</v>
      </c>
      <c r="HP57" s="12">
        <f>INDEX('O3-8hr'!$A:$Y,$IU57+HP$23-$G$23,$IT57)</f>
        <v>45.000000000000007</v>
      </c>
      <c r="HQ57" s="12">
        <f>INDEX('O3-8hr'!$A:$Y,$IU57+HQ$23-$G$23,$IT57)</f>
        <v>48</v>
      </c>
      <c r="HR57" s="12">
        <f>INDEX('O3-8hr'!$A:$Y,$IU57+HR$23-$G$23,$IT57)</f>
        <v>49</v>
      </c>
      <c r="HS57" s="12">
        <f>INDEX('O3-8hr'!$A:$Y,$IU57+HS$23-$G$23,$IT57)</f>
        <v>33</v>
      </c>
      <c r="HT57" s="12">
        <f>INDEX('O3-8hr'!$A:$Y,$IU57+HT$23-$G$23,$IT57)</f>
        <v>19</v>
      </c>
      <c r="HU57" s="12">
        <f>INDEX('O3-8hr'!$A:$Y,$IU57+HU$23-$G$23,$IT57)</f>
        <v>20</v>
      </c>
      <c r="HV57" s="12">
        <f>INDEX('O3-8hr'!$A:$Y,$IU57+HV$23-$G$23,$IT57)</f>
        <v>32</v>
      </c>
      <c r="HW57" s="12">
        <f>INDEX('O3-8hr'!$A:$Y,$IU57+HW$23-$G$23,$IT57)</f>
        <v>36.000000000000007</v>
      </c>
      <c r="HX57" s="12">
        <f>INDEX('O3-8hr'!$A:$Y,$IU57+HX$23-$G$23,$IT57)</f>
        <v>27</v>
      </c>
      <c r="HY57" s="12">
        <f>INDEX('O3-8hr'!$A:$Y,$IU57+HY$23-$G$23,$IT57)</f>
        <v>22.000000000000004</v>
      </c>
      <c r="HZ57" s="12">
        <f>INDEX('O3-8hr'!$A:$Y,$IU57+HZ$23-$G$23,$IT57)</f>
        <v>24</v>
      </c>
      <c r="IA57" s="12">
        <f>INDEX('O3-8hr'!$A:$Y,$IU57+IA$23-$G$23,$IT57)</f>
        <v>29</v>
      </c>
      <c r="IB57" s="12">
        <f>INDEX('O3-8hr'!$A:$Y,$IU57+IB$23-$G$23,$IT57)</f>
        <v>31</v>
      </c>
      <c r="IC57" s="12">
        <f>INDEX('O3-8hr'!$A:$Y,$IU57+IC$23-$G$23,$IT57)</f>
        <v>32</v>
      </c>
      <c r="ID57" s="12">
        <f>INDEX('O3-8hr'!$A:$Y,$IU57+ID$23-$G$23,$IT57)</f>
        <v>44.000000000000007</v>
      </c>
      <c r="IE57" s="12">
        <f>INDEX('O3-8hr'!$A:$Y,$IU57+IE$23-$G$23,$IT57)</f>
        <v>43</v>
      </c>
      <c r="IF57" s="12">
        <f>INDEX('O3-8hr'!$A:$Y,$IU57+IF$23-$G$23,$IT57)</f>
        <v>48</v>
      </c>
      <c r="IG57" s="12">
        <f>INDEX('O3-8hr'!$A:$Y,$IU57+IG$23-$G$23,$IT57)</f>
        <v>45.000000000000007</v>
      </c>
      <c r="IH57" s="12">
        <f>INDEX('O3-8hr'!$A:$Y,$IU57+IH$23-$G$23,$IT57)</f>
        <v>48</v>
      </c>
      <c r="II57" s="12">
        <f>INDEX('O3-8hr'!$A:$Y,$IU57+II$23-$G$23,$IT57)</f>
        <v>39</v>
      </c>
      <c r="IJ57" s="12">
        <f>INDEX('O3-8hr'!$A:$Y,$IU57+IJ$23-$G$23,$IT57)</f>
        <v>41</v>
      </c>
      <c r="IK57" s="12">
        <f>INDEX('O3-8hr'!$A:$Y,$IU57+IK$23-$G$23,$IT57)</f>
        <v>37.000000000000007</v>
      </c>
      <c r="IL57" s="12">
        <f>INDEX('O3-8hr'!$A:$Y,$IU57+IL$23-$G$23,$IT57)</f>
        <v>28</v>
      </c>
      <c r="IM57" s="12">
        <f>INDEX('O3-8hr'!$A:$Y,$IU57+IM$23-$G$23,$IT57)</f>
        <v>41</v>
      </c>
      <c r="IN57" s="12">
        <f>INDEX('O3-8hr'!$A:$Y,$IU57+IN$23-$G$23,$IT57)</f>
        <v>48</v>
      </c>
      <c r="IO57" s="12">
        <f>INDEX('O3-8hr'!$A:$Y,$IU57+IO$23-$G$23,$IT57)</f>
        <v>35</v>
      </c>
      <c r="IP57" s="12">
        <f>INDEX('O3-8hr'!$A:$Y,$IU57+IP$23-$G$23,$IT57)</f>
        <v>34</v>
      </c>
      <c r="IQ57" s="17">
        <f>INDEX('O3-8hr'!$A:$Y,$IU57+IQ$23-$G$23,$IT57)</f>
        <v>31</v>
      </c>
      <c r="IR57" s="26">
        <f t="shared" si="58"/>
        <v>90</v>
      </c>
      <c r="IT57" s="26">
        <f>MATCH($B57,'O3-8hr'!$1:$1,0)</f>
        <v>10</v>
      </c>
      <c r="IU57" s="38">
        <f>MATCH(DATE($A57,$IT$19,$IU$19),'O3-8hr'!$B:$B,0)</f>
        <v>796</v>
      </c>
    </row>
    <row r="58" spans="1:255" ht="12.75" customHeight="1" x14ac:dyDescent="0.2">
      <c r="A58" s="26">
        <v>2017</v>
      </c>
      <c r="B58" s="26">
        <v>340071001</v>
      </c>
      <c r="C58" s="88">
        <f>INDEX(Sites!$A:$N,MATCH($B58,Sites!$A:$A,0),2)</f>
        <v>39.684249999999999</v>
      </c>
      <c r="D58" s="26" t="str">
        <f>INDEX(Sites!$A:$N,MATCH($B58,Sites!$A:$A,0),4)</f>
        <v>NJ</v>
      </c>
      <c r="E58" s="26" t="str">
        <f>INDEX(Sites!$A:$N,MATCH($B58,Sites!$A:$A,0),10)</f>
        <v>33.0</v>
      </c>
      <c r="F58" s="26" t="str">
        <f>INDEX(Sites!$A:$N,MATCH($B58,Sites!$A:$A,0),6)</f>
        <v>Ancora State Hospital</v>
      </c>
      <c r="G58" s="18">
        <f>INDEX('O3-8hr'!$A:$Y,$IU58+G$23-$G$23,$IT58)</f>
        <v>35</v>
      </c>
      <c r="H58" s="12">
        <f>INDEX('O3-8hr'!$A:$Y,$IU58+H$23-$G$23,$IT58)</f>
        <v>39</v>
      </c>
      <c r="I58" s="12">
        <f>INDEX('O3-8hr'!$A:$Y,$IU58+I$23-$G$23,$IT58)</f>
        <v>35</v>
      </c>
      <c r="J58" s="12">
        <f>INDEX('O3-8hr'!$A:$Y,$IU58+J$23-$G$23,$IT58)</f>
        <v>37.000000000000007</v>
      </c>
      <c r="K58" s="12">
        <f>INDEX('O3-8hr'!$A:$Y,$IU58+K$23-$G$23,$IT58)</f>
        <v>35</v>
      </c>
      <c r="L58" s="12">
        <f>INDEX('O3-8hr'!$A:$Y,$IU58+L$23-$G$23,$IT58)</f>
        <v>43</v>
      </c>
      <c r="M58" s="12">
        <f>INDEX('O3-8hr'!$A:$Y,$IU58+M$23-$G$23,$IT58)</f>
        <v>48</v>
      </c>
      <c r="N58" s="12">
        <f>INDEX('O3-8hr'!$A:$Y,$IU58+N$23-$G$23,$IT58)</f>
        <v>44.000000000000007</v>
      </c>
      <c r="O58" s="12">
        <f>INDEX('O3-8hr'!$A:$Y,$IU58+O$23-$G$23,$IT58)</f>
        <v>49</v>
      </c>
      <c r="P58" s="12">
        <f>INDEX('O3-8hr'!$A:$Y,$IU58+P$23-$G$23,$IT58)</f>
        <v>36.000000000000007</v>
      </c>
      <c r="Q58" s="12">
        <f>INDEX('O3-8hr'!$A:$Y,$IU58+Q$23-$G$23,$IT58)</f>
        <v>38</v>
      </c>
      <c r="R58" s="12">
        <f>INDEX('O3-8hr'!$A:$Y,$IU58+R$23-$G$23,$IT58)</f>
        <v>35</v>
      </c>
      <c r="S58" s="12">
        <f>INDEX('O3-8hr'!$A:$Y,$IU58+S$23-$G$23,$IT58)</f>
        <v>38</v>
      </c>
      <c r="T58" s="12">
        <f>INDEX('O3-8hr'!$A:$Y,$IU58+T$23-$G$23,$IT58)</f>
        <v>34</v>
      </c>
      <c r="U58" s="12">
        <f>INDEX('O3-8hr'!$A:$Y,$IU58+U$23-$G$23,$IT58)</f>
        <v>40</v>
      </c>
      <c r="V58" s="12">
        <f>INDEX('O3-8hr'!$A:$Y,$IU58+V$23-$G$23,$IT58)</f>
        <v>44.000000000000007</v>
      </c>
      <c r="W58" s="12">
        <f>INDEX('O3-8hr'!$A:$Y,$IU58+W$23-$G$23,$IT58)</f>
        <v>44.000000000000007</v>
      </c>
      <c r="X58" s="12">
        <f>INDEX('O3-8hr'!$A:$Y,$IU58+X$23-$G$23,$IT58)</f>
        <v>44.000000000000007</v>
      </c>
      <c r="Y58" s="12">
        <f>INDEX('O3-8hr'!$A:$Y,$IU58+Y$23-$G$23,$IT58)</f>
        <v>48</v>
      </c>
      <c r="Z58" s="12">
        <f>INDEX('O3-8hr'!$A:$Y,$IU58+Z$23-$G$23,$IT58)</f>
        <v>47</v>
      </c>
      <c r="AA58" s="12">
        <f>INDEX('O3-8hr'!$A:$Y,$IU58+AA$23-$G$23,$IT58)</f>
        <v>38</v>
      </c>
      <c r="AB58" s="12">
        <f>INDEX('O3-8hr'!$A:$Y,$IU58+AB$23-$G$23,$IT58)</f>
        <v>41</v>
      </c>
      <c r="AC58" s="12">
        <f>INDEX('O3-8hr'!$A:$Y,$IU58+AC$23-$G$23,$IT58)</f>
        <v>36.000000000000007</v>
      </c>
      <c r="AD58" s="12">
        <f>INDEX('O3-8hr'!$A:$Y,$IU58+AD$23-$G$23,$IT58)</f>
        <v>48</v>
      </c>
      <c r="AE58" s="12">
        <f>INDEX('O3-8hr'!$A:$Y,$IU58+AE$23-$G$23,$IT58)</f>
        <v>47</v>
      </c>
      <c r="AF58" s="12">
        <f>INDEX('O3-8hr'!$A:$Y,$IU58+AF$23-$G$23,$IT58)</f>
        <v>36.000000000000007</v>
      </c>
      <c r="AG58" s="12">
        <f>INDEX('O3-8hr'!$A:$Y,$IU58+AG$23-$G$23,$IT58)</f>
        <v>30</v>
      </c>
      <c r="AH58" s="12">
        <f>INDEX('O3-8hr'!$A:$Y,$IU58+AH$23-$G$23,$IT58)</f>
        <v>24</v>
      </c>
      <c r="AI58" s="12">
        <f>INDEX('O3-8hr'!$A:$Y,$IU58+AI$23-$G$23,$IT58)</f>
        <v>41</v>
      </c>
      <c r="AJ58" s="12">
        <f>INDEX('O3-8hr'!$A:$Y,$IU58+AJ$23-$G$23,$IT58)</f>
        <v>40</v>
      </c>
      <c r="AK58" s="12">
        <f>INDEX('O3-8hr'!$A:$Y,$IU58+AK$23-$G$23,$IT58)</f>
        <v>41</v>
      </c>
      <c r="AL58" s="12">
        <f>INDEX('O3-8hr'!$A:$Y,$IU58+AL$23-$G$23,$IT58)</f>
        <v>35</v>
      </c>
      <c r="AM58" s="12">
        <f>INDEX('O3-8hr'!$A:$Y,$IU58+AM$23-$G$23,$IT58)</f>
        <v>43</v>
      </c>
      <c r="AN58" s="12">
        <f>INDEX('O3-8hr'!$A:$Y,$IU58+AN$23-$G$23,$IT58)</f>
        <v>47</v>
      </c>
      <c r="AO58" s="12">
        <f>INDEX('O3-8hr'!$A:$Y,$IU58+AO$23-$G$23,$IT58)</f>
        <v>46</v>
      </c>
      <c r="AP58" s="12">
        <f>INDEX('O3-8hr'!$A:$Y,$IU58+AP$23-$G$23,$IT58)</f>
        <v>46</v>
      </c>
      <c r="AQ58" s="12">
        <f>INDEX('O3-8hr'!$A:$Y,$IU58+AQ$23-$G$23,$IT58)</f>
        <v>40</v>
      </c>
      <c r="AR58" s="12">
        <f>INDEX('O3-8hr'!$A:$Y,$IU58+AR$23-$G$23,$IT58)</f>
        <v>33</v>
      </c>
      <c r="AS58" s="12">
        <f>INDEX('O3-8hr'!$A:$Y,$IU58+AS$23-$G$23,$IT58)</f>
        <v>44.000000000000007</v>
      </c>
      <c r="AT58" s="12">
        <f>INDEX('O3-8hr'!$A:$Y,$IU58+AT$23-$G$23,$IT58)</f>
        <v>51.000000000000007</v>
      </c>
      <c r="AU58" s="12">
        <f>INDEX('O3-8hr'!$A:$Y,$IU58+AU$23-$G$23,$IT58)</f>
        <v>60</v>
      </c>
      <c r="AV58" s="12">
        <f>INDEX('O3-8hr'!$A:$Y,$IU58+AV$23-$G$23,$IT58)</f>
        <v>60</v>
      </c>
      <c r="AW58" s="12">
        <f>INDEX('O3-8hr'!$A:$Y,$IU58+AW$23-$G$23,$IT58)</f>
        <v>50</v>
      </c>
      <c r="AX58" s="12">
        <f>INDEX('O3-8hr'!$A:$Y,$IU58+AX$23-$G$23,$IT58)</f>
        <v>45.000000000000007</v>
      </c>
      <c r="AY58" s="12">
        <f>INDEX('O3-8hr'!$A:$Y,$IU58+AY$23-$G$23,$IT58)</f>
        <v>50</v>
      </c>
      <c r="AZ58" s="12">
        <f>INDEX('O3-8hr'!$A:$Y,$IU58+AZ$23-$G$23,$IT58)</f>
        <v>47</v>
      </c>
      <c r="BA58" s="12">
        <f>INDEX('O3-8hr'!$A:$Y,$IU58+BA$23-$G$23,$IT58)</f>
        <v>53.000000000000007</v>
      </c>
      <c r="BB58" s="12">
        <f>INDEX('O3-8hr'!$A:$Y,$IU58+BB$23-$G$23,$IT58)</f>
        <v>36.000000000000007</v>
      </c>
      <c r="BC58" s="12">
        <f>INDEX('O3-8hr'!$A:$Y,$IU58+BC$23-$G$23,$IT58)</f>
        <v>40</v>
      </c>
      <c r="BD58" s="12">
        <f>INDEX('O3-8hr'!$A:$Y,$IU58+BD$23-$G$23,$IT58)</f>
        <v>41</v>
      </c>
      <c r="BE58" s="12">
        <f>INDEX('O3-8hr'!$A:$Y,$IU58+BE$23-$G$23,$IT58)</f>
        <v>43</v>
      </c>
      <c r="BF58" s="12">
        <f>INDEX('O3-8hr'!$A:$Y,$IU58+BF$23-$G$23,$IT58)</f>
        <v>30</v>
      </c>
      <c r="BG58" s="12">
        <f>INDEX('O3-8hr'!$A:$Y,$IU58+BG$23-$G$23,$IT58)</f>
        <v>22.000000000000004</v>
      </c>
      <c r="BH58" s="12">
        <f>INDEX('O3-8hr'!$A:$Y,$IU58+BH$23-$G$23,$IT58)</f>
        <v>30</v>
      </c>
      <c r="BI58" s="12">
        <f>INDEX('O3-8hr'!$A:$Y,$IU58+BI$23-$G$23,$IT58)</f>
        <v>34</v>
      </c>
      <c r="BJ58" s="12">
        <f>INDEX('O3-8hr'!$A:$Y,$IU58+BJ$23-$G$23,$IT58)</f>
        <v>33</v>
      </c>
      <c r="BK58" s="12">
        <f>INDEX('O3-8hr'!$A:$Y,$IU58+BK$23-$G$23,$IT58)</f>
        <v>21</v>
      </c>
      <c r="BL58" s="12">
        <f>INDEX('O3-8hr'!$A:$Y,$IU58+BL$23-$G$23,$IT58)</f>
        <v>43</v>
      </c>
      <c r="BM58" s="12">
        <f>INDEX('O3-8hr'!$A:$Y,$IU58+BM$23-$G$23,$IT58)</f>
        <v>55</v>
      </c>
      <c r="BN58" s="12">
        <f>INDEX('O3-8hr'!$A:$Y,$IU58+BN$23-$G$23,$IT58)</f>
        <v>46</v>
      </c>
      <c r="BO58" s="12">
        <f>INDEX('O3-8hr'!$A:$Y,$IU58+BO$23-$G$23,$IT58)</f>
        <v>42</v>
      </c>
      <c r="BP58" s="12">
        <f>INDEX('O3-8hr'!$A:$Y,$IU58+BP$23-$G$23,$IT58)</f>
        <v>31</v>
      </c>
      <c r="BQ58" s="12">
        <f>INDEX('O3-8hr'!$A:$Y,$IU58+BQ$23-$G$23,$IT58)</f>
        <v>49</v>
      </c>
      <c r="BR58" s="12">
        <f>INDEX('O3-8hr'!$A:$Y,$IU58+BR$23-$G$23,$IT58)</f>
        <v>38</v>
      </c>
      <c r="BS58" s="12">
        <f>INDEX('O3-8hr'!$A:$Y,$IU58+BS$23-$G$23,$IT58)</f>
        <v>44.000000000000007</v>
      </c>
      <c r="BT58" s="12">
        <f>INDEX('O3-8hr'!$A:$Y,$IU58+BT$23-$G$23,$IT58)</f>
        <v>38</v>
      </c>
      <c r="BU58" s="12">
        <f>INDEX('O3-8hr'!$A:$Y,$IU58+BU$23-$G$23,$IT58)</f>
        <v>33</v>
      </c>
      <c r="BV58" s="12">
        <f>INDEX('O3-8hr'!$A:$Y,$IU58+BV$23-$G$23,$IT58)</f>
        <v>32</v>
      </c>
      <c r="BW58" s="12">
        <f>INDEX('O3-8hr'!$A:$Y,$IU58+BW$23-$G$23,$IT58)</f>
        <v>39</v>
      </c>
      <c r="BX58" s="12">
        <f>INDEX('O3-8hr'!$A:$Y,$IU58+BX$23-$G$23,$IT58)</f>
        <v>48</v>
      </c>
      <c r="BY58" s="12">
        <f>INDEX('O3-8hr'!$A:$Y,$IU58+BY$23-$G$23,$IT58)</f>
        <v>50</v>
      </c>
      <c r="BZ58" s="12">
        <f>INDEX('O3-8hr'!$A:$Y,$IU58+BZ$23-$G$23,$IT58)</f>
        <v>38</v>
      </c>
      <c r="CA58" s="12">
        <f>INDEX('O3-8hr'!$A:$Y,$IU58+CA$23-$G$23,$IT58)</f>
        <v>36.000000000000007</v>
      </c>
      <c r="CB58" s="12">
        <f>INDEX('O3-8hr'!$A:$Y,$IU58+CB$23-$G$23,$IT58)</f>
        <v>30</v>
      </c>
      <c r="CC58" s="12">
        <f>INDEX('O3-8hr'!$A:$Y,$IU58+CC$23-$G$23,$IT58)</f>
        <v>49</v>
      </c>
      <c r="CD58" s="12">
        <f>INDEX('O3-8hr'!$A:$Y,$IU58+CD$23-$G$23,$IT58)</f>
        <v>38</v>
      </c>
      <c r="CE58" s="12">
        <f>INDEX('O3-8hr'!$A:$Y,$IU58+CE$23-$G$23,$IT58)</f>
        <v>54</v>
      </c>
      <c r="CF58" s="12">
        <f>INDEX('O3-8hr'!$A:$Y,$IU58+CF$23-$G$23,$IT58)</f>
        <v>64</v>
      </c>
      <c r="CG58" s="12">
        <f>INDEX('O3-8hr'!$A:$Y,$IU58+CG$23-$G$23,$IT58)</f>
        <v>65</v>
      </c>
      <c r="CH58" s="12">
        <f>INDEX('O3-8hr'!$A:$Y,$IU58+CH$23-$G$23,$IT58)</f>
        <v>56</v>
      </c>
      <c r="CI58" s="12">
        <f>INDEX('O3-8hr'!$A:$Y,$IU58+CI$23-$G$23,$IT58)</f>
        <v>36.000000000000007</v>
      </c>
      <c r="CJ58" s="12">
        <f>INDEX('O3-8hr'!$A:$Y,$IU58+CJ$23-$G$23,$IT58)</f>
        <v>38</v>
      </c>
      <c r="CK58" s="12">
        <f>INDEX('O3-8hr'!$A:$Y,$IU58+CK$23-$G$23,$IT58)</f>
        <v>25</v>
      </c>
      <c r="CL58" s="12">
        <f>INDEX('O3-8hr'!$A:$Y,$IU58+CL$23-$G$23,$IT58)</f>
        <v>36.000000000000007</v>
      </c>
      <c r="CM58" s="12">
        <f>INDEX('O3-8hr'!$A:$Y,$IU58+CM$23-$G$23,$IT58)</f>
        <v>48</v>
      </c>
      <c r="CN58" s="12">
        <f>INDEX('O3-8hr'!$A:$Y,$IU58+CN$23-$G$23,$IT58)</f>
        <v>35</v>
      </c>
      <c r="CO58" s="12">
        <f>INDEX('O3-8hr'!$A:$Y,$IU58+CO$23-$G$23,$IT58)</f>
        <v>39</v>
      </c>
      <c r="CP58" s="12">
        <f>INDEX('O3-8hr'!$A:$Y,$IU58+CP$23-$G$23,$IT58)</f>
        <v>36.000000000000007</v>
      </c>
      <c r="CQ58" s="12">
        <f>INDEX('O3-8hr'!$A:$Y,$IU58+CQ$23-$G$23,$IT58)</f>
        <v>41</v>
      </c>
      <c r="CR58" s="12">
        <f>INDEX('O3-8hr'!$A:$Y,$IU58+CR$23-$G$23,$IT58)</f>
        <v>33</v>
      </c>
      <c r="CS58" s="12">
        <f>INDEX('O3-8hr'!$A:$Y,$IU58+CS$23-$G$23,$IT58)</f>
        <v>32</v>
      </c>
      <c r="CT58" s="12">
        <f>INDEX('O3-8hr'!$A:$Y,$IU58+CT$23-$G$23,$IT58)</f>
        <v>47</v>
      </c>
      <c r="CU58" s="12">
        <f>INDEX('O3-8hr'!$A:$Y,$IU58+CU$23-$G$23,$IT58)</f>
        <v>55</v>
      </c>
      <c r="CV58" s="12">
        <f>INDEX('O3-8hr'!$A:$Y,$IU58+CV$23-$G$23,$IT58)</f>
        <v>48</v>
      </c>
      <c r="CW58" s="12">
        <f>INDEX('O3-8hr'!$A:$Y,$IU58+CW$23-$G$23,$IT58)</f>
        <v>43</v>
      </c>
      <c r="CX58" s="12">
        <f>INDEX('O3-8hr'!$A:$Y,$IU58+CX$23-$G$23,$IT58)</f>
        <v>53.000000000000007</v>
      </c>
      <c r="CY58" s="12">
        <f>INDEX('O3-8hr'!$A:$Y,$IU58+CY$23-$G$23,$IT58)</f>
        <v>36.000000000000007</v>
      </c>
      <c r="CZ58" s="12">
        <f>INDEX('O3-8hr'!$A:$Y,$IU58+CZ$23-$G$23,$IT58)</f>
        <v>23</v>
      </c>
      <c r="DA58" s="12">
        <f>INDEX('O3-8hr'!$A:$Y,$IU58+DA$23-$G$23,$IT58)</f>
        <v>30</v>
      </c>
      <c r="DB58" s="12">
        <f>INDEX('O3-8hr'!$A:$Y,$IU58+DB$23-$G$23,$IT58)</f>
        <v>39</v>
      </c>
      <c r="DC58" s="12">
        <f>INDEX('O3-8hr'!$A:$Y,$IU58+DC$23-$G$23,$IT58)</f>
        <v>51.000000000000007</v>
      </c>
      <c r="DD58" s="12">
        <f>INDEX('O3-8hr'!$A:$Y,$IU58+DD$23-$G$23,$IT58)</f>
        <v>59.000000000000007</v>
      </c>
      <c r="DE58" s="12">
        <f>INDEX('O3-8hr'!$A:$Y,$IU58+DE$23-$G$23,$IT58)</f>
        <v>62</v>
      </c>
      <c r="DF58" s="12">
        <f>INDEX('O3-8hr'!$A:$Y,$IU58+DF$23-$G$23,$IT58)</f>
        <v>68</v>
      </c>
      <c r="DG58" s="12">
        <f>INDEX('O3-8hr'!$A:$Y,$IU58+DG$23-$G$23,$IT58)</f>
        <v>71.000000000000014</v>
      </c>
      <c r="DH58" s="12">
        <f>INDEX('O3-8hr'!$A:$Y,$IU58+DH$23-$G$23,$IT58)</f>
        <v>41</v>
      </c>
      <c r="DI58" s="12">
        <f>INDEX('O3-8hr'!$A:$Y,$IU58+DI$23-$G$23,$IT58)</f>
        <v>36.000000000000007</v>
      </c>
      <c r="DJ58" s="12">
        <f>INDEX('O3-8hr'!$A:$Y,$IU58+DJ$23-$G$23,$IT58)</f>
        <v>34</v>
      </c>
      <c r="DK58" s="12">
        <f>INDEX('O3-8hr'!$A:$Y,$IU58+DK$23-$G$23,$IT58)</f>
        <v>37.000000000000007</v>
      </c>
      <c r="DL58" s="12">
        <f>INDEX('O3-8hr'!$A:$Y,$IU58+DL$23-$G$23,$IT58)</f>
        <v>39</v>
      </c>
      <c r="DM58" s="12">
        <f>INDEX('O3-8hr'!$A:$Y,$IU58+DM$23-$G$23,$IT58)</f>
        <v>31</v>
      </c>
      <c r="DN58" s="12">
        <f>INDEX('O3-8hr'!$A:$Y,$IU58+DN$23-$G$23,$IT58)</f>
        <v>57</v>
      </c>
      <c r="DO58" s="12">
        <f>INDEX('O3-8hr'!$A:$Y,$IU58+DO$23-$G$23,$IT58)</f>
        <v>58</v>
      </c>
      <c r="DP58" s="12">
        <f>INDEX('O3-8hr'!$A:$Y,$IU58+DP$23-$G$23,$IT58)</f>
        <v>59.000000000000007</v>
      </c>
      <c r="DQ58" s="12">
        <f>INDEX('O3-8hr'!$A:$Y,$IU58+DQ$23-$G$23,$IT58)</f>
        <v>26.000000000000004</v>
      </c>
      <c r="DR58" s="12">
        <f>INDEX('O3-8hr'!$A:$Y,$IU58+DR$23-$G$23,$IT58)</f>
        <v>46</v>
      </c>
      <c r="DS58" s="12">
        <f>INDEX('O3-8hr'!$A:$Y,$IU58+DS$23-$G$23,$IT58)</f>
        <v>49</v>
      </c>
      <c r="DT58" s="12">
        <f>INDEX('O3-8hr'!$A:$Y,$IU58+DT$23-$G$23,$IT58)</f>
        <v>55</v>
      </c>
      <c r="DU58" s="12">
        <f>INDEX('O3-8hr'!$A:$Y,$IU58+DU$23-$G$23,$IT58)</f>
        <v>52.000000000000007</v>
      </c>
      <c r="DV58" s="12">
        <f>INDEX('O3-8hr'!$A:$Y,$IU58+DV$23-$G$23,$IT58)</f>
        <v>47</v>
      </c>
      <c r="DW58" s="12">
        <f>INDEX('O3-8hr'!$A:$Y,$IU58+DW$23-$G$23,$IT58)</f>
        <v>55</v>
      </c>
      <c r="DX58" s="12">
        <f>INDEX('O3-8hr'!$A:$Y,$IU58+DX$23-$G$23,$IT58)</f>
        <v>56</v>
      </c>
      <c r="DY58" s="12">
        <f>INDEX('O3-8hr'!$A:$Y,$IU58+DY$23-$G$23,$IT58)</f>
        <v>30</v>
      </c>
      <c r="DZ58" s="12">
        <f>INDEX('O3-8hr'!$A:$Y,$IU58+DZ$23-$G$23,$IT58)</f>
        <v>57</v>
      </c>
      <c r="EA58" s="12">
        <f>INDEX('O3-8hr'!$A:$Y,$IU58+EA$23-$G$23,$IT58)</f>
        <v>67</v>
      </c>
      <c r="EB58" s="12">
        <f>INDEX('O3-8hr'!$A:$Y,$IU58+EB$23-$G$23,$IT58)</f>
        <v>49</v>
      </c>
      <c r="EC58" s="12">
        <f>INDEX('O3-8hr'!$A:$Y,$IU58+EC$23-$G$23,$IT58)</f>
        <v>44.000000000000007</v>
      </c>
      <c r="ED58" s="12">
        <f>INDEX('O3-8hr'!$A:$Y,$IU58+ED$23-$G$23,$IT58)</f>
        <v>23</v>
      </c>
      <c r="EE58" s="12">
        <f>INDEX('O3-8hr'!$A:$Y,$IU58+EE$23-$G$23,$IT58)</f>
        <v>47</v>
      </c>
      <c r="EF58" s="12">
        <f>INDEX('O3-8hr'!$A:$Y,$IU58+EF$23-$G$23,$IT58)</f>
        <v>57</v>
      </c>
      <c r="EG58" s="12">
        <f>INDEX('O3-8hr'!$A:$Y,$IU58+EG$23-$G$23,$IT58)</f>
        <v>46</v>
      </c>
      <c r="EH58" s="12">
        <f>INDEX('O3-8hr'!$A:$Y,$IU58+EH$23-$G$23,$IT58)</f>
        <v>45.000000000000007</v>
      </c>
      <c r="EI58" s="12">
        <f>INDEX('O3-8hr'!$A:$Y,$IU58+EI$23-$G$23,$IT58)</f>
        <v>53.000000000000007</v>
      </c>
      <c r="EJ58" s="12">
        <f>INDEX('O3-8hr'!$A:$Y,$IU58+EJ$23-$G$23,$IT58)</f>
        <v>60</v>
      </c>
      <c r="EK58" s="12">
        <f>INDEX('O3-8hr'!$A:$Y,$IU58+EK$23-$G$23,$IT58)</f>
        <v>58</v>
      </c>
      <c r="EL58" s="12">
        <f>INDEX('O3-8hr'!$A:$Y,$IU58+EL$23-$G$23,$IT58)</f>
        <v>30</v>
      </c>
      <c r="EM58" s="12">
        <f>INDEX('O3-8hr'!$A:$Y,$IU58+EM$23-$G$23,$IT58)</f>
        <v>53.000000000000007</v>
      </c>
      <c r="EN58" s="12">
        <f>INDEX('O3-8hr'!$A:$Y,$IU58+EN$23-$G$23,$IT58)</f>
        <v>51.000000000000007</v>
      </c>
      <c r="EO58" s="12">
        <f>INDEX('O3-8hr'!$A:$Y,$IU58+EO$23-$G$23,$IT58)</f>
        <v>47</v>
      </c>
      <c r="EP58" s="12">
        <f>INDEX('O3-8hr'!$A:$Y,$IU58+EP$23-$G$23,$IT58)</f>
        <v>44.000000000000007</v>
      </c>
      <c r="EQ58" s="12">
        <f>INDEX('O3-8hr'!$A:$Y,$IU58+EQ$23-$G$23,$IT58)</f>
        <v>61.000000000000007</v>
      </c>
      <c r="ER58" s="12">
        <f>INDEX('O3-8hr'!$A:$Y,$IU58+ER$23-$G$23,$IT58)</f>
        <v>73.000000000000014</v>
      </c>
      <c r="ES58" s="12">
        <f>INDEX('O3-8hr'!$A:$Y,$IU58+ES$23-$G$23,$IT58)</f>
        <v>70</v>
      </c>
      <c r="ET58" s="12">
        <f>INDEX('O3-8hr'!$A:$Y,$IU58+ET$23-$G$23,$IT58)</f>
        <v>60</v>
      </c>
      <c r="EU58" s="12">
        <f>INDEX('O3-8hr'!$A:$Y,$IU58+EU$23-$G$23,$IT58)</f>
        <v>49</v>
      </c>
      <c r="EV58" s="12">
        <f>INDEX('O3-8hr'!$A:$Y,$IU58+EV$23-$G$23,$IT58)</f>
        <v>57</v>
      </c>
      <c r="EW58" s="12">
        <f>INDEX('O3-8hr'!$A:$Y,$IU58+EW$23-$G$23,$IT58)</f>
        <v>31</v>
      </c>
      <c r="EX58" s="12">
        <f>INDEX('O3-8hr'!$A:$Y,$IU58+EX$23-$G$23,$IT58)</f>
        <v>33</v>
      </c>
      <c r="EY58" s="12">
        <f>INDEX('O3-8hr'!$A:$Y,$IU58+EY$23-$G$23,$IT58)</f>
        <v>35</v>
      </c>
      <c r="EZ58" s="12">
        <f>INDEX('O3-8hr'!$A:$Y,$IU58+EZ$23-$G$23,$IT58)</f>
        <v>41</v>
      </c>
      <c r="FA58" s="12">
        <f>INDEX('O3-8hr'!$A:$Y,$IU58+FA$23-$G$23,$IT58)</f>
        <v>30</v>
      </c>
      <c r="FB58" s="12">
        <f>INDEX('O3-8hr'!$A:$Y,$IU58+FB$23-$G$23,$IT58)</f>
        <v>38</v>
      </c>
      <c r="FC58" s="12">
        <f>INDEX('O3-8hr'!$A:$Y,$IU58+FC$23-$G$23,$IT58)</f>
        <v>51.000000000000007</v>
      </c>
      <c r="FD58" s="12">
        <f>INDEX('O3-8hr'!$A:$Y,$IU58+FD$23-$G$23,$IT58)</f>
        <v>48</v>
      </c>
      <c r="FE58" s="12">
        <f>INDEX('O3-8hr'!$A:$Y,$IU58+FE$23-$G$23,$IT58)</f>
        <v>48</v>
      </c>
      <c r="FF58" s="12">
        <f>INDEX('O3-8hr'!$A:$Y,$IU58+FF$23-$G$23,$IT58)</f>
        <v>43</v>
      </c>
      <c r="FG58" s="12">
        <f>INDEX('O3-8hr'!$A:$Y,$IU58+FG$23-$G$23,$IT58)</f>
        <v>37.000000000000007</v>
      </c>
      <c r="FH58" s="12">
        <f>INDEX('O3-8hr'!$A:$Y,$IU58+FH$23-$G$23,$IT58)</f>
        <v>38</v>
      </c>
      <c r="FI58" s="12">
        <f>INDEX('O3-8hr'!$A:$Y,$IU58+FI$23-$G$23,$IT58)</f>
        <v>39</v>
      </c>
      <c r="FJ58" s="12">
        <f>INDEX('O3-8hr'!$A:$Y,$IU58+FJ$23-$G$23,$IT58)</f>
        <v>35</v>
      </c>
      <c r="FK58" s="12">
        <f>INDEX('O3-8hr'!$A:$Y,$IU58+FK$23-$G$23,$IT58)</f>
        <v>36.000000000000007</v>
      </c>
      <c r="FL58" s="12">
        <f>INDEX('O3-8hr'!$A:$Y,$IU58+FL$23-$G$23,$IT58)</f>
        <v>48</v>
      </c>
      <c r="FM58" s="12">
        <f>INDEX('O3-8hr'!$A:$Y,$IU58+FM$23-$G$23,$IT58)</f>
        <v>53.000000000000007</v>
      </c>
      <c r="FN58" s="12">
        <f>INDEX('O3-8hr'!$A:$Y,$IU58+FN$23-$G$23,$IT58)</f>
        <v>45.000000000000007</v>
      </c>
      <c r="FO58" s="12">
        <f>INDEX('O3-8hr'!$A:$Y,$IU58+FO$23-$G$23,$IT58)</f>
        <v>25</v>
      </c>
      <c r="FP58" s="12">
        <f>INDEX('O3-8hr'!$A:$Y,$IU58+FP$23-$G$23,$IT58)</f>
        <v>50</v>
      </c>
      <c r="FQ58" s="12">
        <f>INDEX('O3-8hr'!$A:$Y,$IU58+FQ$23-$G$23,$IT58)</f>
        <v>44.000000000000007</v>
      </c>
      <c r="FR58" s="12">
        <f>INDEX('O3-8hr'!$A:$Y,$IU58+FR$23-$G$23,$IT58)</f>
        <v>20</v>
      </c>
      <c r="FS58" s="12">
        <f>INDEX('O3-8hr'!$A:$Y,$IU58+FS$23-$G$23,$IT58)</f>
        <v>50</v>
      </c>
      <c r="FT58" s="12">
        <f>INDEX('O3-8hr'!$A:$Y,$IU58+FT$23-$G$23,$IT58)</f>
        <v>54</v>
      </c>
      <c r="FU58" s="12">
        <f>INDEX('O3-8hr'!$A:$Y,$IU58+FU$23-$G$23,$IT58)</f>
        <v>34</v>
      </c>
      <c r="FV58" s="12">
        <f>INDEX('O3-8hr'!$A:$Y,$IU58+FV$23-$G$23,$IT58)</f>
        <v>53.000000000000007</v>
      </c>
      <c r="FW58" s="12">
        <f>INDEX('O3-8hr'!$A:$Y,$IU58+FW$23-$G$23,$IT58)</f>
        <v>44.000000000000007</v>
      </c>
      <c r="FX58" s="12">
        <f>INDEX('O3-8hr'!$A:$Y,$IU58+FX$23-$G$23,$IT58)</f>
        <v>46</v>
      </c>
      <c r="FY58" s="12">
        <f>INDEX('O3-8hr'!$A:$Y,$IU58+FY$23-$G$23,$IT58)</f>
        <v>46</v>
      </c>
      <c r="FZ58" s="12">
        <f>INDEX('O3-8hr'!$A:$Y,$IU58+FZ$23-$G$23,$IT58)</f>
        <v>51.000000000000007</v>
      </c>
      <c r="GA58" s="12">
        <f>INDEX('O3-8hr'!$A:$Y,$IU58+GA$23-$G$23,$IT58)</f>
        <v>46</v>
      </c>
      <c r="GB58" s="12">
        <f>INDEX('O3-8hr'!$A:$Y,$IU58+GB$23-$G$23,$IT58)</f>
        <v>42</v>
      </c>
      <c r="GC58" s="12">
        <f>INDEX('O3-8hr'!$A:$Y,$IU58+GC$23-$G$23,$IT58)</f>
        <v>41</v>
      </c>
      <c r="GD58" s="12">
        <f>INDEX('O3-8hr'!$A:$Y,$IU58+GD$23-$G$23,$IT58)</f>
        <v>44.000000000000007</v>
      </c>
      <c r="GE58" s="12">
        <f>INDEX('O3-8hr'!$A:$Y,$IU58+GE$23-$G$23,$IT58)</f>
        <v>35</v>
      </c>
      <c r="GF58" s="12">
        <f>INDEX('O3-8hr'!$A:$Y,$IU58+GF$23-$G$23,$IT58)</f>
        <v>21</v>
      </c>
      <c r="GG58" s="12">
        <f>INDEX('O3-8hr'!$A:$Y,$IU58+GG$23-$G$23,$IT58)</f>
        <v>39</v>
      </c>
      <c r="GH58" s="12">
        <f>INDEX('O3-8hr'!$A:$Y,$IU58+GH$23-$G$23,$IT58)</f>
        <v>55</v>
      </c>
      <c r="GI58" s="12">
        <f>INDEX('O3-8hr'!$A:$Y,$IU58+GI$23-$G$23,$IT58)</f>
        <v>33</v>
      </c>
      <c r="GJ58" s="12">
        <f>INDEX('O3-8hr'!$A:$Y,$IU58+GJ$23-$G$23,$IT58)</f>
        <v>36.000000000000007</v>
      </c>
      <c r="GK58" s="12">
        <f>INDEX('O3-8hr'!$A:$Y,$IU58+GK$23-$G$23,$IT58)</f>
        <v>25</v>
      </c>
      <c r="GL58" s="12">
        <f>INDEX('O3-8hr'!$A:$Y,$IU58+GL$23-$G$23,$IT58)</f>
        <v>44.000000000000007</v>
      </c>
      <c r="GM58" s="12">
        <f>INDEX('O3-8hr'!$A:$Y,$IU58+GM$23-$G$23,$IT58)</f>
        <v>47</v>
      </c>
      <c r="GN58" s="12">
        <f>INDEX('O3-8hr'!$A:$Y,$IU58+GN$23-$G$23,$IT58)</f>
        <v>26.000000000000004</v>
      </c>
      <c r="GO58" s="12">
        <f>INDEX('O3-8hr'!$A:$Y,$IU58+GO$23-$G$23,$IT58)</f>
        <v>35</v>
      </c>
      <c r="GP58" s="12">
        <f>INDEX('O3-8hr'!$A:$Y,$IU58+GP$23-$G$23,$IT58)</f>
        <v>34</v>
      </c>
      <c r="GQ58" s="12">
        <f>INDEX('O3-8hr'!$A:$Y,$IU58+GQ$23-$G$23,$IT58)</f>
        <v>28</v>
      </c>
      <c r="GR58" s="12">
        <f>INDEX('O3-8hr'!$A:$Y,$IU58+GR$23-$G$23,$IT58)</f>
        <v>27</v>
      </c>
      <c r="GS58" s="12">
        <f>INDEX('O3-8hr'!$A:$Y,$IU58+GS$23-$G$23,$IT58)</f>
        <v>31</v>
      </c>
      <c r="GT58" s="12">
        <f>INDEX('O3-8hr'!$A:$Y,$IU58+GT$23-$G$23,$IT58)</f>
        <v>42</v>
      </c>
      <c r="GU58" s="12">
        <f>INDEX('O3-8hr'!$A:$Y,$IU58+GU$23-$G$23,$IT58)</f>
        <v>27</v>
      </c>
      <c r="GV58" s="12">
        <f>INDEX('O3-8hr'!$A:$Y,$IU58+GV$23-$G$23,$IT58)</f>
        <v>40</v>
      </c>
      <c r="GW58" s="12">
        <f>INDEX('O3-8hr'!$A:$Y,$IU58+GW$23-$G$23,$IT58)</f>
        <v>42</v>
      </c>
      <c r="GX58" s="12">
        <f>INDEX('O3-8hr'!$A:$Y,$IU58+GX$23-$G$23,$IT58)</f>
        <v>47</v>
      </c>
      <c r="GY58" s="12">
        <f>INDEX('O3-8hr'!$A:$Y,$IU58+GY$23-$G$23,$IT58)</f>
        <v>39</v>
      </c>
      <c r="GZ58" s="12">
        <f>INDEX('O3-8hr'!$A:$Y,$IU58+GZ$23-$G$23,$IT58)</f>
        <v>19</v>
      </c>
      <c r="HA58" s="12">
        <f>INDEX('O3-8hr'!$A:$Y,$IU58+HA$23-$G$23,$IT58)</f>
        <v>19</v>
      </c>
      <c r="HB58" s="12">
        <f>INDEX('O3-8hr'!$A:$Y,$IU58+HB$23-$G$23,$IT58)</f>
        <v>30</v>
      </c>
      <c r="HC58" s="12">
        <f>INDEX('O3-8hr'!$A:$Y,$IU58+HC$23-$G$23,$IT58)</f>
        <v>32</v>
      </c>
      <c r="HD58" s="12">
        <f>INDEX('O3-8hr'!$A:$Y,$IU58+HD$23-$G$23,$IT58)</f>
        <v>38</v>
      </c>
      <c r="HE58" s="12">
        <f>INDEX('O3-8hr'!$A:$Y,$IU58+HE$23-$G$23,$IT58)</f>
        <v>39</v>
      </c>
      <c r="HF58" s="12">
        <f>INDEX('O3-8hr'!$A:$Y,$IU58+HF$23-$G$23,$IT58)</f>
        <v>52.000000000000007</v>
      </c>
      <c r="HG58" s="12">
        <f>INDEX('O3-8hr'!$A:$Y,$IU58+HG$23-$G$23,$IT58)</f>
        <v>42</v>
      </c>
      <c r="HH58" s="12">
        <f>INDEX('O3-8hr'!$A:$Y,$IU58+HH$23-$G$23,$IT58)</f>
        <v>21</v>
      </c>
      <c r="HI58" s="12">
        <f>INDEX('O3-8hr'!$A:$Y,$IU58+HI$23-$G$23,$IT58)</f>
        <v>18.000000000000004</v>
      </c>
      <c r="HJ58" s="12">
        <f>INDEX('O3-8hr'!$A:$Y,$IU58+HJ$23-$G$23,$IT58)</f>
        <v>40</v>
      </c>
      <c r="HK58" s="12">
        <f>INDEX('O3-8hr'!$A:$Y,$IU58+HK$23-$G$23,$IT58)</f>
        <v>39</v>
      </c>
      <c r="HL58" s="12">
        <f>INDEX('O3-8hr'!$A:$Y,$IU58+HL$23-$G$23,$IT58)</f>
        <v>25</v>
      </c>
      <c r="HM58" s="12">
        <f>INDEX('O3-8hr'!$A:$Y,$IU58+HM$23-$G$23,$IT58)</f>
        <v>36.000000000000007</v>
      </c>
      <c r="HN58" s="12">
        <f>INDEX('O3-8hr'!$A:$Y,$IU58+HN$23-$G$23,$IT58)</f>
        <v>42</v>
      </c>
      <c r="HO58" s="12">
        <f>INDEX('O3-8hr'!$A:$Y,$IU58+HO$23-$G$23,$IT58)</f>
        <v>33</v>
      </c>
      <c r="HP58" s="12">
        <f>INDEX('O3-8hr'!$A:$Y,$IU58+HP$23-$G$23,$IT58)</f>
        <v>45.000000000000007</v>
      </c>
      <c r="HQ58" s="12">
        <f>INDEX('O3-8hr'!$A:$Y,$IU58+HQ$23-$G$23,$IT58)</f>
        <v>48</v>
      </c>
      <c r="HR58" s="12">
        <f>INDEX('O3-8hr'!$A:$Y,$IU58+HR$23-$G$23,$IT58)</f>
        <v>46</v>
      </c>
      <c r="HS58" s="12">
        <f>INDEX('O3-8hr'!$A:$Y,$IU58+HS$23-$G$23,$IT58)</f>
        <v>34</v>
      </c>
      <c r="HT58" s="12">
        <f>INDEX('O3-8hr'!$A:$Y,$IU58+HT$23-$G$23,$IT58)</f>
        <v>19</v>
      </c>
      <c r="HU58" s="12">
        <f>INDEX('O3-8hr'!$A:$Y,$IU58+HU$23-$G$23,$IT58)</f>
        <v>16</v>
      </c>
      <c r="HV58" s="12">
        <f>INDEX('O3-8hr'!$A:$Y,$IU58+HV$23-$G$23,$IT58)</f>
        <v>21</v>
      </c>
      <c r="HW58" s="12">
        <f>INDEX('O3-8hr'!$A:$Y,$IU58+HW$23-$G$23,$IT58)</f>
        <v>39</v>
      </c>
      <c r="HX58" s="12">
        <f>INDEX('O3-8hr'!$A:$Y,$IU58+HX$23-$G$23,$IT58)</f>
        <v>30</v>
      </c>
      <c r="HY58" s="12">
        <f>INDEX('O3-8hr'!$A:$Y,$IU58+HY$23-$G$23,$IT58)</f>
        <v>28</v>
      </c>
      <c r="HZ58" s="12">
        <f>INDEX('O3-8hr'!$A:$Y,$IU58+HZ$23-$G$23,$IT58)</f>
        <v>21</v>
      </c>
      <c r="IA58" s="12">
        <f>INDEX('O3-8hr'!$A:$Y,$IU58+IA$23-$G$23,$IT58)</f>
        <v>28</v>
      </c>
      <c r="IB58" s="12">
        <f>INDEX('O3-8hr'!$A:$Y,$IU58+IB$23-$G$23,$IT58)</f>
        <v>24</v>
      </c>
      <c r="IC58" s="12">
        <f>INDEX('O3-8hr'!$A:$Y,$IU58+IC$23-$G$23,$IT58)</f>
        <v>26.000000000000004</v>
      </c>
      <c r="ID58" s="12">
        <f>INDEX('O3-8hr'!$A:$Y,$IU58+ID$23-$G$23,$IT58)</f>
        <v>40</v>
      </c>
      <c r="IE58" s="12">
        <f>INDEX('O3-8hr'!$A:$Y,$IU58+IE$23-$G$23,$IT58)</f>
        <v>43</v>
      </c>
      <c r="IF58" s="12">
        <f>INDEX('O3-8hr'!$A:$Y,$IU58+IF$23-$G$23,$IT58)</f>
        <v>45.000000000000007</v>
      </c>
      <c r="IG58" s="12">
        <f>INDEX('O3-8hr'!$A:$Y,$IU58+IG$23-$G$23,$IT58)</f>
        <v>41</v>
      </c>
      <c r="IH58" s="12">
        <f>INDEX('O3-8hr'!$A:$Y,$IU58+IH$23-$G$23,$IT58)</f>
        <v>46</v>
      </c>
      <c r="II58" s="12">
        <f>INDEX('O3-8hr'!$A:$Y,$IU58+II$23-$G$23,$IT58)</f>
        <v>37.000000000000007</v>
      </c>
      <c r="IJ58" s="12">
        <f>INDEX('O3-8hr'!$A:$Y,$IU58+IJ$23-$G$23,$IT58)</f>
        <v>15.000000000000002</v>
      </c>
      <c r="IK58" s="12">
        <f>INDEX('O3-8hr'!$A:$Y,$IU58+IK$23-$G$23,$IT58)</f>
        <v>26.000000000000004</v>
      </c>
      <c r="IL58" s="12">
        <f>INDEX('O3-8hr'!$A:$Y,$IU58+IL$23-$G$23,$IT58)</f>
        <v>21</v>
      </c>
      <c r="IM58" s="12">
        <f>INDEX('O3-8hr'!$A:$Y,$IU58+IM$23-$G$23,$IT58)</f>
        <v>39</v>
      </c>
      <c r="IN58" s="12">
        <f>INDEX('O3-8hr'!$A:$Y,$IU58+IN$23-$G$23,$IT58)</f>
        <v>47</v>
      </c>
      <c r="IO58" s="12">
        <f>INDEX('O3-8hr'!$A:$Y,$IU58+IO$23-$G$23,$IT58)</f>
        <v>32</v>
      </c>
      <c r="IP58" s="12">
        <f>INDEX('O3-8hr'!$A:$Y,$IU58+IP$23-$G$23,$IT58)</f>
        <v>31</v>
      </c>
      <c r="IQ58" s="17">
        <f>INDEX('O3-8hr'!$A:$Y,$IU58+IQ$23-$G$23,$IT58)</f>
        <v>31</v>
      </c>
      <c r="IR58" s="26">
        <f t="shared" si="58"/>
        <v>73.000000000000014</v>
      </c>
      <c r="IT58" s="26">
        <f>MATCH($B58,'O3-8hr'!$1:$1,0)</f>
        <v>13</v>
      </c>
      <c r="IU58" s="38">
        <f>MATCH(DATE($A58,$IT$19,$IU$19),'O3-8hr'!$B:$B,0)</f>
        <v>796</v>
      </c>
    </row>
    <row r="59" spans="1:255" ht="12.75" customHeight="1" x14ac:dyDescent="0.2">
      <c r="A59" s="26">
        <v>2017</v>
      </c>
      <c r="B59" s="26">
        <v>340010006</v>
      </c>
      <c r="C59" s="88">
        <f>INDEX(Sites!$A:$N,MATCH($B59,Sites!$A:$A,0),2)</f>
        <v>39.464872</v>
      </c>
      <c r="D59" s="26" t="str">
        <f>INDEX(Sites!$A:$N,MATCH($B59,Sites!$A:$A,0),4)</f>
        <v>NJ</v>
      </c>
      <c r="E59" s="26" t="str">
        <f>INDEX(Sites!$A:$N,MATCH($B59,Sites!$A:$A,0),10)</f>
        <v>5.0</v>
      </c>
      <c r="F59" s="148" t="str">
        <f>INDEX(Sites!$A:$N,MATCH($B59,Sites!$A:$A,0),6)</f>
        <v>Brigantine</v>
      </c>
      <c r="G59" s="18">
        <f>INDEX('O3-8hr'!$A:$Y,$IU59+G$23-$G$23,$IT59)</f>
        <v>35</v>
      </c>
      <c r="H59" s="12">
        <f>INDEX('O3-8hr'!$A:$Y,$IU59+H$23-$G$23,$IT59)</f>
        <v>42</v>
      </c>
      <c r="I59" s="12">
        <f>INDEX('O3-8hr'!$A:$Y,$IU59+I$23-$G$23,$IT59)</f>
        <v>39</v>
      </c>
      <c r="J59" s="12">
        <f>INDEX('O3-8hr'!$A:$Y,$IU59+J$23-$G$23,$IT59)</f>
        <v>40</v>
      </c>
      <c r="K59" s="12">
        <f>INDEX('O3-8hr'!$A:$Y,$IU59+K$23-$G$23,$IT59)</f>
        <v>40</v>
      </c>
      <c r="L59" s="12">
        <f>INDEX('O3-8hr'!$A:$Y,$IU59+L$23-$G$23,$IT59)</f>
        <v>44.000000000000007</v>
      </c>
      <c r="M59" s="12">
        <f>INDEX('O3-8hr'!$A:$Y,$IU59+M$23-$G$23,$IT59)</f>
        <v>48</v>
      </c>
      <c r="N59" s="12">
        <f>INDEX('O3-8hr'!$A:$Y,$IU59+N$23-$G$23,$IT59)</f>
        <v>45.000000000000007</v>
      </c>
      <c r="O59" s="12">
        <f>INDEX('O3-8hr'!$A:$Y,$IU59+O$23-$G$23,$IT59)</f>
        <v>52.000000000000007</v>
      </c>
      <c r="P59" s="12">
        <f>INDEX('O3-8hr'!$A:$Y,$IU59+P$23-$G$23,$IT59)</f>
        <v>38</v>
      </c>
      <c r="Q59" s="12">
        <f>INDEX('O3-8hr'!$A:$Y,$IU59+Q$23-$G$23,$IT59)</f>
        <v>41</v>
      </c>
      <c r="R59" s="12">
        <f>INDEX('O3-8hr'!$A:$Y,$IU59+R$23-$G$23,$IT59)</f>
        <v>38</v>
      </c>
      <c r="S59" s="12">
        <f>INDEX('O3-8hr'!$A:$Y,$IU59+S$23-$G$23,$IT59)</f>
        <v>43</v>
      </c>
      <c r="T59" s="12">
        <f>INDEX('O3-8hr'!$A:$Y,$IU59+T$23-$G$23,$IT59)</f>
        <v>36.000000000000007</v>
      </c>
      <c r="U59" s="12">
        <f>INDEX('O3-8hr'!$A:$Y,$IU59+U$23-$G$23,$IT59)</f>
        <v>42</v>
      </c>
      <c r="V59" s="12">
        <f>INDEX('O3-8hr'!$A:$Y,$IU59+V$23-$G$23,$IT59)</f>
        <v>46</v>
      </c>
      <c r="W59" s="12">
        <f>INDEX('O3-8hr'!$A:$Y,$IU59+W$23-$G$23,$IT59)</f>
        <v>48</v>
      </c>
      <c r="X59" s="12">
        <f>INDEX('O3-8hr'!$A:$Y,$IU59+X$23-$G$23,$IT59)</f>
        <v>49</v>
      </c>
      <c r="Y59" s="12">
        <f>INDEX('O3-8hr'!$A:$Y,$IU59+Y$23-$G$23,$IT59)</f>
        <v>45.000000000000007</v>
      </c>
      <c r="Z59" s="12">
        <f>INDEX('O3-8hr'!$A:$Y,$IU59+Z$23-$G$23,$IT59)</f>
        <v>51.000000000000007</v>
      </c>
      <c r="AA59" s="12">
        <f>INDEX('O3-8hr'!$A:$Y,$IU59+AA$23-$G$23,$IT59)</f>
        <v>40</v>
      </c>
      <c r="AB59" s="12">
        <f>INDEX('O3-8hr'!$A:$Y,$IU59+AB$23-$G$23,$IT59)</f>
        <v>45.000000000000007</v>
      </c>
      <c r="AC59" s="12">
        <f>INDEX('O3-8hr'!$A:$Y,$IU59+AC$23-$G$23,$IT59)</f>
        <v>41</v>
      </c>
      <c r="AD59" s="12">
        <f>INDEX('O3-8hr'!$A:$Y,$IU59+AD$23-$G$23,$IT59)</f>
        <v>48</v>
      </c>
      <c r="AE59" s="12">
        <f>INDEX('O3-8hr'!$A:$Y,$IU59+AE$23-$G$23,$IT59)</f>
        <v>46</v>
      </c>
      <c r="AF59" s="12">
        <f>INDEX('O3-8hr'!$A:$Y,$IU59+AF$23-$G$23,$IT59)</f>
        <v>41</v>
      </c>
      <c r="AG59" s="12">
        <f>INDEX('O3-8hr'!$A:$Y,$IU59+AG$23-$G$23,$IT59)</f>
        <v>36.000000000000007</v>
      </c>
      <c r="AH59" s="12">
        <f>INDEX('O3-8hr'!$A:$Y,$IU59+AH$23-$G$23,$IT59)</f>
        <v>32</v>
      </c>
      <c r="AI59" s="12">
        <f>INDEX('O3-8hr'!$A:$Y,$IU59+AI$23-$G$23,$IT59)</f>
        <v>37.000000000000007</v>
      </c>
      <c r="AJ59" s="12">
        <f>INDEX('O3-8hr'!$A:$Y,$IU59+AJ$23-$G$23,$IT59)</f>
        <v>45.000000000000007</v>
      </c>
      <c r="AK59" s="12">
        <f>INDEX('O3-8hr'!$A:$Y,$IU59+AK$23-$G$23,$IT59)</f>
        <v>45.000000000000007</v>
      </c>
      <c r="AL59" s="12">
        <f>INDEX('O3-8hr'!$A:$Y,$IU59+AL$23-$G$23,$IT59)</f>
        <v>37.000000000000007</v>
      </c>
      <c r="AM59" s="12">
        <f>INDEX('O3-8hr'!$A:$Y,$IU59+AM$23-$G$23,$IT59)</f>
        <v>46</v>
      </c>
      <c r="AN59" s="12">
        <f>INDEX('O3-8hr'!$A:$Y,$IU59+AN$23-$G$23,$IT59)</f>
        <v>49</v>
      </c>
      <c r="AO59" s="12">
        <f>INDEX('O3-8hr'!$A:$Y,$IU59+AO$23-$G$23,$IT59)</f>
        <v>43</v>
      </c>
      <c r="AP59" s="12">
        <f>INDEX('O3-8hr'!$A:$Y,$IU59+AP$23-$G$23,$IT59)</f>
        <v>46</v>
      </c>
      <c r="AQ59" s="12">
        <f>INDEX('O3-8hr'!$A:$Y,$IU59+AQ$23-$G$23,$IT59)</f>
        <v>47</v>
      </c>
      <c r="AR59" s="12">
        <f>INDEX('O3-8hr'!$A:$Y,$IU59+AR$23-$G$23,$IT59)</f>
        <v>34</v>
      </c>
      <c r="AS59" s="12">
        <f>INDEX('O3-8hr'!$A:$Y,$IU59+AS$23-$G$23,$IT59)</f>
        <v>47</v>
      </c>
      <c r="AT59" s="12">
        <f>INDEX('O3-8hr'!$A:$Y,$IU59+AT$23-$G$23,$IT59)</f>
        <v>50</v>
      </c>
      <c r="AU59" s="12">
        <f>INDEX('O3-8hr'!$A:$Y,$IU59+AU$23-$G$23,$IT59)</f>
        <v>56</v>
      </c>
      <c r="AV59" s="12">
        <f>INDEX('O3-8hr'!$A:$Y,$IU59+AV$23-$G$23,$IT59)</f>
        <v>48</v>
      </c>
      <c r="AW59" s="12">
        <f>INDEX('O3-8hr'!$A:$Y,$IU59+AW$23-$G$23,$IT59)</f>
        <v>58</v>
      </c>
      <c r="AX59" s="12">
        <f>INDEX('O3-8hr'!$A:$Y,$IU59+AX$23-$G$23,$IT59)</f>
        <v>43</v>
      </c>
      <c r="AY59" s="12">
        <f>INDEX('O3-8hr'!$A:$Y,$IU59+AY$23-$G$23,$IT59)</f>
        <v>52.000000000000007</v>
      </c>
      <c r="AZ59" s="12">
        <f>INDEX('O3-8hr'!$A:$Y,$IU59+AZ$23-$G$23,$IT59)</f>
        <v>45.000000000000007</v>
      </c>
      <c r="BA59" s="12">
        <f>INDEX('O3-8hr'!$A:$Y,$IU59+BA$23-$G$23,$IT59)</f>
        <v>52.000000000000007</v>
      </c>
      <c r="BB59" s="12">
        <f>INDEX('O3-8hr'!$A:$Y,$IU59+BB$23-$G$23,$IT59)</f>
        <v>36.000000000000007</v>
      </c>
      <c r="BC59" s="12">
        <f>INDEX('O3-8hr'!$A:$Y,$IU59+BC$23-$G$23,$IT59)</f>
        <v>38</v>
      </c>
      <c r="BD59" s="12">
        <f>INDEX('O3-8hr'!$A:$Y,$IU59+BD$23-$G$23,$IT59)</f>
        <v>41</v>
      </c>
      <c r="BE59" s="12">
        <f>INDEX('O3-8hr'!$A:$Y,$IU59+BE$23-$G$23,$IT59)</f>
        <v>43</v>
      </c>
      <c r="BF59" s="12">
        <f>INDEX('O3-8hr'!$A:$Y,$IU59+BF$23-$G$23,$IT59)</f>
        <v>39</v>
      </c>
      <c r="BG59" s="12">
        <f>INDEX('O3-8hr'!$A:$Y,$IU59+BG$23-$G$23,$IT59)</f>
        <v>28</v>
      </c>
      <c r="BH59" s="12">
        <f>INDEX('O3-8hr'!$A:$Y,$IU59+BH$23-$G$23,$IT59)</f>
        <v>32</v>
      </c>
      <c r="BI59" s="12">
        <f>INDEX('O3-8hr'!$A:$Y,$IU59+BI$23-$G$23,$IT59)</f>
        <v>39</v>
      </c>
      <c r="BJ59" s="12">
        <f>INDEX('O3-8hr'!$A:$Y,$IU59+BJ$23-$G$23,$IT59)</f>
        <v>37.000000000000007</v>
      </c>
      <c r="BK59" s="12">
        <f>INDEX('O3-8hr'!$A:$Y,$IU59+BK$23-$G$23,$IT59)</f>
        <v>31</v>
      </c>
      <c r="BL59" s="12">
        <f>INDEX('O3-8hr'!$A:$Y,$IU59+BL$23-$G$23,$IT59)</f>
        <v>45.000000000000007</v>
      </c>
      <c r="BM59" s="12">
        <f>INDEX('O3-8hr'!$A:$Y,$IU59+BM$23-$G$23,$IT59)</f>
        <v>48</v>
      </c>
      <c r="BN59" s="12">
        <f>INDEX('O3-8hr'!$A:$Y,$IU59+BN$23-$G$23,$IT59)</f>
        <v>51.000000000000007</v>
      </c>
      <c r="BO59" s="12">
        <f>INDEX('O3-8hr'!$A:$Y,$IU59+BO$23-$G$23,$IT59)</f>
        <v>41</v>
      </c>
      <c r="BP59" s="12">
        <f>INDEX('O3-8hr'!$A:$Y,$IU59+BP$23-$G$23,$IT59)</f>
        <v>27</v>
      </c>
      <c r="BQ59" s="12">
        <f>INDEX('O3-8hr'!$A:$Y,$IU59+BQ$23-$G$23,$IT59)</f>
        <v>53.000000000000007</v>
      </c>
      <c r="BR59" s="12">
        <f>INDEX('O3-8hr'!$A:$Y,$IU59+BR$23-$G$23,$IT59)</f>
        <v>44.000000000000007</v>
      </c>
      <c r="BS59" s="12">
        <f>INDEX('O3-8hr'!$A:$Y,$IU59+BS$23-$G$23,$IT59)</f>
        <v>43</v>
      </c>
      <c r="BT59" s="12">
        <f>INDEX('O3-8hr'!$A:$Y,$IU59+BT$23-$G$23,$IT59)</f>
        <v>42</v>
      </c>
      <c r="BU59" s="12">
        <f>INDEX('O3-8hr'!$A:$Y,$IU59+BU$23-$G$23,$IT59)</f>
        <v>35</v>
      </c>
      <c r="BV59" s="12">
        <f>INDEX('O3-8hr'!$A:$Y,$IU59+BV$23-$G$23,$IT59)</f>
        <v>35</v>
      </c>
      <c r="BW59" s="12">
        <f>INDEX('O3-8hr'!$A:$Y,$IU59+BW$23-$G$23,$IT59)</f>
        <v>41</v>
      </c>
      <c r="BX59" s="12">
        <f>INDEX('O3-8hr'!$A:$Y,$IU59+BX$23-$G$23,$IT59)</f>
        <v>50</v>
      </c>
      <c r="BY59" s="12">
        <f>INDEX('O3-8hr'!$A:$Y,$IU59+BY$23-$G$23,$IT59)</f>
        <v>53.000000000000007</v>
      </c>
      <c r="BZ59" s="12">
        <f>INDEX('O3-8hr'!$A:$Y,$IU59+BZ$23-$G$23,$IT59)</f>
        <v>41</v>
      </c>
      <c r="CA59" s="12">
        <f>INDEX('O3-8hr'!$A:$Y,$IU59+CA$23-$G$23,$IT59)</f>
        <v>36.000000000000007</v>
      </c>
      <c r="CB59" s="12">
        <f>INDEX('O3-8hr'!$A:$Y,$IU59+CB$23-$G$23,$IT59)</f>
        <v>33</v>
      </c>
      <c r="CC59" s="12">
        <f>INDEX('O3-8hr'!$A:$Y,$IU59+CC$23-$G$23,$IT59)</f>
        <v>49</v>
      </c>
      <c r="CD59" s="12">
        <f>INDEX('O3-8hr'!$A:$Y,$IU59+CD$23-$G$23,$IT59)</f>
        <v>42</v>
      </c>
      <c r="CE59" s="12">
        <f>INDEX('O3-8hr'!$A:$Y,$IU59+CE$23-$G$23,$IT59)</f>
        <v>48</v>
      </c>
      <c r="CF59" s="12">
        <f>INDEX('O3-8hr'!$A:$Y,$IU59+CF$23-$G$23,$IT59)</f>
        <v>57</v>
      </c>
      <c r="CG59" s="12">
        <f>INDEX('O3-8hr'!$A:$Y,$IU59+CG$23-$G$23,$IT59)</f>
        <v>58</v>
      </c>
      <c r="CH59" s="12">
        <f>INDEX('O3-8hr'!$A:$Y,$IU59+CH$23-$G$23,$IT59)</f>
        <v>55</v>
      </c>
      <c r="CI59" s="12">
        <f>INDEX('O3-8hr'!$A:$Y,$IU59+CI$23-$G$23,$IT59)</f>
        <v>36.000000000000007</v>
      </c>
      <c r="CJ59" s="12">
        <f>INDEX('O3-8hr'!$A:$Y,$IU59+CJ$23-$G$23,$IT59)</f>
        <v>35</v>
      </c>
      <c r="CK59" s="12">
        <f>INDEX('O3-8hr'!$A:$Y,$IU59+CK$23-$G$23,$IT59)</f>
        <v>39</v>
      </c>
      <c r="CL59" s="12">
        <f>INDEX('O3-8hr'!$A:$Y,$IU59+CL$23-$G$23,$IT59)</f>
        <v>43</v>
      </c>
      <c r="CM59" s="12">
        <f>INDEX('O3-8hr'!$A:$Y,$IU59+CM$23-$G$23,$IT59)</f>
        <v>50</v>
      </c>
      <c r="CN59" s="12">
        <f>INDEX('O3-8hr'!$A:$Y,$IU59+CN$23-$G$23,$IT59)</f>
        <v>40</v>
      </c>
      <c r="CO59" s="12">
        <f>INDEX('O3-8hr'!$A:$Y,$IU59+CO$23-$G$23,$IT59)</f>
        <v>42</v>
      </c>
      <c r="CP59" s="12">
        <f>INDEX('O3-8hr'!$A:$Y,$IU59+CP$23-$G$23,$IT59)</f>
        <v>36.000000000000007</v>
      </c>
      <c r="CQ59" s="12">
        <f>INDEX('O3-8hr'!$A:$Y,$IU59+CQ$23-$G$23,$IT59)</f>
        <v>38</v>
      </c>
      <c r="CR59" s="12">
        <f>INDEX('O3-8hr'!$A:$Y,$IU59+CR$23-$G$23,$IT59)</f>
        <v>37.000000000000007</v>
      </c>
      <c r="CS59" s="12">
        <f>INDEX('O3-8hr'!$A:$Y,$IU59+CS$23-$G$23,$IT59)</f>
        <v>37.000000000000007</v>
      </c>
      <c r="CT59" s="12">
        <f>INDEX('O3-8hr'!$A:$Y,$IU59+CT$23-$G$23,$IT59)</f>
        <v>36.000000000000007</v>
      </c>
      <c r="CU59" s="12">
        <f>INDEX('O3-8hr'!$A:$Y,$IU59+CU$23-$G$23,$IT59)</f>
        <v>58</v>
      </c>
      <c r="CV59" s="12">
        <f>INDEX('O3-8hr'!$A:$Y,$IU59+CV$23-$G$23,$IT59)</f>
        <v>49</v>
      </c>
      <c r="CW59" s="12">
        <f>INDEX('O3-8hr'!$A:$Y,$IU59+CW$23-$G$23,$IT59)</f>
        <v>47</v>
      </c>
      <c r="CX59" s="12">
        <f>INDEX('O3-8hr'!$A:$Y,$IU59+CX$23-$G$23,$IT59)</f>
        <v>52.000000000000007</v>
      </c>
      <c r="CY59" s="12">
        <f>INDEX('O3-8hr'!$A:$Y,$IU59+CY$23-$G$23,$IT59)</f>
        <v>46</v>
      </c>
      <c r="CZ59" s="12">
        <f>INDEX('O3-8hr'!$A:$Y,$IU59+CZ$23-$G$23,$IT59)</f>
        <v>29</v>
      </c>
      <c r="DA59" s="12">
        <f>INDEX('O3-8hr'!$A:$Y,$IU59+DA$23-$G$23,$IT59)</f>
        <v>40</v>
      </c>
      <c r="DB59" s="12">
        <f>INDEX('O3-8hr'!$A:$Y,$IU59+DB$23-$G$23,$IT59)</f>
        <v>39</v>
      </c>
      <c r="DC59" s="12">
        <f>INDEX('O3-8hr'!$A:$Y,$IU59+DC$23-$G$23,$IT59)</f>
        <v>55</v>
      </c>
      <c r="DD59" s="12">
        <f>INDEX('O3-8hr'!$A:$Y,$IU59+DD$23-$G$23,$IT59)</f>
        <v>58</v>
      </c>
      <c r="DE59" s="12">
        <f>INDEX('O3-8hr'!$A:$Y,$IU59+DE$23-$G$23,$IT59)</f>
        <v>58</v>
      </c>
      <c r="DF59" s="12">
        <f>INDEX('O3-8hr'!$A:$Y,$IU59+DF$23-$G$23,$IT59)</f>
        <v>66</v>
      </c>
      <c r="DG59" s="12">
        <f>INDEX('O3-8hr'!$A:$Y,$IU59+DG$23-$G$23,$IT59)</f>
        <v>62</v>
      </c>
      <c r="DH59" s="12">
        <f>INDEX('O3-8hr'!$A:$Y,$IU59+DH$23-$G$23,$IT59)</f>
        <v>41</v>
      </c>
      <c r="DI59" s="12">
        <f>INDEX('O3-8hr'!$A:$Y,$IU59+DI$23-$G$23,$IT59)</f>
        <v>36.000000000000007</v>
      </c>
      <c r="DJ59" s="12">
        <f>INDEX('O3-8hr'!$A:$Y,$IU59+DJ$23-$G$23,$IT59)</f>
        <v>30</v>
      </c>
      <c r="DK59" s="12">
        <f>INDEX('O3-8hr'!$A:$Y,$IU59+DK$23-$G$23,$IT59)</f>
        <v>43</v>
      </c>
      <c r="DL59" s="12">
        <f>INDEX('O3-8hr'!$A:$Y,$IU59+DL$23-$G$23,$IT59)</f>
        <v>30</v>
      </c>
      <c r="DM59" s="12">
        <f>INDEX('O3-8hr'!$A:$Y,$IU59+DM$23-$G$23,$IT59)</f>
        <v>31</v>
      </c>
      <c r="DN59" s="12">
        <f>INDEX('O3-8hr'!$A:$Y,$IU59+DN$23-$G$23,$IT59)</f>
        <v>52.000000000000007</v>
      </c>
      <c r="DO59" s="12">
        <f>INDEX('O3-8hr'!$A:$Y,$IU59+DO$23-$G$23,$IT59)</f>
        <v>49</v>
      </c>
      <c r="DP59" s="12">
        <f>INDEX('O3-8hr'!$A:$Y,$IU59+DP$23-$G$23,$IT59)</f>
        <v>57</v>
      </c>
      <c r="DQ59" s="12">
        <f>INDEX('O3-8hr'!$A:$Y,$IU59+DQ$23-$G$23,$IT59)</f>
        <v>32</v>
      </c>
      <c r="DR59" s="12">
        <f>INDEX('O3-8hr'!$A:$Y,$IU59+DR$23-$G$23,$IT59)</f>
        <v>45.000000000000007</v>
      </c>
      <c r="DS59" s="12">
        <f>INDEX('O3-8hr'!$A:$Y,$IU59+DS$23-$G$23,$IT59)</f>
        <v>56</v>
      </c>
      <c r="DT59" s="12">
        <f>INDEX('O3-8hr'!$A:$Y,$IU59+DT$23-$G$23,$IT59)</f>
        <v>54</v>
      </c>
      <c r="DU59" s="12">
        <f>INDEX('O3-8hr'!$A:$Y,$IU59+DU$23-$G$23,$IT59)</f>
        <v>51.000000000000007</v>
      </c>
      <c r="DV59" s="12">
        <f>INDEX('O3-8hr'!$A:$Y,$IU59+DV$23-$G$23,$IT59)</f>
        <v>46</v>
      </c>
      <c r="DW59" s="12">
        <f>INDEX('O3-8hr'!$A:$Y,$IU59+DW$23-$G$23,$IT59)</f>
        <v>49</v>
      </c>
      <c r="DX59" s="12">
        <f>INDEX('O3-8hr'!$A:$Y,$IU59+DX$23-$G$23,$IT59)</f>
        <v>44.000000000000007</v>
      </c>
      <c r="DY59" s="12">
        <f>INDEX('O3-8hr'!$A:$Y,$IU59+DY$23-$G$23,$IT59)</f>
        <v>24</v>
      </c>
      <c r="DZ59" s="12">
        <f>INDEX('O3-8hr'!$A:$Y,$IU59+DZ$23-$G$23,$IT59)</f>
        <v>54</v>
      </c>
      <c r="EA59" s="12">
        <f>INDEX('O3-8hr'!$A:$Y,$IU59+EA$23-$G$23,$IT59)</f>
        <v>63</v>
      </c>
      <c r="EB59" s="12">
        <f>INDEX('O3-8hr'!$A:$Y,$IU59+EB$23-$G$23,$IT59)</f>
        <v>48</v>
      </c>
      <c r="EC59" s="12">
        <f>INDEX('O3-8hr'!$A:$Y,$IU59+EC$23-$G$23,$IT59)</f>
        <v>45.000000000000007</v>
      </c>
      <c r="ED59" s="12">
        <f>INDEX('O3-8hr'!$A:$Y,$IU59+ED$23-$G$23,$IT59)</f>
        <v>27</v>
      </c>
      <c r="EE59" s="12">
        <f>INDEX('O3-8hr'!$A:$Y,$IU59+EE$23-$G$23,$IT59)</f>
        <v>42</v>
      </c>
      <c r="EF59" s="12">
        <f>INDEX('O3-8hr'!$A:$Y,$IU59+EF$23-$G$23,$IT59)</f>
        <v>57</v>
      </c>
      <c r="EG59" s="12">
        <f>INDEX('O3-8hr'!$A:$Y,$IU59+EG$23-$G$23,$IT59)</f>
        <v>45.000000000000007</v>
      </c>
      <c r="EH59" s="12">
        <f>INDEX('O3-8hr'!$A:$Y,$IU59+EH$23-$G$23,$IT59)</f>
        <v>47</v>
      </c>
      <c r="EI59" s="12">
        <f>INDEX('O3-8hr'!$A:$Y,$IU59+EI$23-$G$23,$IT59)</f>
        <v>47</v>
      </c>
      <c r="EJ59" s="12">
        <f>INDEX('O3-8hr'!$A:$Y,$IU59+EJ$23-$G$23,$IT59)</f>
        <v>62</v>
      </c>
      <c r="EK59" s="12">
        <f>INDEX('O3-8hr'!$A:$Y,$IU59+EK$23-$G$23,$IT59)</f>
        <v>55</v>
      </c>
      <c r="EL59" s="12">
        <f>INDEX('O3-8hr'!$A:$Y,$IU59+EL$23-$G$23,$IT59)</f>
        <v>42</v>
      </c>
      <c r="EM59" s="12">
        <f>INDEX('O3-8hr'!$A:$Y,$IU59+EM$23-$G$23,$IT59)</f>
        <v>47</v>
      </c>
      <c r="EN59" s="12">
        <f>INDEX('O3-8hr'!$A:$Y,$IU59+EN$23-$G$23,$IT59)</f>
        <v>42</v>
      </c>
      <c r="EO59" s="12">
        <f>INDEX('O3-8hr'!$A:$Y,$IU59+EO$23-$G$23,$IT59)</f>
        <v>49</v>
      </c>
      <c r="EP59" s="12">
        <f>INDEX('O3-8hr'!$A:$Y,$IU59+EP$23-$G$23,$IT59)</f>
        <v>37.000000000000007</v>
      </c>
      <c r="EQ59" s="12">
        <f>INDEX('O3-8hr'!$A:$Y,$IU59+EQ$23-$G$23,$IT59)</f>
        <v>42</v>
      </c>
      <c r="ER59" s="12">
        <f>INDEX('O3-8hr'!$A:$Y,$IU59+ER$23-$G$23,$IT59)</f>
        <v>63</v>
      </c>
      <c r="ES59" s="12">
        <f>INDEX('O3-8hr'!$A:$Y,$IU59+ES$23-$G$23,$IT59)</f>
        <v>66</v>
      </c>
      <c r="ET59" s="12">
        <f>INDEX('O3-8hr'!$A:$Y,$IU59+ET$23-$G$23,$IT59)</f>
        <v>62</v>
      </c>
      <c r="EU59" s="12">
        <f>INDEX('O3-8hr'!$A:$Y,$IU59+EU$23-$G$23,$IT59)</f>
        <v>57</v>
      </c>
      <c r="EV59" s="12">
        <f>INDEX('O3-8hr'!$A:$Y,$IU59+EV$23-$G$23,$IT59)</f>
        <v>47</v>
      </c>
      <c r="EW59" s="12">
        <f>INDEX('O3-8hr'!$A:$Y,$IU59+EW$23-$G$23,$IT59)</f>
        <v>35</v>
      </c>
      <c r="EX59" s="12">
        <f>INDEX('O3-8hr'!$A:$Y,$IU59+EX$23-$G$23,$IT59)</f>
        <v>35</v>
      </c>
      <c r="EY59" s="12">
        <f>INDEX('O3-8hr'!$A:$Y,$IU59+EY$23-$G$23,$IT59)</f>
        <v>39</v>
      </c>
      <c r="EZ59" s="12">
        <f>INDEX('O3-8hr'!$A:$Y,$IU59+EZ$23-$G$23,$IT59)</f>
        <v>44.000000000000007</v>
      </c>
      <c r="FA59" s="12">
        <f>INDEX('O3-8hr'!$A:$Y,$IU59+FA$23-$G$23,$IT59)</f>
        <v>30</v>
      </c>
      <c r="FB59" s="12">
        <f>INDEX('O3-8hr'!$A:$Y,$IU59+FB$23-$G$23,$IT59)</f>
        <v>31</v>
      </c>
      <c r="FC59" s="12">
        <f>INDEX('O3-8hr'!$A:$Y,$IU59+FC$23-$G$23,$IT59)</f>
        <v>43</v>
      </c>
      <c r="FD59" s="12">
        <f>INDEX('O3-8hr'!$A:$Y,$IU59+FD$23-$G$23,$IT59)</f>
        <v>67</v>
      </c>
      <c r="FE59" s="12">
        <f>INDEX('O3-8hr'!$A:$Y,$IU59+FE$23-$G$23,$IT59)</f>
        <v>56</v>
      </c>
      <c r="FF59" s="12">
        <f>INDEX('O3-8hr'!$A:$Y,$IU59+FF$23-$G$23,$IT59)</f>
        <v>42</v>
      </c>
      <c r="FG59" s="12">
        <f>INDEX('O3-8hr'!$A:$Y,$IU59+FG$23-$G$23,$IT59)</f>
        <v>37.000000000000007</v>
      </c>
      <c r="FH59" s="12">
        <f>INDEX('O3-8hr'!$A:$Y,$IU59+FH$23-$G$23,$IT59)</f>
        <v>41</v>
      </c>
      <c r="FI59" s="12">
        <f>INDEX('O3-8hr'!$A:$Y,$IU59+FI$23-$G$23,$IT59)</f>
        <v>36.000000000000007</v>
      </c>
      <c r="FJ59" s="12">
        <f>INDEX('O3-8hr'!$A:$Y,$IU59+FJ$23-$G$23,$IT59)</f>
        <v>38</v>
      </c>
      <c r="FK59" s="12">
        <f>INDEX('O3-8hr'!$A:$Y,$IU59+FK$23-$G$23,$IT59)</f>
        <v>38</v>
      </c>
      <c r="FL59" s="12">
        <f>INDEX('O3-8hr'!$A:$Y,$IU59+FL$23-$G$23,$IT59)</f>
        <v>50</v>
      </c>
      <c r="FM59" s="12">
        <f>INDEX('O3-8hr'!$A:$Y,$IU59+FM$23-$G$23,$IT59)</f>
        <v>53.000000000000007</v>
      </c>
      <c r="FN59" s="12">
        <f>INDEX('O3-8hr'!$A:$Y,$IU59+FN$23-$G$23,$IT59)</f>
        <v>44.000000000000007</v>
      </c>
      <c r="FO59" s="12">
        <f>INDEX('O3-8hr'!$A:$Y,$IU59+FO$23-$G$23,$IT59)</f>
        <v>32</v>
      </c>
      <c r="FP59" s="12">
        <f>INDEX('O3-8hr'!$A:$Y,$IU59+FP$23-$G$23,$IT59)</f>
        <v>47</v>
      </c>
      <c r="FQ59" s="12">
        <f>INDEX('O3-8hr'!$A:$Y,$IU59+FQ$23-$G$23,$IT59)</f>
        <v>58</v>
      </c>
      <c r="FR59" s="12">
        <f>INDEX('O3-8hr'!$A:$Y,$IU59+FR$23-$G$23,$IT59)</f>
        <v>30</v>
      </c>
      <c r="FS59" s="12">
        <f>INDEX('O3-8hr'!$A:$Y,$IU59+FS$23-$G$23,$IT59)</f>
        <v>56</v>
      </c>
      <c r="FT59" s="12">
        <f>INDEX('O3-8hr'!$A:$Y,$IU59+FT$23-$G$23,$IT59)</f>
        <v>56</v>
      </c>
      <c r="FU59" s="12">
        <f>INDEX('O3-8hr'!$A:$Y,$IU59+FU$23-$G$23,$IT59)</f>
        <v>35</v>
      </c>
      <c r="FV59" s="12">
        <f>INDEX('O3-8hr'!$A:$Y,$IU59+FV$23-$G$23,$IT59)</f>
        <v>45.000000000000007</v>
      </c>
      <c r="FW59" s="12">
        <f>INDEX('O3-8hr'!$A:$Y,$IU59+FW$23-$G$23,$IT59)</f>
        <v>43</v>
      </c>
      <c r="FX59" s="12">
        <f>INDEX('O3-8hr'!$A:$Y,$IU59+FX$23-$G$23,$IT59)</f>
        <v>47</v>
      </c>
      <c r="FY59" s="12">
        <f>INDEX('O3-8hr'!$A:$Y,$IU59+FY$23-$G$23,$IT59)</f>
        <v>35</v>
      </c>
      <c r="FZ59" s="12">
        <f>INDEX('O3-8hr'!$A:$Y,$IU59+FZ$23-$G$23,$IT59)</f>
        <v>46</v>
      </c>
      <c r="GA59" s="12">
        <f>INDEX('O3-8hr'!$A:$Y,$IU59+GA$23-$G$23,$IT59)</f>
        <v>47</v>
      </c>
      <c r="GB59" s="12">
        <f>INDEX('O3-8hr'!$A:$Y,$IU59+GB$23-$G$23,$IT59)</f>
        <v>44.000000000000007</v>
      </c>
      <c r="GC59" s="12">
        <f>INDEX('O3-8hr'!$A:$Y,$IU59+GC$23-$G$23,$IT59)</f>
        <v>47</v>
      </c>
      <c r="GD59" s="12">
        <f>INDEX('O3-8hr'!$A:$Y,$IU59+GD$23-$G$23,$IT59)</f>
        <v>43</v>
      </c>
      <c r="GE59" s="12">
        <f>INDEX('O3-8hr'!$A:$Y,$IU59+GE$23-$G$23,$IT59)</f>
        <v>36.000000000000007</v>
      </c>
      <c r="GF59" s="12">
        <f>INDEX('O3-8hr'!$A:$Y,$IU59+GF$23-$G$23,$IT59)</f>
        <v>35</v>
      </c>
      <c r="GG59" s="12">
        <f>INDEX('O3-8hr'!$A:$Y,$IU59+GG$23-$G$23,$IT59)</f>
        <v>41</v>
      </c>
      <c r="GH59" s="12">
        <f>INDEX('O3-8hr'!$A:$Y,$IU59+GH$23-$G$23,$IT59)</f>
        <v>57</v>
      </c>
      <c r="GI59" s="12">
        <f>INDEX('O3-8hr'!$A:$Y,$IU59+GI$23-$G$23,$IT59)</f>
        <v>33</v>
      </c>
      <c r="GJ59" s="12">
        <f>INDEX('O3-8hr'!$A:$Y,$IU59+GJ$23-$G$23,$IT59)</f>
        <v>41</v>
      </c>
      <c r="GK59" s="12">
        <f>INDEX('O3-8hr'!$A:$Y,$IU59+GK$23-$G$23,$IT59)</f>
        <v>27</v>
      </c>
      <c r="GL59" s="12">
        <f>INDEX('O3-8hr'!$A:$Y,$IU59+GL$23-$G$23,$IT59)</f>
        <v>46</v>
      </c>
      <c r="GM59" s="12">
        <f>INDEX('O3-8hr'!$A:$Y,$IU59+GM$23-$G$23,$IT59)</f>
        <v>42</v>
      </c>
      <c r="GN59" s="12">
        <f>INDEX('O3-8hr'!$A:$Y,$IU59+GN$23-$G$23,$IT59)</f>
        <v>38</v>
      </c>
      <c r="GO59" s="12">
        <f>INDEX('O3-8hr'!$A:$Y,$IU59+GO$23-$G$23,$IT59)</f>
        <v>40</v>
      </c>
      <c r="GP59" s="12">
        <f>INDEX('O3-8hr'!$A:$Y,$IU59+GP$23-$G$23,$IT59)</f>
        <v>37.000000000000007</v>
      </c>
      <c r="GQ59" s="12">
        <f>INDEX('O3-8hr'!$A:$Y,$IU59+GQ$23-$G$23,$IT59)</f>
        <v>28</v>
      </c>
      <c r="GR59" s="12">
        <f>INDEX('O3-8hr'!$A:$Y,$IU59+GR$23-$G$23,$IT59)</f>
        <v>35</v>
      </c>
      <c r="GS59" s="12">
        <f>INDEX('O3-8hr'!$A:$Y,$IU59+GS$23-$G$23,$IT59)</f>
        <v>33</v>
      </c>
      <c r="GT59" s="12">
        <f>INDEX('O3-8hr'!$A:$Y,$IU59+GT$23-$G$23,$IT59)</f>
        <v>53.000000000000007</v>
      </c>
      <c r="GU59" s="12">
        <f>INDEX('O3-8hr'!$A:$Y,$IU59+GU$23-$G$23,$IT59)</f>
        <v>35</v>
      </c>
      <c r="GV59" s="12">
        <f>INDEX('O3-8hr'!$A:$Y,$IU59+GV$23-$G$23,$IT59)</f>
        <v>37.000000000000007</v>
      </c>
      <c r="GW59" s="12">
        <f>INDEX('O3-8hr'!$A:$Y,$IU59+GW$23-$G$23,$IT59)</f>
        <v>49</v>
      </c>
      <c r="GX59" s="12">
        <f>INDEX('O3-8hr'!$A:$Y,$IU59+GX$23-$G$23,$IT59)</f>
        <v>42</v>
      </c>
      <c r="GY59" s="12">
        <f>INDEX('O3-8hr'!$A:$Y,$IU59+GY$23-$G$23,$IT59)</f>
        <v>33</v>
      </c>
      <c r="GZ59" s="12">
        <f>INDEX('O3-8hr'!$A:$Y,$IU59+GZ$23-$G$23,$IT59)</f>
        <v>22.000000000000004</v>
      </c>
      <c r="HA59" s="12">
        <f>INDEX('O3-8hr'!$A:$Y,$IU59+HA$23-$G$23,$IT59)</f>
        <v>24</v>
      </c>
      <c r="HB59" s="12">
        <f>INDEX('O3-8hr'!$A:$Y,$IU59+HB$23-$G$23,$IT59)</f>
        <v>30</v>
      </c>
      <c r="HC59" s="12">
        <f>INDEX('O3-8hr'!$A:$Y,$IU59+HC$23-$G$23,$IT59)</f>
        <v>37.000000000000007</v>
      </c>
      <c r="HD59" s="12">
        <f>INDEX('O3-8hr'!$A:$Y,$IU59+HD$23-$G$23,$IT59)</f>
        <v>41</v>
      </c>
      <c r="HE59" s="12">
        <f>INDEX('O3-8hr'!$A:$Y,$IU59+HE$23-$G$23,$IT59)</f>
        <v>50</v>
      </c>
      <c r="HF59" s="12">
        <f>INDEX('O3-8hr'!$A:$Y,$IU59+HF$23-$G$23,$IT59)</f>
        <v>56</v>
      </c>
      <c r="HG59" s="12">
        <f>INDEX('O3-8hr'!$A:$Y,$IU59+HG$23-$G$23,$IT59)</f>
        <v>28</v>
      </c>
      <c r="HH59" s="12">
        <f>INDEX('O3-8hr'!$A:$Y,$IU59+HH$23-$G$23,$IT59)</f>
        <v>22.000000000000004</v>
      </c>
      <c r="HI59" s="12">
        <f>INDEX('O3-8hr'!$A:$Y,$IU59+HI$23-$G$23,$IT59)</f>
        <v>14</v>
      </c>
      <c r="HJ59" s="12">
        <f>INDEX('O3-8hr'!$A:$Y,$IU59+HJ$23-$G$23,$IT59)</f>
        <v>46</v>
      </c>
      <c r="HK59" s="12">
        <f>INDEX('O3-8hr'!$A:$Y,$IU59+HK$23-$G$23,$IT59)</f>
        <v>42</v>
      </c>
      <c r="HL59" s="12">
        <f>INDEX('O3-8hr'!$A:$Y,$IU59+HL$23-$G$23,$IT59)</f>
        <v>28</v>
      </c>
      <c r="HM59" s="12">
        <f>INDEX('O3-8hr'!$A:$Y,$IU59+HM$23-$G$23,$IT59)</f>
        <v>37.000000000000007</v>
      </c>
      <c r="HN59" s="12">
        <f>INDEX('O3-8hr'!$A:$Y,$IU59+HN$23-$G$23,$IT59)</f>
        <v>41</v>
      </c>
      <c r="HO59" s="12">
        <f>INDEX('O3-8hr'!$A:$Y,$IU59+HO$23-$G$23,$IT59)</f>
        <v>37.000000000000007</v>
      </c>
      <c r="HP59" s="12">
        <f>INDEX('O3-8hr'!$A:$Y,$IU59+HP$23-$G$23,$IT59)</f>
        <v>42</v>
      </c>
      <c r="HQ59" s="12">
        <f>INDEX('O3-8hr'!$A:$Y,$IU59+HQ$23-$G$23,$IT59)</f>
        <v>47</v>
      </c>
      <c r="HR59" s="12">
        <f>INDEX('O3-8hr'!$A:$Y,$IU59+HR$23-$G$23,$IT59)</f>
        <v>45.000000000000007</v>
      </c>
      <c r="HS59" s="12">
        <f>INDEX('O3-8hr'!$A:$Y,$IU59+HS$23-$G$23,$IT59)</f>
        <v>38</v>
      </c>
      <c r="HT59" s="12">
        <f>INDEX('O3-8hr'!$A:$Y,$IU59+HT$23-$G$23,$IT59)</f>
        <v>31</v>
      </c>
      <c r="HU59" s="12">
        <f>INDEX('O3-8hr'!$A:$Y,$IU59+HU$23-$G$23,$IT59)</f>
        <v>30</v>
      </c>
      <c r="HV59" s="12">
        <f>INDEX('O3-8hr'!$A:$Y,$IU59+HV$23-$G$23,$IT59)</f>
        <v>42</v>
      </c>
      <c r="HW59" s="12">
        <f>INDEX('O3-8hr'!$A:$Y,$IU59+HW$23-$G$23,$IT59)</f>
        <v>50</v>
      </c>
      <c r="HX59" s="12">
        <f>INDEX('O3-8hr'!$A:$Y,$IU59+HX$23-$G$23,$IT59)</f>
        <v>41</v>
      </c>
      <c r="HY59" s="12">
        <f>INDEX('O3-8hr'!$A:$Y,$IU59+HY$23-$G$23,$IT59)</f>
        <v>42</v>
      </c>
      <c r="HZ59" s="12">
        <f>INDEX('O3-8hr'!$A:$Y,$IU59+HZ$23-$G$23,$IT59)</f>
        <v>37.000000000000007</v>
      </c>
      <c r="IA59" s="12">
        <f>INDEX('O3-8hr'!$A:$Y,$IU59+IA$23-$G$23,$IT59)</f>
        <v>36.000000000000007</v>
      </c>
      <c r="IB59" s="12">
        <f>INDEX('O3-8hr'!$A:$Y,$IU59+IB$23-$G$23,$IT59)</f>
        <v>29</v>
      </c>
      <c r="IC59" s="12">
        <f>INDEX('O3-8hr'!$A:$Y,$IU59+IC$23-$G$23,$IT59)</f>
        <v>33</v>
      </c>
      <c r="ID59" s="12">
        <f>INDEX('O3-8hr'!$A:$Y,$IU59+ID$23-$G$23,$IT59)</f>
        <v>51.000000000000007</v>
      </c>
      <c r="IE59" s="12">
        <f>INDEX('O3-8hr'!$A:$Y,$IU59+IE$23-$G$23,$IT59)</f>
        <v>54</v>
      </c>
      <c r="IF59" s="12">
        <f>INDEX('O3-8hr'!$A:$Y,$IU59+IF$23-$G$23,$IT59)</f>
        <v>57</v>
      </c>
      <c r="IG59" s="12">
        <f>INDEX('O3-8hr'!$A:$Y,$IU59+IG$23-$G$23,$IT59)</f>
        <v>50</v>
      </c>
      <c r="IH59" s="12">
        <f>INDEX('O3-8hr'!$A:$Y,$IU59+IH$23-$G$23,$IT59)</f>
        <v>55</v>
      </c>
      <c r="II59" s="12">
        <f>INDEX('O3-8hr'!$A:$Y,$IU59+II$23-$G$23,$IT59)</f>
        <v>48</v>
      </c>
      <c r="IJ59" s="12">
        <f>INDEX('O3-8hr'!$A:$Y,$IU59+IJ$23-$G$23,$IT59)</f>
        <v>45.000000000000007</v>
      </c>
      <c r="IK59" s="12">
        <f>INDEX('O3-8hr'!$A:$Y,$IU59+IK$23-$G$23,$IT59)</f>
        <v>32</v>
      </c>
      <c r="IL59" s="12">
        <f>INDEX('O3-8hr'!$A:$Y,$IU59+IL$23-$G$23,$IT59)</f>
        <v>26.000000000000004</v>
      </c>
      <c r="IM59" s="12">
        <f>INDEX('O3-8hr'!$A:$Y,$IU59+IM$23-$G$23,$IT59)</f>
        <v>52.000000000000007</v>
      </c>
      <c r="IN59" s="12">
        <f>INDEX('O3-8hr'!$A:$Y,$IU59+IN$23-$G$23,$IT59)</f>
        <v>58</v>
      </c>
      <c r="IO59" s="12">
        <f>INDEX('O3-8hr'!$A:$Y,$IU59+IO$23-$G$23,$IT59)</f>
        <v>50</v>
      </c>
      <c r="IP59" s="12">
        <f>INDEX('O3-8hr'!$A:$Y,$IU59+IP$23-$G$23,$IT59)</f>
        <v>35</v>
      </c>
      <c r="IQ59" s="17">
        <f>INDEX('O3-8hr'!$A:$Y,$IU59+IQ$23-$G$23,$IT59)</f>
        <v>41</v>
      </c>
      <c r="IR59" s="26">
        <f t="shared" si="58"/>
        <v>67</v>
      </c>
      <c r="IT59" s="26">
        <f>MATCH($B59,'O3-8hr'!$1:$1,0)</f>
        <v>11</v>
      </c>
      <c r="IU59" s="38">
        <f>MATCH(DATE($A59,$IT$19,$IU$19),'O3-8hr'!$B:$B,0)</f>
        <v>796</v>
      </c>
    </row>
    <row r="60" spans="1:255" ht="12.75" customHeight="1" x14ac:dyDescent="0.2">
      <c r="A60" s="26">
        <v>2017</v>
      </c>
      <c r="B60" s="26">
        <v>340070002</v>
      </c>
      <c r="C60" s="88">
        <f>INDEX(Sites!$A:$N,MATCH($B60,Sites!$A:$A,0),2)</f>
        <v>39.934446000000001</v>
      </c>
      <c r="D60" s="26" t="str">
        <f>INDEX(Sites!$A:$N,MATCH($B60,Sites!$A:$A,0),4)</f>
        <v>NJ</v>
      </c>
      <c r="E60" s="26" t="str">
        <f>INDEX(Sites!$A:$N,MATCH($B60,Sites!$A:$A,0),10)</f>
        <v>4.0</v>
      </c>
      <c r="F60" s="148" t="str">
        <f>INDEX(Sites!$A:$N,MATCH($B60,Sites!$A:$A,0),6)</f>
        <v>Camden Spruce St</v>
      </c>
      <c r="G60" s="18">
        <f>INDEX('O3-8hr'!$A:$Y,$IU60+G$23-$G$23,$IT60)</f>
        <v>33</v>
      </c>
      <c r="H60" s="12">
        <f>INDEX('O3-8hr'!$A:$Y,$IU60+H$23-$G$23,$IT60)</f>
        <v>40</v>
      </c>
      <c r="I60" s="12">
        <f>INDEX('O3-8hr'!$A:$Y,$IU60+I$23-$G$23,$IT60)</f>
        <v>39</v>
      </c>
      <c r="J60" s="12">
        <f>INDEX('O3-8hr'!$A:$Y,$IU60+J$23-$G$23,$IT60)</f>
        <v>42</v>
      </c>
      <c r="K60" s="12">
        <f>INDEX('O3-8hr'!$A:$Y,$IU60+K$23-$G$23,$IT60)</f>
        <v>41</v>
      </c>
      <c r="L60" s="12">
        <f>INDEX('O3-8hr'!$A:$Y,$IU60+L$23-$G$23,$IT60)</f>
        <v>39</v>
      </c>
      <c r="M60" s="12">
        <f>INDEX('O3-8hr'!$A:$Y,$IU60+M$23-$G$23,$IT60)</f>
        <v>38</v>
      </c>
      <c r="N60" s="12">
        <f>INDEX('O3-8hr'!$A:$Y,$IU60+N$23-$G$23,$IT60)</f>
        <v>42</v>
      </c>
      <c r="O60" s="12">
        <f>INDEX('O3-8hr'!$A:$Y,$IU60+O$23-$G$23,$IT60)</f>
        <v>45.000000000000007</v>
      </c>
      <c r="P60" s="12">
        <f>INDEX('O3-8hr'!$A:$Y,$IU60+P$23-$G$23,$IT60)</f>
        <v>40</v>
      </c>
      <c r="Q60" s="12">
        <f>INDEX('O3-8hr'!$A:$Y,$IU60+Q$23-$G$23,$IT60)</f>
        <v>40</v>
      </c>
      <c r="R60" s="12">
        <f>INDEX('O3-8hr'!$A:$Y,$IU60+R$23-$G$23,$IT60)</f>
        <v>39</v>
      </c>
      <c r="S60" s="12">
        <f>INDEX('O3-8hr'!$A:$Y,$IU60+S$23-$G$23,$IT60)</f>
        <v>37.000000000000007</v>
      </c>
      <c r="T60" s="12">
        <f>INDEX('O3-8hr'!$A:$Y,$IU60+T$23-$G$23,$IT60)</f>
        <v>37.000000000000007</v>
      </c>
      <c r="U60" s="12">
        <f>INDEX('O3-8hr'!$A:$Y,$IU60+U$23-$G$23,$IT60)</f>
        <v>38</v>
      </c>
      <c r="V60" s="12">
        <f>INDEX('O3-8hr'!$A:$Y,$IU60+V$23-$G$23,$IT60)</f>
        <v>38</v>
      </c>
      <c r="W60" s="12">
        <f>INDEX('O3-8hr'!$A:$Y,$IU60+W$23-$G$23,$IT60)</f>
        <v>40</v>
      </c>
      <c r="X60" s="12">
        <f>INDEX('O3-8hr'!$A:$Y,$IU60+X$23-$G$23,$IT60)</f>
        <v>40</v>
      </c>
      <c r="Y60" s="12">
        <f>INDEX('O3-8hr'!$A:$Y,$IU60+Y$23-$G$23,$IT60)</f>
        <v>56</v>
      </c>
      <c r="Z60" s="12">
        <f>INDEX('O3-8hr'!$A:$Y,$IU60+Z$23-$G$23,$IT60)</f>
        <v>52.000000000000007</v>
      </c>
      <c r="AA60" s="12">
        <f>INDEX('O3-8hr'!$A:$Y,$IU60+AA$23-$G$23,$IT60)</f>
        <v>37.000000000000007</v>
      </c>
      <c r="AB60" s="12">
        <f>INDEX('O3-8hr'!$A:$Y,$IU60+AB$23-$G$23,$IT60)</f>
        <v>45.000000000000007</v>
      </c>
      <c r="AC60" s="12">
        <f>INDEX('O3-8hr'!$A:$Y,$IU60+AC$23-$G$23,$IT60)</f>
        <v>38</v>
      </c>
      <c r="AD60" s="12">
        <f>INDEX('O3-8hr'!$A:$Y,$IU60+AD$23-$G$23,$IT60)</f>
        <v>45.000000000000007</v>
      </c>
      <c r="AE60" s="12">
        <f>INDEX('O3-8hr'!$A:$Y,$IU60+AE$23-$G$23,$IT60)</f>
        <v>33</v>
      </c>
      <c r="AF60" s="12">
        <f>INDEX('O3-8hr'!$A:$Y,$IU60+AF$23-$G$23,$IT60)</f>
        <v>36.000000000000007</v>
      </c>
      <c r="AG60" s="12">
        <f>INDEX('O3-8hr'!$A:$Y,$IU60+AG$23-$G$23,$IT60)</f>
        <v>14</v>
      </c>
      <c r="AH60" s="12">
        <f>INDEX('O3-8hr'!$A:$Y,$IU60+AH$23-$G$23,$IT60)</f>
        <v>11.000000000000002</v>
      </c>
      <c r="AI60" s="12">
        <f>INDEX('O3-8hr'!$A:$Y,$IU60+AI$23-$G$23,$IT60)</f>
        <v>43</v>
      </c>
      <c r="AJ60" s="12">
        <f>INDEX('O3-8hr'!$A:$Y,$IU60+AJ$23-$G$23,$IT60)</f>
        <v>39</v>
      </c>
      <c r="AK60" s="12">
        <f>INDEX('O3-8hr'!$A:$Y,$IU60+AK$23-$G$23,$IT60)</f>
        <v>36.000000000000007</v>
      </c>
      <c r="AL60" s="12">
        <f>INDEX('O3-8hr'!$A:$Y,$IU60+AL$23-$G$23,$IT60)</f>
        <v>38</v>
      </c>
      <c r="AM60" s="12">
        <f>INDEX('O3-8hr'!$A:$Y,$IU60+AM$23-$G$23,$IT60)</f>
        <v>47</v>
      </c>
      <c r="AN60" s="12">
        <f>INDEX('O3-8hr'!$A:$Y,$IU60+AN$23-$G$23,$IT60)</f>
        <v>47</v>
      </c>
      <c r="AO60" s="12">
        <f>INDEX('O3-8hr'!$A:$Y,$IU60+AO$23-$G$23,$IT60)</f>
        <v>40</v>
      </c>
      <c r="AP60" s="12">
        <f>INDEX('O3-8hr'!$A:$Y,$IU60+AP$23-$G$23,$IT60)</f>
        <v>48</v>
      </c>
      <c r="AQ60" s="12">
        <f>INDEX('O3-8hr'!$A:$Y,$IU60+AQ$23-$G$23,$IT60)</f>
        <v>31</v>
      </c>
      <c r="AR60" s="12">
        <f>INDEX('O3-8hr'!$A:$Y,$IU60+AR$23-$G$23,$IT60)</f>
        <v>34</v>
      </c>
      <c r="AS60" s="12">
        <f>INDEX('O3-8hr'!$A:$Y,$IU60+AS$23-$G$23,$IT60)</f>
        <v>47</v>
      </c>
      <c r="AT60" s="12">
        <f>INDEX('O3-8hr'!$A:$Y,$IU60+AT$23-$G$23,$IT60)</f>
        <v>54</v>
      </c>
      <c r="AU60" s="12">
        <f>INDEX('O3-8hr'!$A:$Y,$IU60+AU$23-$G$23,$IT60)</f>
        <v>58</v>
      </c>
      <c r="AV60" s="12">
        <f>INDEX('O3-8hr'!$A:$Y,$IU60+AV$23-$G$23,$IT60)</f>
        <v>62</v>
      </c>
      <c r="AW60" s="12">
        <f>INDEX('O3-8hr'!$A:$Y,$IU60+AW$23-$G$23,$IT60)</f>
        <v>49</v>
      </c>
      <c r="AX60" s="12">
        <f>INDEX('O3-8hr'!$A:$Y,$IU60+AX$23-$G$23,$IT60)</f>
        <v>50</v>
      </c>
      <c r="AY60" s="12">
        <f>INDEX('O3-8hr'!$A:$Y,$IU60+AY$23-$G$23,$IT60)</f>
        <v>52.000000000000007</v>
      </c>
      <c r="AZ60" s="12">
        <f>INDEX('O3-8hr'!$A:$Y,$IU60+AZ$23-$G$23,$IT60)</f>
        <v>47</v>
      </c>
      <c r="BA60" s="12">
        <f>INDEX('O3-8hr'!$A:$Y,$IU60+BA$23-$G$23,$IT60)</f>
        <v>54</v>
      </c>
      <c r="BB60" s="12">
        <f>INDEX('O3-8hr'!$A:$Y,$IU60+BB$23-$G$23,$IT60)</f>
        <v>42</v>
      </c>
      <c r="BC60" s="12">
        <f>INDEX('O3-8hr'!$A:$Y,$IU60+BC$23-$G$23,$IT60)</f>
        <v>45.000000000000007</v>
      </c>
      <c r="BD60" s="12">
        <f>INDEX('O3-8hr'!$A:$Y,$IU60+BD$23-$G$23,$IT60)</f>
        <v>42</v>
      </c>
      <c r="BE60" s="12">
        <f>INDEX('O3-8hr'!$A:$Y,$IU60+BE$23-$G$23,$IT60)</f>
        <v>46</v>
      </c>
      <c r="BF60" s="12">
        <f>INDEX('O3-8hr'!$A:$Y,$IU60+BF$23-$G$23,$IT60)</f>
        <v>29</v>
      </c>
      <c r="BG60" s="12">
        <f>INDEX('O3-8hr'!$A:$Y,$IU60+BG$23-$G$23,$IT60)</f>
        <v>28</v>
      </c>
      <c r="BH60" s="12">
        <f>INDEX('O3-8hr'!$A:$Y,$IU60+BH$23-$G$23,$IT60)</f>
        <v>36.000000000000007</v>
      </c>
      <c r="BI60" s="12">
        <f>INDEX('O3-8hr'!$A:$Y,$IU60+BI$23-$G$23,$IT60)</f>
        <v>35</v>
      </c>
      <c r="BJ60" s="12">
        <f>INDEX('O3-8hr'!$A:$Y,$IU60+BJ$23-$G$23,$IT60)</f>
        <v>32</v>
      </c>
      <c r="BK60" s="12">
        <f>INDEX('O3-8hr'!$A:$Y,$IU60+BK$23-$G$23,$IT60)</f>
        <v>23</v>
      </c>
      <c r="BL60" s="12">
        <f>INDEX('O3-8hr'!$A:$Y,$IU60+BL$23-$G$23,$IT60)</f>
        <v>47</v>
      </c>
      <c r="BM60" s="12">
        <f>INDEX('O3-8hr'!$A:$Y,$IU60+BM$23-$G$23,$IT60)</f>
        <v>65</v>
      </c>
      <c r="BN60" s="12">
        <f>INDEX('O3-8hr'!$A:$Y,$IU60+BN$23-$G$23,$IT60)</f>
        <v>52.000000000000007</v>
      </c>
      <c r="BO60" s="12">
        <f>INDEX('O3-8hr'!$A:$Y,$IU60+BO$23-$G$23,$IT60)</f>
        <v>48</v>
      </c>
      <c r="BP60" s="12">
        <f>INDEX('O3-8hr'!$A:$Y,$IU60+BP$23-$G$23,$IT60)</f>
        <v>30</v>
      </c>
      <c r="BQ60" s="12">
        <f>INDEX('O3-8hr'!$A:$Y,$IU60+BQ$23-$G$23,$IT60)</f>
        <v>44.000000000000007</v>
      </c>
      <c r="BR60" s="12">
        <f>INDEX('O3-8hr'!$A:$Y,$IU60+BR$23-$G$23,$IT60)</f>
        <v>45.000000000000007</v>
      </c>
      <c r="BS60" s="12">
        <f>INDEX('O3-8hr'!$A:$Y,$IU60+BS$23-$G$23,$IT60)</f>
        <v>48</v>
      </c>
      <c r="BT60" s="12">
        <f>INDEX('O3-8hr'!$A:$Y,$IU60+BT$23-$G$23,$IT60)</f>
        <v>40</v>
      </c>
      <c r="BU60" s="12">
        <f>INDEX('O3-8hr'!$A:$Y,$IU60+BU$23-$G$23,$IT60)</f>
        <v>34</v>
      </c>
      <c r="BV60" s="12">
        <f>INDEX('O3-8hr'!$A:$Y,$IU60+BV$23-$G$23,$IT60)</f>
        <v>37.000000000000007</v>
      </c>
      <c r="BW60" s="12">
        <f>INDEX('O3-8hr'!$A:$Y,$IU60+BW$23-$G$23,$IT60)</f>
        <v>43</v>
      </c>
      <c r="BX60" s="12">
        <f>INDEX('O3-8hr'!$A:$Y,$IU60+BX$23-$G$23,$IT60)</f>
        <v>54</v>
      </c>
      <c r="BY60" s="12">
        <f>INDEX('O3-8hr'!$A:$Y,$IU60+BY$23-$G$23,$IT60)</f>
        <v>59.000000000000007</v>
      </c>
      <c r="BZ60" s="12">
        <f>INDEX('O3-8hr'!$A:$Y,$IU60+BZ$23-$G$23,$IT60)</f>
        <v>40</v>
      </c>
      <c r="CA60" s="12">
        <f>INDEX('O3-8hr'!$A:$Y,$IU60+CA$23-$G$23,$IT60)</f>
        <v>41</v>
      </c>
      <c r="CB60" s="12">
        <f>INDEX('O3-8hr'!$A:$Y,$IU60+CB$23-$G$23,$IT60)</f>
        <v>33</v>
      </c>
      <c r="CC60" s="12">
        <f>INDEX('O3-8hr'!$A:$Y,$IU60+CC$23-$G$23,$IT60)</f>
        <v>56</v>
      </c>
      <c r="CD60" s="12">
        <f>INDEX('O3-8hr'!$A:$Y,$IU60+CD$23-$G$23,$IT60)</f>
        <v>42</v>
      </c>
      <c r="CE60" s="12">
        <f>INDEX('O3-8hr'!$A:$Y,$IU60+CE$23-$G$23,$IT60)</f>
        <v>53.000000000000007</v>
      </c>
      <c r="CF60" s="12">
        <f>INDEX('O3-8hr'!$A:$Y,$IU60+CF$23-$G$23,$IT60)</f>
        <v>77</v>
      </c>
      <c r="CG60" s="12">
        <f>INDEX('O3-8hr'!$A:$Y,$IU60+CG$23-$G$23,$IT60)</f>
        <v>83</v>
      </c>
      <c r="CH60" s="12">
        <f>INDEX('O3-8hr'!$A:$Y,$IU60+CH$23-$G$23,$IT60)</f>
        <v>54</v>
      </c>
      <c r="CI60" s="12">
        <f>INDEX('O3-8hr'!$A:$Y,$IU60+CI$23-$G$23,$IT60)</f>
        <v>41</v>
      </c>
      <c r="CJ60" s="12">
        <f>INDEX('O3-8hr'!$A:$Y,$IU60+CJ$23-$G$23,$IT60)</f>
        <v>45.000000000000007</v>
      </c>
      <c r="CK60" s="12">
        <f>INDEX('O3-8hr'!$A:$Y,$IU60+CK$23-$G$23,$IT60)</f>
        <v>20</v>
      </c>
      <c r="CL60" s="12">
        <f>INDEX('O3-8hr'!$A:$Y,$IU60+CL$23-$G$23,$IT60)</f>
        <v>39</v>
      </c>
      <c r="CM60" s="12">
        <f>INDEX('O3-8hr'!$A:$Y,$IU60+CM$23-$G$23,$IT60)</f>
        <v>55</v>
      </c>
      <c r="CN60" s="12">
        <f>INDEX('O3-8hr'!$A:$Y,$IU60+CN$23-$G$23,$IT60)</f>
        <v>35</v>
      </c>
      <c r="CO60" s="12">
        <f>INDEX('O3-8hr'!$A:$Y,$IU60+CO$23-$G$23,$IT60)</f>
        <v>42</v>
      </c>
      <c r="CP60" s="12">
        <f>INDEX('O3-8hr'!$A:$Y,$IU60+CP$23-$G$23,$IT60)</f>
        <v>40</v>
      </c>
      <c r="CQ60" s="12">
        <f>INDEX('O3-8hr'!$A:$Y,$IU60+CQ$23-$G$23,$IT60)</f>
        <v>48</v>
      </c>
      <c r="CR60" s="12">
        <f>INDEX('O3-8hr'!$A:$Y,$IU60+CR$23-$G$23,$IT60)</f>
        <v>36.000000000000007</v>
      </c>
      <c r="CS60" s="12">
        <f>INDEX('O3-8hr'!$A:$Y,$IU60+CS$23-$G$23,$IT60)</f>
        <v>30</v>
      </c>
      <c r="CT60" s="12">
        <f>INDEX('O3-8hr'!$A:$Y,$IU60+CT$23-$G$23,$IT60)</f>
        <v>57</v>
      </c>
      <c r="CU60" s="12">
        <f>INDEX('O3-8hr'!$A:$Y,$IU60+CU$23-$G$23,$IT60)</f>
        <v>62</v>
      </c>
      <c r="CV60" s="12">
        <f>INDEX('O3-8hr'!$A:$Y,$IU60+CV$23-$G$23,$IT60)</f>
        <v>53.000000000000007</v>
      </c>
      <c r="CW60" s="12">
        <f>INDEX('O3-8hr'!$A:$Y,$IU60+CW$23-$G$23,$IT60)</f>
        <v>47</v>
      </c>
      <c r="CX60" s="12">
        <f>INDEX('O3-8hr'!$A:$Y,$IU60+CX$23-$G$23,$IT60)</f>
        <v>55</v>
      </c>
      <c r="CY60" s="12">
        <f>INDEX('O3-8hr'!$A:$Y,$IU60+CY$23-$G$23,$IT60)</f>
        <v>40</v>
      </c>
      <c r="CZ60" s="12">
        <f>INDEX('O3-8hr'!$A:$Y,$IU60+CZ$23-$G$23,$IT60)</f>
        <v>24</v>
      </c>
      <c r="DA60" s="12">
        <f>INDEX('O3-8hr'!$A:$Y,$IU60+DA$23-$G$23,$IT60)</f>
        <v>39</v>
      </c>
      <c r="DB60" s="12">
        <f>INDEX('O3-8hr'!$A:$Y,$IU60+DB$23-$G$23,$IT60)</f>
        <v>48</v>
      </c>
      <c r="DC60" s="12">
        <f>INDEX('O3-8hr'!$A:$Y,$IU60+DC$23-$G$23,$IT60)</f>
        <v>56</v>
      </c>
      <c r="DD60" s="12">
        <f>INDEX('O3-8hr'!$A:$Y,$IU60+DD$23-$G$23,$IT60)</f>
        <v>76</v>
      </c>
      <c r="DE60" s="12">
        <f>INDEX('O3-8hr'!$A:$Y,$IU60+DE$23-$G$23,$IT60)</f>
        <v>71.000000000000014</v>
      </c>
      <c r="DF60" s="12">
        <f>INDEX('O3-8hr'!$A:$Y,$IU60+DF$23-$G$23,$IT60)</f>
        <v>74.000000000000014</v>
      </c>
      <c r="DG60" s="12">
        <f>INDEX('O3-8hr'!$A:$Y,$IU60+DG$23-$G$23,$IT60)</f>
        <v>79</v>
      </c>
      <c r="DH60" s="12">
        <f>INDEX('O3-8hr'!$A:$Y,$IU60+DH$23-$G$23,$IT60)</f>
        <v>61.000000000000007</v>
      </c>
      <c r="DI60" s="12">
        <f>INDEX('O3-8hr'!$A:$Y,$IU60+DI$23-$G$23,$IT60)</f>
        <v>53.000000000000007</v>
      </c>
      <c r="DJ60" s="12">
        <f>INDEX('O3-8hr'!$A:$Y,$IU60+DJ$23-$G$23,$IT60)</f>
        <v>35</v>
      </c>
      <c r="DK60" s="12">
        <f>INDEX('O3-8hr'!$A:$Y,$IU60+DK$23-$G$23,$IT60)</f>
        <v>37.000000000000007</v>
      </c>
      <c r="DL60" s="12">
        <f>INDEX('O3-8hr'!$A:$Y,$IU60+DL$23-$G$23,$IT60)</f>
        <v>41</v>
      </c>
      <c r="DM60" s="12">
        <f>INDEX('O3-8hr'!$A:$Y,$IU60+DM$23-$G$23,$IT60)</f>
        <v>31</v>
      </c>
      <c r="DN60" s="12">
        <f>INDEX('O3-8hr'!$A:$Y,$IU60+DN$23-$G$23,$IT60)</f>
        <v>60</v>
      </c>
      <c r="DO60" s="12">
        <f>INDEX('O3-8hr'!$A:$Y,$IU60+DO$23-$G$23,$IT60)</f>
        <v>65</v>
      </c>
      <c r="DP60" s="12">
        <f>INDEX('O3-8hr'!$A:$Y,$IU60+DP$23-$G$23,$IT60)</f>
        <v>76</v>
      </c>
      <c r="DQ60" s="12">
        <f>INDEX('O3-8hr'!$A:$Y,$IU60+DQ$23-$G$23,$IT60)</f>
        <v>28</v>
      </c>
      <c r="DR60" s="12">
        <f>INDEX('O3-8hr'!$A:$Y,$IU60+DR$23-$G$23,$IT60)</f>
        <v>48</v>
      </c>
      <c r="DS60" s="12">
        <f>INDEX('O3-8hr'!$A:$Y,$IU60+DS$23-$G$23,$IT60)</f>
        <v>56</v>
      </c>
      <c r="DT60" s="12">
        <f>INDEX('O3-8hr'!$A:$Y,$IU60+DT$23-$G$23,$IT60)</f>
        <v>55</v>
      </c>
      <c r="DU60" s="12">
        <f>INDEX('O3-8hr'!$A:$Y,$IU60+DU$23-$G$23,$IT60)</f>
        <v>51.000000000000007</v>
      </c>
      <c r="DV60" s="12">
        <f>INDEX('O3-8hr'!$A:$Y,$IU60+DV$23-$G$23,$IT60)</f>
        <v>51.000000000000007</v>
      </c>
      <c r="DW60" s="12">
        <f>INDEX('O3-8hr'!$A:$Y,$IU60+DW$23-$G$23,$IT60)</f>
        <v>56</v>
      </c>
      <c r="DX60" s="12">
        <f>INDEX('O3-8hr'!$A:$Y,$IU60+DX$23-$G$23,$IT60)</f>
        <v>56</v>
      </c>
      <c r="DY60" s="12">
        <f>INDEX('O3-8hr'!$A:$Y,$IU60+DY$23-$G$23,$IT60)</f>
        <v>31</v>
      </c>
      <c r="DZ60" s="12">
        <f>INDEX('O3-8hr'!$A:$Y,$IU60+DZ$23-$G$23,$IT60)</f>
        <v>58</v>
      </c>
      <c r="EA60" s="12">
        <f>INDEX('O3-8hr'!$A:$Y,$IU60+EA$23-$G$23,$IT60)</f>
        <v>61.000000000000007</v>
      </c>
      <c r="EB60" s="12">
        <f>INDEX('O3-8hr'!$A:$Y,$IU60+EB$23-$G$23,$IT60)</f>
        <v>58</v>
      </c>
      <c r="EC60" s="12">
        <f>INDEX('O3-8hr'!$A:$Y,$IU60+EC$23-$G$23,$IT60)</f>
        <v>45.000000000000007</v>
      </c>
      <c r="ED60" s="12">
        <f>INDEX('O3-8hr'!$A:$Y,$IU60+ED$23-$G$23,$IT60)</f>
        <v>20</v>
      </c>
      <c r="EE60" s="12">
        <f>INDEX('O3-8hr'!$A:$Y,$IU60+EE$23-$G$23,$IT60)</f>
        <v>46</v>
      </c>
      <c r="EF60" s="12">
        <f>INDEX('O3-8hr'!$A:$Y,$IU60+EF$23-$G$23,$IT60)</f>
        <v>52.000000000000007</v>
      </c>
      <c r="EG60" s="12">
        <f>INDEX('O3-8hr'!$A:$Y,$IU60+EG$23-$G$23,$IT60)</f>
        <v>41</v>
      </c>
      <c r="EH60" s="12">
        <f>INDEX('O3-8hr'!$A:$Y,$IU60+EH$23-$G$23,$IT60)</f>
        <v>45.000000000000007</v>
      </c>
      <c r="EI60" s="12">
        <f>INDEX('O3-8hr'!$A:$Y,$IU60+EI$23-$G$23,$IT60)</f>
        <v>60</v>
      </c>
      <c r="EJ60" s="12">
        <f>INDEX('O3-8hr'!$A:$Y,$IU60+EJ$23-$G$23,$IT60)</f>
        <v>49</v>
      </c>
      <c r="EK60" s="12">
        <f>INDEX('O3-8hr'!$A:$Y,$IU60+EK$23-$G$23,$IT60)</f>
        <v>48</v>
      </c>
      <c r="EL60" s="12">
        <f>INDEX('O3-8hr'!$A:$Y,$IU60+EL$23-$G$23,$IT60)</f>
        <v>23</v>
      </c>
      <c r="EM60" s="12">
        <f>INDEX('O3-8hr'!$A:$Y,$IU60+EM$23-$G$23,$IT60)</f>
        <v>47</v>
      </c>
      <c r="EN60" s="12">
        <f>INDEX('O3-8hr'!$A:$Y,$IU60+EN$23-$G$23,$IT60)</f>
        <v>48</v>
      </c>
      <c r="EO60" s="12">
        <f>INDEX('O3-8hr'!$A:$Y,$IU60+EO$23-$G$23,$IT60)</f>
        <v>49</v>
      </c>
      <c r="EP60" s="12">
        <f>INDEX('O3-8hr'!$A:$Y,$IU60+EP$23-$G$23,$IT60)</f>
        <v>54</v>
      </c>
      <c r="EQ60" s="12">
        <f>INDEX('O3-8hr'!$A:$Y,$IU60+EQ$23-$G$23,$IT60)</f>
        <v>72.000000000000014</v>
      </c>
      <c r="ER60" s="12">
        <f>INDEX('O3-8hr'!$A:$Y,$IU60+ER$23-$G$23,$IT60)</f>
        <v>58</v>
      </c>
      <c r="ES60" s="12">
        <f>INDEX('O3-8hr'!$A:$Y,$IU60+ES$23-$G$23,$IT60)</f>
        <v>59.000000000000007</v>
      </c>
      <c r="ET60" s="12">
        <f>INDEX('O3-8hr'!$A:$Y,$IU60+ET$23-$G$23,$IT60)</f>
        <v>76</v>
      </c>
      <c r="EU60" s="12">
        <f>INDEX('O3-8hr'!$A:$Y,$IU60+EU$23-$G$23,$IT60)</f>
        <v>47</v>
      </c>
      <c r="EV60" s="12">
        <f>INDEX('O3-8hr'!$A:$Y,$IU60+EV$23-$G$23,$IT60)</f>
        <v>52.000000000000007</v>
      </c>
      <c r="EW60" s="12">
        <f>INDEX('O3-8hr'!$A:$Y,$IU60+EW$23-$G$23,$IT60)</f>
        <v>37.000000000000007</v>
      </c>
      <c r="EX60" s="12">
        <f>INDEX('O3-8hr'!$A:$Y,$IU60+EX$23-$G$23,$IT60)</f>
        <v>37.000000000000007</v>
      </c>
      <c r="EY60" s="12">
        <f>INDEX('O3-8hr'!$A:$Y,$IU60+EY$23-$G$23,$IT60)</f>
        <v>34</v>
      </c>
      <c r="EZ60" s="12">
        <f>INDEX('O3-8hr'!$A:$Y,$IU60+EZ$23-$G$23,$IT60)</f>
        <v>49</v>
      </c>
      <c r="FA60" s="12">
        <f>INDEX('O3-8hr'!$A:$Y,$IU60+FA$23-$G$23,$IT60)</f>
        <v>30</v>
      </c>
      <c r="FB60" s="12">
        <f>INDEX('O3-8hr'!$A:$Y,$IU60+FB$23-$G$23,$IT60)</f>
        <v>37.000000000000007</v>
      </c>
      <c r="FC60" s="12">
        <f>INDEX('O3-8hr'!$A:$Y,$IU60+FC$23-$G$23,$IT60)</f>
        <v>48</v>
      </c>
      <c r="FD60" s="12">
        <f>INDEX('O3-8hr'!$A:$Y,$IU60+FD$23-$G$23,$IT60)</f>
        <v>67</v>
      </c>
      <c r="FE60" s="12">
        <f>INDEX('O3-8hr'!$A:$Y,$IU60+FE$23-$G$23,$IT60)</f>
        <v>49</v>
      </c>
      <c r="FF60" s="12">
        <f>INDEX('O3-8hr'!$A:$Y,$IU60+FF$23-$G$23,$IT60)</f>
        <v>52.000000000000007</v>
      </c>
      <c r="FG60" s="12">
        <f>INDEX('O3-8hr'!$A:$Y,$IU60+FG$23-$G$23,$IT60)</f>
        <v>42</v>
      </c>
      <c r="FH60" s="12">
        <f>INDEX('O3-8hr'!$A:$Y,$IU60+FH$23-$G$23,$IT60)</f>
        <v>35</v>
      </c>
      <c r="FI60" s="12">
        <f>INDEX('O3-8hr'!$A:$Y,$IU60+FI$23-$G$23,$IT60)</f>
        <v>34</v>
      </c>
      <c r="FJ60" s="12">
        <f>INDEX('O3-8hr'!$A:$Y,$IU60+FJ$23-$G$23,$IT60)</f>
        <v>28</v>
      </c>
      <c r="FK60" s="12">
        <f>INDEX('O3-8hr'!$A:$Y,$IU60+FK$23-$G$23,$IT60)</f>
        <v>43</v>
      </c>
      <c r="FL60" s="12">
        <f>INDEX('O3-8hr'!$A:$Y,$IU60+FL$23-$G$23,$IT60)</f>
        <v>65</v>
      </c>
      <c r="FM60" s="12">
        <f>INDEX('O3-8hr'!$A:$Y,$IU60+FM$23-$G$23,$IT60)</f>
        <v>56</v>
      </c>
      <c r="FN60" s="12">
        <f>INDEX('O3-8hr'!$A:$Y,$IU60+FN$23-$G$23,$IT60)</f>
        <v>47</v>
      </c>
      <c r="FO60" s="12">
        <f>INDEX('O3-8hr'!$A:$Y,$IU60+FO$23-$G$23,$IT60)</f>
        <v>33</v>
      </c>
      <c r="FP60" s="12">
        <f>INDEX('O3-8hr'!$A:$Y,$IU60+FP$23-$G$23,$IT60)</f>
        <v>47</v>
      </c>
      <c r="FQ60" s="12">
        <f>INDEX('O3-8hr'!$A:$Y,$IU60+FQ$23-$G$23,$IT60)</f>
        <v>52.000000000000007</v>
      </c>
      <c r="FR60" s="12">
        <f>INDEX('O3-8hr'!$A:$Y,$IU60+FR$23-$G$23,$IT60)</f>
        <v>21</v>
      </c>
      <c r="FS60" s="12">
        <f>INDEX('O3-8hr'!$A:$Y,$IU60+FS$23-$G$23,$IT60)</f>
        <v>59.000000000000007</v>
      </c>
      <c r="FT60" s="12">
        <f>INDEX('O3-8hr'!$A:$Y,$IU60+FT$23-$G$23,$IT60)</f>
        <v>61.000000000000007</v>
      </c>
      <c r="FU60" s="12">
        <f>INDEX('O3-8hr'!$A:$Y,$IU60+FU$23-$G$23,$IT60)</f>
        <v>29</v>
      </c>
      <c r="FV60" s="12">
        <f>INDEX('O3-8hr'!$A:$Y,$IU60+FV$23-$G$23,$IT60)</f>
        <v>49</v>
      </c>
      <c r="FW60" s="12">
        <f>INDEX('O3-8hr'!$A:$Y,$IU60+FW$23-$G$23,$IT60)</f>
        <v>43</v>
      </c>
      <c r="FX60" s="12">
        <f>INDEX('O3-8hr'!$A:$Y,$IU60+FX$23-$G$23,$IT60)</f>
        <v>44.000000000000007</v>
      </c>
      <c r="FY60" s="12">
        <f>INDEX('O3-8hr'!$A:$Y,$IU60+FY$23-$G$23,$IT60)</f>
        <v>46</v>
      </c>
      <c r="FZ60" s="12">
        <f>INDEX('O3-8hr'!$A:$Y,$IU60+FZ$23-$G$23,$IT60)</f>
        <v>47</v>
      </c>
      <c r="GA60" s="12">
        <f>INDEX('O3-8hr'!$A:$Y,$IU60+GA$23-$G$23,$IT60)</f>
        <v>46</v>
      </c>
      <c r="GB60" s="12">
        <f>INDEX('O3-8hr'!$A:$Y,$IU60+GB$23-$G$23,$IT60)</f>
        <v>39</v>
      </c>
      <c r="GC60" s="12">
        <f>INDEX('O3-8hr'!$A:$Y,$IU60+GC$23-$G$23,$IT60)</f>
        <v>41</v>
      </c>
      <c r="GD60" s="12">
        <f>INDEX('O3-8hr'!$A:$Y,$IU60+GD$23-$G$23,$IT60)</f>
        <v>47</v>
      </c>
      <c r="GE60" s="12">
        <f>INDEX('O3-8hr'!$A:$Y,$IU60+GE$23-$G$23,$IT60)</f>
        <v>37.000000000000007</v>
      </c>
      <c r="GF60" s="12">
        <f>INDEX('O3-8hr'!$A:$Y,$IU60+GF$23-$G$23,$IT60)</f>
        <v>17</v>
      </c>
      <c r="GG60" s="12">
        <f>INDEX('O3-8hr'!$A:$Y,$IU60+GG$23-$G$23,$IT60)</f>
        <v>46</v>
      </c>
      <c r="GH60" s="12">
        <f>INDEX('O3-8hr'!$A:$Y,$IU60+GH$23-$G$23,$IT60)</f>
        <v>51.000000000000007</v>
      </c>
      <c r="GI60" s="12">
        <f>INDEX('O3-8hr'!$A:$Y,$IU60+GI$23-$G$23,$IT60)</f>
        <v>37.000000000000007</v>
      </c>
      <c r="GJ60" s="12">
        <f>INDEX('O3-8hr'!$A:$Y,$IU60+GJ$23-$G$23,$IT60)</f>
        <v>31</v>
      </c>
      <c r="GK60" s="12">
        <f>INDEX('O3-8hr'!$A:$Y,$IU60+GK$23-$G$23,$IT60)</f>
        <v>25</v>
      </c>
      <c r="GL60" s="12">
        <f>INDEX('O3-8hr'!$A:$Y,$IU60+GL$23-$G$23,$IT60)</f>
        <v>48</v>
      </c>
      <c r="GM60" s="12">
        <f>INDEX('O3-8hr'!$A:$Y,$IU60+GM$23-$G$23,$IT60)</f>
        <v>44.000000000000007</v>
      </c>
      <c r="GN60" s="12">
        <f>INDEX('O3-8hr'!$A:$Y,$IU60+GN$23-$G$23,$IT60)</f>
        <v>27</v>
      </c>
      <c r="GO60" s="12">
        <f>INDEX('O3-8hr'!$A:$Y,$IU60+GO$23-$G$23,$IT60)</f>
        <v>33</v>
      </c>
      <c r="GP60" s="12">
        <f>INDEX('O3-8hr'!$A:$Y,$IU60+GP$23-$G$23,$IT60)</f>
        <v>34</v>
      </c>
      <c r="GQ60" s="12">
        <f>INDEX('O3-8hr'!$A:$Y,$IU60+GQ$23-$G$23,$IT60)</f>
        <v>28</v>
      </c>
      <c r="GR60" s="12">
        <f>INDEX('O3-8hr'!$A:$Y,$IU60+GR$23-$G$23,$IT60)</f>
        <v>27</v>
      </c>
      <c r="GS60" s="12">
        <f>INDEX('O3-8hr'!$A:$Y,$IU60+GS$23-$G$23,$IT60)</f>
        <v>35</v>
      </c>
      <c r="GT60" s="12">
        <f>INDEX('O3-8hr'!$A:$Y,$IU60+GT$23-$G$23,$IT60)</f>
        <v>43</v>
      </c>
      <c r="GU60" s="12">
        <f>INDEX('O3-8hr'!$A:$Y,$IU60+GU$23-$G$23,$IT60)</f>
        <v>23</v>
      </c>
      <c r="GV60" s="12">
        <f>INDEX('O3-8hr'!$A:$Y,$IU60+GV$23-$G$23,$IT60)</f>
        <v>43</v>
      </c>
      <c r="GW60" s="12">
        <f>INDEX('O3-8hr'!$A:$Y,$IU60+GW$23-$G$23,$IT60)</f>
        <v>45.000000000000007</v>
      </c>
      <c r="GX60" s="12">
        <f>INDEX('O3-8hr'!$A:$Y,$IU60+GX$23-$G$23,$IT60)</f>
        <v>53.000000000000007</v>
      </c>
      <c r="GY60" s="12">
        <f>INDEX('O3-8hr'!$A:$Y,$IU60+GY$23-$G$23,$IT60)</f>
        <v>53.000000000000007</v>
      </c>
      <c r="GZ60" s="12">
        <f>INDEX('O3-8hr'!$A:$Y,$IU60+GZ$23-$G$23,$IT60)</f>
        <v>20</v>
      </c>
      <c r="HA60" s="12">
        <f>INDEX('O3-8hr'!$A:$Y,$IU60+HA$23-$G$23,$IT60)</f>
        <v>23</v>
      </c>
      <c r="HB60" s="12">
        <f>INDEX('O3-8hr'!$A:$Y,$IU60+HB$23-$G$23,$IT60)</f>
        <v>29</v>
      </c>
      <c r="HC60" s="12">
        <f>INDEX('O3-8hr'!$A:$Y,$IU60+HC$23-$G$23,$IT60)</f>
        <v>35</v>
      </c>
      <c r="HD60" s="12">
        <f>INDEX('O3-8hr'!$A:$Y,$IU60+HD$23-$G$23,$IT60)</f>
        <v>40</v>
      </c>
      <c r="HE60" s="12">
        <f>INDEX('O3-8hr'!$A:$Y,$IU60+HE$23-$G$23,$IT60)</f>
        <v>43</v>
      </c>
      <c r="HF60" s="12">
        <f>INDEX('O3-8hr'!$A:$Y,$IU60+HF$23-$G$23,$IT60)</f>
        <v>57</v>
      </c>
      <c r="HG60" s="12">
        <f>INDEX('O3-8hr'!$A:$Y,$IU60+HG$23-$G$23,$IT60)</f>
        <v>66</v>
      </c>
      <c r="HH60" s="12">
        <f>INDEX('O3-8hr'!$A:$Y,$IU60+HH$23-$G$23,$IT60)</f>
        <v>30</v>
      </c>
      <c r="HI60" s="12">
        <f>INDEX('O3-8hr'!$A:$Y,$IU60+HI$23-$G$23,$IT60)</f>
        <v>24</v>
      </c>
      <c r="HJ60" s="12">
        <f>INDEX('O3-8hr'!$A:$Y,$IU60+HJ$23-$G$23,$IT60)</f>
        <v>39</v>
      </c>
      <c r="HK60" s="12">
        <f>INDEX('O3-8hr'!$A:$Y,$IU60+HK$23-$G$23,$IT60)</f>
        <v>39</v>
      </c>
      <c r="HL60" s="12">
        <f>INDEX('O3-8hr'!$A:$Y,$IU60+HL$23-$G$23,$IT60)</f>
        <v>26.000000000000004</v>
      </c>
      <c r="HM60" s="12">
        <f>INDEX('O3-8hr'!$A:$Y,$IU60+HM$23-$G$23,$IT60)</f>
        <v>40</v>
      </c>
      <c r="HN60" s="12">
        <f>INDEX('O3-8hr'!$A:$Y,$IU60+HN$23-$G$23,$IT60)</f>
        <v>41</v>
      </c>
      <c r="HO60" s="12">
        <f>INDEX('O3-8hr'!$A:$Y,$IU60+HO$23-$G$23,$IT60)</f>
        <v>33</v>
      </c>
      <c r="HP60" s="12">
        <f>INDEX('O3-8hr'!$A:$Y,$IU60+HP$23-$G$23,$IT60)</f>
        <v>40</v>
      </c>
      <c r="HQ60" s="12">
        <f>INDEX('O3-8hr'!$A:$Y,$IU60+HQ$23-$G$23,$IT60)</f>
        <v>49</v>
      </c>
      <c r="HR60" s="12">
        <f>INDEX('O3-8hr'!$A:$Y,$IU60+HR$23-$G$23,$IT60)</f>
        <v>47</v>
      </c>
      <c r="HS60" s="12">
        <f>INDEX('O3-8hr'!$A:$Y,$IU60+HS$23-$G$23,$IT60)</f>
        <v>33</v>
      </c>
      <c r="HT60" s="12">
        <f>INDEX('O3-8hr'!$A:$Y,$IU60+HT$23-$G$23,$IT60)</f>
        <v>16</v>
      </c>
      <c r="HU60" s="12">
        <f>INDEX('O3-8hr'!$A:$Y,$IU60+HU$23-$G$23,$IT60)</f>
        <v>15.000000000000002</v>
      </c>
      <c r="HV60" s="12">
        <f>INDEX('O3-8hr'!$A:$Y,$IU60+HV$23-$G$23,$IT60)</f>
        <v>32</v>
      </c>
      <c r="HW60" s="12">
        <f>INDEX('O3-8hr'!$A:$Y,$IU60+HW$23-$G$23,$IT60)</f>
        <v>35</v>
      </c>
      <c r="HX60" s="12">
        <f>INDEX('O3-8hr'!$A:$Y,$IU60+HX$23-$G$23,$IT60)</f>
        <v>26.000000000000004</v>
      </c>
      <c r="HY60" s="12">
        <f>INDEX('O3-8hr'!$A:$Y,$IU60+HY$23-$G$23,$IT60)</f>
        <v>25</v>
      </c>
      <c r="HZ60" s="12">
        <f>INDEX('O3-8hr'!$A:$Y,$IU60+HZ$23-$G$23,$IT60)</f>
        <v>21</v>
      </c>
      <c r="IA60" s="12">
        <f>INDEX('O3-8hr'!$A:$Y,$IU60+IA$23-$G$23,$IT60)</f>
        <v>25</v>
      </c>
      <c r="IB60" s="12">
        <f>INDEX('O3-8hr'!$A:$Y,$IU60+IB$23-$G$23,$IT60)</f>
        <v>27</v>
      </c>
      <c r="IC60" s="12">
        <f>INDEX('O3-8hr'!$A:$Y,$IU60+IC$23-$G$23,$IT60)</f>
        <v>21</v>
      </c>
      <c r="ID60" s="12">
        <f>INDEX('O3-8hr'!$A:$Y,$IU60+ID$23-$G$23,$IT60)</f>
        <v>35</v>
      </c>
      <c r="IE60" s="12">
        <f>INDEX('O3-8hr'!$A:$Y,$IU60+IE$23-$G$23,$IT60)</f>
        <v>36.000000000000007</v>
      </c>
      <c r="IF60" s="12">
        <f>INDEX('O3-8hr'!$A:$Y,$IU60+IF$23-$G$23,$IT60)</f>
        <v>45.000000000000007</v>
      </c>
      <c r="IG60" s="12">
        <f>INDEX('O3-8hr'!$A:$Y,$IU60+IG$23-$G$23,$IT60)</f>
        <v>34</v>
      </c>
      <c r="IH60" s="12">
        <f>INDEX('O3-8hr'!$A:$Y,$IU60+IH$23-$G$23,$IT60)</f>
        <v>42</v>
      </c>
      <c r="II60" s="12">
        <f>INDEX('O3-8hr'!$A:$Y,$IU60+II$23-$G$23,$IT60)</f>
        <v>35</v>
      </c>
      <c r="IJ60" s="12">
        <f>INDEX('O3-8hr'!$A:$Y,$IU60+IJ$23-$G$23,$IT60)</f>
        <v>31</v>
      </c>
      <c r="IK60" s="12">
        <f>INDEX('O3-8hr'!$A:$Y,$IU60+IK$23-$G$23,$IT60)</f>
        <v>32</v>
      </c>
      <c r="IL60" s="12">
        <f>INDEX('O3-8hr'!$A:$Y,$IU60+IL$23-$G$23,$IT60)</f>
        <v>21</v>
      </c>
      <c r="IM60" s="12">
        <f>INDEX('O3-8hr'!$A:$Y,$IU60+IM$23-$G$23,$IT60)</f>
        <v>33</v>
      </c>
      <c r="IN60" s="12">
        <f>INDEX('O3-8hr'!$A:$Y,$IU60+IN$23-$G$23,$IT60)</f>
        <v>44.000000000000007</v>
      </c>
      <c r="IO60" s="12">
        <f>INDEX('O3-8hr'!$A:$Y,$IU60+IO$23-$G$23,$IT60)</f>
        <v>32</v>
      </c>
      <c r="IP60" s="12">
        <f>INDEX('O3-8hr'!$A:$Y,$IU60+IP$23-$G$23,$IT60)</f>
        <v>26.000000000000004</v>
      </c>
      <c r="IQ60" s="17">
        <f>INDEX('O3-8hr'!$A:$Y,$IU60+IQ$23-$G$23,$IT60)</f>
        <v>23</v>
      </c>
      <c r="IR60" s="26">
        <f t="shared" si="58"/>
        <v>83</v>
      </c>
      <c r="IT60" s="26">
        <f>MATCH($B60,'O3-8hr'!$1:$1,0)</f>
        <v>12</v>
      </c>
      <c r="IU60" s="38">
        <f>MATCH(DATE($A60,$IT$19,$IU$19),'O3-8hr'!$B:$B,0)</f>
        <v>796</v>
      </c>
    </row>
    <row r="61" spans="1:255" ht="12.75" customHeight="1" x14ac:dyDescent="0.2">
      <c r="A61" s="26">
        <v>2017</v>
      </c>
      <c r="B61" s="26">
        <v>340150002</v>
      </c>
      <c r="C61" s="88">
        <f>INDEX(Sites!$A:$N,MATCH($B61,Sites!$A:$A,0),2)</f>
        <v>39.800339000000001</v>
      </c>
      <c r="D61" s="26" t="str">
        <f>INDEX(Sites!$A:$N,MATCH($B61,Sites!$A:$A,0),4)</f>
        <v>NJ</v>
      </c>
      <c r="E61" s="26" t="str">
        <f>INDEX(Sites!$A:$N,MATCH($B61,Sites!$A:$A,0),10)</f>
        <v>12.0</v>
      </c>
      <c r="F61" s="148" t="str">
        <f>INDEX(Sites!$A:$N,MATCH($B61,Sites!$A:$A,0),6)</f>
        <v>Clarksboro</v>
      </c>
      <c r="G61" s="18">
        <f>INDEX('O3-8hr'!$A:$Y,$IU61+G$23-$G$23,$IT61)</f>
        <v>34</v>
      </c>
      <c r="H61" s="12">
        <f>INDEX('O3-8hr'!$A:$Y,$IU61+H$23-$G$23,$IT61)</f>
        <v>41</v>
      </c>
      <c r="I61" s="12">
        <f>INDEX('O3-8hr'!$A:$Y,$IU61+I$23-$G$23,$IT61)</f>
        <v>38</v>
      </c>
      <c r="J61" s="12">
        <f>INDEX('O3-8hr'!$A:$Y,$IU61+J$23-$G$23,$IT61)</f>
        <v>39</v>
      </c>
      <c r="K61" s="12">
        <f>INDEX('O3-8hr'!$A:$Y,$IU61+K$23-$G$23,$IT61)</f>
        <v>37.000000000000007</v>
      </c>
      <c r="L61" s="12">
        <f>INDEX('O3-8hr'!$A:$Y,$IU61+L$23-$G$23,$IT61)</f>
        <v>43</v>
      </c>
      <c r="M61" s="12">
        <f>INDEX('O3-8hr'!$A:$Y,$IU61+M$23-$G$23,$IT61)</f>
        <v>48</v>
      </c>
      <c r="N61" s="12">
        <f>INDEX('O3-8hr'!$A:$Y,$IU61+N$23-$G$23,$IT61)</f>
        <v>46</v>
      </c>
      <c r="O61" s="12">
        <f>INDEX('O3-8hr'!$A:$Y,$IU61+O$23-$G$23,$IT61)</f>
        <v>51.000000000000007</v>
      </c>
      <c r="P61" s="12">
        <f>INDEX('O3-8hr'!$A:$Y,$IU61+P$23-$G$23,$IT61)</f>
        <v>39</v>
      </c>
      <c r="Q61" s="12">
        <f>INDEX('O3-8hr'!$A:$Y,$IU61+Q$23-$G$23,$IT61)</f>
        <v>40</v>
      </c>
      <c r="R61" s="12">
        <f>INDEX('O3-8hr'!$A:$Y,$IU61+R$23-$G$23,$IT61)</f>
        <v>38</v>
      </c>
      <c r="S61" s="12">
        <f>INDEX('O3-8hr'!$A:$Y,$IU61+S$23-$G$23,$IT61)</f>
        <v>38</v>
      </c>
      <c r="T61" s="12">
        <f>INDEX('O3-8hr'!$A:$Y,$IU61+T$23-$G$23,$IT61)</f>
        <v>36.000000000000007</v>
      </c>
      <c r="U61" s="12">
        <f>INDEX('O3-8hr'!$A:$Y,$IU61+U$23-$G$23,$IT61)</f>
        <v>42</v>
      </c>
      <c r="V61" s="12">
        <f>INDEX('O3-8hr'!$A:$Y,$IU61+V$23-$G$23,$IT61)</f>
        <v>46</v>
      </c>
      <c r="W61" s="12">
        <f>INDEX('O3-8hr'!$A:$Y,$IU61+W$23-$G$23,$IT61)</f>
        <v>48</v>
      </c>
      <c r="X61" s="12">
        <f>INDEX('O3-8hr'!$A:$Y,$IU61+X$23-$G$23,$IT61)</f>
        <v>41</v>
      </c>
      <c r="Y61" s="12">
        <f>INDEX('O3-8hr'!$A:$Y,$IU61+Y$23-$G$23,$IT61)</f>
        <v>53.000000000000007</v>
      </c>
      <c r="Z61" s="12">
        <f>INDEX('O3-8hr'!$A:$Y,$IU61+Z$23-$G$23,$IT61)</f>
        <v>51.000000000000007</v>
      </c>
      <c r="AA61" s="12">
        <f>INDEX('O3-8hr'!$A:$Y,$IU61+AA$23-$G$23,$IT61)</f>
        <v>41</v>
      </c>
      <c r="AB61" s="12">
        <f>INDEX('O3-8hr'!$A:$Y,$IU61+AB$23-$G$23,$IT61)</f>
        <v>44.000000000000007</v>
      </c>
      <c r="AC61" s="12">
        <f>INDEX('O3-8hr'!$A:$Y,$IU61+AC$23-$G$23,$IT61)</f>
        <v>40</v>
      </c>
      <c r="AD61" s="12">
        <f>INDEX('O3-8hr'!$A:$Y,$IU61+AD$23-$G$23,$IT61)</f>
        <v>48</v>
      </c>
      <c r="AE61" s="12">
        <f>INDEX('O3-8hr'!$A:$Y,$IU61+AE$23-$G$23,$IT61)</f>
        <v>46</v>
      </c>
      <c r="AF61" s="12">
        <f>INDEX('O3-8hr'!$A:$Y,$IU61+AF$23-$G$23,$IT61)</f>
        <v>36.000000000000007</v>
      </c>
      <c r="AG61" s="12">
        <f>INDEX('O3-8hr'!$A:$Y,$IU61+AG$23-$G$23,$IT61)</f>
        <v>26.000000000000004</v>
      </c>
      <c r="AH61" s="12">
        <f>INDEX('O3-8hr'!$A:$Y,$IU61+AH$23-$G$23,$IT61)</f>
        <v>15.000000000000002</v>
      </c>
      <c r="AI61" s="12">
        <f>INDEX('O3-8hr'!$A:$Y,$IU61+AI$23-$G$23,$IT61)</f>
        <v>42</v>
      </c>
      <c r="AJ61" s="12">
        <f>INDEX('O3-8hr'!$A:$Y,$IU61+AJ$23-$G$23,$IT61)</f>
        <v>39</v>
      </c>
      <c r="AK61" s="12">
        <f>INDEX('O3-8hr'!$A:$Y,$IU61+AK$23-$G$23,$IT61)</f>
        <v>36.000000000000007</v>
      </c>
      <c r="AL61" s="12">
        <f>INDEX('O3-8hr'!$A:$Y,$IU61+AL$23-$G$23,$IT61)</f>
        <v>36.000000000000007</v>
      </c>
      <c r="AM61" s="12">
        <f>INDEX('O3-8hr'!$A:$Y,$IU61+AM$23-$G$23,$IT61)</f>
        <v>45.000000000000007</v>
      </c>
      <c r="AN61" s="12">
        <f>INDEX('O3-8hr'!$A:$Y,$IU61+AN$23-$G$23,$IT61)</f>
        <v>49</v>
      </c>
      <c r="AO61" s="12">
        <f>INDEX('O3-8hr'!$A:$Y,$IU61+AO$23-$G$23,$IT61)</f>
        <v>46</v>
      </c>
      <c r="AP61" s="12">
        <f>INDEX('O3-8hr'!$A:$Y,$IU61+AP$23-$G$23,$IT61)</f>
        <v>50</v>
      </c>
      <c r="AQ61" s="12">
        <f>INDEX('O3-8hr'!$A:$Y,$IU61+AQ$23-$G$23,$IT61)</f>
        <v>37.000000000000007</v>
      </c>
      <c r="AR61" s="12">
        <f>INDEX('O3-8hr'!$A:$Y,$IU61+AR$23-$G$23,$IT61)</f>
        <v>34</v>
      </c>
      <c r="AS61" s="12">
        <f>INDEX('O3-8hr'!$A:$Y,$IU61+AS$23-$G$23,$IT61)</f>
        <v>47</v>
      </c>
      <c r="AT61" s="12">
        <f>INDEX('O3-8hr'!$A:$Y,$IU61+AT$23-$G$23,$IT61)</f>
        <v>54</v>
      </c>
      <c r="AU61" s="12">
        <f>INDEX('O3-8hr'!$A:$Y,$IU61+AU$23-$G$23,$IT61)</f>
        <v>59.000000000000007</v>
      </c>
      <c r="AV61" s="12">
        <f>INDEX('O3-8hr'!$A:$Y,$IU61+AV$23-$G$23,$IT61)</f>
        <v>64</v>
      </c>
      <c r="AW61" s="12">
        <f>INDEX('O3-8hr'!$A:$Y,$IU61+AW$23-$G$23,$IT61)</f>
        <v>52.000000000000007</v>
      </c>
      <c r="AX61" s="12">
        <f>INDEX('O3-8hr'!$A:$Y,$IU61+AX$23-$G$23,$IT61)</f>
        <v>48</v>
      </c>
      <c r="AY61" s="12">
        <f>INDEX('O3-8hr'!$A:$Y,$IU61+AY$23-$G$23,$IT61)</f>
        <v>49</v>
      </c>
      <c r="AZ61" s="12">
        <f>INDEX('O3-8hr'!$A:$Y,$IU61+AZ$23-$G$23,$IT61)</f>
        <v>48</v>
      </c>
      <c r="BA61" s="12">
        <f>INDEX('O3-8hr'!$A:$Y,$IU61+BA$23-$G$23,$IT61)</f>
        <v>57</v>
      </c>
      <c r="BB61" s="12">
        <f>INDEX('O3-8hr'!$A:$Y,$IU61+BB$23-$G$23,$IT61)</f>
        <v>39</v>
      </c>
      <c r="BC61" s="12">
        <f>INDEX('O3-8hr'!$A:$Y,$IU61+BC$23-$G$23,$IT61)</f>
        <v>44.000000000000007</v>
      </c>
      <c r="BD61" s="12">
        <f>INDEX('O3-8hr'!$A:$Y,$IU61+BD$23-$G$23,$IT61)</f>
        <v>41</v>
      </c>
      <c r="BE61" s="12">
        <f>INDEX('O3-8hr'!$A:$Y,$IU61+BE$23-$G$23,$IT61)</f>
        <v>50</v>
      </c>
      <c r="BF61" s="12">
        <f>INDEX('O3-8hr'!$A:$Y,$IU61+BF$23-$G$23,$IT61)</f>
        <v>28</v>
      </c>
      <c r="BG61" s="12">
        <f>INDEX('O3-8hr'!$A:$Y,$IU61+BG$23-$G$23,$IT61)</f>
        <v>23</v>
      </c>
      <c r="BH61" s="12">
        <f>INDEX('O3-8hr'!$A:$Y,$IU61+BH$23-$G$23,$IT61)</f>
        <v>33</v>
      </c>
      <c r="BI61" s="12">
        <f>INDEX('O3-8hr'!$A:$Y,$IU61+BI$23-$G$23,$IT61)</f>
        <v>35</v>
      </c>
      <c r="BJ61" s="12">
        <f>INDEX('O3-8hr'!$A:$Y,$IU61+BJ$23-$G$23,$IT61)</f>
        <v>32</v>
      </c>
      <c r="BK61" s="12">
        <f>INDEX('O3-8hr'!$A:$Y,$IU61+BK$23-$G$23,$IT61)</f>
        <v>20</v>
      </c>
      <c r="BL61" s="12">
        <f>INDEX('O3-8hr'!$A:$Y,$IU61+BL$23-$G$23,$IT61)</f>
        <v>45.000000000000007</v>
      </c>
      <c r="BM61" s="12">
        <f>INDEX('O3-8hr'!$A:$Y,$IU61+BM$23-$G$23,$IT61)</f>
        <v>60</v>
      </c>
      <c r="BN61" s="12">
        <f>INDEX('O3-8hr'!$A:$Y,$IU61+BN$23-$G$23,$IT61)</f>
        <v>47</v>
      </c>
      <c r="BO61" s="12">
        <f>INDEX('O3-8hr'!$A:$Y,$IU61+BO$23-$G$23,$IT61)</f>
        <v>44.000000000000007</v>
      </c>
      <c r="BP61" s="12">
        <f>INDEX('O3-8hr'!$A:$Y,$IU61+BP$23-$G$23,$IT61)</f>
        <v>30</v>
      </c>
      <c r="BQ61" s="12">
        <f>INDEX('O3-8hr'!$A:$Y,$IU61+BQ$23-$G$23,$IT61)</f>
        <v>49</v>
      </c>
      <c r="BR61" s="12">
        <f>INDEX('O3-8hr'!$A:$Y,$IU61+BR$23-$G$23,$IT61)</f>
        <v>40</v>
      </c>
      <c r="BS61" s="12">
        <f>INDEX('O3-8hr'!$A:$Y,$IU61+BS$23-$G$23,$IT61)</f>
        <v>45.000000000000007</v>
      </c>
      <c r="BT61" s="12">
        <f>INDEX('O3-8hr'!$A:$Y,$IU61+BT$23-$G$23,$IT61)</f>
        <v>39</v>
      </c>
      <c r="BU61" s="12">
        <f>INDEX('O3-8hr'!$A:$Y,$IU61+BU$23-$G$23,$IT61)</f>
        <v>30</v>
      </c>
      <c r="BV61" s="12">
        <f>INDEX('O3-8hr'!$A:$Y,$IU61+BV$23-$G$23,$IT61)</f>
        <v>33</v>
      </c>
      <c r="BW61" s="12">
        <f>INDEX('O3-8hr'!$A:$Y,$IU61+BW$23-$G$23,$IT61)</f>
        <v>41</v>
      </c>
      <c r="BX61" s="12">
        <f>INDEX('O3-8hr'!$A:$Y,$IU61+BX$23-$G$23,$IT61)</f>
        <v>51.000000000000007</v>
      </c>
      <c r="BY61" s="12">
        <f>INDEX('O3-8hr'!$A:$Y,$IU61+BY$23-$G$23,$IT61)</f>
        <v>53.000000000000007</v>
      </c>
      <c r="BZ61" s="12">
        <f>INDEX('O3-8hr'!$A:$Y,$IU61+BZ$23-$G$23,$IT61)</f>
        <v>35</v>
      </c>
      <c r="CA61" s="12">
        <f>INDEX('O3-8hr'!$A:$Y,$IU61+CA$23-$G$23,$IT61)</f>
        <v>35</v>
      </c>
      <c r="CB61" s="12">
        <f>INDEX('O3-8hr'!$A:$Y,$IU61+CB$23-$G$23,$IT61)</f>
        <v>25</v>
      </c>
      <c r="CC61" s="12">
        <f>INDEX('O3-8hr'!$A:$Y,$IU61+CC$23-$G$23,$IT61)</f>
        <v>52.000000000000007</v>
      </c>
      <c r="CD61" s="12">
        <f>INDEX('O3-8hr'!$A:$Y,$IU61+CD$23-$G$23,$IT61)</f>
        <v>38</v>
      </c>
      <c r="CE61" s="12">
        <f>INDEX('O3-8hr'!$A:$Y,$IU61+CE$23-$G$23,$IT61)</f>
        <v>56</v>
      </c>
      <c r="CF61" s="12">
        <f>INDEX('O3-8hr'!$A:$Y,$IU61+CF$23-$G$23,$IT61)</f>
        <v>71.000000000000014</v>
      </c>
      <c r="CG61" s="12">
        <f>INDEX('O3-8hr'!$A:$Y,$IU61+CG$23-$G$23,$IT61)</f>
        <v>76</v>
      </c>
      <c r="CH61" s="12">
        <f>INDEX('O3-8hr'!$A:$Y,$IU61+CH$23-$G$23,$IT61)</f>
        <v>55</v>
      </c>
      <c r="CI61" s="12">
        <f>INDEX('O3-8hr'!$A:$Y,$IU61+CI$23-$G$23,$IT61)</f>
        <v>37.000000000000007</v>
      </c>
      <c r="CJ61" s="12">
        <f>INDEX('O3-8hr'!$A:$Y,$IU61+CJ$23-$G$23,$IT61)</f>
        <v>41</v>
      </c>
      <c r="CK61" s="12">
        <f>INDEX('O3-8hr'!$A:$Y,$IU61+CK$23-$G$23,$IT61)</f>
        <v>21</v>
      </c>
      <c r="CL61" s="12">
        <f>INDEX('O3-8hr'!$A:$Y,$IU61+CL$23-$G$23,$IT61)</f>
        <v>31</v>
      </c>
      <c r="CM61" s="12">
        <f>INDEX('O3-8hr'!$A:$Y,$IU61+CM$23-$G$23,$IT61)</f>
        <v>48</v>
      </c>
      <c r="CN61" s="12">
        <f>INDEX('O3-8hr'!$A:$Y,$IU61+CN$23-$G$23,$IT61)</f>
        <v>33</v>
      </c>
      <c r="CO61" s="12">
        <f>INDEX('O3-8hr'!$A:$Y,$IU61+CO$23-$G$23,$IT61)</f>
        <v>40</v>
      </c>
      <c r="CP61" s="12">
        <f>INDEX('O3-8hr'!$A:$Y,$IU61+CP$23-$G$23,$IT61)</f>
        <v>37.000000000000007</v>
      </c>
      <c r="CQ61" s="12">
        <f>INDEX('O3-8hr'!$A:$Y,$IU61+CQ$23-$G$23,$IT61)</f>
        <v>42</v>
      </c>
      <c r="CR61" s="12">
        <f>INDEX('O3-8hr'!$A:$Y,$IU61+CR$23-$G$23,$IT61)</f>
        <v>30</v>
      </c>
      <c r="CS61" s="12">
        <f>INDEX('O3-8hr'!$A:$Y,$IU61+CS$23-$G$23,$IT61)</f>
        <v>28</v>
      </c>
      <c r="CT61" s="12">
        <f>INDEX('O3-8hr'!$A:$Y,$IU61+CT$23-$G$23,$IT61)</f>
        <v>51.000000000000007</v>
      </c>
      <c r="CU61" s="12">
        <f>INDEX('O3-8hr'!$A:$Y,$IU61+CU$23-$G$23,$IT61)</f>
        <v>56</v>
      </c>
      <c r="CV61" s="12">
        <f>INDEX('O3-8hr'!$A:$Y,$IU61+CV$23-$G$23,$IT61)</f>
        <v>48</v>
      </c>
      <c r="CW61" s="12">
        <f>INDEX('O3-8hr'!$A:$Y,$IU61+CW$23-$G$23,$IT61)</f>
        <v>42</v>
      </c>
      <c r="CX61" s="12">
        <f>INDEX('O3-8hr'!$A:$Y,$IU61+CX$23-$G$23,$IT61)</f>
        <v>52.000000000000007</v>
      </c>
      <c r="CY61" s="12">
        <f>INDEX('O3-8hr'!$A:$Y,$IU61+CY$23-$G$23,$IT61)</f>
        <v>34</v>
      </c>
      <c r="CZ61" s="12">
        <f>INDEX('O3-8hr'!$A:$Y,$IU61+CZ$23-$G$23,$IT61)</f>
        <v>21</v>
      </c>
      <c r="DA61" s="12">
        <f>INDEX('O3-8hr'!$A:$Y,$IU61+DA$23-$G$23,$IT61)</f>
        <v>31</v>
      </c>
      <c r="DB61" s="12">
        <f>INDEX('O3-8hr'!$A:$Y,$IU61+DB$23-$G$23,$IT61)</f>
        <v>39</v>
      </c>
      <c r="DC61" s="12">
        <f>INDEX('O3-8hr'!$A:$Y,$IU61+DC$23-$G$23,$IT61)</f>
        <v>52.000000000000007</v>
      </c>
      <c r="DD61" s="12">
        <f>INDEX('O3-8hr'!$A:$Y,$IU61+DD$23-$G$23,$IT61)</f>
        <v>66</v>
      </c>
      <c r="DE61" s="12">
        <f>INDEX('O3-8hr'!$A:$Y,$IU61+DE$23-$G$23,$IT61)</f>
        <v>63</v>
      </c>
      <c r="DF61" s="12">
        <f>INDEX('O3-8hr'!$A:$Y,$IU61+DF$23-$G$23,$IT61)</f>
        <v>73.000000000000014</v>
      </c>
      <c r="DG61" s="12">
        <f>INDEX('O3-8hr'!$A:$Y,$IU61+DG$23-$G$23,$IT61)</f>
        <v>78</v>
      </c>
      <c r="DH61" s="12">
        <f>INDEX('O3-8hr'!$A:$Y,$IU61+DH$23-$G$23,$IT61)</f>
        <v>51.000000000000007</v>
      </c>
      <c r="DI61" s="12">
        <f>INDEX('O3-8hr'!$A:$Y,$IU61+DI$23-$G$23,$IT61)</f>
        <v>46</v>
      </c>
      <c r="DJ61" s="12">
        <f>INDEX('O3-8hr'!$A:$Y,$IU61+DJ$23-$G$23,$IT61)</f>
        <v>36.000000000000007</v>
      </c>
      <c r="DK61" s="12">
        <f>INDEX('O3-8hr'!$A:$Y,$IU61+DK$23-$G$23,$IT61)</f>
        <v>32</v>
      </c>
      <c r="DL61" s="12">
        <f>INDEX('O3-8hr'!$A:$Y,$IU61+DL$23-$G$23,$IT61)</f>
        <v>39</v>
      </c>
      <c r="DM61" s="12">
        <f>INDEX('O3-8hr'!$A:$Y,$IU61+DM$23-$G$23,$IT61)</f>
        <v>31</v>
      </c>
      <c r="DN61" s="12">
        <f>INDEX('O3-8hr'!$A:$Y,$IU61+DN$23-$G$23,$IT61)</f>
        <v>59.000000000000007</v>
      </c>
      <c r="DO61" s="12">
        <f>INDEX('O3-8hr'!$A:$Y,$IU61+DO$23-$G$23,$IT61)</f>
        <v>62</v>
      </c>
      <c r="DP61" s="12">
        <f>INDEX('O3-8hr'!$A:$Y,$IU61+DP$23-$G$23,$IT61)</f>
        <v>67</v>
      </c>
      <c r="DQ61" s="12">
        <f>INDEX('O3-8hr'!$A:$Y,$IU61+DQ$23-$G$23,$IT61)</f>
        <v>25</v>
      </c>
      <c r="DR61" s="12">
        <f>INDEX('O3-8hr'!$A:$Y,$IU61+DR$23-$G$23,$IT61)</f>
        <v>45.000000000000007</v>
      </c>
      <c r="DS61" s="12">
        <f>INDEX('O3-8hr'!$A:$Y,$IU61+DS$23-$G$23,$IT61)</f>
        <v>51.000000000000007</v>
      </c>
      <c r="DT61" s="12">
        <f>INDEX('O3-8hr'!$A:$Y,$IU61+DT$23-$G$23,$IT61)</f>
        <v>54</v>
      </c>
      <c r="DU61" s="12">
        <f>INDEX('O3-8hr'!$A:$Y,$IU61+DU$23-$G$23,$IT61)</f>
        <v>50</v>
      </c>
      <c r="DV61" s="12">
        <f>INDEX('O3-8hr'!$A:$Y,$IU61+DV$23-$G$23,$IT61)</f>
        <v>47</v>
      </c>
      <c r="DW61" s="12">
        <f>INDEX('O3-8hr'!$A:$Y,$IU61+DW$23-$G$23,$IT61)</f>
        <v>57</v>
      </c>
      <c r="DX61" s="12">
        <f>INDEX('O3-8hr'!$A:$Y,$IU61+DX$23-$G$23,$IT61)</f>
        <v>56</v>
      </c>
      <c r="DY61" s="12">
        <f>INDEX('O3-8hr'!$A:$Y,$IU61+DY$23-$G$23,$IT61)</f>
        <v>29</v>
      </c>
      <c r="DZ61" s="12">
        <f>INDEX('O3-8hr'!$A:$Y,$IU61+DZ$23-$G$23,$IT61)</f>
        <v>61.000000000000007</v>
      </c>
      <c r="EA61" s="12">
        <f>INDEX('O3-8hr'!$A:$Y,$IU61+EA$23-$G$23,$IT61)</f>
        <v>64</v>
      </c>
      <c r="EB61" s="12">
        <f>INDEX('O3-8hr'!$A:$Y,$IU61+EB$23-$G$23,$IT61)</f>
        <v>54</v>
      </c>
      <c r="EC61" s="12">
        <f>INDEX('O3-8hr'!$A:$Y,$IU61+EC$23-$G$23,$IT61)</f>
        <v>40</v>
      </c>
      <c r="ED61" s="12">
        <f>INDEX('O3-8hr'!$A:$Y,$IU61+ED$23-$G$23,$IT61)</f>
        <v>19</v>
      </c>
      <c r="EE61" s="12">
        <f>INDEX('O3-8hr'!$A:$Y,$IU61+EE$23-$G$23,$IT61)</f>
        <v>47</v>
      </c>
      <c r="EF61" s="12">
        <f>INDEX('O3-8hr'!$A:$Y,$IU61+EF$23-$G$23,$IT61)</f>
        <v>56</v>
      </c>
      <c r="EG61" s="12">
        <f>INDEX('O3-8hr'!$A:$Y,$IU61+EG$23-$G$23,$IT61)</f>
        <v>42</v>
      </c>
      <c r="EH61" s="12">
        <f>INDEX('O3-8hr'!$A:$Y,$IU61+EH$23-$G$23,$IT61)</f>
        <v>46</v>
      </c>
      <c r="EI61" s="12">
        <f>INDEX('O3-8hr'!$A:$Y,$IU61+EI$23-$G$23,$IT61)</f>
        <v>64</v>
      </c>
      <c r="EJ61" s="12">
        <f>INDEX('O3-8hr'!$A:$Y,$IU61+EJ$23-$G$23,$IT61)</f>
        <v>56</v>
      </c>
      <c r="EK61" s="12">
        <f>INDEX('O3-8hr'!$A:$Y,$IU61+EK$23-$G$23,$IT61)</f>
        <v>60</v>
      </c>
      <c r="EL61" s="12">
        <f>INDEX('O3-8hr'!$A:$Y,$IU61+EL$23-$G$23,$IT61)</f>
        <v>25</v>
      </c>
      <c r="EM61" s="12">
        <f>INDEX('O3-8hr'!$A:$Y,$IU61+EM$23-$G$23,$IT61)</f>
        <v>46</v>
      </c>
      <c r="EN61" s="12">
        <f>INDEX('O3-8hr'!$A:$Y,$IU61+EN$23-$G$23,$IT61)</f>
        <v>48</v>
      </c>
      <c r="EO61" s="12">
        <f>INDEX('O3-8hr'!$A:$Y,$IU61+EO$23-$G$23,$IT61)</f>
        <v>49</v>
      </c>
      <c r="EP61" s="12">
        <f>INDEX('O3-8hr'!$A:$Y,$IU61+EP$23-$G$23,$IT61)</f>
        <v>48</v>
      </c>
      <c r="EQ61" s="12">
        <f>INDEX('O3-8hr'!$A:$Y,$IU61+EQ$23-$G$23,$IT61)</f>
        <v>76</v>
      </c>
      <c r="ER61" s="12">
        <f>INDEX('O3-8hr'!$A:$Y,$IU61+ER$23-$G$23,$IT61)</f>
        <v>71.000000000000014</v>
      </c>
      <c r="ES61" s="12">
        <f>INDEX('O3-8hr'!$A:$Y,$IU61+ES$23-$G$23,$IT61)</f>
        <v>65</v>
      </c>
      <c r="ET61" s="12">
        <f>INDEX('O3-8hr'!$A:$Y,$IU61+ET$23-$G$23,$IT61)</f>
        <v>66</v>
      </c>
      <c r="EU61" s="12">
        <f>INDEX('O3-8hr'!$A:$Y,$IU61+EU$23-$G$23,$IT61)</f>
        <v>49</v>
      </c>
      <c r="EV61" s="12">
        <f>INDEX('O3-8hr'!$A:$Y,$IU61+EV$23-$G$23,$IT61)</f>
        <v>54</v>
      </c>
      <c r="EW61" s="12">
        <f>INDEX('O3-8hr'!$A:$Y,$IU61+EW$23-$G$23,$IT61)</f>
        <v>33</v>
      </c>
      <c r="EX61" s="12">
        <f>INDEX('O3-8hr'!$A:$Y,$IU61+EX$23-$G$23,$IT61)</f>
        <v>36.000000000000007</v>
      </c>
      <c r="EY61" s="12">
        <f>INDEX('O3-8hr'!$A:$Y,$IU61+EY$23-$G$23,$IT61)</f>
        <v>35</v>
      </c>
      <c r="EZ61" s="12">
        <f>INDEX('O3-8hr'!$A:$Y,$IU61+EZ$23-$G$23,$IT61)</f>
        <v>44.000000000000007</v>
      </c>
      <c r="FA61" s="12">
        <f>INDEX('O3-8hr'!$A:$Y,$IU61+FA$23-$G$23,$IT61)</f>
        <v>29</v>
      </c>
      <c r="FB61" s="12">
        <f>INDEX('O3-8hr'!$A:$Y,$IU61+FB$23-$G$23,$IT61)</f>
        <v>40</v>
      </c>
      <c r="FC61" s="12">
        <f>INDEX('O3-8hr'!$A:$Y,$IU61+FC$23-$G$23,$IT61)</f>
        <v>49</v>
      </c>
      <c r="FD61" s="12">
        <f>INDEX('O3-8hr'!$A:$Y,$IU61+FD$23-$G$23,$IT61)</f>
        <v>58</v>
      </c>
      <c r="FE61" s="12">
        <f>INDEX('O3-8hr'!$A:$Y,$IU61+FE$23-$G$23,$IT61)</f>
        <v>49</v>
      </c>
      <c r="FF61" s="12">
        <f>INDEX('O3-8hr'!$A:$Y,$IU61+FF$23-$G$23,$IT61)</f>
        <v>48</v>
      </c>
      <c r="FG61" s="12">
        <f>INDEX('O3-8hr'!$A:$Y,$IU61+FG$23-$G$23,$IT61)</f>
        <v>38</v>
      </c>
      <c r="FH61" s="12">
        <f>INDEX('O3-8hr'!$A:$Y,$IU61+FH$23-$G$23,$IT61)</f>
        <v>35</v>
      </c>
      <c r="FI61" s="12">
        <f>INDEX('O3-8hr'!$A:$Y,$IU61+FI$23-$G$23,$IT61)</f>
        <v>34</v>
      </c>
      <c r="FJ61" s="12">
        <f>INDEX('O3-8hr'!$A:$Y,$IU61+FJ$23-$G$23,$IT61)</f>
        <v>27</v>
      </c>
      <c r="FK61" s="12">
        <f>INDEX('O3-8hr'!$A:$Y,$IU61+FK$23-$G$23,$IT61)</f>
        <v>39</v>
      </c>
      <c r="FL61" s="12">
        <f>INDEX('O3-8hr'!$A:$Y,$IU61+FL$23-$G$23,$IT61)</f>
        <v>66</v>
      </c>
      <c r="FM61" s="12">
        <f>INDEX('O3-8hr'!$A:$Y,$IU61+FM$23-$G$23,$IT61)</f>
        <v>56</v>
      </c>
      <c r="FN61" s="12">
        <f>INDEX('O3-8hr'!$A:$Y,$IU61+FN$23-$G$23,$IT61)</f>
        <v>45.000000000000007</v>
      </c>
      <c r="FO61" s="12">
        <f>INDEX('O3-8hr'!$A:$Y,$IU61+FO$23-$G$23,$IT61)</f>
        <v>30</v>
      </c>
      <c r="FP61" s="12">
        <f>INDEX('O3-8hr'!$A:$Y,$IU61+FP$23-$G$23,$IT61)</f>
        <v>44.000000000000007</v>
      </c>
      <c r="FQ61" s="12">
        <f>INDEX('O3-8hr'!$A:$Y,$IU61+FQ$23-$G$23,$IT61)</f>
        <v>45.000000000000007</v>
      </c>
      <c r="FR61" s="12">
        <f>INDEX('O3-8hr'!$A:$Y,$IU61+FR$23-$G$23,$IT61)</f>
        <v>20</v>
      </c>
      <c r="FS61" s="12">
        <f>INDEX('O3-8hr'!$A:$Y,$IU61+FS$23-$G$23,$IT61)</f>
        <v>58</v>
      </c>
      <c r="FT61" s="12">
        <f>INDEX('O3-8hr'!$A:$Y,$IU61+FT$23-$G$23,$IT61)</f>
        <v>56</v>
      </c>
      <c r="FU61" s="12">
        <f>INDEX('O3-8hr'!$A:$Y,$IU61+FU$23-$G$23,$IT61)</f>
        <v>29</v>
      </c>
      <c r="FV61" s="12">
        <f>INDEX('O3-8hr'!$A:$Y,$IU61+FV$23-$G$23,$IT61)</f>
        <v>51.000000000000007</v>
      </c>
      <c r="FW61" s="12">
        <f>INDEX('O3-8hr'!$A:$Y,$IU61+FW$23-$G$23,$IT61)</f>
        <v>39</v>
      </c>
      <c r="FX61" s="12">
        <f>INDEX('O3-8hr'!$A:$Y,$IU61+FX$23-$G$23,$IT61)</f>
        <v>48</v>
      </c>
      <c r="FY61" s="12">
        <f>INDEX('O3-8hr'!$A:$Y,$IU61+FY$23-$G$23,$IT61)</f>
        <v>46</v>
      </c>
      <c r="FZ61" s="12">
        <f>INDEX('O3-8hr'!$A:$Y,$IU61+FZ$23-$G$23,$IT61)</f>
        <v>46</v>
      </c>
      <c r="GA61" s="12">
        <f>INDEX('O3-8hr'!$A:$Y,$IU61+GA$23-$G$23,$IT61)</f>
        <v>44.000000000000007</v>
      </c>
      <c r="GB61" s="12">
        <f>INDEX('O3-8hr'!$A:$Y,$IU61+GB$23-$G$23,$IT61)</f>
        <v>40</v>
      </c>
      <c r="GC61" s="12">
        <f>INDEX('O3-8hr'!$A:$Y,$IU61+GC$23-$G$23,$IT61)</f>
        <v>43</v>
      </c>
      <c r="GD61" s="12">
        <f>INDEX('O3-8hr'!$A:$Y,$IU61+GD$23-$G$23,$IT61)</f>
        <v>44.000000000000007</v>
      </c>
      <c r="GE61" s="12">
        <f>INDEX('O3-8hr'!$A:$Y,$IU61+GE$23-$G$23,$IT61)</f>
        <v>35</v>
      </c>
      <c r="GF61" s="12">
        <f>INDEX('O3-8hr'!$A:$Y,$IU61+GF$23-$G$23,$IT61)</f>
        <v>17</v>
      </c>
      <c r="GG61" s="12">
        <f>INDEX('O3-8hr'!$A:$Y,$IU61+GG$23-$G$23,$IT61)</f>
        <v>41</v>
      </c>
      <c r="GH61" s="12">
        <f>INDEX('O3-8hr'!$A:$Y,$IU61+GH$23-$G$23,$IT61)</f>
        <v>53.000000000000007</v>
      </c>
      <c r="GI61" s="12">
        <f>INDEX('O3-8hr'!$A:$Y,$IU61+GI$23-$G$23,$IT61)</f>
        <v>32</v>
      </c>
      <c r="GJ61" s="12">
        <f>INDEX('O3-8hr'!$A:$Y,$IU61+GJ$23-$G$23,$IT61)</f>
        <v>32</v>
      </c>
      <c r="GK61" s="12">
        <f>INDEX('O3-8hr'!$A:$Y,$IU61+GK$23-$G$23,$IT61)</f>
        <v>25</v>
      </c>
      <c r="GL61" s="12">
        <f>INDEX('O3-8hr'!$A:$Y,$IU61+GL$23-$G$23,$IT61)</f>
        <v>45.000000000000007</v>
      </c>
      <c r="GM61" s="12">
        <f>INDEX('O3-8hr'!$A:$Y,$IU61+GM$23-$G$23,$IT61)</f>
        <v>46</v>
      </c>
      <c r="GN61" s="12">
        <f>INDEX('O3-8hr'!$A:$Y,$IU61+GN$23-$G$23,$IT61)</f>
        <v>24</v>
      </c>
      <c r="GO61" s="12">
        <f>INDEX('O3-8hr'!$A:$Y,$IU61+GO$23-$G$23,$IT61)</f>
        <v>35</v>
      </c>
      <c r="GP61" s="12">
        <f>INDEX('O3-8hr'!$A:$Y,$IU61+GP$23-$G$23,$IT61)</f>
        <v>34</v>
      </c>
      <c r="GQ61" s="12">
        <f>INDEX('O3-8hr'!$A:$Y,$IU61+GQ$23-$G$23,$IT61)</f>
        <v>27</v>
      </c>
      <c r="GR61" s="12">
        <f>INDEX('O3-8hr'!$A:$Y,$IU61+GR$23-$G$23,$IT61)</f>
        <v>25</v>
      </c>
      <c r="GS61" s="12">
        <f>INDEX('O3-8hr'!$A:$Y,$IU61+GS$23-$G$23,$IT61)</f>
        <v>30</v>
      </c>
      <c r="GT61" s="12">
        <f>INDEX('O3-8hr'!$A:$Y,$IU61+GT$23-$G$23,$IT61)</f>
        <v>43</v>
      </c>
      <c r="GU61" s="12">
        <f>INDEX('O3-8hr'!$A:$Y,$IU61+GU$23-$G$23,$IT61)</f>
        <v>25</v>
      </c>
      <c r="GV61" s="12">
        <f>INDEX('O3-8hr'!$A:$Y,$IU61+GV$23-$G$23,$IT61)</f>
        <v>37.000000000000007</v>
      </c>
      <c r="GW61" s="12">
        <f>INDEX('O3-8hr'!$A:$Y,$IU61+GW$23-$G$23,$IT61)</f>
        <v>36.000000000000007</v>
      </c>
      <c r="GX61" s="12">
        <f>INDEX('O3-8hr'!$A:$Y,$IU61+GX$23-$G$23,$IT61)</f>
        <v>44.000000000000007</v>
      </c>
      <c r="GY61" s="12">
        <f>INDEX('O3-8hr'!$A:$Y,$IU61+GY$23-$G$23,$IT61)</f>
        <v>42</v>
      </c>
      <c r="GZ61" s="12">
        <f>INDEX('O3-8hr'!$A:$Y,$IU61+GZ$23-$G$23,$IT61)</f>
        <v>17</v>
      </c>
      <c r="HA61" s="12">
        <f>INDEX('O3-8hr'!$A:$Y,$IU61+HA$23-$G$23,$IT61)</f>
        <v>18.000000000000004</v>
      </c>
      <c r="HB61" s="12">
        <f>INDEX('O3-8hr'!$A:$Y,$IU61+HB$23-$G$23,$IT61)</f>
        <v>27</v>
      </c>
      <c r="HC61" s="12">
        <f>INDEX('O3-8hr'!$A:$Y,$IU61+HC$23-$G$23,$IT61)</f>
        <v>34</v>
      </c>
      <c r="HD61" s="12">
        <f>INDEX('O3-8hr'!$A:$Y,$IU61+HD$23-$G$23,$IT61)</f>
        <v>35</v>
      </c>
      <c r="HE61" s="12">
        <f>INDEX('O3-8hr'!$A:$Y,$IU61+HE$23-$G$23,$IT61)</f>
        <v>43</v>
      </c>
      <c r="HF61" s="12">
        <f>INDEX('O3-8hr'!$A:$Y,$IU61+HF$23-$G$23,$IT61)</f>
        <v>55</v>
      </c>
      <c r="HG61" s="12">
        <f>INDEX('O3-8hr'!$A:$Y,$IU61+HG$23-$G$23,$IT61)</f>
        <v>61.000000000000007</v>
      </c>
      <c r="HH61" s="12">
        <f>INDEX('O3-8hr'!$A:$Y,$IU61+HH$23-$G$23,$IT61)</f>
        <v>30</v>
      </c>
      <c r="HI61" s="12">
        <f>INDEX('O3-8hr'!$A:$Y,$IU61+HI$23-$G$23,$IT61)</f>
        <v>24</v>
      </c>
      <c r="HJ61" s="12">
        <f>INDEX('O3-8hr'!$A:$Y,$IU61+HJ$23-$G$23,$IT61)</f>
        <v>39</v>
      </c>
      <c r="HK61" s="12">
        <f>INDEX('O3-8hr'!$A:$Y,$IU61+HK$23-$G$23,$IT61)</f>
        <v>38</v>
      </c>
      <c r="HL61" s="12">
        <f>INDEX('O3-8hr'!$A:$Y,$IU61+HL$23-$G$23,$IT61)</f>
        <v>25</v>
      </c>
      <c r="HM61" s="12">
        <f>INDEX('O3-8hr'!$A:$Y,$IU61+HM$23-$G$23,$IT61)</f>
        <v>38</v>
      </c>
      <c r="HN61" s="12">
        <f>INDEX('O3-8hr'!$A:$Y,$IU61+HN$23-$G$23,$IT61)</f>
        <v>39</v>
      </c>
      <c r="HO61" s="12">
        <f>INDEX('O3-8hr'!$A:$Y,$IU61+HO$23-$G$23,$IT61)</f>
        <v>34</v>
      </c>
      <c r="HP61" s="12">
        <f>INDEX('O3-8hr'!$A:$Y,$IU61+HP$23-$G$23,$IT61)</f>
        <v>42</v>
      </c>
      <c r="HQ61" s="12">
        <f>INDEX('O3-8hr'!$A:$Y,$IU61+HQ$23-$G$23,$IT61)</f>
        <v>54</v>
      </c>
      <c r="HR61" s="12">
        <f>INDEX('O3-8hr'!$A:$Y,$IU61+HR$23-$G$23,$IT61)</f>
        <v>48</v>
      </c>
      <c r="HS61" s="12">
        <f>INDEX('O3-8hr'!$A:$Y,$IU61+HS$23-$G$23,$IT61)</f>
        <v>34</v>
      </c>
      <c r="HT61" s="12">
        <f>INDEX('O3-8hr'!$A:$Y,$IU61+HT$23-$G$23,$IT61)</f>
        <v>18.000000000000004</v>
      </c>
      <c r="HU61" s="12">
        <f>INDEX('O3-8hr'!$A:$Y,$IU61+HU$23-$G$23,$IT61)</f>
        <v>15.000000000000002</v>
      </c>
      <c r="HV61" s="12">
        <f>INDEX('O3-8hr'!$A:$Y,$IU61+HV$23-$G$23,$IT61)</f>
        <v>31</v>
      </c>
      <c r="HW61" s="12">
        <f>INDEX('O3-8hr'!$A:$Y,$IU61+HW$23-$G$23,$IT61)</f>
        <v>36.000000000000007</v>
      </c>
      <c r="HX61" s="12">
        <f>INDEX('O3-8hr'!$A:$Y,$IU61+HX$23-$G$23,$IT61)</f>
        <v>25</v>
      </c>
      <c r="HY61" s="12">
        <f>INDEX('O3-8hr'!$A:$Y,$IU61+HY$23-$G$23,$IT61)</f>
        <v>24</v>
      </c>
      <c r="HZ61" s="12">
        <f>INDEX('O3-8hr'!$A:$Y,$IU61+HZ$23-$G$23,$IT61)</f>
        <v>16</v>
      </c>
      <c r="IA61" s="12">
        <f>INDEX('O3-8hr'!$A:$Y,$IU61+IA$23-$G$23,$IT61)</f>
        <v>25</v>
      </c>
      <c r="IB61" s="12">
        <f>INDEX('O3-8hr'!$A:$Y,$IU61+IB$23-$G$23,$IT61)</f>
        <v>25</v>
      </c>
      <c r="IC61" s="12">
        <f>INDEX('O3-8hr'!$A:$Y,$IU61+IC$23-$G$23,$IT61)</f>
        <v>24</v>
      </c>
      <c r="ID61" s="12">
        <f>INDEX('O3-8hr'!$A:$Y,$IU61+ID$23-$G$23,$IT61)</f>
        <v>35</v>
      </c>
      <c r="IE61" s="12">
        <f>INDEX('O3-8hr'!$A:$Y,$IU61+IE$23-$G$23,$IT61)</f>
        <v>41</v>
      </c>
      <c r="IF61" s="12">
        <f>INDEX('O3-8hr'!$A:$Y,$IU61+IF$23-$G$23,$IT61)</f>
        <v>45.000000000000007</v>
      </c>
      <c r="IG61" s="12">
        <f>INDEX('O3-8hr'!$A:$Y,$IU61+IG$23-$G$23,$IT61)</f>
        <v>38</v>
      </c>
      <c r="IH61" s="12">
        <f>INDEX('O3-8hr'!$A:$Y,$IU61+IH$23-$G$23,$IT61)</f>
        <v>45.000000000000007</v>
      </c>
      <c r="II61" s="12">
        <f>INDEX('O3-8hr'!$A:$Y,$IU61+II$23-$G$23,$IT61)</f>
        <v>34</v>
      </c>
      <c r="IJ61" s="12">
        <f>INDEX('O3-8hr'!$A:$Y,$IU61+IJ$23-$G$23,$IT61)</f>
        <v>33</v>
      </c>
      <c r="IK61" s="12">
        <f>INDEX('O3-8hr'!$A:$Y,$IU61+IK$23-$G$23,$IT61)</f>
        <v>32</v>
      </c>
      <c r="IL61" s="12">
        <f>INDEX('O3-8hr'!$A:$Y,$IU61+IL$23-$G$23,$IT61)</f>
        <v>18.000000000000004</v>
      </c>
      <c r="IM61" s="12">
        <f>INDEX('O3-8hr'!$A:$Y,$IU61+IM$23-$G$23,$IT61)</f>
        <v>36.000000000000007</v>
      </c>
      <c r="IN61" s="12">
        <f>INDEX('O3-8hr'!$A:$Y,$IU61+IN$23-$G$23,$IT61)</f>
        <v>45.000000000000007</v>
      </c>
      <c r="IO61" s="12">
        <f>INDEX('O3-8hr'!$A:$Y,$IU61+IO$23-$G$23,$IT61)</f>
        <v>31</v>
      </c>
      <c r="IP61" s="12">
        <f>INDEX('O3-8hr'!$A:$Y,$IU61+IP$23-$G$23,$IT61)</f>
        <v>29</v>
      </c>
      <c r="IQ61" s="17">
        <f>INDEX('O3-8hr'!$A:$Y,$IU61+IQ$23-$G$23,$IT61)</f>
        <v>28</v>
      </c>
      <c r="IR61" s="26">
        <f t="shared" si="58"/>
        <v>78</v>
      </c>
      <c r="IT61" s="26">
        <f>MATCH($B61,'O3-8hr'!$1:$1,0)</f>
        <v>15</v>
      </c>
      <c r="IU61" s="38">
        <f>MATCH(DATE($A61,$IT$19,$IU$19),'O3-8hr'!$B:$B,0)</f>
        <v>796</v>
      </c>
    </row>
    <row r="62" spans="1:255" ht="12.75" customHeight="1" x14ac:dyDescent="0.2">
      <c r="A62" s="26">
        <v>2017</v>
      </c>
      <c r="B62" s="26">
        <v>340290006</v>
      </c>
      <c r="C62" s="88">
        <f>INDEX(Sites!$A:$N,MATCH($B62,Sites!$A:$A,0),2)</f>
        <v>40.064830000000001</v>
      </c>
      <c r="D62" s="26" t="str">
        <f>INDEX(Sites!$A:$N,MATCH($B62,Sites!$A:$A,0),4)</f>
        <v>NJ</v>
      </c>
      <c r="E62" s="26" t="str">
        <f>INDEX(Sites!$A:$N,MATCH($B62,Sites!$A:$A,0),10)</f>
        <v>41.0</v>
      </c>
      <c r="F62" s="148" t="str">
        <f>INDEX(Sites!$A:$N,MATCH($B62,Sites!$A:$A,0),6)</f>
        <v>Colliers Mills</v>
      </c>
      <c r="G62" s="18">
        <f>INDEX('O3-8hr'!$A:$Y,$IU62+G$23-$G$23,$IT62)</f>
        <v>37.000000000000007</v>
      </c>
      <c r="H62" s="12">
        <f>INDEX('O3-8hr'!$A:$Y,$IU62+H$23-$G$23,$IT62)</f>
        <v>45.000000000000007</v>
      </c>
      <c r="I62" s="12">
        <f>INDEX('O3-8hr'!$A:$Y,$IU62+I$23-$G$23,$IT62)</f>
        <v>41</v>
      </c>
      <c r="J62" s="12">
        <f>INDEX('O3-8hr'!$A:$Y,$IU62+J$23-$G$23,$IT62)</f>
        <v>43</v>
      </c>
      <c r="K62" s="12">
        <f>INDEX('O3-8hr'!$A:$Y,$IU62+K$23-$G$23,$IT62)</f>
        <v>43</v>
      </c>
      <c r="L62" s="12">
        <f>INDEX('O3-8hr'!$A:$Y,$IU62+L$23-$G$23,$IT62)</f>
        <v>45.000000000000007</v>
      </c>
      <c r="M62" s="12">
        <f>INDEX('O3-8hr'!$A:$Y,$IU62+M$23-$G$23,$IT62)</f>
        <v>50</v>
      </c>
      <c r="N62" s="12">
        <f>INDEX('O3-8hr'!$A:$Y,$IU62+N$23-$G$23,$IT62)</f>
        <v>49</v>
      </c>
      <c r="O62" s="12">
        <f>INDEX('O3-8hr'!$A:$Y,$IU62+O$23-$G$23,$IT62)</f>
        <v>54</v>
      </c>
      <c r="P62" s="12">
        <f>INDEX('O3-8hr'!$A:$Y,$IU62+P$23-$G$23,$IT62)</f>
        <v>42</v>
      </c>
      <c r="Q62" s="12">
        <f>INDEX('O3-8hr'!$A:$Y,$IU62+Q$23-$G$23,$IT62)</f>
        <v>43</v>
      </c>
      <c r="R62" s="12">
        <f>INDEX('O3-8hr'!$A:$Y,$IU62+R$23-$G$23,$IT62)</f>
        <v>41</v>
      </c>
      <c r="S62" s="12">
        <f>INDEX('O3-8hr'!$A:$Y,$IU62+S$23-$G$23,$IT62)</f>
        <v>43</v>
      </c>
      <c r="T62" s="12">
        <f>INDEX('O3-8hr'!$A:$Y,$IU62+T$23-$G$23,$IT62)</f>
        <v>39</v>
      </c>
      <c r="U62" s="12">
        <f>INDEX('O3-8hr'!$A:$Y,$IU62+U$23-$G$23,$IT62)</f>
        <v>44.000000000000007</v>
      </c>
      <c r="V62" s="12">
        <f>INDEX('O3-8hr'!$A:$Y,$IU62+V$23-$G$23,$IT62)</f>
        <v>49</v>
      </c>
      <c r="W62" s="12">
        <f>INDEX('O3-8hr'!$A:$Y,$IU62+W$23-$G$23,$IT62)</f>
        <v>49</v>
      </c>
      <c r="X62" s="12">
        <f>INDEX('O3-8hr'!$A:$Y,$IU62+X$23-$G$23,$IT62)</f>
        <v>50</v>
      </c>
      <c r="Y62" s="12">
        <f>INDEX('O3-8hr'!$A:$Y,$IU62+Y$23-$G$23,$IT62)</f>
        <v>52.000000000000007</v>
      </c>
      <c r="Z62" s="12">
        <f>INDEX('O3-8hr'!$A:$Y,$IU62+Z$23-$G$23,$IT62)</f>
        <v>57</v>
      </c>
      <c r="AA62" s="12">
        <f>INDEX('O3-8hr'!$A:$Y,$IU62+AA$23-$G$23,$IT62)</f>
        <v>46</v>
      </c>
      <c r="AB62" s="12">
        <f>INDEX('O3-8hr'!$A:$Y,$IU62+AB$23-$G$23,$IT62)</f>
        <v>47</v>
      </c>
      <c r="AC62" s="12">
        <f>INDEX('O3-8hr'!$A:$Y,$IU62+AC$23-$G$23,$IT62)</f>
        <v>43</v>
      </c>
      <c r="AD62" s="12">
        <f>INDEX('O3-8hr'!$A:$Y,$IU62+AD$23-$G$23,$IT62)</f>
        <v>52.000000000000007</v>
      </c>
      <c r="AE62" s="12">
        <f>INDEX('O3-8hr'!$A:$Y,$IU62+AE$23-$G$23,$IT62)</f>
        <v>40</v>
      </c>
      <c r="AF62" s="12">
        <f>INDEX('O3-8hr'!$A:$Y,$IU62+AF$23-$G$23,$IT62)</f>
        <v>40</v>
      </c>
      <c r="AG62" s="12">
        <f>INDEX('O3-8hr'!$A:$Y,$IU62+AG$23-$G$23,$IT62)</f>
        <v>27</v>
      </c>
      <c r="AH62" s="12">
        <f>INDEX('O3-8hr'!$A:$Y,$IU62+AH$23-$G$23,$IT62)</f>
        <v>25</v>
      </c>
      <c r="AI62" s="12">
        <f>INDEX('O3-8hr'!$A:$Y,$IU62+AI$23-$G$23,$IT62)</f>
        <v>46</v>
      </c>
      <c r="AJ62" s="12">
        <f>INDEX('O3-8hr'!$A:$Y,$IU62+AJ$23-$G$23,$IT62)</f>
        <v>42</v>
      </c>
      <c r="AK62" s="12">
        <f>INDEX('O3-8hr'!$A:$Y,$IU62+AK$23-$G$23,$IT62)</f>
        <v>45.000000000000007</v>
      </c>
      <c r="AL62" s="12">
        <f>INDEX('O3-8hr'!$A:$Y,$IU62+AL$23-$G$23,$IT62)</f>
        <v>41</v>
      </c>
      <c r="AM62" s="12">
        <f>INDEX('O3-8hr'!$A:$Y,$IU62+AM$23-$G$23,$IT62)</f>
        <v>49</v>
      </c>
      <c r="AN62" s="12">
        <f>INDEX('O3-8hr'!$A:$Y,$IU62+AN$23-$G$23,$IT62)</f>
        <v>53.000000000000007</v>
      </c>
      <c r="AO62" s="12">
        <f>INDEX('O3-8hr'!$A:$Y,$IU62+AO$23-$G$23,$IT62)</f>
        <v>34</v>
      </c>
      <c r="AP62" s="12">
        <f>INDEX('O3-8hr'!$A:$Y,$IU62+AP$23-$G$23,$IT62)</f>
        <v>43</v>
      </c>
      <c r="AQ62" s="12">
        <f>INDEX('O3-8hr'!$A:$Y,$IU62+AQ$23-$G$23,$IT62)</f>
        <v>40</v>
      </c>
      <c r="AR62" s="12">
        <f>INDEX('O3-8hr'!$A:$Y,$IU62+AR$23-$G$23,$IT62)</f>
        <v>36.000000000000007</v>
      </c>
      <c r="AS62" s="12">
        <f>INDEX('O3-8hr'!$A:$Y,$IU62+AS$23-$G$23,$IT62)</f>
        <v>49</v>
      </c>
      <c r="AT62" s="12">
        <f>INDEX('O3-8hr'!$A:$Y,$IU62+AT$23-$G$23,$IT62)</f>
        <v>57</v>
      </c>
      <c r="AU62" s="12">
        <f>INDEX('O3-8hr'!$A:$Y,$IU62+AU$23-$G$23,$IT62)</f>
        <v>65</v>
      </c>
      <c r="AV62" s="12">
        <f>INDEX('O3-8hr'!$A:$Y,$IU62+AV$23-$G$23,$IT62)</f>
        <v>65</v>
      </c>
      <c r="AW62" s="12">
        <f>INDEX('O3-8hr'!$A:$Y,$IU62+AW$23-$G$23,$IT62)</f>
        <v>56</v>
      </c>
      <c r="AX62" s="12">
        <f>INDEX('O3-8hr'!$A:$Y,$IU62+AX$23-$G$23,$IT62)</f>
        <v>52.000000000000007</v>
      </c>
      <c r="AY62" s="12">
        <f>INDEX('O3-8hr'!$A:$Y,$IU62+AY$23-$G$23,$IT62)</f>
        <v>53.000000000000007</v>
      </c>
      <c r="AZ62" s="12">
        <f>INDEX('O3-8hr'!$A:$Y,$IU62+AZ$23-$G$23,$IT62)</f>
        <v>50</v>
      </c>
      <c r="BA62" s="12">
        <f>INDEX('O3-8hr'!$A:$Y,$IU62+BA$23-$G$23,$IT62)</f>
        <v>61.000000000000007</v>
      </c>
      <c r="BB62" s="12">
        <f>INDEX('O3-8hr'!$A:$Y,$IU62+BB$23-$G$23,$IT62)</f>
        <v>44.000000000000007</v>
      </c>
      <c r="BC62" s="12">
        <f>INDEX('O3-8hr'!$A:$Y,$IU62+BC$23-$G$23,$IT62)</f>
        <v>42</v>
      </c>
      <c r="BD62" s="12">
        <f>INDEX('O3-8hr'!$A:$Y,$IU62+BD$23-$G$23,$IT62)</f>
        <v>40</v>
      </c>
      <c r="BE62" s="12">
        <f>INDEX('O3-8hr'!$A:$Y,$IU62+BE$23-$G$23,$IT62)</f>
        <v>40</v>
      </c>
      <c r="BF62" s="12">
        <f>INDEX('O3-8hr'!$A:$Y,$IU62+BF$23-$G$23,$IT62)</f>
        <v>39</v>
      </c>
      <c r="BG62" s="12">
        <f>INDEX('O3-8hr'!$A:$Y,$IU62+BG$23-$G$23,$IT62)</f>
        <v>27</v>
      </c>
      <c r="BH62" s="12">
        <f>INDEX('O3-8hr'!$A:$Y,$IU62+BH$23-$G$23,$IT62)</f>
        <v>34</v>
      </c>
      <c r="BI62" s="12">
        <f>INDEX('O3-8hr'!$A:$Y,$IU62+BI$23-$G$23,$IT62)</f>
        <v>39</v>
      </c>
      <c r="BJ62" s="12">
        <f>INDEX('O3-8hr'!$A:$Y,$IU62+BJ$23-$G$23,$IT62)</f>
        <v>39</v>
      </c>
      <c r="BK62" s="12">
        <f>INDEX('O3-8hr'!$A:$Y,$IU62+BK$23-$G$23,$IT62)</f>
        <v>25</v>
      </c>
      <c r="BL62" s="12">
        <f>INDEX('O3-8hr'!$A:$Y,$IU62+BL$23-$G$23,$IT62)</f>
        <v>40</v>
      </c>
      <c r="BM62" s="12">
        <f>INDEX('O3-8hr'!$A:$Y,$IU62+BM$23-$G$23,$IT62)</f>
        <v>67</v>
      </c>
      <c r="BN62" s="12">
        <f>INDEX('O3-8hr'!$A:$Y,$IU62+BN$23-$G$23,$IT62)</f>
        <v>53.000000000000007</v>
      </c>
      <c r="BO62" s="12">
        <f>INDEX('O3-8hr'!$A:$Y,$IU62+BO$23-$G$23,$IT62)</f>
        <v>43</v>
      </c>
      <c r="BP62" s="12">
        <f>INDEX('O3-8hr'!$A:$Y,$IU62+BP$23-$G$23,$IT62)</f>
        <v>32</v>
      </c>
      <c r="BQ62" s="12">
        <f>INDEX('O3-8hr'!$A:$Y,$IU62+BQ$23-$G$23,$IT62)</f>
        <v>53.000000000000007</v>
      </c>
      <c r="BR62" s="12">
        <f>INDEX('O3-8hr'!$A:$Y,$IU62+BR$23-$G$23,$IT62)</f>
        <v>43</v>
      </c>
      <c r="BS62" s="12">
        <f>INDEX('O3-8hr'!$A:$Y,$IU62+BS$23-$G$23,$IT62)</f>
        <v>47</v>
      </c>
      <c r="BT62" s="12">
        <f>INDEX('O3-8hr'!$A:$Y,$IU62+BT$23-$G$23,$IT62)</f>
        <v>40</v>
      </c>
      <c r="BU62" s="12">
        <f>INDEX('O3-8hr'!$A:$Y,$IU62+BU$23-$G$23,$IT62)</f>
        <v>36.000000000000007</v>
      </c>
      <c r="BV62" s="12">
        <f>INDEX('O3-8hr'!$A:$Y,$IU62+BV$23-$G$23,$IT62)</f>
        <v>35</v>
      </c>
      <c r="BW62" s="12">
        <f>INDEX('O3-8hr'!$A:$Y,$IU62+BW$23-$G$23,$IT62)</f>
        <v>41</v>
      </c>
      <c r="BX62" s="12">
        <f>INDEX('O3-8hr'!$A:$Y,$IU62+BX$23-$G$23,$IT62)</f>
        <v>52.000000000000007</v>
      </c>
      <c r="BY62" s="12">
        <f>INDEX('O3-8hr'!$A:$Y,$IU62+BY$23-$G$23,$IT62)</f>
        <v>48</v>
      </c>
      <c r="BZ62" s="12">
        <f>INDEX('O3-8hr'!$A:$Y,$IU62+BZ$23-$G$23,$IT62)</f>
        <v>39</v>
      </c>
      <c r="CA62" s="12">
        <f>INDEX('O3-8hr'!$A:$Y,$IU62+CA$23-$G$23,$IT62)</f>
        <v>39</v>
      </c>
      <c r="CB62" s="12">
        <f>INDEX('O3-8hr'!$A:$Y,$IU62+CB$23-$G$23,$IT62)</f>
        <v>35</v>
      </c>
      <c r="CC62" s="12">
        <f>INDEX('O3-8hr'!$A:$Y,$IU62+CC$23-$G$23,$IT62)</f>
        <v>43</v>
      </c>
      <c r="CD62" s="12">
        <f>INDEX('O3-8hr'!$A:$Y,$IU62+CD$23-$G$23,$IT62)</f>
        <v>42</v>
      </c>
      <c r="CE62" s="12">
        <f>INDEX('O3-8hr'!$A:$Y,$IU62+CE$23-$G$23,$IT62)</f>
        <v>58</v>
      </c>
      <c r="CF62" s="12">
        <f>INDEX('O3-8hr'!$A:$Y,$IU62+CF$23-$G$23,$IT62)</f>
        <v>68</v>
      </c>
      <c r="CG62" s="12">
        <f>INDEX('O3-8hr'!$A:$Y,$IU62+CG$23-$G$23,$IT62)</f>
        <v>68</v>
      </c>
      <c r="CH62" s="12">
        <f>INDEX('O3-8hr'!$A:$Y,$IU62+CH$23-$G$23,$IT62)</f>
        <v>64</v>
      </c>
      <c r="CI62" s="12">
        <f>INDEX('O3-8hr'!$A:$Y,$IU62+CI$23-$G$23,$IT62)</f>
        <v>39</v>
      </c>
      <c r="CJ62" s="12">
        <f>INDEX('O3-8hr'!$A:$Y,$IU62+CJ$23-$G$23,$IT62)</f>
        <v>39</v>
      </c>
      <c r="CK62" s="12">
        <f>INDEX('O3-8hr'!$A:$Y,$IU62+CK$23-$G$23,$IT62)</f>
        <v>28</v>
      </c>
      <c r="CL62" s="12">
        <f>INDEX('O3-8hr'!$A:$Y,$IU62+CL$23-$G$23,$IT62)</f>
        <v>42</v>
      </c>
      <c r="CM62" s="12">
        <f>INDEX('O3-8hr'!$A:$Y,$IU62+CM$23-$G$23,$IT62)</f>
        <v>47</v>
      </c>
      <c r="CN62" s="12">
        <f>INDEX('O3-8hr'!$A:$Y,$IU62+CN$23-$G$23,$IT62)</f>
        <v>34</v>
      </c>
      <c r="CO62" s="12">
        <f>INDEX('O3-8hr'!$A:$Y,$IU62+CO$23-$G$23,$IT62)</f>
        <v>42</v>
      </c>
      <c r="CP62" s="12">
        <f>INDEX('O3-8hr'!$A:$Y,$IU62+CP$23-$G$23,$IT62)</f>
        <v>43</v>
      </c>
      <c r="CQ62" s="12">
        <f>INDEX('O3-8hr'!$A:$Y,$IU62+CQ$23-$G$23,$IT62)</f>
        <v>43</v>
      </c>
      <c r="CR62" s="12">
        <f>INDEX('O3-8hr'!$A:$Y,$IU62+CR$23-$G$23,$IT62)</f>
        <v>33</v>
      </c>
      <c r="CS62" s="12">
        <f>INDEX('O3-8hr'!$A:$Y,$IU62+CS$23-$G$23,$IT62)</f>
        <v>32</v>
      </c>
      <c r="CT62" s="12">
        <f>INDEX('O3-8hr'!$A:$Y,$IU62+CT$23-$G$23,$IT62)</f>
        <v>56</v>
      </c>
      <c r="CU62" s="12">
        <f>INDEX('O3-8hr'!$A:$Y,$IU62+CU$23-$G$23,$IT62)</f>
        <v>61.000000000000007</v>
      </c>
      <c r="CV62" s="12">
        <f>INDEX('O3-8hr'!$A:$Y,$IU62+CV$23-$G$23,$IT62)</f>
        <v>52.000000000000007</v>
      </c>
      <c r="CW62" s="12">
        <f>INDEX('O3-8hr'!$A:$Y,$IU62+CW$23-$G$23,$IT62)</f>
        <v>44.000000000000007</v>
      </c>
      <c r="CX62" s="12">
        <f>INDEX('O3-8hr'!$A:$Y,$IU62+CX$23-$G$23,$IT62)</f>
        <v>48</v>
      </c>
      <c r="CY62" s="12">
        <f>INDEX('O3-8hr'!$A:$Y,$IU62+CY$23-$G$23,$IT62)</f>
        <v>31</v>
      </c>
      <c r="CZ62" s="12" t="str">
        <f>INDEX('O3-8hr'!$A:$Y,$IU62+CZ$23-$G$23,$IT62)</f>
        <v/>
      </c>
      <c r="DA62" s="12">
        <f>INDEX('O3-8hr'!$A:$Y,$IU62+DA$23-$G$23,$IT62)</f>
        <v>36.000000000000007</v>
      </c>
      <c r="DB62" s="12">
        <f>INDEX('O3-8hr'!$A:$Y,$IU62+DB$23-$G$23,$IT62)</f>
        <v>42</v>
      </c>
      <c r="DC62" s="12">
        <f>INDEX('O3-8hr'!$A:$Y,$IU62+DC$23-$G$23,$IT62)</f>
        <v>57</v>
      </c>
      <c r="DD62" s="12" t="str">
        <f>INDEX('O3-8hr'!$A:$Y,$IU62+DD$23-$G$23,$IT62)</f>
        <v/>
      </c>
      <c r="DE62" s="12" t="str">
        <f>INDEX('O3-8hr'!$A:$Y,$IU62+DE$23-$G$23,$IT62)</f>
        <v/>
      </c>
      <c r="DF62" s="12">
        <f>INDEX('O3-8hr'!$A:$Y,$IU62+DF$23-$G$23,$IT62)</f>
        <v>80</v>
      </c>
      <c r="DG62" s="12">
        <f>INDEX('O3-8hr'!$A:$Y,$IU62+DG$23-$G$23,$IT62)</f>
        <v>79</v>
      </c>
      <c r="DH62" s="12">
        <f>INDEX('O3-8hr'!$A:$Y,$IU62+DH$23-$G$23,$IT62)</f>
        <v>47</v>
      </c>
      <c r="DI62" s="12">
        <f>INDEX('O3-8hr'!$A:$Y,$IU62+DI$23-$G$23,$IT62)</f>
        <v>44.000000000000007</v>
      </c>
      <c r="DJ62" s="12">
        <f>INDEX('O3-8hr'!$A:$Y,$IU62+DJ$23-$G$23,$IT62)</f>
        <v>30</v>
      </c>
      <c r="DK62" s="12">
        <f>INDEX('O3-8hr'!$A:$Y,$IU62+DK$23-$G$23,$IT62)</f>
        <v>32</v>
      </c>
      <c r="DL62" s="12">
        <f>INDEX('O3-8hr'!$A:$Y,$IU62+DL$23-$G$23,$IT62)</f>
        <v>35</v>
      </c>
      <c r="DM62" s="12">
        <f>INDEX('O3-8hr'!$A:$Y,$IU62+DM$23-$G$23,$IT62)</f>
        <v>31</v>
      </c>
      <c r="DN62" s="12">
        <f>INDEX('O3-8hr'!$A:$Y,$IU62+DN$23-$G$23,$IT62)</f>
        <v>62</v>
      </c>
      <c r="DO62" s="12">
        <f>INDEX('O3-8hr'!$A:$Y,$IU62+DO$23-$G$23,$IT62)</f>
        <v>67</v>
      </c>
      <c r="DP62" s="12">
        <f>INDEX('O3-8hr'!$A:$Y,$IU62+DP$23-$G$23,$IT62)</f>
        <v>61.000000000000007</v>
      </c>
      <c r="DQ62" s="12">
        <f>INDEX('O3-8hr'!$A:$Y,$IU62+DQ$23-$G$23,$IT62)</f>
        <v>25</v>
      </c>
      <c r="DR62" s="12">
        <f>INDEX('O3-8hr'!$A:$Y,$IU62+DR$23-$G$23,$IT62)</f>
        <v>45.000000000000007</v>
      </c>
      <c r="DS62" s="12">
        <f>INDEX('O3-8hr'!$A:$Y,$IU62+DS$23-$G$23,$IT62)</f>
        <v>52.000000000000007</v>
      </c>
      <c r="DT62" s="12">
        <f>INDEX('O3-8hr'!$A:$Y,$IU62+DT$23-$G$23,$IT62)</f>
        <v>60</v>
      </c>
      <c r="DU62" s="12">
        <f>INDEX('O3-8hr'!$A:$Y,$IU62+DU$23-$G$23,$IT62)</f>
        <v>54</v>
      </c>
      <c r="DV62" s="12">
        <f>INDEX('O3-8hr'!$A:$Y,$IU62+DV$23-$G$23,$IT62)</f>
        <v>46</v>
      </c>
      <c r="DW62" s="12">
        <f>INDEX('O3-8hr'!$A:$Y,$IU62+DW$23-$G$23,$IT62)</f>
        <v>51.000000000000007</v>
      </c>
      <c r="DX62" s="12">
        <f>INDEX('O3-8hr'!$A:$Y,$IU62+DX$23-$G$23,$IT62)</f>
        <v>54</v>
      </c>
      <c r="DY62" s="12">
        <f>INDEX('O3-8hr'!$A:$Y,$IU62+DY$23-$G$23,$IT62)</f>
        <v>30</v>
      </c>
      <c r="DZ62" s="12">
        <f>INDEX('O3-8hr'!$A:$Y,$IU62+DZ$23-$G$23,$IT62)</f>
        <v>63</v>
      </c>
      <c r="EA62" s="12">
        <f>INDEX('O3-8hr'!$A:$Y,$IU62+EA$23-$G$23,$IT62)</f>
        <v>64</v>
      </c>
      <c r="EB62" s="12">
        <f>INDEX('O3-8hr'!$A:$Y,$IU62+EB$23-$G$23,$IT62)</f>
        <v>55</v>
      </c>
      <c r="EC62" s="12">
        <f>INDEX('O3-8hr'!$A:$Y,$IU62+EC$23-$G$23,$IT62)</f>
        <v>48</v>
      </c>
      <c r="ED62" s="12">
        <f>INDEX('O3-8hr'!$A:$Y,$IU62+ED$23-$G$23,$IT62)</f>
        <v>25</v>
      </c>
      <c r="EE62" s="12">
        <f>INDEX('O3-8hr'!$A:$Y,$IU62+EE$23-$G$23,$IT62)</f>
        <v>44.000000000000007</v>
      </c>
      <c r="EF62" s="12">
        <f>INDEX('O3-8hr'!$A:$Y,$IU62+EF$23-$G$23,$IT62)</f>
        <v>63</v>
      </c>
      <c r="EG62" s="12">
        <f>INDEX('O3-8hr'!$A:$Y,$IU62+EG$23-$G$23,$IT62)</f>
        <v>51.000000000000007</v>
      </c>
      <c r="EH62" s="12">
        <f>INDEX('O3-8hr'!$A:$Y,$IU62+EH$23-$G$23,$IT62)</f>
        <v>46</v>
      </c>
      <c r="EI62" s="12">
        <f>INDEX('O3-8hr'!$A:$Y,$IU62+EI$23-$G$23,$IT62)</f>
        <v>64</v>
      </c>
      <c r="EJ62" s="12">
        <f>INDEX('O3-8hr'!$A:$Y,$IU62+EJ$23-$G$23,$IT62)</f>
        <v>64</v>
      </c>
      <c r="EK62" s="12">
        <f>INDEX('O3-8hr'!$A:$Y,$IU62+EK$23-$G$23,$IT62)</f>
        <v>70</v>
      </c>
      <c r="EL62" s="12">
        <f>INDEX('O3-8hr'!$A:$Y,$IU62+EL$23-$G$23,$IT62)</f>
        <v>28</v>
      </c>
      <c r="EM62" s="12">
        <f>INDEX('O3-8hr'!$A:$Y,$IU62+EM$23-$G$23,$IT62)</f>
        <v>45.000000000000007</v>
      </c>
      <c r="EN62" s="12">
        <f>INDEX('O3-8hr'!$A:$Y,$IU62+EN$23-$G$23,$IT62)</f>
        <v>46</v>
      </c>
      <c r="EO62" s="12">
        <f>INDEX('O3-8hr'!$A:$Y,$IU62+EO$23-$G$23,$IT62)</f>
        <v>45.000000000000007</v>
      </c>
      <c r="EP62" s="12">
        <f>INDEX('O3-8hr'!$A:$Y,$IU62+EP$23-$G$23,$IT62)</f>
        <v>41</v>
      </c>
      <c r="EQ62" s="12">
        <f>INDEX('O3-8hr'!$A:$Y,$IU62+EQ$23-$G$23,$IT62)</f>
        <v>74.000000000000014</v>
      </c>
      <c r="ER62" s="12">
        <f>INDEX('O3-8hr'!$A:$Y,$IU62+ER$23-$G$23,$IT62)</f>
        <v>77</v>
      </c>
      <c r="ES62" s="12">
        <f>INDEX('O3-8hr'!$A:$Y,$IU62+ES$23-$G$23,$IT62)</f>
        <v>64</v>
      </c>
      <c r="ET62" s="12">
        <f>INDEX('O3-8hr'!$A:$Y,$IU62+ET$23-$G$23,$IT62)</f>
        <v>66</v>
      </c>
      <c r="EU62" s="12">
        <f>INDEX('O3-8hr'!$A:$Y,$IU62+EU$23-$G$23,$IT62)</f>
        <v>47</v>
      </c>
      <c r="EV62" s="12">
        <f>INDEX('O3-8hr'!$A:$Y,$IU62+EV$23-$G$23,$IT62)</f>
        <v>37.000000000000007</v>
      </c>
      <c r="EW62" s="12">
        <f>INDEX('O3-8hr'!$A:$Y,$IU62+EW$23-$G$23,$IT62)</f>
        <v>34</v>
      </c>
      <c r="EX62" s="12">
        <f>INDEX('O3-8hr'!$A:$Y,$IU62+EX$23-$G$23,$IT62)</f>
        <v>38</v>
      </c>
      <c r="EY62" s="12">
        <f>INDEX('O3-8hr'!$A:$Y,$IU62+EY$23-$G$23,$IT62)</f>
        <v>34</v>
      </c>
      <c r="EZ62" s="12">
        <f>INDEX('O3-8hr'!$A:$Y,$IU62+EZ$23-$G$23,$IT62)</f>
        <v>52.000000000000007</v>
      </c>
      <c r="FA62" s="12">
        <f>INDEX('O3-8hr'!$A:$Y,$IU62+FA$23-$G$23,$IT62)</f>
        <v>28</v>
      </c>
      <c r="FB62" s="12">
        <f>INDEX('O3-8hr'!$A:$Y,$IU62+FB$23-$G$23,$IT62)</f>
        <v>49</v>
      </c>
      <c r="FC62" s="12">
        <f>INDEX('O3-8hr'!$A:$Y,$IU62+FC$23-$G$23,$IT62)</f>
        <v>44.000000000000007</v>
      </c>
      <c r="FD62" s="12">
        <f>INDEX('O3-8hr'!$A:$Y,$IU62+FD$23-$G$23,$IT62)</f>
        <v>54</v>
      </c>
      <c r="FE62" s="12">
        <f>INDEX('O3-8hr'!$A:$Y,$IU62+FE$23-$G$23,$IT62)</f>
        <v>47</v>
      </c>
      <c r="FF62" s="12">
        <f>INDEX('O3-8hr'!$A:$Y,$IU62+FF$23-$G$23,$IT62)</f>
        <v>43</v>
      </c>
      <c r="FG62" s="12">
        <f>INDEX('O3-8hr'!$A:$Y,$IU62+FG$23-$G$23,$IT62)</f>
        <v>37.000000000000007</v>
      </c>
      <c r="FH62" s="12">
        <f>INDEX('O3-8hr'!$A:$Y,$IU62+FH$23-$G$23,$IT62)</f>
        <v>35</v>
      </c>
      <c r="FI62" s="12">
        <f>INDEX('O3-8hr'!$A:$Y,$IU62+FI$23-$G$23,$IT62)</f>
        <v>34</v>
      </c>
      <c r="FJ62" s="12">
        <f>INDEX('O3-8hr'!$A:$Y,$IU62+FJ$23-$G$23,$IT62)</f>
        <v>31</v>
      </c>
      <c r="FK62" s="12">
        <f>INDEX('O3-8hr'!$A:$Y,$IU62+FK$23-$G$23,$IT62)</f>
        <v>37.000000000000007</v>
      </c>
      <c r="FL62" s="12">
        <f>INDEX('O3-8hr'!$A:$Y,$IU62+FL$23-$G$23,$IT62)</f>
        <v>50</v>
      </c>
      <c r="FM62" s="12">
        <f>INDEX('O3-8hr'!$A:$Y,$IU62+FM$23-$G$23,$IT62)</f>
        <v>54</v>
      </c>
      <c r="FN62" s="12">
        <f>INDEX('O3-8hr'!$A:$Y,$IU62+FN$23-$G$23,$IT62)</f>
        <v>42</v>
      </c>
      <c r="FO62" s="12">
        <f>INDEX('O3-8hr'!$A:$Y,$IU62+FO$23-$G$23,$IT62)</f>
        <v>27</v>
      </c>
      <c r="FP62" s="12">
        <f>INDEX('O3-8hr'!$A:$Y,$IU62+FP$23-$G$23,$IT62)</f>
        <v>44.000000000000007</v>
      </c>
      <c r="FQ62" s="12">
        <f>INDEX('O3-8hr'!$A:$Y,$IU62+FQ$23-$G$23,$IT62)</f>
        <v>42</v>
      </c>
      <c r="FR62" s="12">
        <f>INDEX('O3-8hr'!$A:$Y,$IU62+FR$23-$G$23,$IT62)</f>
        <v>29</v>
      </c>
      <c r="FS62" s="12">
        <f>INDEX('O3-8hr'!$A:$Y,$IU62+FS$23-$G$23,$IT62)</f>
        <v>53.000000000000007</v>
      </c>
      <c r="FT62" s="12">
        <f>INDEX('O3-8hr'!$A:$Y,$IU62+FT$23-$G$23,$IT62)</f>
        <v>51.000000000000007</v>
      </c>
      <c r="FU62" s="12">
        <f>INDEX('O3-8hr'!$A:$Y,$IU62+FU$23-$G$23,$IT62)</f>
        <v>29</v>
      </c>
      <c r="FV62" s="12">
        <f>INDEX('O3-8hr'!$A:$Y,$IU62+FV$23-$G$23,$IT62)</f>
        <v>54</v>
      </c>
      <c r="FW62" s="12">
        <f>INDEX('O3-8hr'!$A:$Y,$IU62+FW$23-$G$23,$IT62)</f>
        <v>38</v>
      </c>
      <c r="FX62" s="12">
        <f>INDEX('O3-8hr'!$A:$Y,$IU62+FX$23-$G$23,$IT62)</f>
        <v>43</v>
      </c>
      <c r="FY62" s="12">
        <f>INDEX('O3-8hr'!$A:$Y,$IU62+FY$23-$G$23,$IT62)</f>
        <v>46</v>
      </c>
      <c r="FZ62" s="12">
        <f>INDEX('O3-8hr'!$A:$Y,$IU62+FZ$23-$G$23,$IT62)</f>
        <v>45.000000000000007</v>
      </c>
      <c r="GA62" s="12">
        <f>INDEX('O3-8hr'!$A:$Y,$IU62+GA$23-$G$23,$IT62)</f>
        <v>44.000000000000007</v>
      </c>
      <c r="GB62" s="12">
        <f>INDEX('O3-8hr'!$A:$Y,$IU62+GB$23-$G$23,$IT62)</f>
        <v>39</v>
      </c>
      <c r="GC62" s="12">
        <f>INDEX('O3-8hr'!$A:$Y,$IU62+GC$23-$G$23,$IT62)</f>
        <v>46</v>
      </c>
      <c r="GD62" s="12">
        <f>INDEX('O3-8hr'!$A:$Y,$IU62+GD$23-$G$23,$IT62)</f>
        <v>43</v>
      </c>
      <c r="GE62" s="12">
        <f>INDEX('O3-8hr'!$A:$Y,$IU62+GE$23-$G$23,$IT62)</f>
        <v>36.000000000000007</v>
      </c>
      <c r="GF62" s="12">
        <f>INDEX('O3-8hr'!$A:$Y,$IU62+GF$23-$G$23,$IT62)</f>
        <v>22.000000000000004</v>
      </c>
      <c r="GG62" s="12">
        <f>INDEX('O3-8hr'!$A:$Y,$IU62+GG$23-$G$23,$IT62)</f>
        <v>42</v>
      </c>
      <c r="GH62" s="12">
        <f>INDEX('O3-8hr'!$A:$Y,$IU62+GH$23-$G$23,$IT62)</f>
        <v>52.000000000000007</v>
      </c>
      <c r="GI62" s="12">
        <f>INDEX('O3-8hr'!$A:$Y,$IU62+GI$23-$G$23,$IT62)</f>
        <v>35</v>
      </c>
      <c r="GJ62" s="12">
        <f>INDEX('O3-8hr'!$A:$Y,$IU62+GJ$23-$G$23,$IT62)</f>
        <v>38</v>
      </c>
      <c r="GK62" s="12">
        <f>INDEX('O3-8hr'!$A:$Y,$IU62+GK$23-$G$23,$IT62)</f>
        <v>28</v>
      </c>
      <c r="GL62" s="12">
        <f>INDEX('O3-8hr'!$A:$Y,$IU62+GL$23-$G$23,$IT62)</f>
        <v>46</v>
      </c>
      <c r="GM62" s="12">
        <f>INDEX('O3-8hr'!$A:$Y,$IU62+GM$23-$G$23,$IT62)</f>
        <v>46</v>
      </c>
      <c r="GN62" s="12">
        <f>INDEX('O3-8hr'!$A:$Y,$IU62+GN$23-$G$23,$IT62)</f>
        <v>26.000000000000004</v>
      </c>
      <c r="GO62" s="12">
        <f>INDEX('O3-8hr'!$A:$Y,$IU62+GO$23-$G$23,$IT62)</f>
        <v>40</v>
      </c>
      <c r="GP62" s="12">
        <f>INDEX('O3-8hr'!$A:$Y,$IU62+GP$23-$G$23,$IT62)</f>
        <v>36.000000000000007</v>
      </c>
      <c r="GQ62" s="12">
        <f>INDEX('O3-8hr'!$A:$Y,$IU62+GQ$23-$G$23,$IT62)</f>
        <v>25</v>
      </c>
      <c r="GR62" s="12">
        <f>INDEX('O3-8hr'!$A:$Y,$IU62+GR$23-$G$23,$IT62)</f>
        <v>33</v>
      </c>
      <c r="GS62" s="12">
        <f>INDEX('O3-8hr'!$A:$Y,$IU62+GS$23-$G$23,$IT62)</f>
        <v>32</v>
      </c>
      <c r="GT62" s="12">
        <f>INDEX('O3-8hr'!$A:$Y,$IU62+GT$23-$G$23,$IT62)</f>
        <v>39</v>
      </c>
      <c r="GU62" s="12">
        <f>INDEX('O3-8hr'!$A:$Y,$IU62+GU$23-$G$23,$IT62)</f>
        <v>34</v>
      </c>
      <c r="GV62" s="12">
        <f>INDEX('O3-8hr'!$A:$Y,$IU62+GV$23-$G$23,$IT62)</f>
        <v>41</v>
      </c>
      <c r="GW62" s="12">
        <f>INDEX('O3-8hr'!$A:$Y,$IU62+GW$23-$G$23,$IT62)</f>
        <v>45.000000000000007</v>
      </c>
      <c r="GX62" s="12">
        <f>INDEX('O3-8hr'!$A:$Y,$IU62+GX$23-$G$23,$IT62)</f>
        <v>50</v>
      </c>
      <c r="GY62" s="12">
        <f>INDEX('O3-8hr'!$A:$Y,$IU62+GY$23-$G$23,$IT62)</f>
        <v>48</v>
      </c>
      <c r="GZ62" s="12">
        <f>INDEX('O3-8hr'!$A:$Y,$IU62+GZ$23-$G$23,$IT62)</f>
        <v>18.000000000000004</v>
      </c>
      <c r="HA62" s="12">
        <f>INDEX('O3-8hr'!$A:$Y,$IU62+HA$23-$G$23,$IT62)</f>
        <v>24</v>
      </c>
      <c r="HB62" s="12">
        <f>INDEX('O3-8hr'!$A:$Y,$IU62+HB$23-$G$23,$IT62)</f>
        <v>31</v>
      </c>
      <c r="HC62" s="12">
        <f>INDEX('O3-8hr'!$A:$Y,$IU62+HC$23-$G$23,$IT62)</f>
        <v>39</v>
      </c>
      <c r="HD62" s="12">
        <f>INDEX('O3-8hr'!$A:$Y,$IU62+HD$23-$G$23,$IT62)</f>
        <v>44.000000000000007</v>
      </c>
      <c r="HE62" s="12">
        <f>INDEX('O3-8hr'!$A:$Y,$IU62+HE$23-$G$23,$IT62)</f>
        <v>42</v>
      </c>
      <c r="HF62" s="12">
        <f>INDEX('O3-8hr'!$A:$Y,$IU62+HF$23-$G$23,$IT62)</f>
        <v>58</v>
      </c>
      <c r="HG62" s="12">
        <f>INDEX('O3-8hr'!$A:$Y,$IU62+HG$23-$G$23,$IT62)</f>
        <v>53.000000000000007</v>
      </c>
      <c r="HH62" s="12">
        <f>INDEX('O3-8hr'!$A:$Y,$IU62+HH$23-$G$23,$IT62)</f>
        <v>25</v>
      </c>
      <c r="HI62" s="12">
        <f>INDEX('O3-8hr'!$A:$Y,$IU62+HI$23-$G$23,$IT62)</f>
        <v>16</v>
      </c>
      <c r="HJ62" s="12">
        <f>INDEX('O3-8hr'!$A:$Y,$IU62+HJ$23-$G$23,$IT62)</f>
        <v>38</v>
      </c>
      <c r="HK62" s="12">
        <f>INDEX('O3-8hr'!$A:$Y,$IU62+HK$23-$G$23,$IT62)</f>
        <v>39</v>
      </c>
      <c r="HL62" s="12">
        <f>INDEX('O3-8hr'!$A:$Y,$IU62+HL$23-$G$23,$IT62)</f>
        <v>25</v>
      </c>
      <c r="HM62" s="12">
        <f>INDEX('O3-8hr'!$A:$Y,$IU62+HM$23-$G$23,$IT62)</f>
        <v>38</v>
      </c>
      <c r="HN62" s="12">
        <f>INDEX('O3-8hr'!$A:$Y,$IU62+HN$23-$G$23,$IT62)</f>
        <v>35</v>
      </c>
      <c r="HO62" s="12">
        <f>INDEX('O3-8hr'!$A:$Y,$IU62+HO$23-$G$23,$IT62)</f>
        <v>32</v>
      </c>
      <c r="HP62" s="12">
        <f>INDEX('O3-8hr'!$A:$Y,$IU62+HP$23-$G$23,$IT62)</f>
        <v>45.000000000000007</v>
      </c>
      <c r="HQ62" s="12">
        <f>INDEX('O3-8hr'!$A:$Y,$IU62+HQ$23-$G$23,$IT62)</f>
        <v>49</v>
      </c>
      <c r="HR62" s="12">
        <f>INDEX('O3-8hr'!$A:$Y,$IU62+HR$23-$G$23,$IT62)</f>
        <v>47</v>
      </c>
      <c r="HS62" s="12">
        <f>INDEX('O3-8hr'!$A:$Y,$IU62+HS$23-$G$23,$IT62)</f>
        <v>33</v>
      </c>
      <c r="HT62" s="12">
        <f>INDEX('O3-8hr'!$A:$Y,$IU62+HT$23-$G$23,$IT62)</f>
        <v>15.000000000000002</v>
      </c>
      <c r="HU62" s="12">
        <f>INDEX('O3-8hr'!$A:$Y,$IU62+HU$23-$G$23,$IT62)</f>
        <v>18.000000000000004</v>
      </c>
      <c r="HV62" s="12">
        <f>INDEX('O3-8hr'!$A:$Y,$IU62+HV$23-$G$23,$IT62)</f>
        <v>38</v>
      </c>
      <c r="HW62" s="12">
        <f>INDEX('O3-8hr'!$A:$Y,$IU62+HW$23-$G$23,$IT62)</f>
        <v>29</v>
      </c>
      <c r="HX62" s="12">
        <f>INDEX('O3-8hr'!$A:$Y,$IU62+HX$23-$G$23,$IT62)</f>
        <v>31</v>
      </c>
      <c r="HY62" s="12">
        <f>INDEX('O3-8hr'!$A:$Y,$IU62+HY$23-$G$23,$IT62)</f>
        <v>31</v>
      </c>
      <c r="HZ62" s="12">
        <f>INDEX('O3-8hr'!$A:$Y,$IU62+HZ$23-$G$23,$IT62)</f>
        <v>23</v>
      </c>
      <c r="IA62" s="12">
        <f>INDEX('O3-8hr'!$A:$Y,$IU62+IA$23-$G$23,$IT62)</f>
        <v>28</v>
      </c>
      <c r="IB62" s="12">
        <f>INDEX('O3-8hr'!$A:$Y,$IU62+IB$23-$G$23,$IT62)</f>
        <v>26.000000000000004</v>
      </c>
      <c r="IC62" s="12">
        <f>INDEX('O3-8hr'!$A:$Y,$IU62+IC$23-$G$23,$IT62)</f>
        <v>27</v>
      </c>
      <c r="ID62" s="12">
        <f>INDEX('O3-8hr'!$A:$Y,$IU62+ID$23-$G$23,$IT62)</f>
        <v>36.000000000000007</v>
      </c>
      <c r="IE62" s="12">
        <f>INDEX('O3-8hr'!$A:$Y,$IU62+IE$23-$G$23,$IT62)</f>
        <v>42</v>
      </c>
      <c r="IF62" s="12">
        <f>INDEX('O3-8hr'!$A:$Y,$IU62+IF$23-$G$23,$IT62)</f>
        <v>45.000000000000007</v>
      </c>
      <c r="IG62" s="12">
        <f>INDEX('O3-8hr'!$A:$Y,$IU62+IG$23-$G$23,$IT62)</f>
        <v>39</v>
      </c>
      <c r="IH62" s="12">
        <f>INDEX('O3-8hr'!$A:$Y,$IU62+IH$23-$G$23,$IT62)</f>
        <v>43</v>
      </c>
      <c r="II62" s="12">
        <f>INDEX('O3-8hr'!$A:$Y,$IU62+II$23-$G$23,$IT62)</f>
        <v>37.000000000000007</v>
      </c>
      <c r="IJ62" s="12">
        <f>INDEX('O3-8hr'!$A:$Y,$IU62+IJ$23-$G$23,$IT62)</f>
        <v>33</v>
      </c>
      <c r="IK62" s="12">
        <f>INDEX('O3-8hr'!$A:$Y,$IU62+IK$23-$G$23,$IT62)</f>
        <v>30</v>
      </c>
      <c r="IL62" s="12">
        <f>INDEX('O3-8hr'!$A:$Y,$IU62+IL$23-$G$23,$IT62)</f>
        <v>21</v>
      </c>
      <c r="IM62" s="12">
        <f>INDEX('O3-8hr'!$A:$Y,$IU62+IM$23-$G$23,$IT62)</f>
        <v>38</v>
      </c>
      <c r="IN62" s="12">
        <f>INDEX('O3-8hr'!$A:$Y,$IU62+IN$23-$G$23,$IT62)</f>
        <v>45.000000000000007</v>
      </c>
      <c r="IO62" s="12">
        <f>INDEX('O3-8hr'!$A:$Y,$IU62+IO$23-$G$23,$IT62)</f>
        <v>38</v>
      </c>
      <c r="IP62" s="12">
        <f>INDEX('O3-8hr'!$A:$Y,$IU62+IP$23-$G$23,$IT62)</f>
        <v>31</v>
      </c>
      <c r="IQ62" s="17">
        <f>INDEX('O3-8hr'!$A:$Y,$IU62+IQ$23-$G$23,$IT62)</f>
        <v>30</v>
      </c>
      <c r="IR62" s="26">
        <f t="shared" si="58"/>
        <v>80</v>
      </c>
      <c r="IT62" s="26">
        <f>MATCH($B62,'O3-8hr'!$1:$1,0)</f>
        <v>17</v>
      </c>
      <c r="IU62" s="38">
        <f>MATCH(DATE($A62,$IT$19,$IU$19),'O3-8hr'!$B:$B,0)</f>
        <v>796</v>
      </c>
    </row>
    <row r="63" spans="1:255" ht="12.75" customHeight="1" x14ac:dyDescent="0.2">
      <c r="A63" s="26">
        <v>2017</v>
      </c>
      <c r="B63" s="26">
        <v>340110007</v>
      </c>
      <c r="C63" s="88">
        <f>INDEX(Sites!$A:$N,MATCH($B63,Sites!$A:$A,0),2)</f>
        <v>39.422272999999997</v>
      </c>
      <c r="D63" s="26" t="str">
        <f>INDEX(Sites!$A:$N,MATCH($B63,Sites!$A:$A,0),4)</f>
        <v>NJ</v>
      </c>
      <c r="E63" s="26" t="str">
        <f>INDEX(Sites!$A:$N,MATCH($B63,Sites!$A:$A,0),10)</f>
        <v>22.0</v>
      </c>
      <c r="F63" s="148" t="str">
        <f>INDEX(Sites!$A:$N,MATCH($B63,Sites!$A:$A,0),6)</f>
        <v>Millville</v>
      </c>
      <c r="G63" s="18">
        <f>INDEX('O3-8hr'!$A:$Y,$IU63+G$23-$G$23,$IT63)</f>
        <v>38</v>
      </c>
      <c r="H63" s="12">
        <f>INDEX('O3-8hr'!$A:$Y,$IU63+H$23-$G$23,$IT63)</f>
        <v>42</v>
      </c>
      <c r="I63" s="12">
        <f>INDEX('O3-8hr'!$A:$Y,$IU63+I$23-$G$23,$IT63)</f>
        <v>40</v>
      </c>
      <c r="J63" s="12">
        <f>INDEX('O3-8hr'!$A:$Y,$IU63+J$23-$G$23,$IT63)</f>
        <v>41</v>
      </c>
      <c r="K63" s="12">
        <f>INDEX('O3-8hr'!$A:$Y,$IU63+K$23-$G$23,$IT63)</f>
        <v>39</v>
      </c>
      <c r="L63" s="12">
        <f>INDEX('O3-8hr'!$A:$Y,$IU63+L$23-$G$23,$IT63)</f>
        <v>45.000000000000007</v>
      </c>
      <c r="M63" s="12">
        <f>INDEX('O3-8hr'!$A:$Y,$IU63+M$23-$G$23,$IT63)</f>
        <v>49</v>
      </c>
      <c r="N63" s="12">
        <f>INDEX('O3-8hr'!$A:$Y,$IU63+N$23-$G$23,$IT63)</f>
        <v>45.000000000000007</v>
      </c>
      <c r="O63" s="12">
        <f>INDEX('O3-8hr'!$A:$Y,$IU63+O$23-$G$23,$IT63)</f>
        <v>49</v>
      </c>
      <c r="P63" s="12">
        <f>INDEX('O3-8hr'!$A:$Y,$IU63+P$23-$G$23,$IT63)</f>
        <v>38</v>
      </c>
      <c r="Q63" s="12">
        <f>INDEX('O3-8hr'!$A:$Y,$IU63+Q$23-$G$23,$IT63)</f>
        <v>39</v>
      </c>
      <c r="R63" s="12">
        <f>INDEX('O3-8hr'!$A:$Y,$IU63+R$23-$G$23,$IT63)</f>
        <v>36.000000000000007</v>
      </c>
      <c r="S63" s="12">
        <f>INDEX('O3-8hr'!$A:$Y,$IU63+S$23-$G$23,$IT63)</f>
        <v>38</v>
      </c>
      <c r="T63" s="12">
        <f>INDEX('O3-8hr'!$A:$Y,$IU63+T$23-$G$23,$IT63)</f>
        <v>34</v>
      </c>
      <c r="U63" s="12">
        <f>INDEX('O3-8hr'!$A:$Y,$IU63+U$23-$G$23,$IT63)</f>
        <v>41</v>
      </c>
      <c r="V63" s="12">
        <f>INDEX('O3-8hr'!$A:$Y,$IU63+V$23-$G$23,$IT63)</f>
        <v>44.000000000000007</v>
      </c>
      <c r="W63" s="12">
        <f>INDEX('O3-8hr'!$A:$Y,$IU63+W$23-$G$23,$IT63)</f>
        <v>45.000000000000007</v>
      </c>
      <c r="X63" s="12">
        <f>INDEX('O3-8hr'!$A:$Y,$IU63+X$23-$G$23,$IT63)</f>
        <v>45.000000000000007</v>
      </c>
      <c r="Y63" s="12">
        <f>INDEX('O3-8hr'!$A:$Y,$IU63+Y$23-$G$23,$IT63)</f>
        <v>48</v>
      </c>
      <c r="Z63" s="12">
        <f>INDEX('O3-8hr'!$A:$Y,$IU63+Z$23-$G$23,$IT63)</f>
        <v>47</v>
      </c>
      <c r="AA63" s="12">
        <f>INDEX('O3-8hr'!$A:$Y,$IU63+AA$23-$G$23,$IT63)</f>
        <v>34</v>
      </c>
      <c r="AB63" s="12">
        <f>INDEX('O3-8hr'!$A:$Y,$IU63+AB$23-$G$23,$IT63)</f>
        <v>43</v>
      </c>
      <c r="AC63" s="12">
        <f>INDEX('O3-8hr'!$A:$Y,$IU63+AC$23-$G$23,$IT63)</f>
        <v>37.000000000000007</v>
      </c>
      <c r="AD63" s="12">
        <f>INDEX('O3-8hr'!$A:$Y,$IU63+AD$23-$G$23,$IT63)</f>
        <v>47</v>
      </c>
      <c r="AE63" s="12">
        <f>INDEX('O3-8hr'!$A:$Y,$IU63+AE$23-$G$23,$IT63)</f>
        <v>47</v>
      </c>
      <c r="AF63" s="12">
        <f>INDEX('O3-8hr'!$A:$Y,$IU63+AF$23-$G$23,$IT63)</f>
        <v>38</v>
      </c>
      <c r="AG63" s="12">
        <f>INDEX('O3-8hr'!$A:$Y,$IU63+AG$23-$G$23,$IT63)</f>
        <v>33</v>
      </c>
      <c r="AH63" s="12">
        <f>INDEX('O3-8hr'!$A:$Y,$IU63+AH$23-$G$23,$IT63)</f>
        <v>19</v>
      </c>
      <c r="AI63" s="12">
        <f>INDEX('O3-8hr'!$A:$Y,$IU63+AI$23-$G$23,$IT63)</f>
        <v>39</v>
      </c>
      <c r="AJ63" s="12">
        <f>INDEX('O3-8hr'!$A:$Y,$IU63+AJ$23-$G$23,$IT63)</f>
        <v>40</v>
      </c>
      <c r="AK63" s="12">
        <f>INDEX('O3-8hr'!$A:$Y,$IU63+AK$23-$G$23,$IT63)</f>
        <v>40</v>
      </c>
      <c r="AL63" s="12">
        <f>INDEX('O3-8hr'!$A:$Y,$IU63+AL$23-$G$23,$IT63)</f>
        <v>35</v>
      </c>
      <c r="AM63" s="12">
        <f>INDEX('O3-8hr'!$A:$Y,$IU63+AM$23-$G$23,$IT63)</f>
        <v>44.000000000000007</v>
      </c>
      <c r="AN63" s="12">
        <f>INDEX('O3-8hr'!$A:$Y,$IU63+AN$23-$G$23,$IT63)</f>
        <v>47</v>
      </c>
      <c r="AO63" s="12">
        <f>INDEX('O3-8hr'!$A:$Y,$IU63+AO$23-$G$23,$IT63)</f>
        <v>45.000000000000007</v>
      </c>
      <c r="AP63" s="12">
        <f>INDEX('O3-8hr'!$A:$Y,$IU63+AP$23-$G$23,$IT63)</f>
        <v>48</v>
      </c>
      <c r="AQ63" s="12">
        <f>INDEX('O3-8hr'!$A:$Y,$IU63+AQ$23-$G$23,$IT63)</f>
        <v>44.000000000000007</v>
      </c>
      <c r="AR63" s="12">
        <f>INDEX('O3-8hr'!$A:$Y,$IU63+AR$23-$G$23,$IT63)</f>
        <v>34</v>
      </c>
      <c r="AS63" s="12">
        <f>INDEX('O3-8hr'!$A:$Y,$IU63+AS$23-$G$23,$IT63)</f>
        <v>45.000000000000007</v>
      </c>
      <c r="AT63" s="12">
        <f>INDEX('O3-8hr'!$A:$Y,$IU63+AT$23-$G$23,$IT63)</f>
        <v>51.000000000000007</v>
      </c>
      <c r="AU63" s="12">
        <f>INDEX('O3-8hr'!$A:$Y,$IU63+AU$23-$G$23,$IT63)</f>
        <v>57</v>
      </c>
      <c r="AV63" s="12">
        <f>INDEX('O3-8hr'!$A:$Y,$IU63+AV$23-$G$23,$IT63)</f>
        <v>54</v>
      </c>
      <c r="AW63" s="12">
        <f>INDEX('O3-8hr'!$A:$Y,$IU63+AW$23-$G$23,$IT63)</f>
        <v>50</v>
      </c>
      <c r="AX63" s="12">
        <f>INDEX('O3-8hr'!$A:$Y,$IU63+AX$23-$G$23,$IT63)</f>
        <v>42</v>
      </c>
      <c r="AY63" s="12">
        <f>INDEX('O3-8hr'!$A:$Y,$IU63+AY$23-$G$23,$IT63)</f>
        <v>50</v>
      </c>
      <c r="AZ63" s="12">
        <f>INDEX('O3-8hr'!$A:$Y,$IU63+AZ$23-$G$23,$IT63)</f>
        <v>46</v>
      </c>
      <c r="BA63" s="12">
        <f>INDEX('O3-8hr'!$A:$Y,$IU63+BA$23-$G$23,$IT63)</f>
        <v>53.000000000000007</v>
      </c>
      <c r="BB63" s="12">
        <f>INDEX('O3-8hr'!$A:$Y,$IU63+BB$23-$G$23,$IT63)</f>
        <v>31</v>
      </c>
      <c r="BC63" s="12">
        <f>INDEX('O3-8hr'!$A:$Y,$IU63+BC$23-$G$23,$IT63)</f>
        <v>40</v>
      </c>
      <c r="BD63" s="12">
        <f>INDEX('O3-8hr'!$A:$Y,$IU63+BD$23-$G$23,$IT63)</f>
        <v>39</v>
      </c>
      <c r="BE63" s="12">
        <f>INDEX('O3-8hr'!$A:$Y,$IU63+BE$23-$G$23,$IT63)</f>
        <v>43</v>
      </c>
      <c r="BF63" s="12">
        <f>INDEX('O3-8hr'!$A:$Y,$IU63+BF$23-$G$23,$IT63)</f>
        <v>31</v>
      </c>
      <c r="BG63" s="12">
        <f>INDEX('O3-8hr'!$A:$Y,$IU63+BG$23-$G$23,$IT63)</f>
        <v>19</v>
      </c>
      <c r="BH63" s="12">
        <f>INDEX('O3-8hr'!$A:$Y,$IU63+BH$23-$G$23,$IT63)</f>
        <v>27</v>
      </c>
      <c r="BI63" s="12">
        <f>INDEX('O3-8hr'!$A:$Y,$IU63+BI$23-$G$23,$IT63)</f>
        <v>35</v>
      </c>
      <c r="BJ63" s="12">
        <f>INDEX('O3-8hr'!$A:$Y,$IU63+BJ$23-$G$23,$IT63)</f>
        <v>32</v>
      </c>
      <c r="BK63" s="12">
        <f>INDEX('O3-8hr'!$A:$Y,$IU63+BK$23-$G$23,$IT63)</f>
        <v>22.000000000000004</v>
      </c>
      <c r="BL63" s="12">
        <f>INDEX('O3-8hr'!$A:$Y,$IU63+BL$23-$G$23,$IT63)</f>
        <v>41</v>
      </c>
      <c r="BM63" s="12">
        <f>INDEX('O3-8hr'!$A:$Y,$IU63+BM$23-$G$23,$IT63)</f>
        <v>53.000000000000007</v>
      </c>
      <c r="BN63" s="12">
        <f>INDEX('O3-8hr'!$A:$Y,$IU63+BN$23-$G$23,$IT63)</f>
        <v>47</v>
      </c>
      <c r="BO63" s="12">
        <f>INDEX('O3-8hr'!$A:$Y,$IU63+BO$23-$G$23,$IT63)</f>
        <v>42</v>
      </c>
      <c r="BP63" s="12">
        <f>INDEX('O3-8hr'!$A:$Y,$IU63+BP$23-$G$23,$IT63)</f>
        <v>27</v>
      </c>
      <c r="BQ63" s="12">
        <f>INDEX('O3-8hr'!$A:$Y,$IU63+BQ$23-$G$23,$IT63)</f>
        <v>50</v>
      </c>
      <c r="BR63" s="12">
        <f>INDEX('O3-8hr'!$A:$Y,$IU63+BR$23-$G$23,$IT63)</f>
        <v>38</v>
      </c>
      <c r="BS63" s="12">
        <f>INDEX('O3-8hr'!$A:$Y,$IU63+BS$23-$G$23,$IT63)</f>
        <v>40</v>
      </c>
      <c r="BT63" s="12">
        <f>INDEX('O3-8hr'!$A:$Y,$IU63+BT$23-$G$23,$IT63)</f>
        <v>36.000000000000007</v>
      </c>
      <c r="BU63" s="12">
        <f>INDEX('O3-8hr'!$A:$Y,$IU63+BU$23-$G$23,$IT63)</f>
        <v>30</v>
      </c>
      <c r="BV63" s="12">
        <f>INDEX('O3-8hr'!$A:$Y,$IU63+BV$23-$G$23,$IT63)</f>
        <v>32</v>
      </c>
      <c r="BW63" s="12">
        <f>INDEX('O3-8hr'!$A:$Y,$IU63+BW$23-$G$23,$IT63)</f>
        <v>38</v>
      </c>
      <c r="BX63" s="12">
        <f>INDEX('O3-8hr'!$A:$Y,$IU63+BX$23-$G$23,$IT63)</f>
        <v>48</v>
      </c>
      <c r="BY63" s="12">
        <f>INDEX('O3-8hr'!$A:$Y,$IU63+BY$23-$G$23,$IT63)</f>
        <v>52.000000000000007</v>
      </c>
      <c r="BZ63" s="12">
        <f>INDEX('O3-8hr'!$A:$Y,$IU63+BZ$23-$G$23,$IT63)</f>
        <v>36.000000000000007</v>
      </c>
      <c r="CA63" s="12">
        <f>INDEX('O3-8hr'!$A:$Y,$IU63+CA$23-$G$23,$IT63)</f>
        <v>33</v>
      </c>
      <c r="CB63" s="12">
        <f>INDEX('O3-8hr'!$A:$Y,$IU63+CB$23-$G$23,$IT63)</f>
        <v>28</v>
      </c>
      <c r="CC63" s="12">
        <f>INDEX('O3-8hr'!$A:$Y,$IU63+CC$23-$G$23,$IT63)</f>
        <v>50</v>
      </c>
      <c r="CD63" s="12">
        <f>INDEX('O3-8hr'!$A:$Y,$IU63+CD$23-$G$23,$IT63)</f>
        <v>37.000000000000007</v>
      </c>
      <c r="CE63" s="12">
        <f>INDEX('O3-8hr'!$A:$Y,$IU63+CE$23-$G$23,$IT63)</f>
        <v>48</v>
      </c>
      <c r="CF63" s="12">
        <f>INDEX('O3-8hr'!$A:$Y,$IU63+CF$23-$G$23,$IT63)</f>
        <v>62</v>
      </c>
      <c r="CG63" s="12">
        <f>INDEX('O3-8hr'!$A:$Y,$IU63+CG$23-$G$23,$IT63)</f>
        <v>63</v>
      </c>
      <c r="CH63" s="12">
        <f>INDEX('O3-8hr'!$A:$Y,$IU63+CH$23-$G$23,$IT63)</f>
        <v>52.000000000000007</v>
      </c>
      <c r="CI63" s="12">
        <f>INDEX('O3-8hr'!$A:$Y,$IU63+CI$23-$G$23,$IT63)</f>
        <v>35</v>
      </c>
      <c r="CJ63" s="12">
        <f>INDEX('O3-8hr'!$A:$Y,$IU63+CJ$23-$G$23,$IT63)</f>
        <v>35</v>
      </c>
      <c r="CK63" s="12">
        <f>INDEX('O3-8hr'!$A:$Y,$IU63+CK$23-$G$23,$IT63)</f>
        <v>14</v>
      </c>
      <c r="CL63" s="12">
        <f>INDEX('O3-8hr'!$A:$Y,$IU63+CL$23-$G$23,$IT63)</f>
        <v>31</v>
      </c>
      <c r="CM63" s="12">
        <f>INDEX('O3-8hr'!$A:$Y,$IU63+CM$23-$G$23,$IT63)</f>
        <v>46</v>
      </c>
      <c r="CN63" s="12">
        <f>INDEX('O3-8hr'!$A:$Y,$IU63+CN$23-$G$23,$IT63)</f>
        <v>40</v>
      </c>
      <c r="CO63" s="12">
        <f>INDEX('O3-8hr'!$A:$Y,$IU63+CO$23-$G$23,$IT63)</f>
        <v>38</v>
      </c>
      <c r="CP63" s="12">
        <f>INDEX('O3-8hr'!$A:$Y,$IU63+CP$23-$G$23,$IT63)</f>
        <v>32</v>
      </c>
      <c r="CQ63" s="12">
        <f>INDEX('O3-8hr'!$A:$Y,$IU63+CQ$23-$G$23,$IT63)</f>
        <v>37.000000000000007</v>
      </c>
      <c r="CR63" s="12">
        <f>INDEX('O3-8hr'!$A:$Y,$IU63+CR$23-$G$23,$IT63)</f>
        <v>29</v>
      </c>
      <c r="CS63" s="12">
        <f>INDEX('O3-8hr'!$A:$Y,$IU63+CS$23-$G$23,$IT63)</f>
        <v>30</v>
      </c>
      <c r="CT63" s="12">
        <f>INDEX('O3-8hr'!$A:$Y,$IU63+CT$23-$G$23,$IT63)</f>
        <v>46</v>
      </c>
      <c r="CU63" s="12">
        <f>INDEX('O3-8hr'!$A:$Y,$IU63+CU$23-$G$23,$IT63)</f>
        <v>54</v>
      </c>
      <c r="CV63" s="12">
        <f>INDEX('O3-8hr'!$A:$Y,$IU63+CV$23-$G$23,$IT63)</f>
        <v>50</v>
      </c>
      <c r="CW63" s="12">
        <f>INDEX('O3-8hr'!$A:$Y,$IU63+CW$23-$G$23,$IT63)</f>
        <v>46</v>
      </c>
      <c r="CX63" s="12">
        <f>INDEX('O3-8hr'!$A:$Y,$IU63+CX$23-$G$23,$IT63)</f>
        <v>53.000000000000007</v>
      </c>
      <c r="CY63" s="12">
        <f>INDEX('O3-8hr'!$A:$Y,$IU63+CY$23-$G$23,$IT63)</f>
        <v>31</v>
      </c>
      <c r="CZ63" s="12">
        <f>INDEX('O3-8hr'!$A:$Y,$IU63+CZ$23-$G$23,$IT63)</f>
        <v>24</v>
      </c>
      <c r="DA63" s="12">
        <f>INDEX('O3-8hr'!$A:$Y,$IU63+DA$23-$G$23,$IT63)</f>
        <v>29</v>
      </c>
      <c r="DB63" s="12">
        <f>INDEX('O3-8hr'!$A:$Y,$IU63+DB$23-$G$23,$IT63)</f>
        <v>37.000000000000007</v>
      </c>
      <c r="DC63" s="12">
        <f>INDEX('O3-8hr'!$A:$Y,$IU63+DC$23-$G$23,$IT63)</f>
        <v>51.000000000000007</v>
      </c>
      <c r="DD63" s="12">
        <f>INDEX('O3-8hr'!$A:$Y,$IU63+DD$23-$G$23,$IT63)</f>
        <v>58</v>
      </c>
      <c r="DE63" s="12">
        <f>INDEX('O3-8hr'!$A:$Y,$IU63+DE$23-$G$23,$IT63)</f>
        <v>61.000000000000007</v>
      </c>
      <c r="DF63" s="12">
        <f>INDEX('O3-8hr'!$A:$Y,$IU63+DF$23-$G$23,$IT63)</f>
        <v>65</v>
      </c>
      <c r="DG63" s="12">
        <f>INDEX('O3-8hr'!$A:$Y,$IU63+DG$23-$G$23,$IT63)</f>
        <v>63</v>
      </c>
      <c r="DH63" s="12">
        <f>INDEX('O3-8hr'!$A:$Y,$IU63+DH$23-$G$23,$IT63)</f>
        <v>38</v>
      </c>
      <c r="DI63" s="12">
        <f>INDEX('O3-8hr'!$A:$Y,$IU63+DI$23-$G$23,$IT63)</f>
        <v>39</v>
      </c>
      <c r="DJ63" s="12">
        <f>INDEX('O3-8hr'!$A:$Y,$IU63+DJ$23-$G$23,$IT63)</f>
        <v>33</v>
      </c>
      <c r="DK63" s="12">
        <f>INDEX('O3-8hr'!$A:$Y,$IU63+DK$23-$G$23,$IT63)</f>
        <v>38</v>
      </c>
      <c r="DL63" s="12">
        <f>INDEX('O3-8hr'!$A:$Y,$IU63+DL$23-$G$23,$IT63)</f>
        <v>36.000000000000007</v>
      </c>
      <c r="DM63" s="12">
        <f>INDEX('O3-8hr'!$A:$Y,$IU63+DM$23-$G$23,$IT63)</f>
        <v>27</v>
      </c>
      <c r="DN63" s="12">
        <f>INDEX('O3-8hr'!$A:$Y,$IU63+DN$23-$G$23,$IT63)</f>
        <v>57</v>
      </c>
      <c r="DO63" s="12">
        <f>INDEX('O3-8hr'!$A:$Y,$IU63+DO$23-$G$23,$IT63)</f>
        <v>60</v>
      </c>
      <c r="DP63" s="12">
        <f>INDEX('O3-8hr'!$A:$Y,$IU63+DP$23-$G$23,$IT63)</f>
        <v>56</v>
      </c>
      <c r="DQ63" s="12">
        <f>INDEX('O3-8hr'!$A:$Y,$IU63+DQ$23-$G$23,$IT63)</f>
        <v>24</v>
      </c>
      <c r="DR63" s="12">
        <f>INDEX('O3-8hr'!$A:$Y,$IU63+DR$23-$G$23,$IT63)</f>
        <v>44.000000000000007</v>
      </c>
      <c r="DS63" s="12">
        <f>INDEX('O3-8hr'!$A:$Y,$IU63+DS$23-$G$23,$IT63)</f>
        <v>50</v>
      </c>
      <c r="DT63" s="12">
        <f>INDEX('O3-8hr'!$A:$Y,$IU63+DT$23-$G$23,$IT63)</f>
        <v>54</v>
      </c>
      <c r="DU63" s="12">
        <f>INDEX('O3-8hr'!$A:$Y,$IU63+DU$23-$G$23,$IT63)</f>
        <v>51.000000000000007</v>
      </c>
      <c r="DV63" s="12">
        <f>INDEX('O3-8hr'!$A:$Y,$IU63+DV$23-$G$23,$IT63)</f>
        <v>47</v>
      </c>
      <c r="DW63" s="12">
        <f>INDEX('O3-8hr'!$A:$Y,$IU63+DW$23-$G$23,$IT63)</f>
        <v>51.000000000000007</v>
      </c>
      <c r="DX63" s="12">
        <f>INDEX('O3-8hr'!$A:$Y,$IU63+DX$23-$G$23,$IT63)</f>
        <v>53.000000000000007</v>
      </c>
      <c r="DY63" s="12">
        <f>INDEX('O3-8hr'!$A:$Y,$IU63+DY$23-$G$23,$IT63)</f>
        <v>27</v>
      </c>
      <c r="DZ63" s="12">
        <f>INDEX('O3-8hr'!$A:$Y,$IU63+DZ$23-$G$23,$IT63)</f>
        <v>58</v>
      </c>
      <c r="EA63" s="12">
        <f>INDEX('O3-8hr'!$A:$Y,$IU63+EA$23-$G$23,$IT63)</f>
        <v>60</v>
      </c>
      <c r="EB63" s="12">
        <f>INDEX('O3-8hr'!$A:$Y,$IU63+EB$23-$G$23,$IT63)</f>
        <v>48</v>
      </c>
      <c r="EC63" s="12">
        <f>INDEX('O3-8hr'!$A:$Y,$IU63+EC$23-$G$23,$IT63)</f>
        <v>43</v>
      </c>
      <c r="ED63" s="12">
        <f>INDEX('O3-8hr'!$A:$Y,$IU63+ED$23-$G$23,$IT63)</f>
        <v>21</v>
      </c>
      <c r="EE63" s="12">
        <f>INDEX('O3-8hr'!$A:$Y,$IU63+EE$23-$G$23,$IT63)</f>
        <v>41</v>
      </c>
      <c r="EF63" s="12">
        <f>INDEX('O3-8hr'!$A:$Y,$IU63+EF$23-$G$23,$IT63)</f>
        <v>56</v>
      </c>
      <c r="EG63" s="12">
        <f>INDEX('O3-8hr'!$A:$Y,$IU63+EG$23-$G$23,$IT63)</f>
        <v>45.000000000000007</v>
      </c>
      <c r="EH63" s="12">
        <f>INDEX('O3-8hr'!$A:$Y,$IU63+EH$23-$G$23,$IT63)</f>
        <v>44.000000000000007</v>
      </c>
      <c r="EI63" s="12">
        <f>INDEX('O3-8hr'!$A:$Y,$IU63+EI$23-$G$23,$IT63)</f>
        <v>48</v>
      </c>
      <c r="EJ63" s="12">
        <f>INDEX('O3-8hr'!$A:$Y,$IU63+EJ$23-$G$23,$IT63)</f>
        <v>61.000000000000007</v>
      </c>
      <c r="EK63" s="12">
        <f>INDEX('O3-8hr'!$A:$Y,$IU63+EK$23-$G$23,$IT63)</f>
        <v>58</v>
      </c>
      <c r="EL63" s="12">
        <f>INDEX('O3-8hr'!$A:$Y,$IU63+EL$23-$G$23,$IT63)</f>
        <v>41</v>
      </c>
      <c r="EM63" s="12">
        <f>INDEX('O3-8hr'!$A:$Y,$IU63+EM$23-$G$23,$IT63)</f>
        <v>48</v>
      </c>
      <c r="EN63" s="12">
        <f>INDEX('O3-8hr'!$A:$Y,$IU63+EN$23-$G$23,$IT63)</f>
        <v>45.000000000000007</v>
      </c>
      <c r="EO63" s="12">
        <f>INDEX('O3-8hr'!$A:$Y,$IU63+EO$23-$G$23,$IT63)</f>
        <v>41</v>
      </c>
      <c r="EP63" s="12">
        <f>INDEX('O3-8hr'!$A:$Y,$IU63+EP$23-$G$23,$IT63)</f>
        <v>40</v>
      </c>
      <c r="EQ63" s="12">
        <f>INDEX('O3-8hr'!$A:$Y,$IU63+EQ$23-$G$23,$IT63)</f>
        <v>47</v>
      </c>
      <c r="ER63" s="12">
        <f>INDEX('O3-8hr'!$A:$Y,$IU63+ER$23-$G$23,$IT63)</f>
        <v>65</v>
      </c>
      <c r="ES63" s="12">
        <f>INDEX('O3-8hr'!$A:$Y,$IU63+ES$23-$G$23,$IT63)</f>
        <v>64</v>
      </c>
      <c r="ET63" s="12">
        <f>INDEX('O3-8hr'!$A:$Y,$IU63+ET$23-$G$23,$IT63)</f>
        <v>54</v>
      </c>
      <c r="EU63" s="12">
        <f>INDEX('O3-8hr'!$A:$Y,$IU63+EU$23-$G$23,$IT63)</f>
        <v>40</v>
      </c>
      <c r="EV63" s="12">
        <f>INDEX('O3-8hr'!$A:$Y,$IU63+EV$23-$G$23,$IT63)</f>
        <v>51.000000000000007</v>
      </c>
      <c r="EW63" s="12">
        <f>INDEX('O3-8hr'!$A:$Y,$IU63+EW$23-$G$23,$IT63)</f>
        <v>31</v>
      </c>
      <c r="EX63" s="12">
        <f>INDEX('O3-8hr'!$A:$Y,$IU63+EX$23-$G$23,$IT63)</f>
        <v>31</v>
      </c>
      <c r="EY63" s="12">
        <f>INDEX('O3-8hr'!$A:$Y,$IU63+EY$23-$G$23,$IT63)</f>
        <v>33</v>
      </c>
      <c r="EZ63" s="12">
        <f>INDEX('O3-8hr'!$A:$Y,$IU63+EZ$23-$G$23,$IT63)</f>
        <v>43</v>
      </c>
      <c r="FA63" s="12">
        <f>INDEX('O3-8hr'!$A:$Y,$IU63+FA$23-$G$23,$IT63)</f>
        <v>30</v>
      </c>
      <c r="FB63" s="12">
        <f>INDEX('O3-8hr'!$A:$Y,$IU63+FB$23-$G$23,$IT63)</f>
        <v>34</v>
      </c>
      <c r="FC63" s="12">
        <f>INDEX('O3-8hr'!$A:$Y,$IU63+FC$23-$G$23,$IT63)</f>
        <v>49</v>
      </c>
      <c r="FD63" s="12">
        <f>INDEX('O3-8hr'!$A:$Y,$IU63+FD$23-$G$23,$IT63)</f>
        <v>49</v>
      </c>
      <c r="FE63" s="12">
        <f>INDEX('O3-8hr'!$A:$Y,$IU63+FE$23-$G$23,$IT63)</f>
        <v>50</v>
      </c>
      <c r="FF63" s="12">
        <f>INDEX('O3-8hr'!$A:$Y,$IU63+FF$23-$G$23,$IT63)</f>
        <v>47</v>
      </c>
      <c r="FG63" s="12">
        <f>INDEX('O3-8hr'!$A:$Y,$IU63+FG$23-$G$23,$IT63)</f>
        <v>39</v>
      </c>
      <c r="FH63" s="12">
        <f>INDEX('O3-8hr'!$A:$Y,$IU63+FH$23-$G$23,$IT63)</f>
        <v>38</v>
      </c>
      <c r="FI63" s="12">
        <f>INDEX('O3-8hr'!$A:$Y,$IU63+FI$23-$G$23,$IT63)</f>
        <v>39</v>
      </c>
      <c r="FJ63" s="12">
        <f>INDEX('O3-8hr'!$A:$Y,$IU63+FJ$23-$G$23,$IT63)</f>
        <v>33</v>
      </c>
      <c r="FK63" s="12">
        <f>INDEX('O3-8hr'!$A:$Y,$IU63+FK$23-$G$23,$IT63)</f>
        <v>38</v>
      </c>
      <c r="FL63" s="12">
        <f>INDEX('O3-8hr'!$A:$Y,$IU63+FL$23-$G$23,$IT63)</f>
        <v>46</v>
      </c>
      <c r="FM63" s="12">
        <f>INDEX('O3-8hr'!$A:$Y,$IU63+FM$23-$G$23,$IT63)</f>
        <v>50</v>
      </c>
      <c r="FN63" s="12">
        <f>INDEX('O3-8hr'!$A:$Y,$IU63+FN$23-$G$23,$IT63)</f>
        <v>44.000000000000007</v>
      </c>
      <c r="FO63" s="12">
        <f>INDEX('O3-8hr'!$A:$Y,$IU63+FO$23-$G$23,$IT63)</f>
        <v>27</v>
      </c>
      <c r="FP63" s="12">
        <f>INDEX('O3-8hr'!$A:$Y,$IU63+FP$23-$G$23,$IT63)</f>
        <v>50</v>
      </c>
      <c r="FQ63" s="12">
        <f>INDEX('O3-8hr'!$A:$Y,$IU63+FQ$23-$G$23,$IT63)</f>
        <v>40</v>
      </c>
      <c r="FR63" s="12">
        <f>INDEX('O3-8hr'!$A:$Y,$IU63+FR$23-$G$23,$IT63)</f>
        <v>18.000000000000004</v>
      </c>
      <c r="FS63" s="12">
        <f>INDEX('O3-8hr'!$A:$Y,$IU63+FS$23-$G$23,$IT63)</f>
        <v>56</v>
      </c>
      <c r="FT63" s="12">
        <f>INDEX('O3-8hr'!$A:$Y,$IU63+FT$23-$G$23,$IT63)</f>
        <v>52.000000000000007</v>
      </c>
      <c r="FU63" s="12">
        <f>INDEX('O3-8hr'!$A:$Y,$IU63+FU$23-$G$23,$IT63)</f>
        <v>34</v>
      </c>
      <c r="FV63" s="12">
        <f>INDEX('O3-8hr'!$A:$Y,$IU63+FV$23-$G$23,$IT63)</f>
        <v>49</v>
      </c>
      <c r="FW63" s="12">
        <f>INDEX('O3-8hr'!$A:$Y,$IU63+FW$23-$G$23,$IT63)</f>
        <v>42</v>
      </c>
      <c r="FX63" s="12">
        <f>INDEX('O3-8hr'!$A:$Y,$IU63+FX$23-$G$23,$IT63)</f>
        <v>46</v>
      </c>
      <c r="FY63" s="12">
        <f>INDEX('O3-8hr'!$A:$Y,$IU63+FY$23-$G$23,$IT63)</f>
        <v>44.000000000000007</v>
      </c>
      <c r="FZ63" s="12">
        <f>INDEX('O3-8hr'!$A:$Y,$IU63+FZ$23-$G$23,$IT63)</f>
        <v>43</v>
      </c>
      <c r="GA63" s="12">
        <f>INDEX('O3-8hr'!$A:$Y,$IU63+GA$23-$G$23,$IT63)</f>
        <v>46</v>
      </c>
      <c r="GB63" s="12">
        <f>INDEX('O3-8hr'!$A:$Y,$IU63+GB$23-$G$23,$IT63)</f>
        <v>43</v>
      </c>
      <c r="GC63" s="12">
        <f>INDEX('O3-8hr'!$A:$Y,$IU63+GC$23-$G$23,$IT63)</f>
        <v>39</v>
      </c>
      <c r="GD63" s="12">
        <f>INDEX('O3-8hr'!$A:$Y,$IU63+GD$23-$G$23,$IT63)</f>
        <v>40</v>
      </c>
      <c r="GE63" s="12">
        <f>INDEX('O3-8hr'!$A:$Y,$IU63+GE$23-$G$23,$IT63)</f>
        <v>34</v>
      </c>
      <c r="GF63" s="12">
        <f>INDEX('O3-8hr'!$A:$Y,$IU63+GF$23-$G$23,$IT63)</f>
        <v>24</v>
      </c>
      <c r="GG63" s="12">
        <f>INDEX('O3-8hr'!$A:$Y,$IU63+GG$23-$G$23,$IT63)</f>
        <v>38</v>
      </c>
      <c r="GH63" s="12">
        <f>INDEX('O3-8hr'!$A:$Y,$IU63+GH$23-$G$23,$IT63)</f>
        <v>52.000000000000007</v>
      </c>
      <c r="GI63" s="12">
        <f>INDEX('O3-8hr'!$A:$Y,$IU63+GI$23-$G$23,$IT63)</f>
        <v>31</v>
      </c>
      <c r="GJ63" s="12">
        <f>INDEX('O3-8hr'!$A:$Y,$IU63+GJ$23-$G$23,$IT63)</f>
        <v>36.000000000000007</v>
      </c>
      <c r="GK63" s="12">
        <f>INDEX('O3-8hr'!$A:$Y,$IU63+GK$23-$G$23,$IT63)</f>
        <v>25</v>
      </c>
      <c r="GL63" s="12">
        <f>INDEX('O3-8hr'!$A:$Y,$IU63+GL$23-$G$23,$IT63)</f>
        <v>44.000000000000007</v>
      </c>
      <c r="GM63" s="12">
        <f>INDEX('O3-8hr'!$A:$Y,$IU63+GM$23-$G$23,$IT63)</f>
        <v>43</v>
      </c>
      <c r="GN63" s="12">
        <f>INDEX('O3-8hr'!$A:$Y,$IU63+GN$23-$G$23,$IT63)</f>
        <v>25</v>
      </c>
      <c r="GO63" s="12">
        <f>INDEX('O3-8hr'!$A:$Y,$IU63+GO$23-$G$23,$IT63)</f>
        <v>33</v>
      </c>
      <c r="GP63" s="12">
        <f>INDEX('O3-8hr'!$A:$Y,$IU63+GP$23-$G$23,$IT63)</f>
        <v>33</v>
      </c>
      <c r="GQ63" s="12">
        <f>INDEX('O3-8hr'!$A:$Y,$IU63+GQ$23-$G$23,$IT63)</f>
        <v>26.000000000000004</v>
      </c>
      <c r="GR63" s="12">
        <f>INDEX('O3-8hr'!$A:$Y,$IU63+GR$23-$G$23,$IT63)</f>
        <v>25</v>
      </c>
      <c r="GS63" s="12">
        <f>INDEX('O3-8hr'!$A:$Y,$IU63+GS$23-$G$23,$IT63)</f>
        <v>30</v>
      </c>
      <c r="GT63" s="12">
        <f>INDEX('O3-8hr'!$A:$Y,$IU63+GT$23-$G$23,$IT63)</f>
        <v>43</v>
      </c>
      <c r="GU63" s="12">
        <f>INDEX('O3-8hr'!$A:$Y,$IU63+GU$23-$G$23,$IT63)</f>
        <v>21</v>
      </c>
      <c r="GV63" s="12">
        <f>INDEX('O3-8hr'!$A:$Y,$IU63+GV$23-$G$23,$IT63)</f>
        <v>39</v>
      </c>
      <c r="GW63" s="12">
        <f>INDEX('O3-8hr'!$A:$Y,$IU63+GW$23-$G$23,$IT63)</f>
        <v>43</v>
      </c>
      <c r="GX63" s="12">
        <f>INDEX('O3-8hr'!$A:$Y,$IU63+GX$23-$G$23,$IT63)</f>
        <v>44.000000000000007</v>
      </c>
      <c r="GY63" s="12">
        <f>INDEX('O3-8hr'!$A:$Y,$IU63+GY$23-$G$23,$IT63)</f>
        <v>37.000000000000007</v>
      </c>
      <c r="GZ63" s="12">
        <f>INDEX('O3-8hr'!$A:$Y,$IU63+GZ$23-$G$23,$IT63)</f>
        <v>19</v>
      </c>
      <c r="HA63" s="12">
        <f>INDEX('O3-8hr'!$A:$Y,$IU63+HA$23-$G$23,$IT63)</f>
        <v>20</v>
      </c>
      <c r="HB63" s="12">
        <f>INDEX('O3-8hr'!$A:$Y,$IU63+HB$23-$G$23,$IT63)</f>
        <v>33</v>
      </c>
      <c r="HC63" s="12">
        <f>INDEX('O3-8hr'!$A:$Y,$IU63+HC$23-$G$23,$IT63)</f>
        <v>35</v>
      </c>
      <c r="HD63" s="12">
        <f>INDEX('O3-8hr'!$A:$Y,$IU63+HD$23-$G$23,$IT63)</f>
        <v>31</v>
      </c>
      <c r="HE63" s="12">
        <f>INDEX('O3-8hr'!$A:$Y,$IU63+HE$23-$G$23,$IT63)</f>
        <v>38</v>
      </c>
      <c r="HF63" s="12">
        <f>INDEX('O3-8hr'!$A:$Y,$IU63+HF$23-$G$23,$IT63)</f>
        <v>54</v>
      </c>
      <c r="HG63" s="12">
        <f>INDEX('O3-8hr'!$A:$Y,$IU63+HG$23-$G$23,$IT63)</f>
        <v>41</v>
      </c>
      <c r="HH63" s="12">
        <f>INDEX('O3-8hr'!$A:$Y,$IU63+HH$23-$G$23,$IT63)</f>
        <v>18.000000000000004</v>
      </c>
      <c r="HI63" s="12">
        <f>INDEX('O3-8hr'!$A:$Y,$IU63+HI$23-$G$23,$IT63)</f>
        <v>16</v>
      </c>
      <c r="HJ63" s="12">
        <f>INDEX('O3-8hr'!$A:$Y,$IU63+HJ$23-$G$23,$IT63)</f>
        <v>38</v>
      </c>
      <c r="HK63" s="12">
        <f>INDEX('O3-8hr'!$A:$Y,$IU63+HK$23-$G$23,$IT63)</f>
        <v>37.000000000000007</v>
      </c>
      <c r="HL63" s="12">
        <f>INDEX('O3-8hr'!$A:$Y,$IU63+HL$23-$G$23,$IT63)</f>
        <v>24</v>
      </c>
      <c r="HM63" s="12">
        <f>INDEX('O3-8hr'!$A:$Y,$IU63+HM$23-$G$23,$IT63)</f>
        <v>32</v>
      </c>
      <c r="HN63" s="12">
        <f>INDEX('O3-8hr'!$A:$Y,$IU63+HN$23-$G$23,$IT63)</f>
        <v>41</v>
      </c>
      <c r="HO63" s="12">
        <f>INDEX('O3-8hr'!$A:$Y,$IU63+HO$23-$G$23,$IT63)</f>
        <v>30</v>
      </c>
      <c r="HP63" s="12">
        <f>INDEX('O3-8hr'!$A:$Y,$IU63+HP$23-$G$23,$IT63)</f>
        <v>38</v>
      </c>
      <c r="HQ63" s="12">
        <f>INDEX('O3-8hr'!$A:$Y,$IU63+HQ$23-$G$23,$IT63)</f>
        <v>48</v>
      </c>
      <c r="HR63" s="12">
        <f>INDEX('O3-8hr'!$A:$Y,$IU63+HR$23-$G$23,$IT63)</f>
        <v>46</v>
      </c>
      <c r="HS63" s="12">
        <f>INDEX('O3-8hr'!$A:$Y,$IU63+HS$23-$G$23,$IT63)</f>
        <v>31</v>
      </c>
      <c r="HT63" s="12">
        <f>INDEX('O3-8hr'!$A:$Y,$IU63+HT$23-$G$23,$IT63)</f>
        <v>19</v>
      </c>
      <c r="HU63" s="12">
        <f>INDEX('O3-8hr'!$A:$Y,$IU63+HU$23-$G$23,$IT63)</f>
        <v>16</v>
      </c>
      <c r="HV63" s="12">
        <f>INDEX('O3-8hr'!$A:$Y,$IU63+HV$23-$G$23,$IT63)</f>
        <v>35</v>
      </c>
      <c r="HW63" s="12">
        <f>INDEX('O3-8hr'!$A:$Y,$IU63+HW$23-$G$23,$IT63)</f>
        <v>36.000000000000007</v>
      </c>
      <c r="HX63" s="12">
        <f>INDEX('O3-8hr'!$A:$Y,$IU63+HX$23-$G$23,$IT63)</f>
        <v>27</v>
      </c>
      <c r="HY63" s="12">
        <f>INDEX('O3-8hr'!$A:$Y,$IU63+HY$23-$G$23,$IT63)</f>
        <v>26.000000000000004</v>
      </c>
      <c r="HZ63" s="12">
        <f>INDEX('O3-8hr'!$A:$Y,$IU63+HZ$23-$G$23,$IT63)</f>
        <v>18.000000000000004</v>
      </c>
      <c r="IA63" s="12">
        <f>INDEX('O3-8hr'!$A:$Y,$IU63+IA$23-$G$23,$IT63)</f>
        <v>27</v>
      </c>
      <c r="IB63" s="12">
        <f>INDEX('O3-8hr'!$A:$Y,$IU63+IB$23-$G$23,$IT63)</f>
        <v>20</v>
      </c>
      <c r="IC63" s="12">
        <f>INDEX('O3-8hr'!$A:$Y,$IU63+IC$23-$G$23,$IT63)</f>
        <v>26.000000000000004</v>
      </c>
      <c r="ID63" s="12">
        <f>INDEX('O3-8hr'!$A:$Y,$IU63+ID$23-$G$23,$IT63)</f>
        <v>37.000000000000007</v>
      </c>
      <c r="IE63" s="12">
        <f>INDEX('O3-8hr'!$A:$Y,$IU63+IE$23-$G$23,$IT63)</f>
        <v>42</v>
      </c>
      <c r="IF63" s="12">
        <f>INDEX('O3-8hr'!$A:$Y,$IU63+IF$23-$G$23,$IT63)</f>
        <v>42</v>
      </c>
      <c r="IG63" s="12">
        <f>INDEX('O3-8hr'!$A:$Y,$IU63+IG$23-$G$23,$IT63)</f>
        <v>42</v>
      </c>
      <c r="IH63" s="12">
        <f>INDEX('O3-8hr'!$A:$Y,$IU63+IH$23-$G$23,$IT63)</f>
        <v>42</v>
      </c>
      <c r="II63" s="12">
        <f>INDEX('O3-8hr'!$A:$Y,$IU63+II$23-$G$23,$IT63)</f>
        <v>39</v>
      </c>
      <c r="IJ63" s="12">
        <f>INDEX('O3-8hr'!$A:$Y,$IU63+IJ$23-$G$23,$IT63)</f>
        <v>32</v>
      </c>
      <c r="IK63" s="12">
        <f>INDEX('O3-8hr'!$A:$Y,$IU63+IK$23-$G$23,$IT63)</f>
        <v>27</v>
      </c>
      <c r="IL63" s="12">
        <f>INDEX('O3-8hr'!$A:$Y,$IU63+IL$23-$G$23,$IT63)</f>
        <v>23</v>
      </c>
      <c r="IM63" s="12">
        <f>INDEX('O3-8hr'!$A:$Y,$IU63+IM$23-$G$23,$IT63)</f>
        <v>38</v>
      </c>
      <c r="IN63" s="12">
        <f>INDEX('O3-8hr'!$A:$Y,$IU63+IN$23-$G$23,$IT63)</f>
        <v>47</v>
      </c>
      <c r="IO63" s="12">
        <f>INDEX('O3-8hr'!$A:$Y,$IU63+IO$23-$G$23,$IT63)</f>
        <v>36.000000000000007</v>
      </c>
      <c r="IP63" s="12">
        <f>INDEX('O3-8hr'!$A:$Y,$IU63+IP$23-$G$23,$IT63)</f>
        <v>30</v>
      </c>
      <c r="IQ63" s="17">
        <f>INDEX('O3-8hr'!$A:$Y,$IU63+IQ$23-$G$23,$IT63)</f>
        <v>30</v>
      </c>
      <c r="IR63" s="26">
        <f t="shared" si="58"/>
        <v>65</v>
      </c>
      <c r="IT63" s="26">
        <f>MATCH($B63,'O3-8hr'!$1:$1,0)</f>
        <v>14</v>
      </c>
      <c r="IU63" s="38">
        <f>MATCH(DATE($A63,$IT$19,$IU$19),'O3-8hr'!$B:$B,0)</f>
        <v>796</v>
      </c>
    </row>
    <row r="64" spans="1:255" ht="12.75" customHeight="1" x14ac:dyDescent="0.2">
      <c r="A64" s="26">
        <v>2017</v>
      </c>
      <c r="B64" s="26">
        <v>340210005</v>
      </c>
      <c r="C64" s="88">
        <f>INDEX(Sites!$A:$N,MATCH($B64,Sites!$A:$A,0),2)</f>
        <v>40.283092000000003</v>
      </c>
      <c r="D64" s="26" t="str">
        <f>INDEX(Sites!$A:$N,MATCH($B64,Sites!$A:$A,0),4)</f>
        <v>NJ</v>
      </c>
      <c r="E64" s="26" t="str">
        <f>INDEX(Sites!$A:$N,MATCH($B64,Sites!$A:$A,0),10)</f>
        <v>30.0</v>
      </c>
      <c r="F64" s="148" t="str">
        <f>INDEX(Sites!$A:$N,MATCH($B64,Sites!$A:$A,0),6)</f>
        <v>Rider University</v>
      </c>
      <c r="G64" s="18">
        <f>INDEX('O3-8hr'!$A:$Y,$IU64+G$23-$G$23,$IT64)</f>
        <v>34</v>
      </c>
      <c r="H64" s="12">
        <f>INDEX('O3-8hr'!$A:$Y,$IU64+H$23-$G$23,$IT64)</f>
        <v>43</v>
      </c>
      <c r="I64" s="12">
        <f>INDEX('O3-8hr'!$A:$Y,$IU64+I$23-$G$23,$IT64)</f>
        <v>40</v>
      </c>
      <c r="J64" s="12">
        <f>INDEX('O3-8hr'!$A:$Y,$IU64+J$23-$G$23,$IT64)</f>
        <v>40</v>
      </c>
      <c r="K64" s="12">
        <f>INDEX('O3-8hr'!$A:$Y,$IU64+K$23-$G$23,$IT64)</f>
        <v>41</v>
      </c>
      <c r="L64" s="12">
        <f>INDEX('O3-8hr'!$A:$Y,$IU64+L$23-$G$23,$IT64)</f>
        <v>36.000000000000007</v>
      </c>
      <c r="M64" s="12">
        <f>INDEX('O3-8hr'!$A:$Y,$IU64+M$23-$G$23,$IT64)</f>
        <v>39</v>
      </c>
      <c r="N64" s="12">
        <f>INDEX('O3-8hr'!$A:$Y,$IU64+N$23-$G$23,$IT64)</f>
        <v>47</v>
      </c>
      <c r="O64" s="12">
        <f>INDEX('O3-8hr'!$A:$Y,$IU64+O$23-$G$23,$IT64)</f>
        <v>51.000000000000007</v>
      </c>
      <c r="P64" s="12">
        <f>INDEX('O3-8hr'!$A:$Y,$IU64+P$23-$G$23,$IT64)</f>
        <v>39</v>
      </c>
      <c r="Q64" s="12">
        <f>INDEX('O3-8hr'!$A:$Y,$IU64+Q$23-$G$23,$IT64)</f>
        <v>42</v>
      </c>
      <c r="R64" s="12">
        <f>INDEX('O3-8hr'!$A:$Y,$IU64+R$23-$G$23,$IT64)</f>
        <v>40</v>
      </c>
      <c r="S64" s="12">
        <f>INDEX('O3-8hr'!$A:$Y,$IU64+S$23-$G$23,$IT64)</f>
        <v>37.000000000000007</v>
      </c>
      <c r="T64" s="12">
        <f>INDEX('O3-8hr'!$A:$Y,$IU64+T$23-$G$23,$IT64)</f>
        <v>38</v>
      </c>
      <c r="U64" s="12">
        <f>INDEX('O3-8hr'!$A:$Y,$IU64+U$23-$G$23,$IT64)</f>
        <v>43</v>
      </c>
      <c r="V64" s="12">
        <f>INDEX('O3-8hr'!$A:$Y,$IU64+V$23-$G$23,$IT64)</f>
        <v>48</v>
      </c>
      <c r="W64" s="12">
        <f>INDEX('O3-8hr'!$A:$Y,$IU64+W$23-$G$23,$IT64)</f>
        <v>51.000000000000007</v>
      </c>
      <c r="X64" s="12">
        <f>INDEX('O3-8hr'!$A:$Y,$IU64+X$23-$G$23,$IT64)</f>
        <v>39</v>
      </c>
      <c r="Y64" s="12">
        <f>INDEX('O3-8hr'!$A:$Y,$IU64+Y$23-$G$23,$IT64)</f>
        <v>52.000000000000007</v>
      </c>
      <c r="Z64" s="12">
        <f>INDEX('O3-8hr'!$A:$Y,$IU64+Z$23-$G$23,$IT64)</f>
        <v>57</v>
      </c>
      <c r="AA64" s="12">
        <f>INDEX('O3-8hr'!$A:$Y,$IU64+AA$23-$G$23,$IT64)</f>
        <v>46</v>
      </c>
      <c r="AB64" s="12">
        <f>INDEX('O3-8hr'!$A:$Y,$IU64+AB$23-$G$23,$IT64)</f>
        <v>44.000000000000007</v>
      </c>
      <c r="AC64" s="12">
        <f>INDEX('O3-8hr'!$A:$Y,$IU64+AC$23-$G$23,$IT64)</f>
        <v>43</v>
      </c>
      <c r="AD64" s="12">
        <f>INDEX('O3-8hr'!$A:$Y,$IU64+AD$23-$G$23,$IT64)</f>
        <v>45.000000000000007</v>
      </c>
      <c r="AE64" s="12">
        <f>INDEX('O3-8hr'!$A:$Y,$IU64+AE$23-$G$23,$IT64)</f>
        <v>30</v>
      </c>
      <c r="AF64" s="12">
        <f>INDEX('O3-8hr'!$A:$Y,$IU64+AF$23-$G$23,$IT64)</f>
        <v>35</v>
      </c>
      <c r="AG64" s="12">
        <f>INDEX('O3-8hr'!$A:$Y,$IU64+AG$23-$G$23,$IT64)</f>
        <v>20</v>
      </c>
      <c r="AH64" s="12">
        <f>INDEX('O3-8hr'!$A:$Y,$IU64+AH$23-$G$23,$IT64)</f>
        <v>18.000000000000004</v>
      </c>
      <c r="AI64" s="12">
        <f>INDEX('O3-8hr'!$A:$Y,$IU64+AI$23-$G$23,$IT64)</f>
        <v>44.000000000000007</v>
      </c>
      <c r="AJ64" s="12">
        <f>INDEX('O3-8hr'!$A:$Y,$IU64+AJ$23-$G$23,$IT64)</f>
        <v>38</v>
      </c>
      <c r="AK64" s="12">
        <f>INDEX('O3-8hr'!$A:$Y,$IU64+AK$23-$G$23,$IT64)</f>
        <v>39</v>
      </c>
      <c r="AL64" s="12">
        <f>INDEX('O3-8hr'!$A:$Y,$IU64+AL$23-$G$23,$IT64)</f>
        <v>38</v>
      </c>
      <c r="AM64" s="12">
        <f>INDEX('O3-8hr'!$A:$Y,$IU64+AM$23-$G$23,$IT64)</f>
        <v>45.000000000000007</v>
      </c>
      <c r="AN64" s="12">
        <f>INDEX('O3-8hr'!$A:$Y,$IU64+AN$23-$G$23,$IT64)</f>
        <v>49</v>
      </c>
      <c r="AO64" s="12">
        <f>INDEX('O3-8hr'!$A:$Y,$IU64+AO$23-$G$23,$IT64)</f>
        <v>14</v>
      </c>
      <c r="AP64" s="12">
        <f>INDEX('O3-8hr'!$A:$Y,$IU64+AP$23-$G$23,$IT64)</f>
        <v>44.000000000000007</v>
      </c>
      <c r="AQ64" s="12">
        <f>INDEX('O3-8hr'!$A:$Y,$IU64+AQ$23-$G$23,$IT64)</f>
        <v>33</v>
      </c>
      <c r="AR64" s="12">
        <f>INDEX('O3-8hr'!$A:$Y,$IU64+AR$23-$G$23,$IT64)</f>
        <v>35</v>
      </c>
      <c r="AS64" s="12">
        <f>INDEX('O3-8hr'!$A:$Y,$IU64+AS$23-$G$23,$IT64)</f>
        <v>46</v>
      </c>
      <c r="AT64" s="12">
        <f>INDEX('O3-8hr'!$A:$Y,$IU64+AT$23-$G$23,$IT64)</f>
        <v>55</v>
      </c>
      <c r="AU64" s="12">
        <f>INDEX('O3-8hr'!$A:$Y,$IU64+AU$23-$G$23,$IT64)</f>
        <v>61.000000000000007</v>
      </c>
      <c r="AV64" s="12">
        <f>INDEX('O3-8hr'!$A:$Y,$IU64+AV$23-$G$23,$IT64)</f>
        <v>68</v>
      </c>
      <c r="AW64" s="12">
        <f>INDEX('O3-8hr'!$A:$Y,$IU64+AW$23-$G$23,$IT64)</f>
        <v>51.000000000000007</v>
      </c>
      <c r="AX64" s="12">
        <f>INDEX('O3-8hr'!$A:$Y,$IU64+AX$23-$G$23,$IT64)</f>
        <v>49</v>
      </c>
      <c r="AY64" s="12">
        <f>INDEX('O3-8hr'!$A:$Y,$IU64+AY$23-$G$23,$IT64)</f>
        <v>50</v>
      </c>
      <c r="AZ64" s="12">
        <f>INDEX('O3-8hr'!$A:$Y,$IU64+AZ$23-$G$23,$IT64)</f>
        <v>45.000000000000007</v>
      </c>
      <c r="BA64" s="12">
        <f>INDEX('O3-8hr'!$A:$Y,$IU64+BA$23-$G$23,$IT64)</f>
        <v>51.000000000000007</v>
      </c>
      <c r="BB64" s="12">
        <f>INDEX('O3-8hr'!$A:$Y,$IU64+BB$23-$G$23,$IT64)</f>
        <v>46</v>
      </c>
      <c r="BC64" s="12">
        <f>INDEX('O3-8hr'!$A:$Y,$IU64+BC$23-$G$23,$IT64)</f>
        <v>43</v>
      </c>
      <c r="BD64" s="12">
        <f>INDEX('O3-8hr'!$A:$Y,$IU64+BD$23-$G$23,$IT64)</f>
        <v>40</v>
      </c>
      <c r="BE64" s="12">
        <f>INDEX('O3-8hr'!$A:$Y,$IU64+BE$23-$G$23,$IT64)</f>
        <v>37.000000000000007</v>
      </c>
      <c r="BF64" s="12">
        <f>INDEX('O3-8hr'!$A:$Y,$IU64+BF$23-$G$23,$IT64)</f>
        <v>32</v>
      </c>
      <c r="BG64" s="12">
        <f>INDEX('O3-8hr'!$A:$Y,$IU64+BG$23-$G$23,$IT64)</f>
        <v>25</v>
      </c>
      <c r="BH64" s="12">
        <f>INDEX('O3-8hr'!$A:$Y,$IU64+BH$23-$G$23,$IT64)</f>
        <v>36.000000000000007</v>
      </c>
      <c r="BI64" s="12">
        <f>INDEX('O3-8hr'!$A:$Y,$IU64+BI$23-$G$23,$IT64)</f>
        <v>32</v>
      </c>
      <c r="BJ64" s="12">
        <f>INDEX('O3-8hr'!$A:$Y,$IU64+BJ$23-$G$23,$IT64)</f>
        <v>26.000000000000004</v>
      </c>
      <c r="BK64" s="12">
        <f>INDEX('O3-8hr'!$A:$Y,$IU64+BK$23-$G$23,$IT64)</f>
        <v>23</v>
      </c>
      <c r="BL64" s="12">
        <f>INDEX('O3-8hr'!$A:$Y,$IU64+BL$23-$G$23,$IT64)</f>
        <v>37.000000000000007</v>
      </c>
      <c r="BM64" s="12">
        <f>INDEX('O3-8hr'!$A:$Y,$IU64+BM$23-$G$23,$IT64)</f>
        <v>58</v>
      </c>
      <c r="BN64" s="12">
        <f>INDEX('O3-8hr'!$A:$Y,$IU64+BN$23-$G$23,$IT64)</f>
        <v>45.000000000000007</v>
      </c>
      <c r="BO64" s="12">
        <f>INDEX('O3-8hr'!$A:$Y,$IU64+BO$23-$G$23,$IT64)</f>
        <v>40</v>
      </c>
      <c r="BP64" s="12">
        <f>INDEX('O3-8hr'!$A:$Y,$IU64+BP$23-$G$23,$IT64)</f>
        <v>29</v>
      </c>
      <c r="BQ64" s="12">
        <f>INDEX('O3-8hr'!$A:$Y,$IU64+BQ$23-$G$23,$IT64)</f>
        <v>49</v>
      </c>
      <c r="BR64" s="12">
        <f>INDEX('O3-8hr'!$A:$Y,$IU64+BR$23-$G$23,$IT64)</f>
        <v>40</v>
      </c>
      <c r="BS64" s="12">
        <f>INDEX('O3-8hr'!$A:$Y,$IU64+BS$23-$G$23,$IT64)</f>
        <v>45.000000000000007</v>
      </c>
      <c r="BT64" s="12">
        <f>INDEX('O3-8hr'!$A:$Y,$IU64+BT$23-$G$23,$IT64)</f>
        <v>28</v>
      </c>
      <c r="BU64" s="12">
        <f>INDEX('O3-8hr'!$A:$Y,$IU64+BU$23-$G$23,$IT64)</f>
        <v>33</v>
      </c>
      <c r="BV64" s="12">
        <f>INDEX('O3-8hr'!$A:$Y,$IU64+BV$23-$G$23,$IT64)</f>
        <v>33</v>
      </c>
      <c r="BW64" s="12">
        <f>INDEX('O3-8hr'!$A:$Y,$IU64+BW$23-$G$23,$IT64)</f>
        <v>39</v>
      </c>
      <c r="BX64" s="12">
        <f>INDEX('O3-8hr'!$A:$Y,$IU64+BX$23-$G$23,$IT64)</f>
        <v>49</v>
      </c>
      <c r="BY64" s="12">
        <f>INDEX('O3-8hr'!$A:$Y,$IU64+BY$23-$G$23,$IT64)</f>
        <v>46</v>
      </c>
      <c r="BZ64" s="12">
        <f>INDEX('O3-8hr'!$A:$Y,$IU64+BZ$23-$G$23,$IT64)</f>
        <v>33</v>
      </c>
      <c r="CA64" s="12">
        <f>INDEX('O3-8hr'!$A:$Y,$IU64+CA$23-$G$23,$IT64)</f>
        <v>35</v>
      </c>
      <c r="CB64" s="12">
        <f>INDEX('O3-8hr'!$A:$Y,$IU64+CB$23-$G$23,$IT64)</f>
        <v>34</v>
      </c>
      <c r="CC64" s="12">
        <f>INDEX('O3-8hr'!$A:$Y,$IU64+CC$23-$G$23,$IT64)</f>
        <v>41</v>
      </c>
      <c r="CD64" s="12">
        <f>INDEX('O3-8hr'!$A:$Y,$IU64+CD$23-$G$23,$IT64)</f>
        <v>38</v>
      </c>
      <c r="CE64" s="12">
        <f>INDEX('O3-8hr'!$A:$Y,$IU64+CE$23-$G$23,$IT64)</f>
        <v>51.000000000000007</v>
      </c>
      <c r="CF64" s="12">
        <f>INDEX('O3-8hr'!$A:$Y,$IU64+CF$23-$G$23,$IT64)</f>
        <v>77</v>
      </c>
      <c r="CG64" s="12">
        <f>INDEX('O3-8hr'!$A:$Y,$IU64+CG$23-$G$23,$IT64)</f>
        <v>80</v>
      </c>
      <c r="CH64" s="12">
        <f>INDEX('O3-8hr'!$A:$Y,$IU64+CH$23-$G$23,$IT64)</f>
        <v>56</v>
      </c>
      <c r="CI64" s="12">
        <f>INDEX('O3-8hr'!$A:$Y,$IU64+CI$23-$G$23,$IT64)</f>
        <v>35</v>
      </c>
      <c r="CJ64" s="12">
        <f>INDEX('O3-8hr'!$A:$Y,$IU64+CJ$23-$G$23,$IT64)</f>
        <v>39</v>
      </c>
      <c r="CK64" s="12">
        <f>INDEX('O3-8hr'!$A:$Y,$IU64+CK$23-$G$23,$IT64)</f>
        <v>16</v>
      </c>
      <c r="CL64" s="12">
        <f>INDEX('O3-8hr'!$A:$Y,$IU64+CL$23-$G$23,$IT64)</f>
        <v>24</v>
      </c>
      <c r="CM64" s="12">
        <f>INDEX('O3-8hr'!$A:$Y,$IU64+CM$23-$G$23,$IT64)</f>
        <v>47</v>
      </c>
      <c r="CN64" s="12">
        <f>INDEX('O3-8hr'!$A:$Y,$IU64+CN$23-$G$23,$IT64)</f>
        <v>29</v>
      </c>
      <c r="CO64" s="12" t="str">
        <f>INDEX('O3-8hr'!$A:$Y,$IU64+CO$23-$G$23,$IT64)</f>
        <v/>
      </c>
      <c r="CP64" s="12" t="str">
        <f>INDEX('O3-8hr'!$A:$Y,$IU64+CP$23-$G$23,$IT64)</f>
        <v/>
      </c>
      <c r="CQ64" s="12" t="str">
        <f>INDEX('O3-8hr'!$A:$Y,$IU64+CQ$23-$G$23,$IT64)</f>
        <v/>
      </c>
      <c r="CR64" s="12" t="str">
        <f>INDEX('O3-8hr'!$A:$Y,$IU64+CR$23-$G$23,$IT64)</f>
        <v/>
      </c>
      <c r="CS64" s="12" t="str">
        <f>INDEX('O3-8hr'!$A:$Y,$IU64+CS$23-$G$23,$IT64)</f>
        <v/>
      </c>
      <c r="CT64" s="12" t="str">
        <f>INDEX('O3-8hr'!$A:$Y,$IU64+CT$23-$G$23,$IT64)</f>
        <v/>
      </c>
      <c r="CU64" s="12">
        <f>INDEX('O3-8hr'!$A:$Y,$IU64+CU$23-$G$23,$IT64)</f>
        <v>43</v>
      </c>
      <c r="CV64" s="12">
        <f>INDEX('O3-8hr'!$A:$Y,$IU64+CV$23-$G$23,$IT64)</f>
        <v>47</v>
      </c>
      <c r="CW64" s="12">
        <f>INDEX('O3-8hr'!$A:$Y,$IU64+CW$23-$G$23,$IT64)</f>
        <v>39</v>
      </c>
      <c r="CX64" s="12">
        <f>INDEX('O3-8hr'!$A:$Y,$IU64+CX$23-$G$23,$IT64)</f>
        <v>38</v>
      </c>
      <c r="CY64" s="12">
        <f>INDEX('O3-8hr'!$A:$Y,$IU64+CY$23-$G$23,$IT64)</f>
        <v>33</v>
      </c>
      <c r="CZ64" s="12">
        <f>INDEX('O3-8hr'!$A:$Y,$IU64+CZ$23-$G$23,$IT64)</f>
        <v>15.000000000000002</v>
      </c>
      <c r="DA64" s="12">
        <f>INDEX('O3-8hr'!$A:$Y,$IU64+DA$23-$G$23,$IT64)</f>
        <v>38</v>
      </c>
      <c r="DB64" s="12">
        <f>INDEX('O3-8hr'!$A:$Y,$IU64+DB$23-$G$23,$IT64)</f>
        <v>42</v>
      </c>
      <c r="DC64" s="12">
        <f>INDEX('O3-8hr'!$A:$Y,$IU64+DC$23-$G$23,$IT64)</f>
        <v>51.000000000000007</v>
      </c>
      <c r="DD64" s="12">
        <f>INDEX('O3-8hr'!$A:$Y,$IU64+DD$23-$G$23,$IT64)</f>
        <v>67</v>
      </c>
      <c r="DE64" s="12">
        <f>INDEX('O3-8hr'!$A:$Y,$IU64+DE$23-$G$23,$IT64)</f>
        <v>58</v>
      </c>
      <c r="DF64" s="12">
        <f>INDEX('O3-8hr'!$A:$Y,$IU64+DF$23-$G$23,$IT64)</f>
        <v>69</v>
      </c>
      <c r="DG64" s="12">
        <f>INDEX('O3-8hr'!$A:$Y,$IU64+DG$23-$G$23,$IT64)</f>
        <v>67</v>
      </c>
      <c r="DH64" s="12">
        <f>INDEX('O3-8hr'!$A:$Y,$IU64+DH$23-$G$23,$IT64)</f>
        <v>53.000000000000007</v>
      </c>
      <c r="DI64" s="12">
        <f>INDEX('O3-8hr'!$A:$Y,$IU64+DI$23-$G$23,$IT64)</f>
        <v>45.000000000000007</v>
      </c>
      <c r="DJ64" s="12">
        <f>INDEX('O3-8hr'!$A:$Y,$IU64+DJ$23-$G$23,$IT64)</f>
        <v>24</v>
      </c>
      <c r="DK64" s="12">
        <f>INDEX('O3-8hr'!$A:$Y,$IU64+DK$23-$G$23,$IT64)</f>
        <v>26.000000000000004</v>
      </c>
      <c r="DL64" s="12">
        <f>INDEX('O3-8hr'!$A:$Y,$IU64+DL$23-$G$23,$IT64)</f>
        <v>36.000000000000007</v>
      </c>
      <c r="DM64" s="12">
        <f>INDEX('O3-8hr'!$A:$Y,$IU64+DM$23-$G$23,$IT64)</f>
        <v>33</v>
      </c>
      <c r="DN64" s="12">
        <f>INDEX('O3-8hr'!$A:$Y,$IU64+DN$23-$G$23,$IT64)</f>
        <v>58</v>
      </c>
      <c r="DO64" s="12">
        <f>INDEX('O3-8hr'!$A:$Y,$IU64+DO$23-$G$23,$IT64)</f>
        <v>59.000000000000007</v>
      </c>
      <c r="DP64" s="12">
        <f>INDEX('O3-8hr'!$A:$Y,$IU64+DP$23-$G$23,$IT64)</f>
        <v>76</v>
      </c>
      <c r="DQ64" s="12">
        <f>INDEX('O3-8hr'!$A:$Y,$IU64+DQ$23-$G$23,$IT64)</f>
        <v>29</v>
      </c>
      <c r="DR64" s="12">
        <f>INDEX('O3-8hr'!$A:$Y,$IU64+DR$23-$G$23,$IT64)</f>
        <v>44.000000000000007</v>
      </c>
      <c r="DS64" s="12">
        <f>INDEX('O3-8hr'!$A:$Y,$IU64+DS$23-$G$23,$IT64)</f>
        <v>48</v>
      </c>
      <c r="DT64" s="12">
        <f>INDEX('O3-8hr'!$A:$Y,$IU64+DT$23-$G$23,$IT64)</f>
        <v>54</v>
      </c>
      <c r="DU64" s="12">
        <f>INDEX('O3-8hr'!$A:$Y,$IU64+DU$23-$G$23,$IT64)</f>
        <v>49</v>
      </c>
      <c r="DV64" s="12">
        <f>INDEX('O3-8hr'!$A:$Y,$IU64+DV$23-$G$23,$IT64)</f>
        <v>45.000000000000007</v>
      </c>
      <c r="DW64" s="12">
        <f>INDEX('O3-8hr'!$A:$Y,$IU64+DW$23-$G$23,$IT64)</f>
        <v>61.000000000000007</v>
      </c>
      <c r="DX64" s="12">
        <f>INDEX('O3-8hr'!$A:$Y,$IU64+DX$23-$G$23,$IT64)</f>
        <v>68</v>
      </c>
      <c r="DY64" s="12">
        <f>INDEX('O3-8hr'!$A:$Y,$IU64+DY$23-$G$23,$IT64)</f>
        <v>31</v>
      </c>
      <c r="DZ64" s="12">
        <f>INDEX('O3-8hr'!$A:$Y,$IU64+DZ$23-$G$23,$IT64)</f>
        <v>53.000000000000007</v>
      </c>
      <c r="EA64" s="12">
        <f>INDEX('O3-8hr'!$A:$Y,$IU64+EA$23-$G$23,$IT64)</f>
        <v>57</v>
      </c>
      <c r="EB64" s="12">
        <f>INDEX('O3-8hr'!$A:$Y,$IU64+EB$23-$G$23,$IT64)</f>
        <v>58</v>
      </c>
      <c r="EC64" s="12">
        <f>INDEX('O3-8hr'!$A:$Y,$IU64+EC$23-$G$23,$IT64)</f>
        <v>45.000000000000007</v>
      </c>
      <c r="ED64" s="12">
        <f>INDEX('O3-8hr'!$A:$Y,$IU64+ED$23-$G$23,$IT64)</f>
        <v>25</v>
      </c>
      <c r="EE64" s="12">
        <f>INDEX('O3-8hr'!$A:$Y,$IU64+EE$23-$G$23,$IT64)</f>
        <v>42</v>
      </c>
      <c r="EF64" s="12">
        <f>INDEX('O3-8hr'!$A:$Y,$IU64+EF$23-$G$23,$IT64)</f>
        <v>54</v>
      </c>
      <c r="EG64" s="12">
        <f>INDEX('O3-8hr'!$A:$Y,$IU64+EG$23-$G$23,$IT64)</f>
        <v>41</v>
      </c>
      <c r="EH64" s="12">
        <f>INDEX('O3-8hr'!$A:$Y,$IU64+EH$23-$G$23,$IT64)</f>
        <v>48</v>
      </c>
      <c r="EI64" s="12">
        <f>INDEX('O3-8hr'!$A:$Y,$IU64+EI$23-$G$23,$IT64)</f>
        <v>62</v>
      </c>
      <c r="EJ64" s="12">
        <f>INDEX('O3-8hr'!$A:$Y,$IU64+EJ$23-$G$23,$IT64)</f>
        <v>60</v>
      </c>
      <c r="EK64" s="12">
        <f>INDEX('O3-8hr'!$A:$Y,$IU64+EK$23-$G$23,$IT64)</f>
        <v>56</v>
      </c>
      <c r="EL64" s="12">
        <f>INDEX('O3-8hr'!$A:$Y,$IU64+EL$23-$G$23,$IT64)</f>
        <v>15.000000000000002</v>
      </c>
      <c r="EM64" s="12">
        <f>INDEX('O3-8hr'!$A:$Y,$IU64+EM$23-$G$23,$IT64)</f>
        <v>43</v>
      </c>
      <c r="EN64" s="12">
        <f>INDEX('O3-8hr'!$A:$Y,$IU64+EN$23-$G$23,$IT64)</f>
        <v>41</v>
      </c>
      <c r="EO64" s="12">
        <f>INDEX('O3-8hr'!$A:$Y,$IU64+EO$23-$G$23,$IT64)</f>
        <v>47</v>
      </c>
      <c r="EP64" s="12">
        <f>INDEX('O3-8hr'!$A:$Y,$IU64+EP$23-$G$23,$IT64)</f>
        <v>66</v>
      </c>
      <c r="EQ64" s="12">
        <f>INDEX('O3-8hr'!$A:$Y,$IU64+EQ$23-$G$23,$IT64)</f>
        <v>66</v>
      </c>
      <c r="ER64" s="12">
        <f>INDEX('O3-8hr'!$A:$Y,$IU64+ER$23-$G$23,$IT64)</f>
        <v>67</v>
      </c>
      <c r="ES64" s="12">
        <f>INDEX('O3-8hr'!$A:$Y,$IU64+ES$23-$G$23,$IT64)</f>
        <v>54</v>
      </c>
      <c r="ET64" s="12">
        <f>INDEX('O3-8hr'!$A:$Y,$IU64+ET$23-$G$23,$IT64)</f>
        <v>59.000000000000007</v>
      </c>
      <c r="EU64" s="12">
        <f>INDEX('O3-8hr'!$A:$Y,$IU64+EU$23-$G$23,$IT64)</f>
        <v>48</v>
      </c>
      <c r="EV64" s="12">
        <f>INDEX('O3-8hr'!$A:$Y,$IU64+EV$23-$G$23,$IT64)</f>
        <v>35</v>
      </c>
      <c r="EW64" s="12">
        <f>INDEX('O3-8hr'!$A:$Y,$IU64+EW$23-$G$23,$IT64)</f>
        <v>28</v>
      </c>
      <c r="EX64" s="12">
        <f>INDEX('O3-8hr'!$A:$Y,$IU64+EX$23-$G$23,$IT64)</f>
        <v>40</v>
      </c>
      <c r="EY64" s="12">
        <f>INDEX('O3-8hr'!$A:$Y,$IU64+EY$23-$G$23,$IT64)</f>
        <v>37.000000000000007</v>
      </c>
      <c r="EZ64" s="12">
        <f>INDEX('O3-8hr'!$A:$Y,$IU64+EZ$23-$G$23,$IT64)</f>
        <v>60</v>
      </c>
      <c r="FA64" s="12">
        <f>INDEX('O3-8hr'!$A:$Y,$IU64+FA$23-$G$23,$IT64)</f>
        <v>29</v>
      </c>
      <c r="FB64" s="12">
        <f>INDEX('O3-8hr'!$A:$Y,$IU64+FB$23-$G$23,$IT64)</f>
        <v>36.000000000000007</v>
      </c>
      <c r="FC64" s="12">
        <f>INDEX('O3-8hr'!$A:$Y,$IU64+FC$23-$G$23,$IT64)</f>
        <v>35</v>
      </c>
      <c r="FD64" s="12">
        <f>INDEX('O3-8hr'!$A:$Y,$IU64+FD$23-$G$23,$IT64)</f>
        <v>51.000000000000007</v>
      </c>
      <c r="FE64" s="12">
        <f>INDEX('O3-8hr'!$A:$Y,$IU64+FE$23-$G$23,$IT64)</f>
        <v>42</v>
      </c>
      <c r="FF64" s="12">
        <f>INDEX('O3-8hr'!$A:$Y,$IU64+FF$23-$G$23,$IT64)</f>
        <v>51.000000000000007</v>
      </c>
      <c r="FG64" s="12">
        <f>INDEX('O3-8hr'!$A:$Y,$IU64+FG$23-$G$23,$IT64)</f>
        <v>40</v>
      </c>
      <c r="FH64" s="12">
        <f>INDEX('O3-8hr'!$A:$Y,$IU64+FH$23-$G$23,$IT64)</f>
        <v>32</v>
      </c>
      <c r="FI64" s="12">
        <f>INDEX('O3-8hr'!$A:$Y,$IU64+FI$23-$G$23,$IT64)</f>
        <v>30</v>
      </c>
      <c r="FJ64" s="12">
        <f>INDEX('O3-8hr'!$A:$Y,$IU64+FJ$23-$G$23,$IT64)</f>
        <v>25</v>
      </c>
      <c r="FK64" s="12">
        <f>INDEX('O3-8hr'!$A:$Y,$IU64+FK$23-$G$23,$IT64)</f>
        <v>33</v>
      </c>
      <c r="FL64" s="12">
        <f>INDEX('O3-8hr'!$A:$Y,$IU64+FL$23-$G$23,$IT64)</f>
        <v>42</v>
      </c>
      <c r="FM64" s="12">
        <f>INDEX('O3-8hr'!$A:$Y,$IU64+FM$23-$G$23,$IT64)</f>
        <v>53.000000000000007</v>
      </c>
      <c r="FN64" s="12">
        <f>INDEX('O3-8hr'!$A:$Y,$IU64+FN$23-$G$23,$IT64)</f>
        <v>46</v>
      </c>
      <c r="FO64" s="12">
        <f>INDEX('O3-8hr'!$A:$Y,$IU64+FO$23-$G$23,$IT64)</f>
        <v>32</v>
      </c>
      <c r="FP64" s="12">
        <f>INDEX('O3-8hr'!$A:$Y,$IU64+FP$23-$G$23,$IT64)</f>
        <v>42</v>
      </c>
      <c r="FQ64" s="12">
        <f>INDEX('O3-8hr'!$A:$Y,$IU64+FQ$23-$G$23,$IT64)</f>
        <v>39</v>
      </c>
      <c r="FR64" s="12">
        <f>INDEX('O3-8hr'!$A:$Y,$IU64+FR$23-$G$23,$IT64)</f>
        <v>26.000000000000004</v>
      </c>
      <c r="FS64" s="12">
        <f>INDEX('O3-8hr'!$A:$Y,$IU64+FS$23-$G$23,$IT64)</f>
        <v>50</v>
      </c>
      <c r="FT64" s="12">
        <f>INDEX('O3-8hr'!$A:$Y,$IU64+FT$23-$G$23,$IT64)</f>
        <v>51.000000000000007</v>
      </c>
      <c r="FU64" s="12">
        <f>INDEX('O3-8hr'!$A:$Y,$IU64+FU$23-$G$23,$IT64)</f>
        <v>28</v>
      </c>
      <c r="FV64" s="12">
        <f>INDEX('O3-8hr'!$A:$Y,$IU64+FV$23-$G$23,$IT64)</f>
        <v>49</v>
      </c>
      <c r="FW64" s="12">
        <f>INDEX('O3-8hr'!$A:$Y,$IU64+FW$23-$G$23,$IT64)</f>
        <v>35</v>
      </c>
      <c r="FX64" s="12">
        <f>INDEX('O3-8hr'!$A:$Y,$IU64+FX$23-$G$23,$IT64)</f>
        <v>58</v>
      </c>
      <c r="FY64" s="12">
        <f>INDEX('O3-8hr'!$A:$Y,$IU64+FY$23-$G$23,$IT64)</f>
        <v>52.000000000000007</v>
      </c>
      <c r="FZ64" s="12">
        <f>INDEX('O3-8hr'!$A:$Y,$IU64+FZ$23-$G$23,$IT64)</f>
        <v>42</v>
      </c>
      <c r="GA64" s="12">
        <f>INDEX('O3-8hr'!$A:$Y,$IU64+GA$23-$G$23,$IT64)</f>
        <v>40</v>
      </c>
      <c r="GB64" s="12">
        <f>INDEX('O3-8hr'!$A:$Y,$IU64+GB$23-$G$23,$IT64)</f>
        <v>33</v>
      </c>
      <c r="GC64" s="12">
        <f>INDEX('O3-8hr'!$A:$Y,$IU64+GC$23-$G$23,$IT64)</f>
        <v>40</v>
      </c>
      <c r="GD64" s="12">
        <f>INDEX('O3-8hr'!$A:$Y,$IU64+GD$23-$G$23,$IT64)</f>
        <v>45.000000000000007</v>
      </c>
      <c r="GE64" s="12">
        <f>INDEX('O3-8hr'!$A:$Y,$IU64+GE$23-$G$23,$IT64)</f>
        <v>38</v>
      </c>
      <c r="GF64" s="12">
        <f>INDEX('O3-8hr'!$A:$Y,$IU64+GF$23-$G$23,$IT64)</f>
        <v>16</v>
      </c>
      <c r="GG64" s="12">
        <f>INDEX('O3-8hr'!$A:$Y,$IU64+GG$23-$G$23,$IT64)</f>
        <v>41</v>
      </c>
      <c r="GH64" s="12">
        <f>INDEX('O3-8hr'!$A:$Y,$IU64+GH$23-$G$23,$IT64)</f>
        <v>46</v>
      </c>
      <c r="GI64" s="12">
        <f>INDEX('O3-8hr'!$A:$Y,$IU64+GI$23-$G$23,$IT64)</f>
        <v>33</v>
      </c>
      <c r="GJ64" s="12">
        <f>INDEX('O3-8hr'!$A:$Y,$IU64+GJ$23-$G$23,$IT64)</f>
        <v>33</v>
      </c>
      <c r="GK64" s="12">
        <f>INDEX('O3-8hr'!$A:$Y,$IU64+GK$23-$G$23,$IT64)</f>
        <v>27</v>
      </c>
      <c r="GL64" s="12">
        <f>INDEX('O3-8hr'!$A:$Y,$IU64+GL$23-$G$23,$IT64)</f>
        <v>51.000000000000007</v>
      </c>
      <c r="GM64" s="12">
        <f>INDEX('O3-8hr'!$A:$Y,$IU64+GM$23-$G$23,$IT64)</f>
        <v>54</v>
      </c>
      <c r="GN64" s="12">
        <f>INDEX('O3-8hr'!$A:$Y,$IU64+GN$23-$G$23,$IT64)</f>
        <v>27</v>
      </c>
      <c r="GO64" s="12">
        <f>INDEX('O3-8hr'!$A:$Y,$IU64+GO$23-$G$23,$IT64)</f>
        <v>38</v>
      </c>
      <c r="GP64" s="12">
        <f>INDEX('O3-8hr'!$A:$Y,$IU64+GP$23-$G$23,$IT64)</f>
        <v>33</v>
      </c>
      <c r="GQ64" s="12">
        <f>INDEX('O3-8hr'!$A:$Y,$IU64+GQ$23-$G$23,$IT64)</f>
        <v>23</v>
      </c>
      <c r="GR64" s="12">
        <f>INDEX('O3-8hr'!$A:$Y,$IU64+GR$23-$G$23,$IT64)</f>
        <v>26.000000000000004</v>
      </c>
      <c r="GS64" s="12">
        <f>INDEX('O3-8hr'!$A:$Y,$IU64+GS$23-$G$23,$IT64)</f>
        <v>32</v>
      </c>
      <c r="GT64" s="12">
        <f>INDEX('O3-8hr'!$A:$Y,$IU64+GT$23-$G$23,$IT64)</f>
        <v>37.000000000000007</v>
      </c>
      <c r="GU64" s="12">
        <f>INDEX('O3-8hr'!$A:$Y,$IU64+GU$23-$G$23,$IT64)</f>
        <v>33</v>
      </c>
      <c r="GV64" s="12">
        <f>INDEX('O3-8hr'!$A:$Y,$IU64+GV$23-$G$23,$IT64)</f>
        <v>46</v>
      </c>
      <c r="GW64" s="12">
        <f>INDEX('O3-8hr'!$A:$Y,$IU64+GW$23-$G$23,$IT64)</f>
        <v>49</v>
      </c>
      <c r="GX64" s="12">
        <f>INDEX('O3-8hr'!$A:$Y,$IU64+GX$23-$G$23,$IT64)</f>
        <v>55</v>
      </c>
      <c r="GY64" s="12">
        <f>INDEX('O3-8hr'!$A:$Y,$IU64+GY$23-$G$23,$IT64)</f>
        <v>48</v>
      </c>
      <c r="GZ64" s="12">
        <f>INDEX('O3-8hr'!$A:$Y,$IU64+GZ$23-$G$23,$IT64)</f>
        <v>16</v>
      </c>
      <c r="HA64" s="12">
        <f>INDEX('O3-8hr'!$A:$Y,$IU64+HA$23-$G$23,$IT64)</f>
        <v>25</v>
      </c>
      <c r="HB64" s="12">
        <f>INDEX('O3-8hr'!$A:$Y,$IU64+HB$23-$G$23,$IT64)</f>
        <v>27</v>
      </c>
      <c r="HC64" s="12">
        <f>INDEX('O3-8hr'!$A:$Y,$IU64+HC$23-$G$23,$IT64)</f>
        <v>32</v>
      </c>
      <c r="HD64" s="12">
        <f>INDEX('O3-8hr'!$A:$Y,$IU64+HD$23-$G$23,$IT64)</f>
        <v>37.000000000000007</v>
      </c>
      <c r="HE64" s="12">
        <f>INDEX('O3-8hr'!$A:$Y,$IU64+HE$23-$G$23,$IT64)</f>
        <v>35</v>
      </c>
      <c r="HF64" s="12">
        <f>INDEX('O3-8hr'!$A:$Y,$IU64+HF$23-$G$23,$IT64)</f>
        <v>55</v>
      </c>
      <c r="HG64" s="12">
        <f>INDEX('O3-8hr'!$A:$Y,$IU64+HG$23-$G$23,$IT64)</f>
        <v>65</v>
      </c>
      <c r="HH64" s="12">
        <f>INDEX('O3-8hr'!$A:$Y,$IU64+HH$23-$G$23,$IT64)</f>
        <v>28</v>
      </c>
      <c r="HI64" s="12">
        <f>INDEX('O3-8hr'!$A:$Y,$IU64+HI$23-$G$23,$IT64)</f>
        <v>21</v>
      </c>
      <c r="HJ64" s="12">
        <f>INDEX('O3-8hr'!$A:$Y,$IU64+HJ$23-$G$23,$IT64)</f>
        <v>37.000000000000007</v>
      </c>
      <c r="HK64" s="12">
        <f>INDEX('O3-8hr'!$A:$Y,$IU64+HK$23-$G$23,$IT64)</f>
        <v>36.000000000000007</v>
      </c>
      <c r="HL64" s="12">
        <f>INDEX('O3-8hr'!$A:$Y,$IU64+HL$23-$G$23,$IT64)</f>
        <v>22.000000000000004</v>
      </c>
      <c r="HM64" s="12">
        <f>INDEX('O3-8hr'!$A:$Y,$IU64+HM$23-$G$23,$IT64)</f>
        <v>34</v>
      </c>
      <c r="HN64" s="12">
        <f>INDEX('O3-8hr'!$A:$Y,$IU64+HN$23-$G$23,$IT64)</f>
        <v>36.000000000000007</v>
      </c>
      <c r="HO64" s="12">
        <f>INDEX('O3-8hr'!$A:$Y,$IU64+HO$23-$G$23,$IT64)</f>
        <v>33</v>
      </c>
      <c r="HP64" s="12">
        <f>INDEX('O3-8hr'!$A:$Y,$IU64+HP$23-$G$23,$IT64)</f>
        <v>44.000000000000007</v>
      </c>
      <c r="HQ64" s="12">
        <f>INDEX('O3-8hr'!$A:$Y,$IU64+HQ$23-$G$23,$IT64)</f>
        <v>48</v>
      </c>
      <c r="HR64" s="12">
        <f>INDEX('O3-8hr'!$A:$Y,$IU64+HR$23-$G$23,$IT64)</f>
        <v>44.000000000000007</v>
      </c>
      <c r="HS64" s="12">
        <f>INDEX('O3-8hr'!$A:$Y,$IU64+HS$23-$G$23,$IT64)</f>
        <v>37.000000000000007</v>
      </c>
      <c r="HT64" s="12">
        <f>INDEX('O3-8hr'!$A:$Y,$IU64+HT$23-$G$23,$IT64)</f>
        <v>15.000000000000002</v>
      </c>
      <c r="HU64" s="12">
        <f>INDEX('O3-8hr'!$A:$Y,$IU64+HU$23-$G$23,$IT64)</f>
        <v>13.000000000000002</v>
      </c>
      <c r="HV64" s="12">
        <f>INDEX('O3-8hr'!$A:$Y,$IU64+HV$23-$G$23,$IT64)</f>
        <v>34</v>
      </c>
      <c r="HW64" s="12">
        <f>INDEX('O3-8hr'!$A:$Y,$IU64+HW$23-$G$23,$IT64)</f>
        <v>25</v>
      </c>
      <c r="HX64" s="12">
        <f>INDEX('O3-8hr'!$A:$Y,$IU64+HX$23-$G$23,$IT64)</f>
        <v>25</v>
      </c>
      <c r="HY64" s="12">
        <f>INDEX('O3-8hr'!$A:$Y,$IU64+HY$23-$G$23,$IT64)</f>
        <v>27</v>
      </c>
      <c r="HZ64" s="12">
        <f>INDEX('O3-8hr'!$A:$Y,$IU64+HZ$23-$G$23,$IT64)</f>
        <v>22.000000000000004</v>
      </c>
      <c r="IA64" s="12">
        <f>INDEX('O3-8hr'!$A:$Y,$IU64+IA$23-$G$23,$IT64)</f>
        <v>26.000000000000004</v>
      </c>
      <c r="IB64" s="12">
        <f>INDEX('O3-8hr'!$A:$Y,$IU64+IB$23-$G$23,$IT64)</f>
        <v>25</v>
      </c>
      <c r="IC64" s="12">
        <f>INDEX('O3-8hr'!$A:$Y,$IU64+IC$23-$G$23,$IT64)</f>
        <v>27</v>
      </c>
      <c r="ID64" s="12">
        <f>INDEX('O3-8hr'!$A:$Y,$IU64+ID$23-$G$23,$IT64)</f>
        <v>37.000000000000007</v>
      </c>
      <c r="IE64" s="12">
        <f>INDEX('O3-8hr'!$A:$Y,$IU64+IE$23-$G$23,$IT64)</f>
        <v>36.000000000000007</v>
      </c>
      <c r="IF64" s="12">
        <f>INDEX('O3-8hr'!$A:$Y,$IU64+IF$23-$G$23,$IT64)</f>
        <v>43</v>
      </c>
      <c r="IG64" s="12">
        <f>INDEX('O3-8hr'!$A:$Y,$IU64+IG$23-$G$23,$IT64)</f>
        <v>40</v>
      </c>
      <c r="IH64" s="12">
        <f>INDEX('O3-8hr'!$A:$Y,$IU64+IH$23-$G$23,$IT64)</f>
        <v>39</v>
      </c>
      <c r="II64" s="12">
        <f>INDEX('O3-8hr'!$A:$Y,$IU64+II$23-$G$23,$IT64)</f>
        <v>33</v>
      </c>
      <c r="IJ64" s="12">
        <f>INDEX('O3-8hr'!$A:$Y,$IU64+IJ$23-$G$23,$IT64)</f>
        <v>29</v>
      </c>
      <c r="IK64" s="12">
        <f>INDEX('O3-8hr'!$A:$Y,$IU64+IK$23-$G$23,$IT64)</f>
        <v>31</v>
      </c>
      <c r="IL64" s="12">
        <f>INDEX('O3-8hr'!$A:$Y,$IU64+IL$23-$G$23,$IT64)</f>
        <v>20</v>
      </c>
      <c r="IM64" s="12">
        <f>INDEX('O3-8hr'!$A:$Y,$IU64+IM$23-$G$23,$IT64)</f>
        <v>31</v>
      </c>
      <c r="IN64" s="12">
        <f>INDEX('O3-8hr'!$A:$Y,$IU64+IN$23-$G$23,$IT64)</f>
        <v>42</v>
      </c>
      <c r="IO64" s="12">
        <f>INDEX('O3-8hr'!$A:$Y,$IU64+IO$23-$G$23,$IT64)</f>
        <v>32</v>
      </c>
      <c r="IP64" s="12">
        <f>INDEX('O3-8hr'!$A:$Y,$IU64+IP$23-$G$23,$IT64)</f>
        <v>29</v>
      </c>
      <c r="IQ64" s="17">
        <f>INDEX('O3-8hr'!$A:$Y,$IU64+IQ$23-$G$23,$IT64)</f>
        <v>28</v>
      </c>
      <c r="IR64" s="26">
        <f t="shared" si="58"/>
        <v>80</v>
      </c>
      <c r="IT64" s="26">
        <f>MATCH($B64,'O3-8hr'!$1:$1,0)</f>
        <v>16</v>
      </c>
      <c r="IU64" s="38">
        <f>MATCH(DATE($A64,$IT$19,$IU$19),'O3-8hr'!$B:$B,0)</f>
        <v>796</v>
      </c>
    </row>
    <row r="65" spans="1:255" ht="12.75" customHeight="1" x14ac:dyDescent="0.2">
      <c r="A65" s="26">
        <v>2017</v>
      </c>
      <c r="B65" s="26">
        <v>340219991</v>
      </c>
      <c r="C65" s="88">
        <f>INDEX(Sites!$A:$N,MATCH($B65,Sites!$A:$A,0),2)</f>
        <v>40.3125</v>
      </c>
      <c r="D65" s="26" t="str">
        <f>INDEX(Sites!$A:$N,MATCH($B65,Sites!$A:$A,0),4)</f>
        <v>NJ</v>
      </c>
      <c r="E65" s="26" t="str">
        <f>INDEX(Sites!$A:$N,MATCH($B65,Sites!$A:$A,0),10)</f>
        <v>61.0</v>
      </c>
      <c r="F65" s="148" t="str">
        <f>INDEX(Sites!$A:$N,MATCH($B65,Sites!$A:$A,0),6)</f>
        <v>Washington Crossing</v>
      </c>
      <c r="G65" s="18">
        <f>INDEX('O3-8hr'!$A:$Y,$IU65+G$23-$G$23,$IT65)</f>
        <v>37.000000000000007</v>
      </c>
      <c r="H65" s="12">
        <f>INDEX('O3-8hr'!$A:$Y,$IU65+H$23-$G$23,$IT65)</f>
        <v>44.000000000000007</v>
      </c>
      <c r="I65" s="12">
        <f>INDEX('O3-8hr'!$A:$Y,$IU65+I$23-$G$23,$IT65)</f>
        <v>41</v>
      </c>
      <c r="J65" s="12">
        <f>INDEX('O3-8hr'!$A:$Y,$IU65+J$23-$G$23,$IT65)</f>
        <v>41</v>
      </c>
      <c r="K65" s="12">
        <f>INDEX('O3-8hr'!$A:$Y,$IU65+K$23-$G$23,$IT65)</f>
        <v>41</v>
      </c>
      <c r="L65" s="12">
        <f>INDEX('O3-8hr'!$A:$Y,$IU65+L$23-$G$23,$IT65)</f>
        <v>40</v>
      </c>
      <c r="M65" s="12">
        <f>INDEX('O3-8hr'!$A:$Y,$IU65+M$23-$G$23,$IT65)</f>
        <v>41</v>
      </c>
      <c r="N65" s="12">
        <f>INDEX('O3-8hr'!$A:$Y,$IU65+N$23-$G$23,$IT65)</f>
        <v>48</v>
      </c>
      <c r="O65" s="12">
        <f>INDEX('O3-8hr'!$A:$Y,$IU65+O$23-$G$23,$IT65)</f>
        <v>53.000000000000007</v>
      </c>
      <c r="P65" s="12">
        <f>INDEX('O3-8hr'!$A:$Y,$IU65+P$23-$G$23,$IT65)</f>
        <v>40</v>
      </c>
      <c r="Q65" s="12">
        <f>INDEX('O3-8hr'!$A:$Y,$IU65+Q$23-$G$23,$IT65)</f>
        <v>42</v>
      </c>
      <c r="R65" s="12">
        <f>INDEX('O3-8hr'!$A:$Y,$IU65+R$23-$G$23,$IT65)</f>
        <v>41</v>
      </c>
      <c r="S65" s="12">
        <f>INDEX('O3-8hr'!$A:$Y,$IU65+S$23-$G$23,$IT65)</f>
        <v>38</v>
      </c>
      <c r="T65" s="12">
        <f>INDEX('O3-8hr'!$A:$Y,$IU65+T$23-$G$23,$IT65)</f>
        <v>38</v>
      </c>
      <c r="U65" s="12">
        <f>INDEX('O3-8hr'!$A:$Y,$IU65+U$23-$G$23,$IT65)</f>
        <v>44.000000000000007</v>
      </c>
      <c r="V65" s="12">
        <f>INDEX('O3-8hr'!$A:$Y,$IU65+V$23-$G$23,$IT65)</f>
        <v>48</v>
      </c>
      <c r="W65" s="12">
        <f>INDEX('O3-8hr'!$A:$Y,$IU65+W$23-$G$23,$IT65)</f>
        <v>53.000000000000007</v>
      </c>
      <c r="X65" s="12">
        <f>INDEX('O3-8hr'!$A:$Y,$IU65+X$23-$G$23,$IT65)</f>
        <v>41</v>
      </c>
      <c r="Y65" s="12">
        <f>INDEX('O3-8hr'!$A:$Y,$IU65+Y$23-$G$23,$IT65)</f>
        <v>53.000000000000007</v>
      </c>
      <c r="Z65" s="12">
        <f>INDEX('O3-8hr'!$A:$Y,$IU65+Z$23-$G$23,$IT65)</f>
        <v>58</v>
      </c>
      <c r="AA65" s="12">
        <f>INDEX('O3-8hr'!$A:$Y,$IU65+AA$23-$G$23,$IT65)</f>
        <v>49</v>
      </c>
      <c r="AB65" s="12">
        <f>INDEX('O3-8hr'!$A:$Y,$IU65+AB$23-$G$23,$IT65)</f>
        <v>45.000000000000007</v>
      </c>
      <c r="AC65" s="12">
        <f>INDEX('O3-8hr'!$A:$Y,$IU65+AC$23-$G$23,$IT65)</f>
        <v>45.000000000000007</v>
      </c>
      <c r="AD65" s="12">
        <f>INDEX('O3-8hr'!$A:$Y,$IU65+AD$23-$G$23,$IT65)</f>
        <v>47</v>
      </c>
      <c r="AE65" s="12">
        <f>INDEX('O3-8hr'!$A:$Y,$IU65+AE$23-$G$23,$IT65)</f>
        <v>31</v>
      </c>
      <c r="AF65" s="12">
        <f>INDEX('O3-8hr'!$A:$Y,$IU65+AF$23-$G$23,$IT65)</f>
        <v>37.000000000000007</v>
      </c>
      <c r="AG65" s="12">
        <f>INDEX('O3-8hr'!$A:$Y,$IU65+AG$23-$G$23,$IT65)</f>
        <v>25</v>
      </c>
      <c r="AH65" s="12">
        <f>INDEX('O3-8hr'!$A:$Y,$IU65+AH$23-$G$23,$IT65)</f>
        <v>19</v>
      </c>
      <c r="AI65" s="12">
        <f>INDEX('O3-8hr'!$A:$Y,$IU65+AI$23-$G$23,$IT65)</f>
        <v>46</v>
      </c>
      <c r="AJ65" s="12">
        <f>INDEX('O3-8hr'!$A:$Y,$IU65+AJ$23-$G$23,$IT65)</f>
        <v>40</v>
      </c>
      <c r="AK65" s="12">
        <f>INDEX('O3-8hr'!$A:$Y,$IU65+AK$23-$G$23,$IT65)</f>
        <v>42</v>
      </c>
      <c r="AL65" s="12">
        <f>INDEX('O3-8hr'!$A:$Y,$IU65+AL$23-$G$23,$IT65)</f>
        <v>39</v>
      </c>
      <c r="AM65" s="12">
        <f>INDEX('O3-8hr'!$A:$Y,$IU65+AM$23-$G$23,$IT65)</f>
        <v>47</v>
      </c>
      <c r="AN65" s="12">
        <f>INDEX('O3-8hr'!$A:$Y,$IU65+AN$23-$G$23,$IT65)</f>
        <v>51.000000000000007</v>
      </c>
      <c r="AO65" s="12">
        <f>INDEX('O3-8hr'!$A:$Y,$IU65+AO$23-$G$23,$IT65)</f>
        <v>24</v>
      </c>
      <c r="AP65" s="12">
        <f>INDEX('O3-8hr'!$A:$Y,$IU65+AP$23-$G$23,$IT65)</f>
        <v>46</v>
      </c>
      <c r="AQ65" s="12">
        <f>INDEX('O3-8hr'!$A:$Y,$IU65+AQ$23-$G$23,$IT65)</f>
        <v>36.000000000000007</v>
      </c>
      <c r="AR65" s="12">
        <f>INDEX('O3-8hr'!$A:$Y,$IU65+AR$23-$G$23,$IT65)</f>
        <v>36.000000000000007</v>
      </c>
      <c r="AS65" s="12">
        <f>INDEX('O3-8hr'!$A:$Y,$IU65+AS$23-$G$23,$IT65)</f>
        <v>49</v>
      </c>
      <c r="AT65" s="12">
        <f>INDEX('O3-8hr'!$A:$Y,$IU65+AT$23-$G$23,$IT65)</f>
        <v>56</v>
      </c>
      <c r="AU65" s="12">
        <f>INDEX('O3-8hr'!$A:$Y,$IU65+AU$23-$G$23,$IT65)</f>
        <v>65</v>
      </c>
      <c r="AV65" s="12">
        <f>INDEX('O3-8hr'!$A:$Y,$IU65+AV$23-$G$23,$IT65)</f>
        <v>71.000000000000014</v>
      </c>
      <c r="AW65" s="12">
        <f>INDEX('O3-8hr'!$A:$Y,$IU65+AW$23-$G$23,$IT65)</f>
        <v>54</v>
      </c>
      <c r="AX65" s="12">
        <f>INDEX('O3-8hr'!$A:$Y,$IU65+AX$23-$G$23,$IT65)</f>
        <v>51.000000000000007</v>
      </c>
      <c r="AY65" s="12">
        <f>INDEX('O3-8hr'!$A:$Y,$IU65+AY$23-$G$23,$IT65)</f>
        <v>53.000000000000007</v>
      </c>
      <c r="AZ65" s="12">
        <f>INDEX('O3-8hr'!$A:$Y,$IU65+AZ$23-$G$23,$IT65)</f>
        <v>49</v>
      </c>
      <c r="BA65" s="12">
        <f>INDEX('O3-8hr'!$A:$Y,$IU65+BA$23-$G$23,$IT65)</f>
        <v>54</v>
      </c>
      <c r="BB65" s="12">
        <f>INDEX('O3-8hr'!$A:$Y,$IU65+BB$23-$G$23,$IT65)</f>
        <v>48</v>
      </c>
      <c r="BC65" s="12">
        <f>INDEX('O3-8hr'!$A:$Y,$IU65+BC$23-$G$23,$IT65)</f>
        <v>45.000000000000007</v>
      </c>
      <c r="BD65" s="12">
        <f>INDEX('O3-8hr'!$A:$Y,$IU65+BD$23-$G$23,$IT65)</f>
        <v>42</v>
      </c>
      <c r="BE65" s="12">
        <f>INDEX('O3-8hr'!$A:$Y,$IU65+BE$23-$G$23,$IT65)</f>
        <v>41</v>
      </c>
      <c r="BF65" s="12">
        <f>INDEX('O3-8hr'!$A:$Y,$IU65+BF$23-$G$23,$IT65)</f>
        <v>33</v>
      </c>
      <c r="BG65" s="12">
        <f>INDEX('O3-8hr'!$A:$Y,$IU65+BG$23-$G$23,$IT65)</f>
        <v>27</v>
      </c>
      <c r="BH65" s="12">
        <f>INDEX('O3-8hr'!$A:$Y,$IU65+BH$23-$G$23,$IT65)</f>
        <v>40</v>
      </c>
      <c r="BI65" s="12">
        <f>INDEX('O3-8hr'!$A:$Y,$IU65+BI$23-$G$23,$IT65)</f>
        <v>31</v>
      </c>
      <c r="BJ65" s="12">
        <f>INDEX('O3-8hr'!$A:$Y,$IU65+BJ$23-$G$23,$IT65)</f>
        <v>29</v>
      </c>
      <c r="BK65" s="12">
        <f>INDEX('O3-8hr'!$A:$Y,$IU65+BK$23-$G$23,$IT65)</f>
        <v>27</v>
      </c>
      <c r="BL65" s="12">
        <f>INDEX('O3-8hr'!$A:$Y,$IU65+BL$23-$G$23,$IT65)</f>
        <v>42</v>
      </c>
      <c r="BM65" s="12">
        <f>INDEX('O3-8hr'!$A:$Y,$IU65+BM$23-$G$23,$IT65)</f>
        <v>61.000000000000007</v>
      </c>
      <c r="BN65" s="12">
        <f>INDEX('O3-8hr'!$A:$Y,$IU65+BN$23-$G$23,$IT65)</f>
        <v>48</v>
      </c>
      <c r="BO65" s="12">
        <f>INDEX('O3-8hr'!$A:$Y,$IU65+BO$23-$G$23,$IT65)</f>
        <v>42</v>
      </c>
      <c r="BP65" s="12">
        <f>INDEX('O3-8hr'!$A:$Y,$IU65+BP$23-$G$23,$IT65)</f>
        <v>33</v>
      </c>
      <c r="BQ65" s="12">
        <f>INDEX('O3-8hr'!$A:$Y,$IU65+BQ$23-$G$23,$IT65)</f>
        <v>50</v>
      </c>
      <c r="BR65" s="12">
        <f>INDEX('O3-8hr'!$A:$Y,$IU65+BR$23-$G$23,$IT65)</f>
        <v>44.000000000000007</v>
      </c>
      <c r="BS65" s="12">
        <f>INDEX('O3-8hr'!$A:$Y,$IU65+BS$23-$G$23,$IT65)</f>
        <v>47</v>
      </c>
      <c r="BT65" s="12">
        <f>INDEX('O3-8hr'!$A:$Y,$IU65+BT$23-$G$23,$IT65)</f>
        <v>34</v>
      </c>
      <c r="BU65" s="12">
        <f>INDEX('O3-8hr'!$A:$Y,$IU65+BU$23-$G$23,$IT65)</f>
        <v>33</v>
      </c>
      <c r="BV65" s="12">
        <f>INDEX('O3-8hr'!$A:$Y,$IU65+BV$23-$G$23,$IT65)</f>
        <v>34</v>
      </c>
      <c r="BW65" s="12">
        <f>INDEX('O3-8hr'!$A:$Y,$IU65+BW$23-$G$23,$IT65)</f>
        <v>41</v>
      </c>
      <c r="BX65" s="12">
        <f>INDEX('O3-8hr'!$A:$Y,$IU65+BX$23-$G$23,$IT65)</f>
        <v>49</v>
      </c>
      <c r="BY65" s="12">
        <f>INDEX('O3-8hr'!$A:$Y,$IU65+BY$23-$G$23,$IT65)</f>
        <v>48</v>
      </c>
      <c r="BZ65" s="12">
        <f>INDEX('O3-8hr'!$A:$Y,$IU65+BZ$23-$G$23,$IT65)</f>
        <v>33</v>
      </c>
      <c r="CA65" s="12">
        <f>INDEX('O3-8hr'!$A:$Y,$IU65+CA$23-$G$23,$IT65)</f>
        <v>37.000000000000007</v>
      </c>
      <c r="CB65" s="12">
        <f>INDEX('O3-8hr'!$A:$Y,$IU65+CB$23-$G$23,$IT65)</f>
        <v>35</v>
      </c>
      <c r="CC65" s="12">
        <f>INDEX('O3-8hr'!$A:$Y,$IU65+CC$23-$G$23,$IT65)</f>
        <v>43</v>
      </c>
      <c r="CD65" s="12">
        <f>INDEX('O3-8hr'!$A:$Y,$IU65+CD$23-$G$23,$IT65)</f>
        <v>40</v>
      </c>
      <c r="CE65" s="12">
        <f>INDEX('O3-8hr'!$A:$Y,$IU65+CE$23-$G$23,$IT65)</f>
        <v>53.000000000000007</v>
      </c>
      <c r="CF65" s="12">
        <f>INDEX('O3-8hr'!$A:$Y,$IU65+CF$23-$G$23,$IT65)</f>
        <v>73.000000000000014</v>
      </c>
      <c r="CG65" s="12">
        <f>INDEX('O3-8hr'!$A:$Y,$IU65+CG$23-$G$23,$IT65)</f>
        <v>71.000000000000014</v>
      </c>
      <c r="CH65" s="12">
        <f>INDEX('O3-8hr'!$A:$Y,$IU65+CH$23-$G$23,$IT65)</f>
        <v>57</v>
      </c>
      <c r="CI65" s="12">
        <f>INDEX('O3-8hr'!$A:$Y,$IU65+CI$23-$G$23,$IT65)</f>
        <v>35</v>
      </c>
      <c r="CJ65" s="12">
        <f>INDEX('O3-8hr'!$A:$Y,$IU65+CJ$23-$G$23,$IT65)</f>
        <v>40</v>
      </c>
      <c r="CK65" s="12">
        <f>INDEX('O3-8hr'!$A:$Y,$IU65+CK$23-$G$23,$IT65)</f>
        <v>19</v>
      </c>
      <c r="CL65" s="12">
        <f>INDEX('O3-8hr'!$A:$Y,$IU65+CL$23-$G$23,$IT65)</f>
        <v>28</v>
      </c>
      <c r="CM65" s="12">
        <f>INDEX('O3-8hr'!$A:$Y,$IU65+CM$23-$G$23,$IT65)</f>
        <v>49</v>
      </c>
      <c r="CN65" s="12">
        <f>INDEX('O3-8hr'!$A:$Y,$IU65+CN$23-$G$23,$IT65)</f>
        <v>32</v>
      </c>
      <c r="CO65" s="12">
        <f>INDEX('O3-8hr'!$A:$Y,$IU65+CO$23-$G$23,$IT65)</f>
        <v>38</v>
      </c>
      <c r="CP65" s="12">
        <f>INDEX('O3-8hr'!$A:$Y,$IU65+CP$23-$G$23,$IT65)</f>
        <v>37.000000000000007</v>
      </c>
      <c r="CQ65" s="12">
        <f>INDEX('O3-8hr'!$A:$Y,$IU65+CQ$23-$G$23,$IT65)</f>
        <v>42</v>
      </c>
      <c r="CR65" s="12">
        <f>INDEX('O3-8hr'!$A:$Y,$IU65+CR$23-$G$23,$IT65)</f>
        <v>28</v>
      </c>
      <c r="CS65" s="12">
        <f>INDEX('O3-8hr'!$A:$Y,$IU65+CS$23-$G$23,$IT65)</f>
        <v>28</v>
      </c>
      <c r="CT65" s="12">
        <f>INDEX('O3-8hr'!$A:$Y,$IU65+CT$23-$G$23,$IT65)</f>
        <v>52.000000000000007</v>
      </c>
      <c r="CU65" s="12">
        <f>INDEX('O3-8hr'!$A:$Y,$IU65+CU$23-$G$23,$IT65)</f>
        <v>53.000000000000007</v>
      </c>
      <c r="CV65" s="12">
        <f>INDEX('O3-8hr'!$A:$Y,$IU65+CV$23-$G$23,$IT65)</f>
        <v>46</v>
      </c>
      <c r="CW65" s="12">
        <f>INDEX('O3-8hr'!$A:$Y,$IU65+CW$23-$G$23,$IT65)</f>
        <v>39</v>
      </c>
      <c r="CX65" s="12">
        <f>INDEX('O3-8hr'!$A:$Y,$IU65+CX$23-$G$23,$IT65)</f>
        <v>37.000000000000007</v>
      </c>
      <c r="CY65" s="12">
        <f>INDEX('O3-8hr'!$A:$Y,$IU65+CY$23-$G$23,$IT65)</f>
        <v>37.000000000000007</v>
      </c>
      <c r="CZ65" s="12">
        <f>INDEX('O3-8hr'!$A:$Y,$IU65+CZ$23-$G$23,$IT65)</f>
        <v>16</v>
      </c>
      <c r="DA65" s="12">
        <f>INDEX('O3-8hr'!$A:$Y,$IU65+DA$23-$G$23,$IT65)</f>
        <v>35</v>
      </c>
      <c r="DB65" s="12">
        <f>INDEX('O3-8hr'!$A:$Y,$IU65+DB$23-$G$23,$IT65)</f>
        <v>43</v>
      </c>
      <c r="DC65" s="12">
        <f>INDEX('O3-8hr'!$A:$Y,$IU65+DC$23-$G$23,$IT65)</f>
        <v>51.000000000000007</v>
      </c>
      <c r="DD65" s="12">
        <f>INDEX('O3-8hr'!$A:$Y,$IU65+DD$23-$G$23,$IT65)</f>
        <v>67</v>
      </c>
      <c r="DE65" s="12">
        <f>INDEX('O3-8hr'!$A:$Y,$IU65+DE$23-$G$23,$IT65)</f>
        <v>59.000000000000007</v>
      </c>
      <c r="DF65" s="12">
        <f>INDEX('O3-8hr'!$A:$Y,$IU65+DF$23-$G$23,$IT65)</f>
        <v>69</v>
      </c>
      <c r="DG65" s="12">
        <f>INDEX('O3-8hr'!$A:$Y,$IU65+DG$23-$G$23,$IT65)</f>
        <v>68</v>
      </c>
      <c r="DH65" s="12">
        <f>INDEX('O3-8hr'!$A:$Y,$IU65+DH$23-$G$23,$IT65)</f>
        <v>56</v>
      </c>
      <c r="DI65" s="12">
        <f>INDEX('O3-8hr'!$A:$Y,$IU65+DI$23-$G$23,$IT65)</f>
        <v>47</v>
      </c>
      <c r="DJ65" s="12">
        <f>INDEX('O3-8hr'!$A:$Y,$IU65+DJ$23-$G$23,$IT65)</f>
        <v>25</v>
      </c>
      <c r="DK65" s="12">
        <f>INDEX('O3-8hr'!$A:$Y,$IU65+DK$23-$G$23,$IT65)</f>
        <v>29</v>
      </c>
      <c r="DL65" s="12">
        <f>INDEX('O3-8hr'!$A:$Y,$IU65+DL$23-$G$23,$IT65)</f>
        <v>42</v>
      </c>
      <c r="DM65" s="12">
        <f>INDEX('O3-8hr'!$A:$Y,$IU65+DM$23-$G$23,$IT65)</f>
        <v>37.000000000000007</v>
      </c>
      <c r="DN65" s="12">
        <f>INDEX('O3-8hr'!$A:$Y,$IU65+DN$23-$G$23,$IT65)</f>
        <v>56</v>
      </c>
      <c r="DO65" s="12">
        <f>INDEX('O3-8hr'!$A:$Y,$IU65+DO$23-$G$23,$IT65)</f>
        <v>57</v>
      </c>
      <c r="DP65" s="12">
        <f>INDEX('O3-8hr'!$A:$Y,$IU65+DP$23-$G$23,$IT65)</f>
        <v>71.000000000000014</v>
      </c>
      <c r="DQ65" s="12">
        <f>INDEX('O3-8hr'!$A:$Y,$IU65+DQ$23-$G$23,$IT65)</f>
        <v>30</v>
      </c>
      <c r="DR65" s="12">
        <f>INDEX('O3-8hr'!$A:$Y,$IU65+DR$23-$G$23,$IT65)</f>
        <v>44.000000000000007</v>
      </c>
      <c r="DS65" s="12">
        <f>INDEX('O3-8hr'!$A:$Y,$IU65+DS$23-$G$23,$IT65)</f>
        <v>47</v>
      </c>
      <c r="DT65" s="12">
        <f>INDEX('O3-8hr'!$A:$Y,$IU65+DT$23-$G$23,$IT65)</f>
        <v>52.000000000000007</v>
      </c>
      <c r="DU65" s="12">
        <f>INDEX('O3-8hr'!$A:$Y,$IU65+DU$23-$G$23,$IT65)</f>
        <v>47</v>
      </c>
      <c r="DV65" s="12">
        <f>INDEX('O3-8hr'!$A:$Y,$IU65+DV$23-$G$23,$IT65)</f>
        <v>44.000000000000007</v>
      </c>
      <c r="DW65" s="12">
        <f>INDEX('O3-8hr'!$A:$Y,$IU65+DW$23-$G$23,$IT65)</f>
        <v>66</v>
      </c>
      <c r="DX65" s="12">
        <f>INDEX('O3-8hr'!$A:$Y,$IU65+DX$23-$G$23,$IT65)</f>
        <v>70</v>
      </c>
      <c r="DY65" s="12">
        <f>INDEX('O3-8hr'!$A:$Y,$IU65+DY$23-$G$23,$IT65)</f>
        <v>37.000000000000007</v>
      </c>
      <c r="DZ65" s="12">
        <f>INDEX('O3-8hr'!$A:$Y,$IU65+DZ$23-$G$23,$IT65)</f>
        <v>54</v>
      </c>
      <c r="EA65" s="12">
        <f>INDEX('O3-8hr'!$A:$Y,$IU65+EA$23-$G$23,$IT65)</f>
        <v>58</v>
      </c>
      <c r="EB65" s="12">
        <f>INDEX('O3-8hr'!$A:$Y,$IU65+EB$23-$G$23,$IT65)</f>
        <v>43</v>
      </c>
      <c r="EC65" s="12">
        <f>INDEX('O3-8hr'!$A:$Y,$IU65+EC$23-$G$23,$IT65)</f>
        <v>45.000000000000007</v>
      </c>
      <c r="ED65" s="12">
        <f>INDEX('O3-8hr'!$A:$Y,$IU65+ED$23-$G$23,$IT65)</f>
        <v>26.000000000000004</v>
      </c>
      <c r="EE65" s="12">
        <f>INDEX('O3-8hr'!$A:$Y,$IU65+EE$23-$G$23,$IT65)</f>
        <v>43</v>
      </c>
      <c r="EF65" s="12">
        <f>INDEX('O3-8hr'!$A:$Y,$IU65+EF$23-$G$23,$IT65)</f>
        <v>53.000000000000007</v>
      </c>
      <c r="EG65" s="12">
        <f>INDEX('O3-8hr'!$A:$Y,$IU65+EG$23-$G$23,$IT65)</f>
        <v>40</v>
      </c>
      <c r="EH65" s="12">
        <f>INDEX('O3-8hr'!$A:$Y,$IU65+EH$23-$G$23,$IT65)</f>
        <v>55</v>
      </c>
      <c r="EI65" s="12">
        <f>INDEX('O3-8hr'!$A:$Y,$IU65+EI$23-$G$23,$IT65)</f>
        <v>61.000000000000007</v>
      </c>
      <c r="EJ65" s="12">
        <f>INDEX('O3-8hr'!$A:$Y,$IU65+EJ$23-$G$23,$IT65)</f>
        <v>61.000000000000007</v>
      </c>
      <c r="EK65" s="12">
        <f>INDEX('O3-8hr'!$A:$Y,$IU65+EK$23-$G$23,$IT65)</f>
        <v>58</v>
      </c>
      <c r="EL65" s="12">
        <f>INDEX('O3-8hr'!$A:$Y,$IU65+EL$23-$G$23,$IT65)</f>
        <v>16</v>
      </c>
      <c r="EM65" s="12">
        <f>INDEX('O3-8hr'!$A:$Y,$IU65+EM$23-$G$23,$IT65)</f>
        <v>43</v>
      </c>
      <c r="EN65" s="12">
        <f>INDEX('O3-8hr'!$A:$Y,$IU65+EN$23-$G$23,$IT65)</f>
        <v>42</v>
      </c>
      <c r="EO65" s="12">
        <f>INDEX('O3-8hr'!$A:$Y,$IU65+EO$23-$G$23,$IT65)</f>
        <v>57</v>
      </c>
      <c r="EP65" s="12">
        <f>INDEX('O3-8hr'!$A:$Y,$IU65+EP$23-$G$23,$IT65)</f>
        <v>70</v>
      </c>
      <c r="EQ65" s="12">
        <f>INDEX('O3-8hr'!$A:$Y,$IU65+EQ$23-$G$23,$IT65)</f>
        <v>67</v>
      </c>
      <c r="ER65" s="12">
        <f>INDEX('O3-8hr'!$A:$Y,$IU65+ER$23-$G$23,$IT65)</f>
        <v>69</v>
      </c>
      <c r="ES65" s="12">
        <f>INDEX('O3-8hr'!$A:$Y,$IU65+ES$23-$G$23,$IT65)</f>
        <v>55</v>
      </c>
      <c r="ET65" s="12">
        <f>INDEX('O3-8hr'!$A:$Y,$IU65+ET$23-$G$23,$IT65)</f>
        <v>55</v>
      </c>
      <c r="EU65" s="12">
        <f>INDEX('O3-8hr'!$A:$Y,$IU65+EU$23-$G$23,$IT65)</f>
        <v>52.000000000000007</v>
      </c>
      <c r="EV65" s="12">
        <f>INDEX('O3-8hr'!$A:$Y,$IU65+EV$23-$G$23,$IT65)</f>
        <v>35</v>
      </c>
      <c r="EW65" s="12">
        <f>INDEX('O3-8hr'!$A:$Y,$IU65+EW$23-$G$23,$IT65)</f>
        <v>31</v>
      </c>
      <c r="EX65" s="12">
        <f>INDEX('O3-8hr'!$A:$Y,$IU65+EX$23-$G$23,$IT65)</f>
        <v>44.000000000000007</v>
      </c>
      <c r="EY65" s="12" t="str">
        <f>INDEX('O3-8hr'!$A:$Y,$IU65+EY$23-$G$23,$IT65)</f>
        <v/>
      </c>
      <c r="EZ65" s="12" t="str">
        <f>INDEX('O3-8hr'!$A:$Y,$IU65+EZ$23-$G$23,$IT65)</f>
        <v/>
      </c>
      <c r="FA65" s="12">
        <f>INDEX('O3-8hr'!$A:$Y,$IU65+FA$23-$G$23,$IT65)</f>
        <v>31</v>
      </c>
      <c r="FB65" s="12" t="str">
        <f>INDEX('O3-8hr'!$A:$Y,$IU65+FB$23-$G$23,$IT65)</f>
        <v/>
      </c>
      <c r="FC65" s="12">
        <f>INDEX('O3-8hr'!$A:$Y,$IU65+FC$23-$G$23,$IT65)</f>
        <v>40</v>
      </c>
      <c r="FD65" s="12">
        <f>INDEX('O3-8hr'!$A:$Y,$IU65+FD$23-$G$23,$IT65)</f>
        <v>47</v>
      </c>
      <c r="FE65" s="12" t="str">
        <f>INDEX('O3-8hr'!$A:$Y,$IU65+FE$23-$G$23,$IT65)</f>
        <v/>
      </c>
      <c r="FF65" s="12">
        <f>INDEX('O3-8hr'!$A:$Y,$IU65+FF$23-$G$23,$IT65)</f>
        <v>55</v>
      </c>
      <c r="FG65" s="12">
        <f>INDEX('O3-8hr'!$A:$Y,$IU65+FG$23-$G$23,$IT65)</f>
        <v>43</v>
      </c>
      <c r="FH65" s="12">
        <f>INDEX('O3-8hr'!$A:$Y,$IU65+FH$23-$G$23,$IT65)</f>
        <v>32</v>
      </c>
      <c r="FI65" s="12">
        <f>INDEX('O3-8hr'!$A:$Y,$IU65+FI$23-$G$23,$IT65)</f>
        <v>30</v>
      </c>
      <c r="FJ65" s="12">
        <f>INDEX('O3-8hr'!$A:$Y,$IU65+FJ$23-$G$23,$IT65)</f>
        <v>28</v>
      </c>
      <c r="FK65" s="12">
        <f>INDEX('O3-8hr'!$A:$Y,$IU65+FK$23-$G$23,$IT65)</f>
        <v>34</v>
      </c>
      <c r="FL65" s="12">
        <f>INDEX('O3-8hr'!$A:$Y,$IU65+FL$23-$G$23,$IT65)</f>
        <v>39</v>
      </c>
      <c r="FM65" s="12">
        <f>INDEX('O3-8hr'!$A:$Y,$IU65+FM$23-$G$23,$IT65)</f>
        <v>59.000000000000007</v>
      </c>
      <c r="FN65" s="12">
        <f>INDEX('O3-8hr'!$A:$Y,$IU65+FN$23-$G$23,$IT65)</f>
        <v>51.000000000000007</v>
      </c>
      <c r="FO65" s="12">
        <f>INDEX('O3-8hr'!$A:$Y,$IU65+FO$23-$G$23,$IT65)</f>
        <v>39</v>
      </c>
      <c r="FP65" s="12">
        <f>INDEX('O3-8hr'!$A:$Y,$IU65+FP$23-$G$23,$IT65)</f>
        <v>44.000000000000007</v>
      </c>
      <c r="FQ65" s="12">
        <f>INDEX('O3-8hr'!$A:$Y,$IU65+FQ$23-$G$23,$IT65)</f>
        <v>40</v>
      </c>
      <c r="FR65" s="12" t="str">
        <f>INDEX('O3-8hr'!$A:$Y,$IU65+FR$23-$G$23,$IT65)</f>
        <v/>
      </c>
      <c r="FS65" s="12">
        <f>INDEX('O3-8hr'!$A:$Y,$IU65+FS$23-$G$23,$IT65)</f>
        <v>51.000000000000007</v>
      </c>
      <c r="FT65" s="12">
        <f>INDEX('O3-8hr'!$A:$Y,$IU65+FT$23-$G$23,$IT65)</f>
        <v>60</v>
      </c>
      <c r="FU65" s="12">
        <f>INDEX('O3-8hr'!$A:$Y,$IU65+FU$23-$G$23,$IT65)</f>
        <v>32</v>
      </c>
      <c r="FV65" s="12">
        <f>INDEX('O3-8hr'!$A:$Y,$IU65+FV$23-$G$23,$IT65)</f>
        <v>50</v>
      </c>
      <c r="FW65" s="12">
        <f>INDEX('O3-8hr'!$A:$Y,$IU65+FW$23-$G$23,$IT65)</f>
        <v>35</v>
      </c>
      <c r="FX65" s="12" t="str">
        <f>INDEX('O3-8hr'!$A:$Y,$IU65+FX$23-$G$23,$IT65)</f>
        <v/>
      </c>
      <c r="FY65" s="12" t="str">
        <f>INDEX('O3-8hr'!$A:$Y,$IU65+FY$23-$G$23,$IT65)</f>
        <v/>
      </c>
      <c r="FZ65" s="12">
        <f>INDEX('O3-8hr'!$A:$Y,$IU65+FZ$23-$G$23,$IT65)</f>
        <v>43</v>
      </c>
      <c r="GA65" s="12">
        <f>INDEX('O3-8hr'!$A:$Y,$IU65+GA$23-$G$23,$IT65)</f>
        <v>42</v>
      </c>
      <c r="GB65" s="12">
        <f>INDEX('O3-8hr'!$A:$Y,$IU65+GB$23-$G$23,$IT65)</f>
        <v>34</v>
      </c>
      <c r="GC65" s="12">
        <f>INDEX('O3-8hr'!$A:$Y,$IU65+GC$23-$G$23,$IT65)</f>
        <v>38</v>
      </c>
      <c r="GD65" s="12">
        <f>INDEX('O3-8hr'!$A:$Y,$IU65+GD$23-$G$23,$IT65)</f>
        <v>48</v>
      </c>
      <c r="GE65" s="12">
        <f>INDEX('O3-8hr'!$A:$Y,$IU65+GE$23-$G$23,$IT65)</f>
        <v>41</v>
      </c>
      <c r="GF65" s="12">
        <f>INDEX('O3-8hr'!$A:$Y,$IU65+GF$23-$G$23,$IT65)</f>
        <v>16</v>
      </c>
      <c r="GG65" s="12">
        <f>INDEX('O3-8hr'!$A:$Y,$IU65+GG$23-$G$23,$IT65)</f>
        <v>43</v>
      </c>
      <c r="GH65" s="12">
        <f>INDEX('O3-8hr'!$A:$Y,$IU65+GH$23-$G$23,$IT65)</f>
        <v>47</v>
      </c>
      <c r="GI65" s="12">
        <f>INDEX('O3-8hr'!$A:$Y,$IU65+GI$23-$G$23,$IT65)</f>
        <v>34</v>
      </c>
      <c r="GJ65" s="12">
        <f>INDEX('O3-8hr'!$A:$Y,$IU65+GJ$23-$G$23,$IT65)</f>
        <v>34</v>
      </c>
      <c r="GK65" s="12">
        <f>INDEX('O3-8hr'!$A:$Y,$IU65+GK$23-$G$23,$IT65)</f>
        <v>27</v>
      </c>
      <c r="GL65" s="12">
        <f>INDEX('O3-8hr'!$A:$Y,$IU65+GL$23-$G$23,$IT65)</f>
        <v>51.000000000000007</v>
      </c>
      <c r="GM65" s="12">
        <f>INDEX('O3-8hr'!$A:$Y,$IU65+GM$23-$G$23,$IT65)</f>
        <v>54</v>
      </c>
      <c r="GN65" s="12">
        <f>INDEX('O3-8hr'!$A:$Y,$IU65+GN$23-$G$23,$IT65)</f>
        <v>27</v>
      </c>
      <c r="GO65" s="12">
        <f>INDEX('O3-8hr'!$A:$Y,$IU65+GO$23-$G$23,$IT65)</f>
        <v>37.000000000000007</v>
      </c>
      <c r="GP65" s="12">
        <f>INDEX('O3-8hr'!$A:$Y,$IU65+GP$23-$G$23,$IT65)</f>
        <v>32</v>
      </c>
      <c r="GQ65" s="12">
        <f>INDEX('O3-8hr'!$A:$Y,$IU65+GQ$23-$G$23,$IT65)</f>
        <v>23</v>
      </c>
      <c r="GR65" s="12">
        <f>INDEX('O3-8hr'!$A:$Y,$IU65+GR$23-$G$23,$IT65)</f>
        <v>25</v>
      </c>
      <c r="GS65" s="12">
        <f>INDEX('O3-8hr'!$A:$Y,$IU65+GS$23-$G$23,$IT65)</f>
        <v>30</v>
      </c>
      <c r="GT65" s="12">
        <f>INDEX('O3-8hr'!$A:$Y,$IU65+GT$23-$G$23,$IT65)</f>
        <v>31</v>
      </c>
      <c r="GU65" s="12">
        <f>INDEX('O3-8hr'!$A:$Y,$IU65+GU$23-$G$23,$IT65)</f>
        <v>30</v>
      </c>
      <c r="GV65" s="12">
        <f>INDEX('O3-8hr'!$A:$Y,$IU65+GV$23-$G$23,$IT65)</f>
        <v>40</v>
      </c>
      <c r="GW65" s="12">
        <f>INDEX('O3-8hr'!$A:$Y,$IU65+GW$23-$G$23,$IT65)</f>
        <v>42</v>
      </c>
      <c r="GX65" s="12">
        <f>INDEX('O3-8hr'!$A:$Y,$IU65+GX$23-$G$23,$IT65)</f>
        <v>52.000000000000007</v>
      </c>
      <c r="GY65" s="12">
        <f>INDEX('O3-8hr'!$A:$Y,$IU65+GY$23-$G$23,$IT65)</f>
        <v>45.000000000000007</v>
      </c>
      <c r="GZ65" s="12">
        <f>INDEX('O3-8hr'!$A:$Y,$IU65+GZ$23-$G$23,$IT65)</f>
        <v>15.000000000000002</v>
      </c>
      <c r="HA65" s="12">
        <f>INDEX('O3-8hr'!$A:$Y,$IU65+HA$23-$G$23,$IT65)</f>
        <v>25</v>
      </c>
      <c r="HB65" s="12">
        <f>INDEX('O3-8hr'!$A:$Y,$IU65+HB$23-$G$23,$IT65)</f>
        <v>25</v>
      </c>
      <c r="HC65" s="12">
        <f>INDEX('O3-8hr'!$A:$Y,$IU65+HC$23-$G$23,$IT65)</f>
        <v>29</v>
      </c>
      <c r="HD65" s="12">
        <f>INDEX('O3-8hr'!$A:$Y,$IU65+HD$23-$G$23,$IT65)</f>
        <v>36.000000000000007</v>
      </c>
      <c r="HE65" s="12">
        <f>INDEX('O3-8hr'!$A:$Y,$IU65+HE$23-$G$23,$IT65)</f>
        <v>35</v>
      </c>
      <c r="HF65" s="12">
        <f>INDEX('O3-8hr'!$A:$Y,$IU65+HF$23-$G$23,$IT65)</f>
        <v>45.000000000000007</v>
      </c>
      <c r="HG65" s="12" t="str">
        <f>INDEX('O3-8hr'!$A:$Y,$IU65+HG$23-$G$23,$IT65)</f>
        <v/>
      </c>
      <c r="HH65" s="12">
        <f>INDEX('O3-8hr'!$A:$Y,$IU65+HH$23-$G$23,$IT65)</f>
        <v>33</v>
      </c>
      <c r="HI65" s="12">
        <f>INDEX('O3-8hr'!$A:$Y,$IU65+HI$23-$G$23,$IT65)</f>
        <v>30</v>
      </c>
      <c r="HJ65" s="12">
        <f>INDEX('O3-8hr'!$A:$Y,$IU65+HJ$23-$G$23,$IT65)</f>
        <v>38</v>
      </c>
      <c r="HK65" s="12">
        <f>INDEX('O3-8hr'!$A:$Y,$IU65+HK$23-$G$23,$IT65)</f>
        <v>37.000000000000007</v>
      </c>
      <c r="HL65" s="12">
        <f>INDEX('O3-8hr'!$A:$Y,$IU65+HL$23-$G$23,$IT65)</f>
        <v>22.000000000000004</v>
      </c>
      <c r="HM65" s="12">
        <f>INDEX('O3-8hr'!$A:$Y,$IU65+HM$23-$G$23,$IT65)</f>
        <v>34</v>
      </c>
      <c r="HN65" s="12">
        <f>INDEX('O3-8hr'!$A:$Y,$IU65+HN$23-$G$23,$IT65)</f>
        <v>41</v>
      </c>
      <c r="HO65" s="12">
        <f>INDEX('O3-8hr'!$A:$Y,$IU65+HO$23-$G$23,$IT65)</f>
        <v>35</v>
      </c>
      <c r="HP65" s="12">
        <f>INDEX('O3-8hr'!$A:$Y,$IU65+HP$23-$G$23,$IT65)</f>
        <v>48</v>
      </c>
      <c r="HQ65" s="12">
        <f>INDEX('O3-8hr'!$A:$Y,$IU65+HQ$23-$G$23,$IT65)</f>
        <v>52.000000000000007</v>
      </c>
      <c r="HR65" s="12" t="str">
        <f>INDEX('O3-8hr'!$A:$Y,$IU65+HR$23-$G$23,$IT65)</f>
        <v/>
      </c>
      <c r="HS65" s="12">
        <f>INDEX('O3-8hr'!$A:$Y,$IU65+HS$23-$G$23,$IT65)</f>
        <v>40</v>
      </c>
      <c r="HT65" s="12">
        <f>INDEX('O3-8hr'!$A:$Y,$IU65+HT$23-$G$23,$IT65)</f>
        <v>18.000000000000004</v>
      </c>
      <c r="HU65" s="12">
        <f>INDEX('O3-8hr'!$A:$Y,$IU65+HU$23-$G$23,$IT65)</f>
        <v>16</v>
      </c>
      <c r="HV65" s="12">
        <f>INDEX('O3-8hr'!$A:$Y,$IU65+HV$23-$G$23,$IT65)</f>
        <v>34</v>
      </c>
      <c r="HW65" s="12">
        <f>INDEX('O3-8hr'!$A:$Y,$IU65+HW$23-$G$23,$IT65)</f>
        <v>27</v>
      </c>
      <c r="HX65" s="12">
        <f>INDEX('O3-8hr'!$A:$Y,$IU65+HX$23-$G$23,$IT65)</f>
        <v>26.000000000000004</v>
      </c>
      <c r="HY65" s="12">
        <f>INDEX('O3-8hr'!$A:$Y,$IU65+HY$23-$G$23,$IT65)</f>
        <v>29</v>
      </c>
      <c r="HZ65" s="12">
        <f>INDEX('O3-8hr'!$A:$Y,$IU65+HZ$23-$G$23,$IT65)</f>
        <v>24</v>
      </c>
      <c r="IA65" s="12">
        <f>INDEX('O3-8hr'!$A:$Y,$IU65+IA$23-$G$23,$IT65)</f>
        <v>27</v>
      </c>
      <c r="IB65" s="12">
        <f>INDEX('O3-8hr'!$A:$Y,$IU65+IB$23-$G$23,$IT65)</f>
        <v>28</v>
      </c>
      <c r="IC65" s="12">
        <f>INDEX('O3-8hr'!$A:$Y,$IU65+IC$23-$G$23,$IT65)</f>
        <v>28</v>
      </c>
      <c r="ID65" s="12">
        <f>INDEX('O3-8hr'!$A:$Y,$IU65+ID$23-$G$23,$IT65)</f>
        <v>42</v>
      </c>
      <c r="IE65" s="12">
        <f>INDEX('O3-8hr'!$A:$Y,$IU65+IE$23-$G$23,$IT65)</f>
        <v>42</v>
      </c>
      <c r="IF65" s="12">
        <f>INDEX('O3-8hr'!$A:$Y,$IU65+IF$23-$G$23,$IT65)</f>
        <v>44.000000000000007</v>
      </c>
      <c r="IG65" s="12">
        <f>INDEX('O3-8hr'!$A:$Y,$IU65+IG$23-$G$23,$IT65)</f>
        <v>45.000000000000007</v>
      </c>
      <c r="IH65" s="12">
        <f>INDEX('O3-8hr'!$A:$Y,$IU65+IH$23-$G$23,$IT65)</f>
        <v>48</v>
      </c>
      <c r="II65" s="12">
        <f>INDEX('O3-8hr'!$A:$Y,$IU65+II$23-$G$23,$IT65)</f>
        <v>36.000000000000007</v>
      </c>
      <c r="IJ65" s="12">
        <f>INDEX('O3-8hr'!$A:$Y,$IU65+IJ$23-$G$23,$IT65)</f>
        <v>33</v>
      </c>
      <c r="IK65" s="12">
        <f>INDEX('O3-8hr'!$A:$Y,$IU65+IK$23-$G$23,$IT65)</f>
        <v>31</v>
      </c>
      <c r="IL65" s="12">
        <f>INDEX('O3-8hr'!$A:$Y,$IU65+IL$23-$G$23,$IT65)</f>
        <v>22.000000000000004</v>
      </c>
      <c r="IM65" s="12">
        <f>INDEX('O3-8hr'!$A:$Y,$IU65+IM$23-$G$23,$IT65)</f>
        <v>35</v>
      </c>
      <c r="IN65" s="12">
        <f>INDEX('O3-8hr'!$A:$Y,$IU65+IN$23-$G$23,$IT65)</f>
        <v>47</v>
      </c>
      <c r="IO65" s="12">
        <f>INDEX('O3-8hr'!$A:$Y,$IU65+IO$23-$G$23,$IT65)</f>
        <v>34</v>
      </c>
      <c r="IP65" s="12">
        <f>INDEX('O3-8hr'!$A:$Y,$IU65+IP$23-$G$23,$IT65)</f>
        <v>31</v>
      </c>
      <c r="IQ65" s="17">
        <f>INDEX('O3-8hr'!$A:$Y,$IU65+IQ$23-$G$23,$IT65)</f>
        <v>29</v>
      </c>
      <c r="IR65" s="26">
        <f t="shared" si="58"/>
        <v>73.000000000000014</v>
      </c>
      <c r="IT65" s="26">
        <f>MATCH($B65,'O3-8hr'!$1:$1,0)</f>
        <v>18</v>
      </c>
      <c r="IU65" s="38">
        <f>MATCH(DATE($A65,$IT$19,$IU$19),'O3-8hr'!$B:$B,0)</f>
        <v>796</v>
      </c>
    </row>
    <row r="66" spans="1:255" ht="12.75" customHeight="1" x14ac:dyDescent="0.2">
      <c r="A66" s="26">
        <v>2017</v>
      </c>
      <c r="B66" s="26">
        <v>420170012</v>
      </c>
      <c r="C66" s="88">
        <f>INDEX(Sites!$A:$N,MATCH($B66,Sites!$A:$A,0),2)</f>
        <v>40.107222</v>
      </c>
      <c r="D66" s="26" t="str">
        <f>INDEX(Sites!$A:$N,MATCH($B66,Sites!$A:$A,0),4)</f>
        <v>PA</v>
      </c>
      <c r="E66" s="26" t="str">
        <f>INDEX(Sites!$A:$N,MATCH($B66,Sites!$A:$A,0),10)</f>
        <v>12.0</v>
      </c>
      <c r="F66" s="148" t="str">
        <f>INDEX(Sites!$A:$N,MATCH($B66,Sites!$A:$A,0),6)</f>
        <v>Bucks (BRIS)</v>
      </c>
      <c r="G66" s="18">
        <f>INDEX('O3-8hr'!$A:$Y,$IU66+G$23-$G$23,$IT66)</f>
        <v>35</v>
      </c>
      <c r="H66" s="12">
        <f>INDEX('O3-8hr'!$A:$Y,$IU66+H$23-$G$23,$IT66)</f>
        <v>42</v>
      </c>
      <c r="I66" s="12">
        <f>INDEX('O3-8hr'!$A:$Y,$IU66+I$23-$G$23,$IT66)</f>
        <v>38</v>
      </c>
      <c r="J66" s="12">
        <f>INDEX('O3-8hr'!$A:$Y,$IU66+J$23-$G$23,$IT66)</f>
        <v>39</v>
      </c>
      <c r="K66" s="12">
        <f>INDEX('O3-8hr'!$A:$Y,$IU66+K$23-$G$23,$IT66)</f>
        <v>39</v>
      </c>
      <c r="L66" s="12">
        <f>INDEX('O3-8hr'!$A:$Y,$IU66+L$23-$G$23,$IT66)</f>
        <v>38</v>
      </c>
      <c r="M66" s="12">
        <f>INDEX('O3-8hr'!$A:$Y,$IU66+M$23-$G$23,$IT66)</f>
        <v>44.000000000000007</v>
      </c>
      <c r="N66" s="12">
        <f>INDEX('O3-8hr'!$A:$Y,$IU66+N$23-$G$23,$IT66)</f>
        <v>46</v>
      </c>
      <c r="O66" s="12">
        <f>INDEX('O3-8hr'!$A:$Y,$IU66+O$23-$G$23,$IT66)</f>
        <v>53.000000000000007</v>
      </c>
      <c r="P66" s="12">
        <f>INDEX('O3-8hr'!$A:$Y,$IU66+P$23-$G$23,$IT66)</f>
        <v>39</v>
      </c>
      <c r="Q66" s="12">
        <f>INDEX('O3-8hr'!$A:$Y,$IU66+Q$23-$G$23,$IT66)</f>
        <v>41</v>
      </c>
      <c r="R66" s="12">
        <f>INDEX('O3-8hr'!$A:$Y,$IU66+R$23-$G$23,$IT66)</f>
        <v>39</v>
      </c>
      <c r="S66" s="12">
        <f>INDEX('O3-8hr'!$A:$Y,$IU66+S$23-$G$23,$IT66)</f>
        <v>38</v>
      </c>
      <c r="T66" s="12">
        <f>INDEX('O3-8hr'!$A:$Y,$IU66+T$23-$G$23,$IT66)</f>
        <v>38</v>
      </c>
      <c r="U66" s="12">
        <f>INDEX('O3-8hr'!$A:$Y,$IU66+U$23-$G$23,$IT66)</f>
        <v>42</v>
      </c>
      <c r="V66" s="12">
        <f>INDEX('O3-8hr'!$A:$Y,$IU66+V$23-$G$23,$IT66)</f>
        <v>47</v>
      </c>
      <c r="W66" s="12">
        <f>INDEX('O3-8hr'!$A:$Y,$IU66+W$23-$G$23,$IT66)</f>
        <v>49</v>
      </c>
      <c r="X66" s="12">
        <f>INDEX('O3-8hr'!$A:$Y,$IU66+X$23-$G$23,$IT66)</f>
        <v>40</v>
      </c>
      <c r="Y66" s="12">
        <f>INDEX('O3-8hr'!$A:$Y,$IU66+Y$23-$G$23,$IT66)</f>
        <v>52.000000000000007</v>
      </c>
      <c r="Z66" s="12">
        <f>INDEX('O3-8hr'!$A:$Y,$IU66+Z$23-$G$23,$IT66)</f>
        <v>55</v>
      </c>
      <c r="AA66" s="12">
        <f>INDEX('O3-8hr'!$A:$Y,$IU66+AA$23-$G$23,$IT66)</f>
        <v>43</v>
      </c>
      <c r="AB66" s="12">
        <f>INDEX('O3-8hr'!$A:$Y,$IU66+AB$23-$G$23,$IT66)</f>
        <v>44.000000000000007</v>
      </c>
      <c r="AC66" s="12">
        <f>INDEX('O3-8hr'!$A:$Y,$IU66+AC$23-$G$23,$IT66)</f>
        <v>42</v>
      </c>
      <c r="AD66" s="12">
        <f>INDEX('O3-8hr'!$A:$Y,$IU66+AD$23-$G$23,$IT66)</f>
        <v>47</v>
      </c>
      <c r="AE66" s="12">
        <f>INDEX('O3-8hr'!$A:$Y,$IU66+AE$23-$G$23,$IT66)</f>
        <v>33</v>
      </c>
      <c r="AF66" s="12">
        <f>INDEX('O3-8hr'!$A:$Y,$IU66+AF$23-$G$23,$IT66)</f>
        <v>37.000000000000007</v>
      </c>
      <c r="AG66" s="12">
        <f>INDEX('O3-8hr'!$A:$Y,$IU66+AG$23-$G$23,$IT66)</f>
        <v>14</v>
      </c>
      <c r="AH66" s="12">
        <f>INDEX('O3-8hr'!$A:$Y,$IU66+AH$23-$G$23,$IT66)</f>
        <v>15.000000000000002</v>
      </c>
      <c r="AI66" s="12">
        <f>INDEX('O3-8hr'!$A:$Y,$IU66+AI$23-$G$23,$IT66)</f>
        <v>44.000000000000007</v>
      </c>
      <c r="AJ66" s="12">
        <f>INDEX('O3-8hr'!$A:$Y,$IU66+AJ$23-$G$23,$IT66)</f>
        <v>40</v>
      </c>
      <c r="AK66" s="12">
        <f>INDEX('O3-8hr'!$A:$Y,$IU66+AK$23-$G$23,$IT66)</f>
        <v>39</v>
      </c>
      <c r="AL66" s="12">
        <f>INDEX('O3-8hr'!$A:$Y,$IU66+AL$23-$G$23,$IT66)</f>
        <v>38</v>
      </c>
      <c r="AM66" s="12">
        <f>INDEX('O3-8hr'!$A:$Y,$IU66+AM$23-$G$23,$IT66)</f>
        <v>46</v>
      </c>
      <c r="AN66" s="12">
        <f>INDEX('O3-8hr'!$A:$Y,$IU66+AN$23-$G$23,$IT66)</f>
        <v>50</v>
      </c>
      <c r="AO66" s="12">
        <f>INDEX('O3-8hr'!$A:$Y,$IU66+AO$23-$G$23,$IT66)</f>
        <v>34</v>
      </c>
      <c r="AP66" s="12">
        <f>INDEX('O3-8hr'!$A:$Y,$IU66+AP$23-$G$23,$IT66)</f>
        <v>48</v>
      </c>
      <c r="AQ66" s="12">
        <f>INDEX('O3-8hr'!$A:$Y,$IU66+AQ$23-$G$23,$IT66)</f>
        <v>34</v>
      </c>
      <c r="AR66" s="12">
        <f>INDEX('O3-8hr'!$A:$Y,$IU66+AR$23-$G$23,$IT66)</f>
        <v>35</v>
      </c>
      <c r="AS66" s="12">
        <f>INDEX('O3-8hr'!$A:$Y,$IU66+AS$23-$G$23,$IT66)</f>
        <v>48</v>
      </c>
      <c r="AT66" s="12">
        <f>INDEX('O3-8hr'!$A:$Y,$IU66+AT$23-$G$23,$IT66)</f>
        <v>56</v>
      </c>
      <c r="AU66" s="12">
        <f>INDEX('O3-8hr'!$A:$Y,$IU66+AU$23-$G$23,$IT66)</f>
        <v>32</v>
      </c>
      <c r="AV66" s="12">
        <f>INDEX('O3-8hr'!$A:$Y,$IU66+AV$23-$G$23,$IT66)</f>
        <v>70</v>
      </c>
      <c r="AW66" s="12">
        <f>INDEX('O3-8hr'!$A:$Y,$IU66+AW$23-$G$23,$IT66)</f>
        <v>53.000000000000007</v>
      </c>
      <c r="AX66" s="12">
        <f>INDEX('O3-8hr'!$A:$Y,$IU66+AX$23-$G$23,$IT66)</f>
        <v>49</v>
      </c>
      <c r="AY66" s="12">
        <f>INDEX('O3-8hr'!$A:$Y,$IU66+AY$23-$G$23,$IT66)</f>
        <v>52.000000000000007</v>
      </c>
      <c r="AZ66" s="12">
        <f>INDEX('O3-8hr'!$A:$Y,$IU66+AZ$23-$G$23,$IT66)</f>
        <v>48</v>
      </c>
      <c r="BA66" s="12">
        <f>INDEX('O3-8hr'!$A:$Y,$IU66+BA$23-$G$23,$IT66)</f>
        <v>56</v>
      </c>
      <c r="BB66" s="12">
        <f>INDEX('O3-8hr'!$A:$Y,$IU66+BB$23-$G$23,$IT66)</f>
        <v>43</v>
      </c>
      <c r="BC66" s="12">
        <f>INDEX('O3-8hr'!$A:$Y,$IU66+BC$23-$G$23,$IT66)</f>
        <v>44.000000000000007</v>
      </c>
      <c r="BD66" s="12">
        <f>INDEX('O3-8hr'!$A:$Y,$IU66+BD$23-$G$23,$IT66)</f>
        <v>41</v>
      </c>
      <c r="BE66" s="12">
        <f>INDEX('O3-8hr'!$A:$Y,$IU66+BE$23-$G$23,$IT66)</f>
        <v>43</v>
      </c>
      <c r="BF66" s="12">
        <f>INDEX('O3-8hr'!$A:$Y,$IU66+BF$23-$G$23,$IT66)</f>
        <v>33</v>
      </c>
      <c r="BG66" s="12">
        <f>INDEX('O3-8hr'!$A:$Y,$IU66+BG$23-$G$23,$IT66)</f>
        <v>23</v>
      </c>
      <c r="BH66" s="12">
        <f>INDEX('O3-8hr'!$A:$Y,$IU66+BH$23-$G$23,$IT66)</f>
        <v>37.000000000000007</v>
      </c>
      <c r="BI66" s="12">
        <f>INDEX('O3-8hr'!$A:$Y,$IU66+BI$23-$G$23,$IT66)</f>
        <v>34</v>
      </c>
      <c r="BJ66" s="12">
        <f>INDEX('O3-8hr'!$A:$Y,$IU66+BJ$23-$G$23,$IT66)</f>
        <v>32</v>
      </c>
      <c r="BK66" s="12">
        <f>INDEX('O3-8hr'!$A:$Y,$IU66+BK$23-$G$23,$IT66)</f>
        <v>24</v>
      </c>
      <c r="BL66" s="12">
        <f>INDEX('O3-8hr'!$A:$Y,$IU66+BL$23-$G$23,$IT66)</f>
        <v>39</v>
      </c>
      <c r="BM66" s="12">
        <f>INDEX('O3-8hr'!$A:$Y,$IU66+BM$23-$G$23,$IT66)</f>
        <v>61.000000000000007</v>
      </c>
      <c r="BN66" s="12">
        <f>INDEX('O3-8hr'!$A:$Y,$IU66+BN$23-$G$23,$IT66)</f>
        <v>48</v>
      </c>
      <c r="BO66" s="12">
        <f>INDEX('O3-8hr'!$A:$Y,$IU66+BO$23-$G$23,$IT66)</f>
        <v>43</v>
      </c>
      <c r="BP66" s="12">
        <f>INDEX('O3-8hr'!$A:$Y,$IU66+BP$23-$G$23,$IT66)</f>
        <v>31</v>
      </c>
      <c r="BQ66" s="12">
        <f>INDEX('O3-8hr'!$A:$Y,$IU66+BQ$23-$G$23,$IT66)</f>
        <v>50</v>
      </c>
      <c r="BR66" s="12">
        <f>INDEX('O3-8hr'!$A:$Y,$IU66+BR$23-$G$23,$IT66)</f>
        <v>41</v>
      </c>
      <c r="BS66" s="12">
        <f>INDEX('O3-8hr'!$A:$Y,$IU66+BS$23-$G$23,$IT66)</f>
        <v>46</v>
      </c>
      <c r="BT66" s="12">
        <f>INDEX('O3-8hr'!$A:$Y,$IU66+BT$23-$G$23,$IT66)</f>
        <v>38</v>
      </c>
      <c r="BU66" s="12">
        <f>INDEX('O3-8hr'!$A:$Y,$IU66+BU$23-$G$23,$IT66)</f>
        <v>34</v>
      </c>
      <c r="BV66" s="12">
        <f>INDEX('O3-8hr'!$A:$Y,$IU66+BV$23-$G$23,$IT66)</f>
        <v>33</v>
      </c>
      <c r="BW66" s="12">
        <f>INDEX('O3-8hr'!$A:$Y,$IU66+BW$23-$G$23,$IT66)</f>
        <v>40</v>
      </c>
      <c r="BX66" s="12">
        <f>INDEX('O3-8hr'!$A:$Y,$IU66+BX$23-$G$23,$IT66)</f>
        <v>51.000000000000007</v>
      </c>
      <c r="BY66" s="12">
        <f>INDEX('O3-8hr'!$A:$Y,$IU66+BY$23-$G$23,$IT66)</f>
        <v>51.000000000000007</v>
      </c>
      <c r="BZ66" s="12">
        <f>INDEX('O3-8hr'!$A:$Y,$IU66+BZ$23-$G$23,$IT66)</f>
        <v>37.000000000000007</v>
      </c>
      <c r="CA66" s="12">
        <f>INDEX('O3-8hr'!$A:$Y,$IU66+CA$23-$G$23,$IT66)</f>
        <v>38</v>
      </c>
      <c r="CB66" s="12">
        <f>INDEX('O3-8hr'!$A:$Y,$IU66+CB$23-$G$23,$IT66)</f>
        <v>32</v>
      </c>
      <c r="CC66" s="12">
        <f>INDEX('O3-8hr'!$A:$Y,$IU66+CC$23-$G$23,$IT66)</f>
        <v>47</v>
      </c>
      <c r="CD66" s="12">
        <f>INDEX('O3-8hr'!$A:$Y,$IU66+CD$23-$G$23,$IT66)</f>
        <v>40</v>
      </c>
      <c r="CE66" s="12">
        <f>INDEX('O3-8hr'!$A:$Y,$IU66+CE$23-$G$23,$IT66)</f>
        <v>55</v>
      </c>
      <c r="CF66" s="12">
        <f>INDEX('O3-8hr'!$A:$Y,$IU66+CF$23-$G$23,$IT66)</f>
        <v>78</v>
      </c>
      <c r="CG66" s="12">
        <f>INDEX('O3-8hr'!$A:$Y,$IU66+CG$23-$G$23,$IT66)</f>
        <v>83</v>
      </c>
      <c r="CH66" s="12">
        <f>INDEX('O3-8hr'!$A:$Y,$IU66+CH$23-$G$23,$IT66)</f>
        <v>57</v>
      </c>
      <c r="CI66" s="12">
        <f>INDEX('O3-8hr'!$A:$Y,$IU66+CI$23-$G$23,$IT66)</f>
        <v>39</v>
      </c>
      <c r="CJ66" s="12">
        <f>INDEX('O3-8hr'!$A:$Y,$IU66+CJ$23-$G$23,$IT66)</f>
        <v>41</v>
      </c>
      <c r="CK66" s="12">
        <f>INDEX('O3-8hr'!$A:$Y,$IU66+CK$23-$G$23,$IT66)</f>
        <v>22.000000000000004</v>
      </c>
      <c r="CL66" s="12" t="str">
        <f>INDEX('O3-8hr'!$A:$Y,$IU66+CL$23-$G$23,$IT66)</f>
        <v/>
      </c>
      <c r="CM66" s="12">
        <f>INDEX('O3-8hr'!$A:$Y,$IU66+CM$23-$G$23,$IT66)</f>
        <v>50</v>
      </c>
      <c r="CN66" s="12">
        <f>INDEX('O3-8hr'!$A:$Y,$IU66+CN$23-$G$23,$IT66)</f>
        <v>30</v>
      </c>
      <c r="CO66" s="12">
        <f>INDEX('O3-8hr'!$A:$Y,$IU66+CO$23-$G$23,$IT66)</f>
        <v>39</v>
      </c>
      <c r="CP66" s="12">
        <f>INDEX('O3-8hr'!$A:$Y,$IU66+CP$23-$G$23,$IT66)</f>
        <v>38</v>
      </c>
      <c r="CQ66" s="12">
        <f>INDEX('O3-8hr'!$A:$Y,$IU66+CQ$23-$G$23,$IT66)</f>
        <v>43</v>
      </c>
      <c r="CR66" s="12">
        <f>INDEX('O3-8hr'!$A:$Y,$IU66+CR$23-$G$23,$IT66)</f>
        <v>33</v>
      </c>
      <c r="CS66" s="12" t="str">
        <f>INDEX('O3-8hr'!$A:$Y,$IU66+CS$23-$G$23,$IT66)</f>
        <v/>
      </c>
      <c r="CT66" s="12">
        <f>INDEX('O3-8hr'!$A:$Y,$IU66+CT$23-$G$23,$IT66)</f>
        <v>62</v>
      </c>
      <c r="CU66" s="12">
        <f>INDEX('O3-8hr'!$A:$Y,$IU66+CU$23-$G$23,$IT66)</f>
        <v>62</v>
      </c>
      <c r="CV66" s="12">
        <f>INDEX('O3-8hr'!$A:$Y,$IU66+CV$23-$G$23,$IT66)</f>
        <v>48</v>
      </c>
      <c r="CW66" s="12">
        <f>INDEX('O3-8hr'!$A:$Y,$IU66+CW$23-$G$23,$IT66)</f>
        <v>42</v>
      </c>
      <c r="CX66" s="12">
        <f>INDEX('O3-8hr'!$A:$Y,$IU66+CX$23-$G$23,$IT66)</f>
        <v>48</v>
      </c>
      <c r="CY66" s="12">
        <f>INDEX('O3-8hr'!$A:$Y,$IU66+CY$23-$G$23,$IT66)</f>
        <v>34</v>
      </c>
      <c r="CZ66" s="12">
        <f>INDEX('O3-8hr'!$A:$Y,$IU66+CZ$23-$G$23,$IT66)</f>
        <v>19</v>
      </c>
      <c r="DA66" s="12">
        <f>INDEX('O3-8hr'!$A:$Y,$IU66+DA$23-$G$23,$IT66)</f>
        <v>36.000000000000007</v>
      </c>
      <c r="DB66" s="12">
        <f>INDEX('O3-8hr'!$A:$Y,$IU66+DB$23-$G$23,$IT66)</f>
        <v>44.000000000000007</v>
      </c>
      <c r="DC66" s="12">
        <f>INDEX('O3-8hr'!$A:$Y,$IU66+DC$23-$G$23,$IT66)</f>
        <v>54</v>
      </c>
      <c r="DD66" s="12">
        <f>INDEX('O3-8hr'!$A:$Y,$IU66+DD$23-$G$23,$IT66)</f>
        <v>74.000000000000014</v>
      </c>
      <c r="DE66" s="12">
        <f>INDEX('O3-8hr'!$A:$Y,$IU66+DE$23-$G$23,$IT66)</f>
        <v>67</v>
      </c>
      <c r="DF66" s="12">
        <f>INDEX('O3-8hr'!$A:$Y,$IU66+DF$23-$G$23,$IT66)</f>
        <v>76</v>
      </c>
      <c r="DG66" s="12">
        <f>INDEX('O3-8hr'!$A:$Y,$IU66+DG$23-$G$23,$IT66)</f>
        <v>75</v>
      </c>
      <c r="DH66" s="12">
        <f>INDEX('O3-8hr'!$A:$Y,$IU66+DH$23-$G$23,$IT66)</f>
        <v>56</v>
      </c>
      <c r="DI66" s="12">
        <f>INDEX('O3-8hr'!$A:$Y,$IU66+DI$23-$G$23,$IT66)</f>
        <v>47</v>
      </c>
      <c r="DJ66" s="12">
        <f>INDEX('O3-8hr'!$A:$Y,$IU66+DJ$23-$G$23,$IT66)</f>
        <v>26.000000000000004</v>
      </c>
      <c r="DK66" s="12">
        <f>INDEX('O3-8hr'!$A:$Y,$IU66+DK$23-$G$23,$IT66)</f>
        <v>25</v>
      </c>
      <c r="DL66" s="12">
        <f>INDEX('O3-8hr'!$A:$Y,$IU66+DL$23-$G$23,$IT66)</f>
        <v>39</v>
      </c>
      <c r="DM66" s="12">
        <f>INDEX('O3-8hr'!$A:$Y,$IU66+DM$23-$G$23,$IT66)</f>
        <v>31</v>
      </c>
      <c r="DN66" s="12">
        <f>INDEX('O3-8hr'!$A:$Y,$IU66+DN$23-$G$23,$IT66)</f>
        <v>61.000000000000007</v>
      </c>
      <c r="DO66" s="12">
        <f>INDEX('O3-8hr'!$A:$Y,$IU66+DO$23-$G$23,$IT66)</f>
        <v>62</v>
      </c>
      <c r="DP66" s="12">
        <f>INDEX('O3-8hr'!$A:$Y,$IU66+DP$23-$G$23,$IT66)</f>
        <v>81</v>
      </c>
      <c r="DQ66" s="12">
        <f>INDEX('O3-8hr'!$A:$Y,$IU66+DQ$23-$G$23,$IT66)</f>
        <v>28</v>
      </c>
      <c r="DR66" s="12">
        <f>INDEX('O3-8hr'!$A:$Y,$IU66+DR$23-$G$23,$IT66)</f>
        <v>47</v>
      </c>
      <c r="DS66" s="12">
        <f>INDEX('O3-8hr'!$A:$Y,$IU66+DS$23-$G$23,$IT66)</f>
        <v>56</v>
      </c>
      <c r="DT66" s="12">
        <f>INDEX('O3-8hr'!$A:$Y,$IU66+DT$23-$G$23,$IT66)</f>
        <v>57</v>
      </c>
      <c r="DU66" s="12">
        <f>INDEX('O3-8hr'!$A:$Y,$IU66+DU$23-$G$23,$IT66)</f>
        <v>51.000000000000007</v>
      </c>
      <c r="DV66" s="12">
        <f>INDEX('O3-8hr'!$A:$Y,$IU66+DV$23-$G$23,$IT66)</f>
        <v>46</v>
      </c>
      <c r="DW66" s="12">
        <f>INDEX('O3-8hr'!$A:$Y,$IU66+DW$23-$G$23,$IT66)</f>
        <v>60</v>
      </c>
      <c r="DX66" s="12">
        <f>INDEX('O3-8hr'!$A:$Y,$IU66+DX$23-$G$23,$IT66)</f>
        <v>66</v>
      </c>
      <c r="DY66" s="12">
        <f>INDEX('O3-8hr'!$A:$Y,$IU66+DY$23-$G$23,$IT66)</f>
        <v>30</v>
      </c>
      <c r="DZ66" s="12">
        <f>INDEX('O3-8hr'!$A:$Y,$IU66+DZ$23-$G$23,$IT66)</f>
        <v>58</v>
      </c>
      <c r="EA66" s="12">
        <f>INDEX('O3-8hr'!$A:$Y,$IU66+EA$23-$G$23,$IT66)</f>
        <v>62</v>
      </c>
      <c r="EB66" s="12">
        <f>INDEX('O3-8hr'!$A:$Y,$IU66+EB$23-$G$23,$IT66)</f>
        <v>67</v>
      </c>
      <c r="EC66" s="12">
        <f>INDEX('O3-8hr'!$A:$Y,$IU66+EC$23-$G$23,$IT66)</f>
        <v>48</v>
      </c>
      <c r="ED66" s="12">
        <f>INDEX('O3-8hr'!$A:$Y,$IU66+ED$23-$G$23,$IT66)</f>
        <v>24</v>
      </c>
      <c r="EE66" s="12">
        <f>INDEX('O3-8hr'!$A:$Y,$IU66+EE$23-$G$23,$IT66)</f>
        <v>45.000000000000007</v>
      </c>
      <c r="EF66" s="12">
        <f>INDEX('O3-8hr'!$A:$Y,$IU66+EF$23-$G$23,$IT66)</f>
        <v>58</v>
      </c>
      <c r="EG66" s="12">
        <f>INDEX('O3-8hr'!$A:$Y,$IU66+EG$23-$G$23,$IT66)</f>
        <v>44.000000000000007</v>
      </c>
      <c r="EH66" s="12">
        <f>INDEX('O3-8hr'!$A:$Y,$IU66+EH$23-$G$23,$IT66)</f>
        <v>50</v>
      </c>
      <c r="EI66" s="12">
        <f>INDEX('O3-8hr'!$A:$Y,$IU66+EI$23-$G$23,$IT66)</f>
        <v>64</v>
      </c>
      <c r="EJ66" s="12">
        <f>INDEX('O3-8hr'!$A:$Y,$IU66+EJ$23-$G$23,$IT66)</f>
        <v>58</v>
      </c>
      <c r="EK66" s="12" t="str">
        <f>INDEX('O3-8hr'!$A:$Y,$IU66+EK$23-$G$23,$IT66)</f>
        <v/>
      </c>
      <c r="EL66" s="12" t="str">
        <f>INDEX('O3-8hr'!$A:$Y,$IU66+EL$23-$G$23,$IT66)</f>
        <v/>
      </c>
      <c r="EM66" s="12" t="str">
        <f>INDEX('O3-8hr'!$A:$Y,$IU66+EM$23-$G$23,$IT66)</f>
        <v/>
      </c>
      <c r="EN66" s="12" t="str">
        <f>INDEX('O3-8hr'!$A:$Y,$IU66+EN$23-$G$23,$IT66)</f>
        <v/>
      </c>
      <c r="EO66" s="12">
        <f>INDEX('O3-8hr'!$A:$Y,$IU66+EO$23-$G$23,$IT66)</f>
        <v>51.000000000000007</v>
      </c>
      <c r="EP66" s="12">
        <f>INDEX('O3-8hr'!$A:$Y,$IU66+EP$23-$G$23,$IT66)</f>
        <v>72.000000000000014</v>
      </c>
      <c r="EQ66" s="12">
        <f>INDEX('O3-8hr'!$A:$Y,$IU66+EQ$23-$G$23,$IT66)</f>
        <v>77</v>
      </c>
      <c r="ER66" s="12">
        <f>INDEX('O3-8hr'!$A:$Y,$IU66+ER$23-$G$23,$IT66)</f>
        <v>74.000000000000014</v>
      </c>
      <c r="ES66" s="12">
        <f>INDEX('O3-8hr'!$A:$Y,$IU66+ES$23-$G$23,$IT66)</f>
        <v>65</v>
      </c>
      <c r="ET66" s="12">
        <f>INDEX('O3-8hr'!$A:$Y,$IU66+ET$23-$G$23,$IT66)</f>
        <v>79</v>
      </c>
      <c r="EU66" s="12">
        <f>INDEX('O3-8hr'!$A:$Y,$IU66+EU$23-$G$23,$IT66)</f>
        <v>53.000000000000007</v>
      </c>
      <c r="EV66" s="12">
        <f>INDEX('O3-8hr'!$A:$Y,$IU66+EV$23-$G$23,$IT66)</f>
        <v>44.000000000000007</v>
      </c>
      <c r="EW66" s="12">
        <f>INDEX('O3-8hr'!$A:$Y,$IU66+EW$23-$G$23,$IT66)</f>
        <v>36.000000000000007</v>
      </c>
      <c r="EX66" s="12">
        <f>INDEX('O3-8hr'!$A:$Y,$IU66+EX$23-$G$23,$IT66)</f>
        <v>44.000000000000007</v>
      </c>
      <c r="EY66" s="12">
        <f>INDEX('O3-8hr'!$A:$Y,$IU66+EY$23-$G$23,$IT66)</f>
        <v>41</v>
      </c>
      <c r="EZ66" s="12">
        <f>INDEX('O3-8hr'!$A:$Y,$IU66+EZ$23-$G$23,$IT66)</f>
        <v>61.000000000000007</v>
      </c>
      <c r="FA66" s="12">
        <f>INDEX('O3-8hr'!$A:$Y,$IU66+FA$23-$G$23,$IT66)</f>
        <v>33</v>
      </c>
      <c r="FB66" s="12">
        <f>INDEX('O3-8hr'!$A:$Y,$IU66+FB$23-$G$23,$IT66)</f>
        <v>39</v>
      </c>
      <c r="FC66" s="12">
        <f>INDEX('O3-8hr'!$A:$Y,$IU66+FC$23-$G$23,$IT66)</f>
        <v>44.000000000000007</v>
      </c>
      <c r="FD66" s="12">
        <f>INDEX('O3-8hr'!$A:$Y,$IU66+FD$23-$G$23,$IT66)</f>
        <v>79</v>
      </c>
      <c r="FE66" s="12">
        <f>INDEX('O3-8hr'!$A:$Y,$IU66+FE$23-$G$23,$IT66)</f>
        <v>54</v>
      </c>
      <c r="FF66" s="12">
        <f>INDEX('O3-8hr'!$A:$Y,$IU66+FF$23-$G$23,$IT66)</f>
        <v>51.000000000000007</v>
      </c>
      <c r="FG66" s="12">
        <f>INDEX('O3-8hr'!$A:$Y,$IU66+FG$23-$G$23,$IT66)</f>
        <v>42</v>
      </c>
      <c r="FH66" s="12">
        <f>INDEX('O3-8hr'!$A:$Y,$IU66+FH$23-$G$23,$IT66)</f>
        <v>37.000000000000007</v>
      </c>
      <c r="FI66" s="12">
        <f>INDEX('O3-8hr'!$A:$Y,$IU66+FI$23-$G$23,$IT66)</f>
        <v>36.000000000000007</v>
      </c>
      <c r="FJ66" s="12">
        <f>INDEX('O3-8hr'!$A:$Y,$IU66+FJ$23-$G$23,$IT66)</f>
        <v>29</v>
      </c>
      <c r="FK66" s="12">
        <f>INDEX('O3-8hr'!$A:$Y,$IU66+FK$23-$G$23,$IT66)</f>
        <v>39</v>
      </c>
      <c r="FL66" s="12">
        <f>INDEX('O3-8hr'!$A:$Y,$IU66+FL$23-$G$23,$IT66)</f>
        <v>58</v>
      </c>
      <c r="FM66" s="12">
        <f>INDEX('O3-8hr'!$A:$Y,$IU66+FM$23-$G$23,$IT66)</f>
        <v>60</v>
      </c>
      <c r="FN66" s="12">
        <f>INDEX('O3-8hr'!$A:$Y,$IU66+FN$23-$G$23,$IT66)</f>
        <v>53.000000000000007</v>
      </c>
      <c r="FO66" s="12">
        <f>INDEX('O3-8hr'!$A:$Y,$IU66+FO$23-$G$23,$IT66)</f>
        <v>35</v>
      </c>
      <c r="FP66" s="12">
        <f>INDEX('O3-8hr'!$A:$Y,$IU66+FP$23-$G$23,$IT66)</f>
        <v>48</v>
      </c>
      <c r="FQ66" s="12">
        <f>INDEX('O3-8hr'!$A:$Y,$IU66+FQ$23-$G$23,$IT66)</f>
        <v>58</v>
      </c>
      <c r="FR66" s="12">
        <f>INDEX('O3-8hr'!$A:$Y,$IU66+FR$23-$G$23,$IT66)</f>
        <v>25</v>
      </c>
      <c r="FS66" s="12" t="str">
        <f>INDEX('O3-8hr'!$A:$Y,$IU66+FS$23-$G$23,$IT66)</f>
        <v/>
      </c>
      <c r="FT66" s="12" t="str">
        <f>INDEX('O3-8hr'!$A:$Y,$IU66+FT$23-$G$23,$IT66)</f>
        <v/>
      </c>
      <c r="FU66" s="12" t="str">
        <f>INDEX('O3-8hr'!$A:$Y,$IU66+FU$23-$G$23,$IT66)</f>
        <v/>
      </c>
      <c r="FV66" s="12" t="str">
        <f>INDEX('O3-8hr'!$A:$Y,$IU66+FV$23-$G$23,$IT66)</f>
        <v/>
      </c>
      <c r="FW66" s="12" t="str">
        <f>INDEX('O3-8hr'!$A:$Y,$IU66+FW$23-$G$23,$IT66)</f>
        <v/>
      </c>
      <c r="FX66" s="12" t="str">
        <f>INDEX('O3-8hr'!$A:$Y,$IU66+FX$23-$G$23,$IT66)</f>
        <v/>
      </c>
      <c r="FY66" s="12" t="str">
        <f>INDEX('O3-8hr'!$A:$Y,$IU66+FY$23-$G$23,$IT66)</f>
        <v/>
      </c>
      <c r="FZ66" s="12" t="str">
        <f>INDEX('O3-8hr'!$A:$Y,$IU66+FZ$23-$G$23,$IT66)</f>
        <v/>
      </c>
      <c r="GA66" s="12" t="str">
        <f>INDEX('O3-8hr'!$A:$Y,$IU66+GA$23-$G$23,$IT66)</f>
        <v/>
      </c>
      <c r="GB66" s="12" t="str">
        <f>INDEX('O3-8hr'!$A:$Y,$IU66+GB$23-$G$23,$IT66)</f>
        <v/>
      </c>
      <c r="GC66" s="12" t="str">
        <f>INDEX('O3-8hr'!$A:$Y,$IU66+GC$23-$G$23,$IT66)</f>
        <v/>
      </c>
      <c r="GD66" s="12" t="str">
        <f>INDEX('O3-8hr'!$A:$Y,$IU66+GD$23-$G$23,$IT66)</f>
        <v/>
      </c>
      <c r="GE66" s="12" t="str">
        <f>INDEX('O3-8hr'!$A:$Y,$IU66+GE$23-$G$23,$IT66)</f>
        <v/>
      </c>
      <c r="GF66" s="12" t="str">
        <f>INDEX('O3-8hr'!$A:$Y,$IU66+GF$23-$G$23,$IT66)</f>
        <v/>
      </c>
      <c r="GG66" s="12" t="str">
        <f>INDEX('O3-8hr'!$A:$Y,$IU66+GG$23-$G$23,$IT66)</f>
        <v/>
      </c>
      <c r="GH66" s="12" t="str">
        <f>INDEX('O3-8hr'!$A:$Y,$IU66+GH$23-$G$23,$IT66)</f>
        <v/>
      </c>
      <c r="GI66" s="12" t="str">
        <f>INDEX('O3-8hr'!$A:$Y,$IU66+GI$23-$G$23,$IT66)</f>
        <v/>
      </c>
      <c r="GJ66" s="12" t="str">
        <f>INDEX('O3-8hr'!$A:$Y,$IU66+GJ$23-$G$23,$IT66)</f>
        <v/>
      </c>
      <c r="GK66" s="12" t="str">
        <f>INDEX('O3-8hr'!$A:$Y,$IU66+GK$23-$G$23,$IT66)</f>
        <v/>
      </c>
      <c r="GL66" s="12" t="str">
        <f>INDEX('O3-8hr'!$A:$Y,$IU66+GL$23-$G$23,$IT66)</f>
        <v/>
      </c>
      <c r="GM66" s="12" t="str">
        <f>INDEX('O3-8hr'!$A:$Y,$IU66+GM$23-$G$23,$IT66)</f>
        <v/>
      </c>
      <c r="GN66" s="12" t="str">
        <f>INDEX('O3-8hr'!$A:$Y,$IU66+GN$23-$G$23,$IT66)</f>
        <v/>
      </c>
      <c r="GO66" s="12">
        <f>INDEX('O3-8hr'!$A:$Y,$IU66+GO$23-$G$23,$IT66)</f>
        <v>41</v>
      </c>
      <c r="GP66" s="12">
        <f>INDEX('O3-8hr'!$A:$Y,$IU66+GP$23-$G$23,$IT66)</f>
        <v>37.000000000000007</v>
      </c>
      <c r="GQ66" s="12">
        <f>INDEX('O3-8hr'!$A:$Y,$IU66+GQ$23-$G$23,$IT66)</f>
        <v>28</v>
      </c>
      <c r="GR66" s="12">
        <f>INDEX('O3-8hr'!$A:$Y,$IU66+GR$23-$G$23,$IT66)</f>
        <v>29</v>
      </c>
      <c r="GS66" s="12">
        <f>INDEX('O3-8hr'!$A:$Y,$IU66+GS$23-$G$23,$IT66)</f>
        <v>36.000000000000007</v>
      </c>
      <c r="GT66" s="12">
        <f>INDEX('O3-8hr'!$A:$Y,$IU66+GT$23-$G$23,$IT66)</f>
        <v>40</v>
      </c>
      <c r="GU66" s="12">
        <f>INDEX('O3-8hr'!$A:$Y,$IU66+GU$23-$G$23,$IT66)</f>
        <v>32</v>
      </c>
      <c r="GV66" s="12">
        <f>INDEX('O3-8hr'!$A:$Y,$IU66+GV$23-$G$23,$IT66)</f>
        <v>50</v>
      </c>
      <c r="GW66" s="12">
        <f>INDEX('O3-8hr'!$A:$Y,$IU66+GW$23-$G$23,$IT66)</f>
        <v>57</v>
      </c>
      <c r="GX66" s="12">
        <f>INDEX('O3-8hr'!$A:$Y,$IU66+GX$23-$G$23,$IT66)</f>
        <v>58</v>
      </c>
      <c r="GY66" s="12">
        <f>INDEX('O3-8hr'!$A:$Y,$IU66+GY$23-$G$23,$IT66)</f>
        <v>55</v>
      </c>
      <c r="GZ66" s="12">
        <f>INDEX('O3-8hr'!$A:$Y,$IU66+GZ$23-$G$23,$IT66)</f>
        <v>19</v>
      </c>
      <c r="HA66" s="12">
        <f>INDEX('O3-8hr'!$A:$Y,$IU66+HA$23-$G$23,$IT66)</f>
        <v>26.000000000000004</v>
      </c>
      <c r="HB66" s="12">
        <f>INDEX('O3-8hr'!$A:$Y,$IU66+HB$23-$G$23,$IT66)</f>
        <v>28</v>
      </c>
      <c r="HC66" s="12">
        <f>INDEX('O3-8hr'!$A:$Y,$IU66+HC$23-$G$23,$IT66)</f>
        <v>35</v>
      </c>
      <c r="HD66" s="12">
        <f>INDEX('O3-8hr'!$A:$Y,$IU66+HD$23-$G$23,$IT66)</f>
        <v>39</v>
      </c>
      <c r="HE66" s="12">
        <f>INDEX('O3-8hr'!$A:$Y,$IU66+HE$23-$G$23,$IT66)</f>
        <v>40</v>
      </c>
      <c r="HF66" s="12">
        <f>INDEX('O3-8hr'!$A:$Y,$IU66+HF$23-$G$23,$IT66)</f>
        <v>66</v>
      </c>
      <c r="HG66" s="12">
        <f>INDEX('O3-8hr'!$A:$Y,$IU66+HG$23-$G$23,$IT66)</f>
        <v>73.000000000000014</v>
      </c>
      <c r="HH66" s="12">
        <f>INDEX('O3-8hr'!$A:$Y,$IU66+HH$23-$G$23,$IT66)</f>
        <v>31</v>
      </c>
      <c r="HI66" s="12">
        <f>INDEX('O3-8hr'!$A:$Y,$IU66+HI$23-$G$23,$IT66)</f>
        <v>24</v>
      </c>
      <c r="HJ66" s="12">
        <f>INDEX('O3-8hr'!$A:$Y,$IU66+HJ$23-$G$23,$IT66)</f>
        <v>41</v>
      </c>
      <c r="HK66" s="12">
        <f>INDEX('O3-8hr'!$A:$Y,$IU66+HK$23-$G$23,$IT66)</f>
        <v>42</v>
      </c>
      <c r="HL66" s="12">
        <f>INDEX('O3-8hr'!$A:$Y,$IU66+HL$23-$G$23,$IT66)</f>
        <v>25</v>
      </c>
      <c r="HM66" s="12">
        <f>INDEX('O3-8hr'!$A:$Y,$IU66+HM$23-$G$23,$IT66)</f>
        <v>39</v>
      </c>
      <c r="HN66" s="12">
        <f>INDEX('O3-8hr'!$A:$Y,$IU66+HN$23-$G$23,$IT66)</f>
        <v>43</v>
      </c>
      <c r="HO66" s="12">
        <f>INDEX('O3-8hr'!$A:$Y,$IU66+HO$23-$G$23,$IT66)</f>
        <v>37.000000000000007</v>
      </c>
      <c r="HP66" s="12">
        <f>INDEX('O3-8hr'!$A:$Y,$IU66+HP$23-$G$23,$IT66)</f>
        <v>49</v>
      </c>
      <c r="HQ66" s="12">
        <f>INDEX('O3-8hr'!$A:$Y,$IU66+HQ$23-$G$23,$IT66)</f>
        <v>58</v>
      </c>
      <c r="HR66" s="12">
        <f>INDEX('O3-8hr'!$A:$Y,$IU66+HR$23-$G$23,$IT66)</f>
        <v>56</v>
      </c>
      <c r="HS66" s="12">
        <f>INDEX('O3-8hr'!$A:$Y,$IU66+HS$23-$G$23,$IT66)</f>
        <v>41</v>
      </c>
      <c r="HT66" s="12">
        <f>INDEX('O3-8hr'!$A:$Y,$IU66+HT$23-$G$23,$IT66)</f>
        <v>17</v>
      </c>
      <c r="HU66" s="12">
        <f>INDEX('O3-8hr'!$A:$Y,$IU66+HU$23-$G$23,$IT66)</f>
        <v>15.000000000000002</v>
      </c>
      <c r="HV66" s="12">
        <f>INDEX('O3-8hr'!$A:$Y,$IU66+HV$23-$G$23,$IT66)</f>
        <v>34</v>
      </c>
      <c r="HW66" s="12">
        <f>INDEX('O3-8hr'!$A:$Y,$IU66+HW$23-$G$23,$IT66)</f>
        <v>31</v>
      </c>
      <c r="HX66" s="12">
        <f>INDEX('O3-8hr'!$A:$Y,$IU66+HX$23-$G$23,$IT66)</f>
        <v>31</v>
      </c>
      <c r="HY66" s="12">
        <f>INDEX('O3-8hr'!$A:$Y,$IU66+HY$23-$G$23,$IT66)</f>
        <v>30</v>
      </c>
      <c r="HZ66" s="12">
        <f>INDEX('O3-8hr'!$A:$Y,$IU66+HZ$23-$G$23,$IT66)</f>
        <v>25</v>
      </c>
      <c r="IA66" s="12">
        <f>INDEX('O3-8hr'!$A:$Y,$IU66+IA$23-$G$23,$IT66)</f>
        <v>29</v>
      </c>
      <c r="IB66" s="12">
        <f>INDEX('O3-8hr'!$A:$Y,$IU66+IB$23-$G$23,$IT66)</f>
        <v>27</v>
      </c>
      <c r="IC66" s="12">
        <f>INDEX('O3-8hr'!$A:$Y,$IU66+IC$23-$G$23,$IT66)</f>
        <v>30</v>
      </c>
      <c r="ID66" s="12">
        <f>INDEX('O3-8hr'!$A:$Y,$IU66+ID$23-$G$23,$IT66)</f>
        <v>40</v>
      </c>
      <c r="IE66" s="12">
        <f>INDEX('O3-8hr'!$A:$Y,$IU66+IE$23-$G$23,$IT66)</f>
        <v>44.000000000000007</v>
      </c>
      <c r="IF66" s="12">
        <f>INDEX('O3-8hr'!$A:$Y,$IU66+IF$23-$G$23,$IT66)</f>
        <v>48</v>
      </c>
      <c r="IG66" s="12">
        <f>INDEX('O3-8hr'!$A:$Y,$IU66+IG$23-$G$23,$IT66)</f>
        <v>41</v>
      </c>
      <c r="IH66" s="12">
        <f>INDEX('O3-8hr'!$A:$Y,$IU66+IH$23-$G$23,$IT66)</f>
        <v>48</v>
      </c>
      <c r="II66" s="12">
        <f>INDEX('O3-8hr'!$A:$Y,$IU66+II$23-$G$23,$IT66)</f>
        <v>39</v>
      </c>
      <c r="IJ66" s="12">
        <f>INDEX('O3-8hr'!$A:$Y,$IU66+IJ$23-$G$23,$IT66)</f>
        <v>35</v>
      </c>
      <c r="IK66" s="12">
        <f>INDEX('O3-8hr'!$A:$Y,$IU66+IK$23-$G$23,$IT66)</f>
        <v>32</v>
      </c>
      <c r="IL66" s="12">
        <f>INDEX('O3-8hr'!$A:$Y,$IU66+IL$23-$G$23,$IT66)</f>
        <v>21</v>
      </c>
      <c r="IM66" s="12">
        <f>INDEX('O3-8hr'!$A:$Y,$IU66+IM$23-$G$23,$IT66)</f>
        <v>38</v>
      </c>
      <c r="IN66" s="12">
        <f>INDEX('O3-8hr'!$A:$Y,$IU66+IN$23-$G$23,$IT66)</f>
        <v>50</v>
      </c>
      <c r="IO66" s="12">
        <f>INDEX('O3-8hr'!$A:$Y,$IU66+IO$23-$G$23,$IT66)</f>
        <v>36.000000000000007</v>
      </c>
      <c r="IP66" s="12">
        <f>INDEX('O3-8hr'!$A:$Y,$IU66+IP$23-$G$23,$IT66)</f>
        <v>33</v>
      </c>
      <c r="IQ66" s="17">
        <f>INDEX('O3-8hr'!$A:$Y,$IU66+IQ$23-$G$23,$IT66)</f>
        <v>31</v>
      </c>
      <c r="IR66" s="26">
        <f t="shared" si="58"/>
        <v>83</v>
      </c>
      <c r="IT66" s="26">
        <f>MATCH($B66,'O3-8hr'!$1:$1,0)</f>
        <v>19</v>
      </c>
      <c r="IU66" s="38">
        <f>MATCH(DATE($A66,$IT$19,$IU$19),'O3-8hr'!$B:$B,0)</f>
        <v>796</v>
      </c>
    </row>
    <row r="67" spans="1:255" ht="12.75" customHeight="1" x14ac:dyDescent="0.2">
      <c r="A67" s="26">
        <v>2017</v>
      </c>
      <c r="B67" s="26">
        <v>420290100</v>
      </c>
      <c r="C67" s="88">
        <f>INDEX(Sites!$A:$N,MATCH($B67,Sites!$A:$A,0),2)</f>
        <v>39.834460999999997</v>
      </c>
      <c r="D67" s="26" t="str">
        <f>INDEX(Sites!$A:$N,MATCH($B67,Sites!$A:$A,0),4)</f>
        <v>PA</v>
      </c>
      <c r="E67" s="26" t="str">
        <f>INDEX(Sites!$A:$N,MATCH($B67,Sites!$A:$A,0),10)</f>
        <v>0.0</v>
      </c>
      <c r="F67" s="148" t="str">
        <f>INDEX(Sites!$A:$N,MATCH($B67,Sites!$A:$A,0),6)</f>
        <v>Chester (NEWG)</v>
      </c>
      <c r="G67" s="18">
        <f>INDEX('O3-8hr'!$A:$Y,$IU67+G$23-$G$23,$IT67)</f>
        <v>39</v>
      </c>
      <c r="H67" s="12">
        <f>INDEX('O3-8hr'!$A:$Y,$IU67+H$23-$G$23,$IT67)</f>
        <v>44.000000000000007</v>
      </c>
      <c r="I67" s="12">
        <f>INDEX('O3-8hr'!$A:$Y,$IU67+I$23-$G$23,$IT67)</f>
        <v>40</v>
      </c>
      <c r="J67" s="12">
        <f>INDEX('O3-8hr'!$A:$Y,$IU67+J$23-$G$23,$IT67)</f>
        <v>42</v>
      </c>
      <c r="K67" s="12">
        <f>INDEX('O3-8hr'!$A:$Y,$IU67+K$23-$G$23,$IT67)</f>
        <v>41</v>
      </c>
      <c r="L67" s="12">
        <f>INDEX('O3-8hr'!$A:$Y,$IU67+L$23-$G$23,$IT67)</f>
        <v>39</v>
      </c>
      <c r="M67" s="12">
        <f>INDEX('O3-8hr'!$A:$Y,$IU67+M$23-$G$23,$IT67)</f>
        <v>48</v>
      </c>
      <c r="N67" s="12">
        <f>INDEX('O3-8hr'!$A:$Y,$IU67+N$23-$G$23,$IT67)</f>
        <v>49</v>
      </c>
      <c r="O67" s="12">
        <f>INDEX('O3-8hr'!$A:$Y,$IU67+O$23-$G$23,$IT67)</f>
        <v>53.000000000000007</v>
      </c>
      <c r="P67" s="12">
        <f>INDEX('O3-8hr'!$A:$Y,$IU67+P$23-$G$23,$IT67)</f>
        <v>42</v>
      </c>
      <c r="Q67" s="12">
        <f>INDEX('O3-8hr'!$A:$Y,$IU67+Q$23-$G$23,$IT67)</f>
        <v>42</v>
      </c>
      <c r="R67" s="12">
        <f>INDEX('O3-8hr'!$A:$Y,$IU67+R$23-$G$23,$IT67)</f>
        <v>39</v>
      </c>
      <c r="S67" s="12">
        <f>INDEX('O3-8hr'!$A:$Y,$IU67+S$23-$G$23,$IT67)</f>
        <v>37.000000000000007</v>
      </c>
      <c r="T67" s="12">
        <f>INDEX('O3-8hr'!$A:$Y,$IU67+T$23-$G$23,$IT67)</f>
        <v>40</v>
      </c>
      <c r="U67" s="12">
        <f>INDEX('O3-8hr'!$A:$Y,$IU67+U$23-$G$23,$IT67)</f>
        <v>44.000000000000007</v>
      </c>
      <c r="V67" s="12">
        <f>INDEX('O3-8hr'!$A:$Y,$IU67+V$23-$G$23,$IT67)</f>
        <v>48</v>
      </c>
      <c r="W67" s="12">
        <f>INDEX('O3-8hr'!$A:$Y,$IU67+W$23-$G$23,$IT67)</f>
        <v>54</v>
      </c>
      <c r="X67" s="12">
        <f>INDEX('O3-8hr'!$A:$Y,$IU67+X$23-$G$23,$IT67)</f>
        <v>40</v>
      </c>
      <c r="Y67" s="12">
        <f>INDEX('O3-8hr'!$A:$Y,$IU67+Y$23-$G$23,$IT67)</f>
        <v>58</v>
      </c>
      <c r="Z67" s="12">
        <f>INDEX('O3-8hr'!$A:$Y,$IU67+Z$23-$G$23,$IT67)</f>
        <v>55</v>
      </c>
      <c r="AA67" s="12">
        <f>INDEX('O3-8hr'!$A:$Y,$IU67+AA$23-$G$23,$IT67)</f>
        <v>43</v>
      </c>
      <c r="AB67" s="12">
        <f>INDEX('O3-8hr'!$A:$Y,$IU67+AB$23-$G$23,$IT67)</f>
        <v>46</v>
      </c>
      <c r="AC67" s="12">
        <f>INDEX('O3-8hr'!$A:$Y,$IU67+AC$23-$G$23,$IT67)</f>
        <v>44.000000000000007</v>
      </c>
      <c r="AD67" s="12">
        <f>INDEX('O3-8hr'!$A:$Y,$IU67+AD$23-$G$23,$IT67)</f>
        <v>48</v>
      </c>
      <c r="AE67" s="12">
        <f>INDEX('O3-8hr'!$A:$Y,$IU67+AE$23-$G$23,$IT67)</f>
        <v>49</v>
      </c>
      <c r="AF67" s="12">
        <f>INDEX('O3-8hr'!$A:$Y,$IU67+AF$23-$G$23,$IT67)</f>
        <v>32</v>
      </c>
      <c r="AG67" s="12">
        <f>INDEX('O3-8hr'!$A:$Y,$IU67+AG$23-$G$23,$IT67)</f>
        <v>27</v>
      </c>
      <c r="AH67" s="12">
        <f>INDEX('O3-8hr'!$A:$Y,$IU67+AH$23-$G$23,$IT67)</f>
        <v>19</v>
      </c>
      <c r="AI67" s="12">
        <f>INDEX('O3-8hr'!$A:$Y,$IU67+AI$23-$G$23,$IT67)</f>
        <v>44.000000000000007</v>
      </c>
      <c r="AJ67" s="12">
        <f>INDEX('O3-8hr'!$A:$Y,$IU67+AJ$23-$G$23,$IT67)</f>
        <v>40</v>
      </c>
      <c r="AK67" s="12">
        <f>INDEX('O3-8hr'!$A:$Y,$IU67+AK$23-$G$23,$IT67)</f>
        <v>34</v>
      </c>
      <c r="AL67" s="12">
        <f>INDEX('O3-8hr'!$A:$Y,$IU67+AL$23-$G$23,$IT67)</f>
        <v>38</v>
      </c>
      <c r="AM67" s="12">
        <f>INDEX('O3-8hr'!$A:$Y,$IU67+AM$23-$G$23,$IT67)</f>
        <v>47</v>
      </c>
      <c r="AN67" s="12">
        <f>INDEX('O3-8hr'!$A:$Y,$IU67+AN$23-$G$23,$IT67)</f>
        <v>47</v>
      </c>
      <c r="AO67" s="12">
        <f>INDEX('O3-8hr'!$A:$Y,$IU67+AO$23-$G$23,$IT67)</f>
        <v>48</v>
      </c>
      <c r="AP67" s="12">
        <f>INDEX('O3-8hr'!$A:$Y,$IU67+AP$23-$G$23,$IT67)</f>
        <v>51.000000000000007</v>
      </c>
      <c r="AQ67" s="12">
        <f>INDEX('O3-8hr'!$A:$Y,$IU67+AQ$23-$G$23,$IT67)</f>
        <v>33</v>
      </c>
      <c r="AR67" s="12">
        <f>INDEX('O3-8hr'!$A:$Y,$IU67+AR$23-$G$23,$IT67)</f>
        <v>36.000000000000007</v>
      </c>
      <c r="AS67" s="12">
        <f>INDEX('O3-8hr'!$A:$Y,$IU67+AS$23-$G$23,$IT67)</f>
        <v>48</v>
      </c>
      <c r="AT67" s="12">
        <f>INDEX('O3-8hr'!$A:$Y,$IU67+AT$23-$G$23,$IT67)</f>
        <v>56</v>
      </c>
      <c r="AU67" s="12">
        <f>INDEX('O3-8hr'!$A:$Y,$IU67+AU$23-$G$23,$IT67)</f>
        <v>62</v>
      </c>
      <c r="AV67" s="12">
        <f>INDEX('O3-8hr'!$A:$Y,$IU67+AV$23-$G$23,$IT67)</f>
        <v>71.000000000000014</v>
      </c>
      <c r="AW67" s="12">
        <f>INDEX('O3-8hr'!$A:$Y,$IU67+AW$23-$G$23,$IT67)</f>
        <v>52.000000000000007</v>
      </c>
      <c r="AX67" s="12">
        <f>INDEX('O3-8hr'!$A:$Y,$IU67+AX$23-$G$23,$IT67)</f>
        <v>49</v>
      </c>
      <c r="AY67" s="12">
        <f>INDEX('O3-8hr'!$A:$Y,$IU67+AY$23-$G$23,$IT67)</f>
        <v>50</v>
      </c>
      <c r="AZ67" s="12">
        <f>INDEX('O3-8hr'!$A:$Y,$IU67+AZ$23-$G$23,$IT67)</f>
        <v>46</v>
      </c>
      <c r="BA67" s="12">
        <f>INDEX('O3-8hr'!$A:$Y,$IU67+BA$23-$G$23,$IT67)</f>
        <v>53.000000000000007</v>
      </c>
      <c r="BB67" s="12">
        <f>INDEX('O3-8hr'!$A:$Y,$IU67+BB$23-$G$23,$IT67)</f>
        <v>43</v>
      </c>
      <c r="BC67" s="12">
        <f>INDEX('O3-8hr'!$A:$Y,$IU67+BC$23-$G$23,$IT67)</f>
        <v>47</v>
      </c>
      <c r="BD67" s="12">
        <f>INDEX('O3-8hr'!$A:$Y,$IU67+BD$23-$G$23,$IT67)</f>
        <v>41</v>
      </c>
      <c r="BE67" s="12">
        <f>INDEX('O3-8hr'!$A:$Y,$IU67+BE$23-$G$23,$IT67)</f>
        <v>52.000000000000007</v>
      </c>
      <c r="BF67" s="12">
        <f>INDEX('O3-8hr'!$A:$Y,$IU67+BF$23-$G$23,$IT67)</f>
        <v>27</v>
      </c>
      <c r="BG67" s="12">
        <f>INDEX('O3-8hr'!$A:$Y,$IU67+BG$23-$G$23,$IT67)</f>
        <v>28</v>
      </c>
      <c r="BH67" s="12">
        <f>INDEX('O3-8hr'!$A:$Y,$IU67+BH$23-$G$23,$IT67)</f>
        <v>37.000000000000007</v>
      </c>
      <c r="BI67" s="12">
        <f>INDEX('O3-8hr'!$A:$Y,$IU67+BI$23-$G$23,$IT67)</f>
        <v>39</v>
      </c>
      <c r="BJ67" s="12">
        <f>INDEX('O3-8hr'!$A:$Y,$IU67+BJ$23-$G$23,$IT67)</f>
        <v>32</v>
      </c>
      <c r="BK67" s="12">
        <f>INDEX('O3-8hr'!$A:$Y,$IU67+BK$23-$G$23,$IT67)</f>
        <v>26.000000000000004</v>
      </c>
      <c r="BL67" s="12">
        <f>INDEX('O3-8hr'!$A:$Y,$IU67+BL$23-$G$23,$IT67)</f>
        <v>45.000000000000007</v>
      </c>
      <c r="BM67" s="12">
        <f>INDEX('O3-8hr'!$A:$Y,$IU67+BM$23-$G$23,$IT67)</f>
        <v>59.000000000000007</v>
      </c>
      <c r="BN67" s="12">
        <f>INDEX('O3-8hr'!$A:$Y,$IU67+BN$23-$G$23,$IT67)</f>
        <v>48</v>
      </c>
      <c r="BO67" s="12">
        <f>INDEX('O3-8hr'!$A:$Y,$IU67+BO$23-$G$23,$IT67)</f>
        <v>46</v>
      </c>
      <c r="BP67" s="12">
        <f>INDEX('O3-8hr'!$A:$Y,$IU67+BP$23-$G$23,$IT67)</f>
        <v>31</v>
      </c>
      <c r="BQ67" s="12">
        <f>INDEX('O3-8hr'!$A:$Y,$IU67+BQ$23-$G$23,$IT67)</f>
        <v>50</v>
      </c>
      <c r="BR67" s="12">
        <f>INDEX('O3-8hr'!$A:$Y,$IU67+BR$23-$G$23,$IT67)</f>
        <v>42</v>
      </c>
      <c r="BS67" s="12">
        <f>INDEX('O3-8hr'!$A:$Y,$IU67+BS$23-$G$23,$IT67)</f>
        <v>45.000000000000007</v>
      </c>
      <c r="BT67" s="12">
        <f>INDEX('O3-8hr'!$A:$Y,$IU67+BT$23-$G$23,$IT67)</f>
        <v>37.000000000000007</v>
      </c>
      <c r="BU67" s="12">
        <f>INDEX('O3-8hr'!$A:$Y,$IU67+BU$23-$G$23,$IT67)</f>
        <v>27</v>
      </c>
      <c r="BV67" s="12">
        <f>INDEX('O3-8hr'!$A:$Y,$IU67+BV$23-$G$23,$IT67)</f>
        <v>35</v>
      </c>
      <c r="BW67" s="12">
        <f>INDEX('O3-8hr'!$A:$Y,$IU67+BW$23-$G$23,$IT67)</f>
        <v>44.000000000000007</v>
      </c>
      <c r="BX67" s="12">
        <f>INDEX('O3-8hr'!$A:$Y,$IU67+BX$23-$G$23,$IT67)</f>
        <v>53.000000000000007</v>
      </c>
      <c r="BY67" s="12">
        <f>INDEX('O3-8hr'!$A:$Y,$IU67+BY$23-$G$23,$IT67)</f>
        <v>53.000000000000007</v>
      </c>
      <c r="BZ67" s="12">
        <f>INDEX('O3-8hr'!$A:$Y,$IU67+BZ$23-$G$23,$IT67)</f>
        <v>31</v>
      </c>
      <c r="CA67" s="12">
        <f>INDEX('O3-8hr'!$A:$Y,$IU67+CA$23-$G$23,$IT67)</f>
        <v>34</v>
      </c>
      <c r="CB67" s="12">
        <f>INDEX('O3-8hr'!$A:$Y,$IU67+CB$23-$G$23,$IT67)</f>
        <v>27</v>
      </c>
      <c r="CC67" s="12">
        <f>INDEX('O3-8hr'!$A:$Y,$IU67+CC$23-$G$23,$IT67)</f>
        <v>53.000000000000007</v>
      </c>
      <c r="CD67" s="12">
        <f>INDEX('O3-8hr'!$A:$Y,$IU67+CD$23-$G$23,$IT67)</f>
        <v>40</v>
      </c>
      <c r="CE67" s="12">
        <f>INDEX('O3-8hr'!$A:$Y,$IU67+CE$23-$G$23,$IT67)</f>
        <v>58</v>
      </c>
      <c r="CF67" s="12">
        <f>INDEX('O3-8hr'!$A:$Y,$IU67+CF$23-$G$23,$IT67)</f>
        <v>78</v>
      </c>
      <c r="CG67" s="12">
        <f>INDEX('O3-8hr'!$A:$Y,$IU67+CG$23-$G$23,$IT67)</f>
        <v>81</v>
      </c>
      <c r="CH67" s="12">
        <f>INDEX('O3-8hr'!$A:$Y,$IU67+CH$23-$G$23,$IT67)</f>
        <v>48</v>
      </c>
      <c r="CI67" s="12">
        <f>INDEX('O3-8hr'!$A:$Y,$IU67+CI$23-$G$23,$IT67)</f>
        <v>37.000000000000007</v>
      </c>
      <c r="CJ67" s="12">
        <f>INDEX('O3-8hr'!$A:$Y,$IU67+CJ$23-$G$23,$IT67)</f>
        <v>42</v>
      </c>
      <c r="CK67" s="12">
        <f>INDEX('O3-8hr'!$A:$Y,$IU67+CK$23-$G$23,$IT67)</f>
        <v>21</v>
      </c>
      <c r="CL67" s="12">
        <f>INDEX('O3-8hr'!$A:$Y,$IU67+CL$23-$G$23,$IT67)</f>
        <v>28</v>
      </c>
      <c r="CM67" s="12">
        <f>INDEX('O3-8hr'!$A:$Y,$IU67+CM$23-$G$23,$IT67)</f>
        <v>49</v>
      </c>
      <c r="CN67" s="12">
        <f>INDEX('O3-8hr'!$A:$Y,$IU67+CN$23-$G$23,$IT67)</f>
        <v>40</v>
      </c>
      <c r="CO67" s="12">
        <f>INDEX('O3-8hr'!$A:$Y,$IU67+CO$23-$G$23,$IT67)</f>
        <v>40</v>
      </c>
      <c r="CP67" s="12">
        <f>INDEX('O3-8hr'!$A:$Y,$IU67+CP$23-$G$23,$IT67)</f>
        <v>34</v>
      </c>
      <c r="CQ67" s="12">
        <f>INDEX('O3-8hr'!$A:$Y,$IU67+CQ$23-$G$23,$IT67)</f>
        <v>42</v>
      </c>
      <c r="CR67" s="12">
        <f>INDEX('O3-8hr'!$A:$Y,$IU67+CR$23-$G$23,$IT67)</f>
        <v>27</v>
      </c>
      <c r="CS67" s="12">
        <f>INDEX('O3-8hr'!$A:$Y,$IU67+CS$23-$G$23,$IT67)</f>
        <v>27</v>
      </c>
      <c r="CT67" s="12">
        <f>INDEX('O3-8hr'!$A:$Y,$IU67+CT$23-$G$23,$IT67)</f>
        <v>52.000000000000007</v>
      </c>
      <c r="CU67" s="12">
        <f>INDEX('O3-8hr'!$A:$Y,$IU67+CU$23-$G$23,$IT67)</f>
        <v>53.000000000000007</v>
      </c>
      <c r="CV67" s="12">
        <f>INDEX('O3-8hr'!$A:$Y,$IU67+CV$23-$G$23,$IT67)</f>
        <v>45.000000000000007</v>
      </c>
      <c r="CW67" s="12">
        <f>INDEX('O3-8hr'!$A:$Y,$IU67+CW$23-$G$23,$IT67)</f>
        <v>43</v>
      </c>
      <c r="CX67" s="12">
        <f>INDEX('O3-8hr'!$A:$Y,$IU67+CX$23-$G$23,$IT67)</f>
        <v>55</v>
      </c>
      <c r="CY67" s="12">
        <f>INDEX('O3-8hr'!$A:$Y,$IU67+CY$23-$G$23,$IT67)</f>
        <v>31</v>
      </c>
      <c r="CZ67" s="12">
        <f>INDEX('O3-8hr'!$A:$Y,$IU67+CZ$23-$G$23,$IT67)</f>
        <v>33</v>
      </c>
      <c r="DA67" s="12">
        <f>INDEX('O3-8hr'!$A:$Y,$IU67+DA$23-$G$23,$IT67)</f>
        <v>31</v>
      </c>
      <c r="DB67" s="12">
        <f>INDEX('O3-8hr'!$A:$Y,$IU67+DB$23-$G$23,$IT67)</f>
        <v>44.000000000000007</v>
      </c>
      <c r="DC67" s="12">
        <f>INDEX('O3-8hr'!$A:$Y,$IU67+DC$23-$G$23,$IT67)</f>
        <v>48</v>
      </c>
      <c r="DD67" s="12">
        <f>INDEX('O3-8hr'!$A:$Y,$IU67+DD$23-$G$23,$IT67)</f>
        <v>68</v>
      </c>
      <c r="DE67" s="12">
        <f>INDEX('O3-8hr'!$A:$Y,$IU67+DE$23-$G$23,$IT67)</f>
        <v>60</v>
      </c>
      <c r="DF67" s="12">
        <f>INDEX('O3-8hr'!$A:$Y,$IU67+DF$23-$G$23,$IT67)</f>
        <v>63</v>
      </c>
      <c r="DG67" s="12">
        <f>INDEX('O3-8hr'!$A:$Y,$IU67+DG$23-$G$23,$IT67)</f>
        <v>71.000000000000014</v>
      </c>
      <c r="DH67" s="12">
        <f>INDEX('O3-8hr'!$A:$Y,$IU67+DH$23-$G$23,$IT67)</f>
        <v>59.000000000000007</v>
      </c>
      <c r="DI67" s="12">
        <f>INDEX('O3-8hr'!$A:$Y,$IU67+DI$23-$G$23,$IT67)</f>
        <v>42</v>
      </c>
      <c r="DJ67" s="12">
        <f>INDEX('O3-8hr'!$A:$Y,$IU67+DJ$23-$G$23,$IT67)</f>
        <v>55</v>
      </c>
      <c r="DK67" s="12">
        <f>INDEX('O3-8hr'!$A:$Y,$IU67+DK$23-$G$23,$IT67)</f>
        <v>37.000000000000007</v>
      </c>
      <c r="DL67" s="12" t="str">
        <f>INDEX('O3-8hr'!$A:$Y,$IU67+DL$23-$G$23,$IT67)</f>
        <v/>
      </c>
      <c r="DM67" s="12" t="str">
        <f>INDEX('O3-8hr'!$A:$Y,$IU67+DM$23-$G$23,$IT67)</f>
        <v/>
      </c>
      <c r="DN67" s="12" t="str">
        <f>INDEX('O3-8hr'!$A:$Y,$IU67+DN$23-$G$23,$IT67)</f>
        <v/>
      </c>
      <c r="DO67" s="12">
        <f>INDEX('O3-8hr'!$A:$Y,$IU67+DO$23-$G$23,$IT67)</f>
        <v>62</v>
      </c>
      <c r="DP67" s="12">
        <f>INDEX('O3-8hr'!$A:$Y,$IU67+DP$23-$G$23,$IT67)</f>
        <v>70</v>
      </c>
      <c r="DQ67" s="12">
        <f>INDEX('O3-8hr'!$A:$Y,$IU67+DQ$23-$G$23,$IT67)</f>
        <v>30</v>
      </c>
      <c r="DR67" s="12">
        <f>INDEX('O3-8hr'!$A:$Y,$IU67+DR$23-$G$23,$IT67)</f>
        <v>49</v>
      </c>
      <c r="DS67" s="12">
        <f>INDEX('O3-8hr'!$A:$Y,$IU67+DS$23-$G$23,$IT67)</f>
        <v>49</v>
      </c>
      <c r="DT67" s="12">
        <f>INDEX('O3-8hr'!$A:$Y,$IU67+DT$23-$G$23,$IT67)</f>
        <v>53.000000000000007</v>
      </c>
      <c r="DU67" s="12">
        <f>INDEX('O3-8hr'!$A:$Y,$IU67+DU$23-$G$23,$IT67)</f>
        <v>49</v>
      </c>
      <c r="DV67" s="12">
        <f>INDEX('O3-8hr'!$A:$Y,$IU67+DV$23-$G$23,$IT67)</f>
        <v>50</v>
      </c>
      <c r="DW67" s="12">
        <f>INDEX('O3-8hr'!$A:$Y,$IU67+DW$23-$G$23,$IT67)</f>
        <v>64</v>
      </c>
      <c r="DX67" s="12">
        <f>INDEX('O3-8hr'!$A:$Y,$IU67+DX$23-$G$23,$IT67)</f>
        <v>60</v>
      </c>
      <c r="DY67" s="12">
        <f>INDEX('O3-8hr'!$A:$Y,$IU67+DY$23-$G$23,$IT67)</f>
        <v>36.000000000000007</v>
      </c>
      <c r="DZ67" s="12">
        <f>INDEX('O3-8hr'!$A:$Y,$IU67+DZ$23-$G$23,$IT67)</f>
        <v>56</v>
      </c>
      <c r="EA67" s="12">
        <f>INDEX('O3-8hr'!$A:$Y,$IU67+EA$23-$G$23,$IT67)</f>
        <v>64</v>
      </c>
      <c r="EB67" s="12">
        <f>INDEX('O3-8hr'!$A:$Y,$IU67+EB$23-$G$23,$IT67)</f>
        <v>59.000000000000007</v>
      </c>
      <c r="EC67" s="12">
        <f>INDEX('O3-8hr'!$A:$Y,$IU67+EC$23-$G$23,$IT67)</f>
        <v>47</v>
      </c>
      <c r="ED67" s="12">
        <f>INDEX('O3-8hr'!$A:$Y,$IU67+ED$23-$G$23,$IT67)</f>
        <v>20</v>
      </c>
      <c r="EE67" s="12">
        <f>INDEX('O3-8hr'!$A:$Y,$IU67+EE$23-$G$23,$IT67)</f>
        <v>48</v>
      </c>
      <c r="EF67" s="12">
        <f>INDEX('O3-8hr'!$A:$Y,$IU67+EF$23-$G$23,$IT67)</f>
        <v>53.000000000000007</v>
      </c>
      <c r="EG67" s="12">
        <f>INDEX('O3-8hr'!$A:$Y,$IU67+EG$23-$G$23,$IT67)</f>
        <v>41</v>
      </c>
      <c r="EH67" s="12">
        <f>INDEX('O3-8hr'!$A:$Y,$IU67+EH$23-$G$23,$IT67)</f>
        <v>53.000000000000007</v>
      </c>
      <c r="EI67" s="12">
        <f>INDEX('O3-8hr'!$A:$Y,$IU67+EI$23-$G$23,$IT67)</f>
        <v>65</v>
      </c>
      <c r="EJ67" s="12">
        <f>INDEX('O3-8hr'!$A:$Y,$IU67+EJ$23-$G$23,$IT67)</f>
        <v>49</v>
      </c>
      <c r="EK67" s="12">
        <f>INDEX('O3-8hr'!$A:$Y,$IU67+EK$23-$G$23,$IT67)</f>
        <v>47</v>
      </c>
      <c r="EL67" s="12">
        <f>INDEX('O3-8hr'!$A:$Y,$IU67+EL$23-$G$23,$IT67)</f>
        <v>39</v>
      </c>
      <c r="EM67" s="12">
        <f>INDEX('O3-8hr'!$A:$Y,$IU67+EM$23-$G$23,$IT67)</f>
        <v>44.000000000000007</v>
      </c>
      <c r="EN67" s="12">
        <f>INDEX('O3-8hr'!$A:$Y,$IU67+EN$23-$G$23,$IT67)</f>
        <v>41</v>
      </c>
      <c r="EO67" s="12">
        <f>INDEX('O3-8hr'!$A:$Y,$IU67+EO$23-$G$23,$IT67)</f>
        <v>54</v>
      </c>
      <c r="EP67" s="12">
        <f>INDEX('O3-8hr'!$A:$Y,$IU67+EP$23-$G$23,$IT67)</f>
        <v>49</v>
      </c>
      <c r="EQ67" s="12">
        <f>INDEX('O3-8hr'!$A:$Y,$IU67+EQ$23-$G$23,$IT67)</f>
        <v>61.000000000000007</v>
      </c>
      <c r="ER67" s="12">
        <f>INDEX('O3-8hr'!$A:$Y,$IU67+ER$23-$G$23,$IT67)</f>
        <v>62</v>
      </c>
      <c r="ES67" s="12">
        <f>INDEX('O3-8hr'!$A:$Y,$IU67+ES$23-$G$23,$IT67)</f>
        <v>56</v>
      </c>
      <c r="ET67" s="12">
        <f>INDEX('O3-8hr'!$A:$Y,$IU67+ET$23-$G$23,$IT67)</f>
        <v>58</v>
      </c>
      <c r="EU67" s="12">
        <f>INDEX('O3-8hr'!$A:$Y,$IU67+EU$23-$G$23,$IT67)</f>
        <v>41</v>
      </c>
      <c r="EV67" s="12">
        <f>INDEX('O3-8hr'!$A:$Y,$IU67+EV$23-$G$23,$IT67)</f>
        <v>51.000000000000007</v>
      </c>
      <c r="EW67" s="12">
        <f>INDEX('O3-8hr'!$A:$Y,$IU67+EW$23-$G$23,$IT67)</f>
        <v>30</v>
      </c>
      <c r="EX67" s="12">
        <f>INDEX('O3-8hr'!$A:$Y,$IU67+EX$23-$G$23,$IT67)</f>
        <v>47</v>
      </c>
      <c r="EY67" s="12">
        <f>INDEX('O3-8hr'!$A:$Y,$IU67+EY$23-$G$23,$IT67)</f>
        <v>38</v>
      </c>
      <c r="EZ67" s="12">
        <f>INDEX('O3-8hr'!$A:$Y,$IU67+EZ$23-$G$23,$IT67)</f>
        <v>60</v>
      </c>
      <c r="FA67" s="12">
        <f>INDEX('O3-8hr'!$A:$Y,$IU67+FA$23-$G$23,$IT67)</f>
        <v>26.000000000000004</v>
      </c>
      <c r="FB67" s="12">
        <f>INDEX('O3-8hr'!$A:$Y,$IU67+FB$23-$G$23,$IT67)</f>
        <v>37.000000000000007</v>
      </c>
      <c r="FC67" s="12">
        <f>INDEX('O3-8hr'!$A:$Y,$IU67+FC$23-$G$23,$IT67)</f>
        <v>43</v>
      </c>
      <c r="FD67" s="12">
        <f>INDEX('O3-8hr'!$A:$Y,$IU67+FD$23-$G$23,$IT67)</f>
        <v>52.000000000000007</v>
      </c>
      <c r="FE67" s="12">
        <f>INDEX('O3-8hr'!$A:$Y,$IU67+FE$23-$G$23,$IT67)</f>
        <v>44.000000000000007</v>
      </c>
      <c r="FF67" s="12">
        <f>INDEX('O3-8hr'!$A:$Y,$IU67+FF$23-$G$23,$IT67)</f>
        <v>54</v>
      </c>
      <c r="FG67" s="12">
        <f>INDEX('O3-8hr'!$A:$Y,$IU67+FG$23-$G$23,$IT67)</f>
        <v>47</v>
      </c>
      <c r="FH67" s="12">
        <f>INDEX('O3-8hr'!$A:$Y,$IU67+FH$23-$G$23,$IT67)</f>
        <v>36.000000000000007</v>
      </c>
      <c r="FI67" s="12">
        <f>INDEX('O3-8hr'!$A:$Y,$IU67+FI$23-$G$23,$IT67)</f>
        <v>31</v>
      </c>
      <c r="FJ67" s="12">
        <f>INDEX('O3-8hr'!$A:$Y,$IU67+FJ$23-$G$23,$IT67)</f>
        <v>30</v>
      </c>
      <c r="FK67" s="12">
        <f>INDEX('O3-8hr'!$A:$Y,$IU67+FK$23-$G$23,$IT67)</f>
        <v>40</v>
      </c>
      <c r="FL67" s="12">
        <f>INDEX('O3-8hr'!$A:$Y,$IU67+FL$23-$G$23,$IT67)</f>
        <v>56</v>
      </c>
      <c r="FM67" s="12">
        <f>INDEX('O3-8hr'!$A:$Y,$IU67+FM$23-$G$23,$IT67)</f>
        <v>63</v>
      </c>
      <c r="FN67" s="12">
        <f>INDEX('O3-8hr'!$A:$Y,$IU67+FN$23-$G$23,$IT67)</f>
        <v>46</v>
      </c>
      <c r="FO67" s="12">
        <f>INDEX('O3-8hr'!$A:$Y,$IU67+FO$23-$G$23,$IT67)</f>
        <v>36.000000000000007</v>
      </c>
      <c r="FP67" s="12">
        <f>INDEX('O3-8hr'!$A:$Y,$IU67+FP$23-$G$23,$IT67)</f>
        <v>43</v>
      </c>
      <c r="FQ67" s="12">
        <f>INDEX('O3-8hr'!$A:$Y,$IU67+FQ$23-$G$23,$IT67)</f>
        <v>46</v>
      </c>
      <c r="FR67" s="12">
        <f>INDEX('O3-8hr'!$A:$Y,$IU67+FR$23-$G$23,$IT67)</f>
        <v>23</v>
      </c>
      <c r="FS67" s="12">
        <f>INDEX('O3-8hr'!$A:$Y,$IU67+FS$23-$G$23,$IT67)</f>
        <v>50</v>
      </c>
      <c r="FT67" s="12">
        <f>INDEX('O3-8hr'!$A:$Y,$IU67+FT$23-$G$23,$IT67)</f>
        <v>61.000000000000007</v>
      </c>
      <c r="FU67" s="12">
        <f>INDEX('O3-8hr'!$A:$Y,$IU67+FU$23-$G$23,$IT67)</f>
        <v>31</v>
      </c>
      <c r="FV67" s="12">
        <f>INDEX('O3-8hr'!$A:$Y,$IU67+FV$23-$G$23,$IT67)</f>
        <v>49</v>
      </c>
      <c r="FW67" s="12">
        <f>INDEX('O3-8hr'!$A:$Y,$IU67+FW$23-$G$23,$IT67)</f>
        <v>36.000000000000007</v>
      </c>
      <c r="FX67" s="12">
        <f>INDEX('O3-8hr'!$A:$Y,$IU67+FX$23-$G$23,$IT67)</f>
        <v>44.000000000000007</v>
      </c>
      <c r="FY67" s="12">
        <f>INDEX('O3-8hr'!$A:$Y,$IU67+FY$23-$G$23,$IT67)</f>
        <v>52.000000000000007</v>
      </c>
      <c r="FZ67" s="12">
        <f>INDEX('O3-8hr'!$A:$Y,$IU67+FZ$23-$G$23,$IT67)</f>
        <v>44.000000000000007</v>
      </c>
      <c r="GA67" s="12">
        <f>INDEX('O3-8hr'!$A:$Y,$IU67+GA$23-$G$23,$IT67)</f>
        <v>44.000000000000007</v>
      </c>
      <c r="GB67" s="12">
        <f>INDEX('O3-8hr'!$A:$Y,$IU67+GB$23-$G$23,$IT67)</f>
        <v>38</v>
      </c>
      <c r="GC67" s="12">
        <f>INDEX('O3-8hr'!$A:$Y,$IU67+GC$23-$G$23,$IT67)</f>
        <v>41</v>
      </c>
      <c r="GD67" s="12">
        <f>INDEX('O3-8hr'!$A:$Y,$IU67+GD$23-$G$23,$IT67)</f>
        <v>46</v>
      </c>
      <c r="GE67" s="12">
        <f>INDEX('O3-8hr'!$A:$Y,$IU67+GE$23-$G$23,$IT67)</f>
        <v>40</v>
      </c>
      <c r="GF67" s="12">
        <f>INDEX('O3-8hr'!$A:$Y,$IU67+GF$23-$G$23,$IT67)</f>
        <v>16</v>
      </c>
      <c r="GG67" s="12" t="str">
        <f>INDEX('O3-8hr'!$A:$Y,$IU67+GG$23-$G$23,$IT67)</f>
        <v/>
      </c>
      <c r="GH67" s="12" t="str">
        <f>INDEX('O3-8hr'!$A:$Y,$IU67+GH$23-$G$23,$IT67)</f>
        <v/>
      </c>
      <c r="GI67" s="12" t="str">
        <f>INDEX('O3-8hr'!$A:$Y,$IU67+GI$23-$G$23,$IT67)</f>
        <v/>
      </c>
      <c r="GJ67" s="12" t="str">
        <f>INDEX('O3-8hr'!$A:$Y,$IU67+GJ$23-$G$23,$IT67)</f>
        <v/>
      </c>
      <c r="GK67" s="12" t="str">
        <f>INDEX('O3-8hr'!$A:$Y,$IU67+GK$23-$G$23,$IT67)</f>
        <v/>
      </c>
      <c r="GL67" s="12" t="str">
        <f>INDEX('O3-8hr'!$A:$Y,$IU67+GL$23-$G$23,$IT67)</f>
        <v/>
      </c>
      <c r="GM67" s="12" t="str">
        <f>INDEX('O3-8hr'!$A:$Y,$IU67+GM$23-$G$23,$IT67)</f>
        <v/>
      </c>
      <c r="GN67" s="12" t="str">
        <f>INDEX('O3-8hr'!$A:$Y,$IU67+GN$23-$G$23,$IT67)</f>
        <v/>
      </c>
      <c r="GO67" s="12">
        <f>INDEX('O3-8hr'!$A:$Y,$IU67+GO$23-$G$23,$IT67)</f>
        <v>37.000000000000007</v>
      </c>
      <c r="GP67" s="12">
        <f>INDEX('O3-8hr'!$A:$Y,$IU67+GP$23-$G$23,$IT67)</f>
        <v>37.000000000000007</v>
      </c>
      <c r="GQ67" s="12">
        <f>INDEX('O3-8hr'!$A:$Y,$IU67+GQ$23-$G$23,$IT67)</f>
        <v>27</v>
      </c>
      <c r="GR67" s="12">
        <f>INDEX('O3-8hr'!$A:$Y,$IU67+GR$23-$G$23,$IT67)</f>
        <v>30</v>
      </c>
      <c r="GS67" s="12">
        <f>INDEX('O3-8hr'!$A:$Y,$IU67+GS$23-$G$23,$IT67)</f>
        <v>39</v>
      </c>
      <c r="GT67" s="12">
        <f>INDEX('O3-8hr'!$A:$Y,$IU67+GT$23-$G$23,$IT67)</f>
        <v>50</v>
      </c>
      <c r="GU67" s="12">
        <f>INDEX('O3-8hr'!$A:$Y,$IU67+GU$23-$G$23,$IT67)</f>
        <v>20</v>
      </c>
      <c r="GV67" s="12">
        <f>INDEX('O3-8hr'!$A:$Y,$IU67+GV$23-$G$23,$IT67)</f>
        <v>45.000000000000007</v>
      </c>
      <c r="GW67" s="12">
        <f>INDEX('O3-8hr'!$A:$Y,$IU67+GW$23-$G$23,$IT67)</f>
        <v>45.000000000000007</v>
      </c>
      <c r="GX67" s="12">
        <f>INDEX('O3-8hr'!$A:$Y,$IU67+GX$23-$G$23,$IT67)</f>
        <v>54</v>
      </c>
      <c r="GY67" s="12">
        <f>INDEX('O3-8hr'!$A:$Y,$IU67+GY$23-$G$23,$IT67)</f>
        <v>55</v>
      </c>
      <c r="GZ67" s="12">
        <f>INDEX('O3-8hr'!$A:$Y,$IU67+GZ$23-$G$23,$IT67)</f>
        <v>23</v>
      </c>
      <c r="HA67" s="12">
        <f>INDEX('O3-8hr'!$A:$Y,$IU67+HA$23-$G$23,$IT67)</f>
        <v>24</v>
      </c>
      <c r="HB67" s="12">
        <f>INDEX('O3-8hr'!$A:$Y,$IU67+HB$23-$G$23,$IT67)</f>
        <v>38</v>
      </c>
      <c r="HC67" s="12">
        <f>INDEX('O3-8hr'!$A:$Y,$IU67+HC$23-$G$23,$IT67)</f>
        <v>39</v>
      </c>
      <c r="HD67" s="12">
        <f>INDEX('O3-8hr'!$A:$Y,$IU67+HD$23-$G$23,$IT67)</f>
        <v>45.000000000000007</v>
      </c>
      <c r="HE67" s="12">
        <f>INDEX('O3-8hr'!$A:$Y,$IU67+HE$23-$G$23,$IT67)</f>
        <v>48</v>
      </c>
      <c r="HF67" s="12">
        <f>INDEX('O3-8hr'!$A:$Y,$IU67+HF$23-$G$23,$IT67)</f>
        <v>53.000000000000007</v>
      </c>
      <c r="HG67" s="12">
        <f>INDEX('O3-8hr'!$A:$Y,$IU67+HG$23-$G$23,$IT67)</f>
        <v>79</v>
      </c>
      <c r="HH67" s="12">
        <f>INDEX('O3-8hr'!$A:$Y,$IU67+HH$23-$G$23,$IT67)</f>
        <v>35</v>
      </c>
      <c r="HI67" s="12">
        <f>INDEX('O3-8hr'!$A:$Y,$IU67+HI$23-$G$23,$IT67)</f>
        <v>31</v>
      </c>
      <c r="HJ67" s="12">
        <f>INDEX('O3-8hr'!$A:$Y,$IU67+HJ$23-$G$23,$IT67)</f>
        <v>43</v>
      </c>
      <c r="HK67" s="12">
        <f>INDEX('O3-8hr'!$A:$Y,$IU67+HK$23-$G$23,$IT67)</f>
        <v>41</v>
      </c>
      <c r="HL67" s="12">
        <f>INDEX('O3-8hr'!$A:$Y,$IU67+HL$23-$G$23,$IT67)</f>
        <v>29</v>
      </c>
      <c r="HM67" s="12">
        <f>INDEX('O3-8hr'!$A:$Y,$IU67+HM$23-$G$23,$IT67)</f>
        <v>39</v>
      </c>
      <c r="HN67" s="12">
        <f>INDEX('O3-8hr'!$A:$Y,$IU67+HN$23-$G$23,$IT67)</f>
        <v>51.000000000000007</v>
      </c>
      <c r="HO67" s="12">
        <f>INDEX('O3-8hr'!$A:$Y,$IU67+HO$23-$G$23,$IT67)</f>
        <v>42</v>
      </c>
      <c r="HP67" s="12" t="str">
        <f>INDEX('O3-8hr'!$A:$Y,$IU67+HP$23-$G$23,$IT67)</f>
        <v/>
      </c>
      <c r="HQ67" s="12" t="str">
        <f>INDEX('O3-8hr'!$A:$Y,$IU67+HQ$23-$G$23,$IT67)</f>
        <v/>
      </c>
      <c r="HR67" s="12" t="str">
        <f>INDEX('O3-8hr'!$A:$Y,$IU67+HR$23-$G$23,$IT67)</f>
        <v/>
      </c>
      <c r="HS67" s="12" t="str">
        <f>INDEX('O3-8hr'!$A:$Y,$IU67+HS$23-$G$23,$IT67)</f>
        <v/>
      </c>
      <c r="HT67" s="12" t="str">
        <f>INDEX('O3-8hr'!$A:$Y,$IU67+HT$23-$G$23,$IT67)</f>
        <v/>
      </c>
      <c r="HU67" s="12" t="str">
        <f>INDEX('O3-8hr'!$A:$Y,$IU67+HU$23-$G$23,$IT67)</f>
        <v/>
      </c>
      <c r="HV67" s="12" t="str">
        <f>INDEX('O3-8hr'!$A:$Y,$IU67+HV$23-$G$23,$IT67)</f>
        <v/>
      </c>
      <c r="HW67" s="12" t="str">
        <f>INDEX('O3-8hr'!$A:$Y,$IU67+HW$23-$G$23,$IT67)</f>
        <v/>
      </c>
      <c r="HX67" s="12" t="str">
        <f>INDEX('O3-8hr'!$A:$Y,$IU67+HX$23-$G$23,$IT67)</f>
        <v/>
      </c>
      <c r="HY67" s="12" t="str">
        <f>INDEX('O3-8hr'!$A:$Y,$IU67+HY$23-$G$23,$IT67)</f>
        <v/>
      </c>
      <c r="HZ67" s="12" t="str">
        <f>INDEX('O3-8hr'!$A:$Y,$IU67+HZ$23-$G$23,$IT67)</f>
        <v/>
      </c>
      <c r="IA67" s="12" t="str">
        <f>INDEX('O3-8hr'!$A:$Y,$IU67+IA$23-$G$23,$IT67)</f>
        <v/>
      </c>
      <c r="IB67" s="12" t="str">
        <f>INDEX('O3-8hr'!$A:$Y,$IU67+IB$23-$G$23,$IT67)</f>
        <v/>
      </c>
      <c r="IC67" s="12" t="str">
        <f>INDEX('O3-8hr'!$A:$Y,$IU67+IC$23-$G$23,$IT67)</f>
        <v/>
      </c>
      <c r="ID67" s="12">
        <f>INDEX('O3-8hr'!$A:$Y,$IU67+ID$23-$G$23,$IT67)</f>
        <v>43</v>
      </c>
      <c r="IE67" s="12">
        <f>INDEX('O3-8hr'!$A:$Y,$IU67+IE$23-$G$23,$IT67)</f>
        <v>43</v>
      </c>
      <c r="IF67" s="12">
        <f>INDEX('O3-8hr'!$A:$Y,$IU67+IF$23-$G$23,$IT67)</f>
        <v>49</v>
      </c>
      <c r="IG67" s="12">
        <f>INDEX('O3-8hr'!$A:$Y,$IU67+IG$23-$G$23,$IT67)</f>
        <v>48</v>
      </c>
      <c r="IH67" s="12">
        <f>INDEX('O3-8hr'!$A:$Y,$IU67+IH$23-$G$23,$IT67)</f>
        <v>49</v>
      </c>
      <c r="II67" s="12">
        <f>INDEX('O3-8hr'!$A:$Y,$IU67+II$23-$G$23,$IT67)</f>
        <v>39</v>
      </c>
      <c r="IJ67" s="12">
        <f>INDEX('O3-8hr'!$A:$Y,$IU67+IJ$23-$G$23,$IT67)</f>
        <v>40</v>
      </c>
      <c r="IK67" s="12">
        <f>INDEX('O3-8hr'!$A:$Y,$IU67+IK$23-$G$23,$IT67)</f>
        <v>37.000000000000007</v>
      </c>
      <c r="IL67" s="12">
        <f>INDEX('O3-8hr'!$A:$Y,$IU67+IL$23-$G$23,$IT67)</f>
        <v>26.000000000000004</v>
      </c>
      <c r="IM67" s="12">
        <f>INDEX('O3-8hr'!$A:$Y,$IU67+IM$23-$G$23,$IT67)</f>
        <v>39</v>
      </c>
      <c r="IN67" s="12">
        <f>INDEX('O3-8hr'!$A:$Y,$IU67+IN$23-$G$23,$IT67)</f>
        <v>48</v>
      </c>
      <c r="IO67" s="12">
        <f>INDEX('O3-8hr'!$A:$Y,$IU67+IO$23-$G$23,$IT67)</f>
        <v>34</v>
      </c>
      <c r="IP67" s="12">
        <f>INDEX('O3-8hr'!$A:$Y,$IU67+IP$23-$G$23,$IT67)</f>
        <v>34</v>
      </c>
      <c r="IQ67" s="17">
        <f>INDEX('O3-8hr'!$A:$Y,$IU67+IQ$23-$G$23,$IT67)</f>
        <v>31</v>
      </c>
      <c r="IR67" s="26">
        <f t="shared" si="58"/>
        <v>81</v>
      </c>
      <c r="IT67" s="26">
        <f>MATCH($B67,'O3-8hr'!$1:$1,0)</f>
        <v>20</v>
      </c>
      <c r="IU67" s="38">
        <f>MATCH(DATE($A67,$IT$19,$IU$19),'O3-8hr'!$B:$B,0)</f>
        <v>796</v>
      </c>
    </row>
    <row r="68" spans="1:255" ht="12.75" customHeight="1" x14ac:dyDescent="0.2">
      <c r="A68" s="26">
        <v>2017</v>
      </c>
      <c r="B68" s="26">
        <v>420450002</v>
      </c>
      <c r="C68" s="88">
        <f>INDEX(Sites!$A:$N,MATCH($B68,Sites!$A:$A,0),2)</f>
        <v>39.835555999999997</v>
      </c>
      <c r="D68" s="26" t="str">
        <f>INDEX(Sites!$A:$N,MATCH($B68,Sites!$A:$A,0),4)</f>
        <v>PA</v>
      </c>
      <c r="E68" s="26" t="str">
        <f>INDEX(Sites!$A:$N,MATCH($B68,Sites!$A:$A,0),10)</f>
        <v>3.0</v>
      </c>
      <c r="F68" s="148" t="str">
        <f>INDEX(Sites!$A:$N,MATCH($B68,Sites!$A:$A,0),6)</f>
        <v>Delaware (CHES)</v>
      </c>
      <c r="G68" s="18">
        <f>INDEX('O3-8hr'!$A:$Y,$IU68+G$23-$G$23,$IT68)</f>
        <v>35</v>
      </c>
      <c r="H68" s="12">
        <f>INDEX('O3-8hr'!$A:$Y,$IU68+H$23-$G$23,$IT68)</f>
        <v>40</v>
      </c>
      <c r="I68" s="12">
        <f>INDEX('O3-8hr'!$A:$Y,$IU68+I$23-$G$23,$IT68)</f>
        <v>38</v>
      </c>
      <c r="J68" s="12">
        <f>INDEX('O3-8hr'!$A:$Y,$IU68+J$23-$G$23,$IT68)</f>
        <v>40</v>
      </c>
      <c r="K68" s="12">
        <f>INDEX('O3-8hr'!$A:$Y,$IU68+K$23-$G$23,$IT68)</f>
        <v>39</v>
      </c>
      <c r="L68" s="12">
        <f>INDEX('O3-8hr'!$A:$Y,$IU68+L$23-$G$23,$IT68)</f>
        <v>40</v>
      </c>
      <c r="M68" s="12">
        <f>INDEX('O3-8hr'!$A:$Y,$IU68+M$23-$G$23,$IT68)</f>
        <v>40</v>
      </c>
      <c r="N68" s="12">
        <f>INDEX('O3-8hr'!$A:$Y,$IU68+N$23-$G$23,$IT68)</f>
        <v>43</v>
      </c>
      <c r="O68" s="12">
        <f>INDEX('O3-8hr'!$A:$Y,$IU68+O$23-$G$23,$IT68)</f>
        <v>50</v>
      </c>
      <c r="P68" s="12">
        <f>INDEX('O3-8hr'!$A:$Y,$IU68+P$23-$G$23,$IT68)</f>
        <v>39</v>
      </c>
      <c r="Q68" s="12">
        <f>INDEX('O3-8hr'!$A:$Y,$IU68+Q$23-$G$23,$IT68)</f>
        <v>41</v>
      </c>
      <c r="R68" s="12">
        <f>INDEX('O3-8hr'!$A:$Y,$IU68+R$23-$G$23,$IT68)</f>
        <v>38</v>
      </c>
      <c r="S68" s="12">
        <f>INDEX('O3-8hr'!$A:$Y,$IU68+S$23-$G$23,$IT68)</f>
        <v>37.000000000000007</v>
      </c>
      <c r="T68" s="12">
        <f>INDEX('O3-8hr'!$A:$Y,$IU68+T$23-$G$23,$IT68)</f>
        <v>37.000000000000007</v>
      </c>
      <c r="U68" s="12">
        <f>INDEX('O3-8hr'!$A:$Y,$IU68+U$23-$G$23,$IT68)</f>
        <v>42</v>
      </c>
      <c r="V68" s="12">
        <f>INDEX('O3-8hr'!$A:$Y,$IU68+V$23-$G$23,$IT68)</f>
        <v>45.000000000000007</v>
      </c>
      <c r="W68" s="12">
        <f>INDEX('O3-8hr'!$A:$Y,$IU68+W$23-$G$23,$IT68)</f>
        <v>47</v>
      </c>
      <c r="X68" s="12">
        <f>INDEX('O3-8hr'!$A:$Y,$IU68+X$23-$G$23,$IT68)</f>
        <v>35</v>
      </c>
      <c r="Y68" s="12">
        <f>INDEX('O3-8hr'!$A:$Y,$IU68+Y$23-$G$23,$IT68)</f>
        <v>55</v>
      </c>
      <c r="Z68" s="12">
        <f>INDEX('O3-8hr'!$A:$Y,$IU68+Z$23-$G$23,$IT68)</f>
        <v>53.000000000000007</v>
      </c>
      <c r="AA68" s="12">
        <f>INDEX('O3-8hr'!$A:$Y,$IU68+AA$23-$G$23,$IT68)</f>
        <v>40</v>
      </c>
      <c r="AB68" s="12">
        <f>INDEX('O3-8hr'!$A:$Y,$IU68+AB$23-$G$23,$IT68)</f>
        <v>45.000000000000007</v>
      </c>
      <c r="AC68" s="12">
        <f>INDEX('O3-8hr'!$A:$Y,$IU68+AC$23-$G$23,$IT68)</f>
        <v>40</v>
      </c>
      <c r="AD68" s="12">
        <f>INDEX('O3-8hr'!$A:$Y,$IU68+AD$23-$G$23,$IT68)</f>
        <v>44.000000000000007</v>
      </c>
      <c r="AE68" s="12">
        <f>INDEX('O3-8hr'!$A:$Y,$IU68+AE$23-$G$23,$IT68)</f>
        <v>40</v>
      </c>
      <c r="AF68" s="12">
        <f>INDEX('O3-8hr'!$A:$Y,$IU68+AF$23-$G$23,$IT68)</f>
        <v>32</v>
      </c>
      <c r="AG68" s="12">
        <f>INDEX('O3-8hr'!$A:$Y,$IU68+AG$23-$G$23,$IT68)</f>
        <v>17</v>
      </c>
      <c r="AH68" s="12">
        <f>INDEX('O3-8hr'!$A:$Y,$IU68+AH$23-$G$23,$IT68)</f>
        <v>13.000000000000002</v>
      </c>
      <c r="AI68" s="12">
        <f>INDEX('O3-8hr'!$A:$Y,$IU68+AI$23-$G$23,$IT68)</f>
        <v>44.000000000000007</v>
      </c>
      <c r="AJ68" s="12">
        <f>INDEX('O3-8hr'!$A:$Y,$IU68+AJ$23-$G$23,$IT68)</f>
        <v>39</v>
      </c>
      <c r="AK68" s="12">
        <f>INDEX('O3-8hr'!$A:$Y,$IU68+AK$23-$G$23,$IT68)</f>
        <v>34</v>
      </c>
      <c r="AL68" s="12">
        <f>INDEX('O3-8hr'!$A:$Y,$IU68+AL$23-$G$23,$IT68)</f>
        <v>38</v>
      </c>
      <c r="AM68" s="12">
        <f>INDEX('O3-8hr'!$A:$Y,$IU68+AM$23-$G$23,$IT68)</f>
        <v>46</v>
      </c>
      <c r="AN68" s="12">
        <f>INDEX('O3-8hr'!$A:$Y,$IU68+AN$23-$G$23,$IT68)</f>
        <v>47</v>
      </c>
      <c r="AO68" s="12">
        <f>INDEX('O3-8hr'!$A:$Y,$IU68+AO$23-$G$23,$IT68)</f>
        <v>45.000000000000007</v>
      </c>
      <c r="AP68" s="12">
        <f>INDEX('O3-8hr'!$A:$Y,$IU68+AP$23-$G$23,$IT68)</f>
        <v>48</v>
      </c>
      <c r="AQ68" s="12">
        <f>INDEX('O3-8hr'!$A:$Y,$IU68+AQ$23-$G$23,$IT68)</f>
        <v>32</v>
      </c>
      <c r="AR68" s="12">
        <f>INDEX('O3-8hr'!$A:$Y,$IU68+AR$23-$G$23,$IT68)</f>
        <v>35</v>
      </c>
      <c r="AS68" s="12">
        <f>INDEX('O3-8hr'!$A:$Y,$IU68+AS$23-$G$23,$IT68)</f>
        <v>47</v>
      </c>
      <c r="AT68" s="12">
        <f>INDEX('O3-8hr'!$A:$Y,$IU68+AT$23-$G$23,$IT68)</f>
        <v>52.000000000000007</v>
      </c>
      <c r="AU68" s="12">
        <f>INDEX('O3-8hr'!$A:$Y,$IU68+AU$23-$G$23,$IT68)</f>
        <v>57</v>
      </c>
      <c r="AV68" s="12">
        <f>INDEX('O3-8hr'!$A:$Y,$IU68+AV$23-$G$23,$IT68)</f>
        <v>63</v>
      </c>
      <c r="AW68" s="12">
        <f>INDEX('O3-8hr'!$A:$Y,$IU68+AW$23-$G$23,$IT68)</f>
        <v>50</v>
      </c>
      <c r="AX68" s="12">
        <f>INDEX('O3-8hr'!$A:$Y,$IU68+AX$23-$G$23,$IT68)</f>
        <v>50</v>
      </c>
      <c r="AY68" s="12">
        <f>INDEX('O3-8hr'!$A:$Y,$IU68+AY$23-$G$23,$IT68)</f>
        <v>46</v>
      </c>
      <c r="AZ68" s="12">
        <f>INDEX('O3-8hr'!$A:$Y,$IU68+AZ$23-$G$23,$IT68)</f>
        <v>43</v>
      </c>
      <c r="BA68" s="12">
        <f>INDEX('O3-8hr'!$A:$Y,$IU68+BA$23-$G$23,$IT68)</f>
        <v>51.000000000000007</v>
      </c>
      <c r="BB68" s="12">
        <f>INDEX('O3-8hr'!$A:$Y,$IU68+BB$23-$G$23,$IT68)</f>
        <v>42</v>
      </c>
      <c r="BC68" s="12">
        <f>INDEX('O3-8hr'!$A:$Y,$IU68+BC$23-$G$23,$IT68)</f>
        <v>44.000000000000007</v>
      </c>
      <c r="BD68" s="12">
        <f>INDEX('O3-8hr'!$A:$Y,$IU68+BD$23-$G$23,$IT68)</f>
        <v>39</v>
      </c>
      <c r="BE68" s="12">
        <f>INDEX('O3-8hr'!$A:$Y,$IU68+BE$23-$G$23,$IT68)</f>
        <v>46</v>
      </c>
      <c r="BF68" s="12">
        <f>INDEX('O3-8hr'!$A:$Y,$IU68+BF$23-$G$23,$IT68)</f>
        <v>24</v>
      </c>
      <c r="BG68" s="12">
        <f>INDEX('O3-8hr'!$A:$Y,$IU68+BG$23-$G$23,$IT68)</f>
        <v>28</v>
      </c>
      <c r="BH68" s="12">
        <f>INDEX('O3-8hr'!$A:$Y,$IU68+BH$23-$G$23,$IT68)</f>
        <v>36.000000000000007</v>
      </c>
      <c r="BI68" s="12">
        <f>INDEX('O3-8hr'!$A:$Y,$IU68+BI$23-$G$23,$IT68)</f>
        <v>21</v>
      </c>
      <c r="BJ68" s="12">
        <f>INDEX('O3-8hr'!$A:$Y,$IU68+BJ$23-$G$23,$IT68)</f>
        <v>24</v>
      </c>
      <c r="BK68" s="12">
        <f>INDEX('O3-8hr'!$A:$Y,$IU68+BK$23-$G$23,$IT68)</f>
        <v>23</v>
      </c>
      <c r="BL68" s="12">
        <f>INDEX('O3-8hr'!$A:$Y,$IU68+BL$23-$G$23,$IT68)</f>
        <v>41</v>
      </c>
      <c r="BM68" s="12">
        <f>INDEX('O3-8hr'!$A:$Y,$IU68+BM$23-$G$23,$IT68)</f>
        <v>52.000000000000007</v>
      </c>
      <c r="BN68" s="12">
        <f>INDEX('O3-8hr'!$A:$Y,$IU68+BN$23-$G$23,$IT68)</f>
        <v>43</v>
      </c>
      <c r="BO68" s="12">
        <f>INDEX('O3-8hr'!$A:$Y,$IU68+BO$23-$G$23,$IT68)</f>
        <v>43</v>
      </c>
      <c r="BP68" s="12">
        <f>INDEX('O3-8hr'!$A:$Y,$IU68+BP$23-$G$23,$IT68)</f>
        <v>27</v>
      </c>
      <c r="BQ68" s="12">
        <f>INDEX('O3-8hr'!$A:$Y,$IU68+BQ$23-$G$23,$IT68)</f>
        <v>48</v>
      </c>
      <c r="BR68" s="12">
        <f>INDEX('O3-8hr'!$A:$Y,$IU68+BR$23-$G$23,$IT68)</f>
        <v>40</v>
      </c>
      <c r="BS68" s="12">
        <f>INDEX('O3-8hr'!$A:$Y,$IU68+BS$23-$G$23,$IT68)</f>
        <v>45.000000000000007</v>
      </c>
      <c r="BT68" s="12">
        <f>INDEX('O3-8hr'!$A:$Y,$IU68+BT$23-$G$23,$IT68)</f>
        <v>39</v>
      </c>
      <c r="BU68" s="12">
        <f>INDEX('O3-8hr'!$A:$Y,$IU68+BU$23-$G$23,$IT68)</f>
        <v>30</v>
      </c>
      <c r="BV68" s="12">
        <f>INDEX('O3-8hr'!$A:$Y,$IU68+BV$23-$G$23,$IT68)</f>
        <v>33</v>
      </c>
      <c r="BW68" s="12">
        <f>INDEX('O3-8hr'!$A:$Y,$IU68+BW$23-$G$23,$IT68)</f>
        <v>41</v>
      </c>
      <c r="BX68" s="12">
        <f>INDEX('O3-8hr'!$A:$Y,$IU68+BX$23-$G$23,$IT68)</f>
        <v>52.000000000000007</v>
      </c>
      <c r="BY68" s="12">
        <f>INDEX('O3-8hr'!$A:$Y,$IU68+BY$23-$G$23,$IT68)</f>
        <v>54</v>
      </c>
      <c r="BZ68" s="12">
        <f>INDEX('O3-8hr'!$A:$Y,$IU68+BZ$23-$G$23,$IT68)</f>
        <v>34</v>
      </c>
      <c r="CA68" s="12">
        <f>INDEX('O3-8hr'!$A:$Y,$IU68+CA$23-$G$23,$IT68)</f>
        <v>37.000000000000007</v>
      </c>
      <c r="CB68" s="12">
        <f>INDEX('O3-8hr'!$A:$Y,$IU68+CB$23-$G$23,$IT68)</f>
        <v>26.000000000000004</v>
      </c>
      <c r="CC68" s="12">
        <f>INDEX('O3-8hr'!$A:$Y,$IU68+CC$23-$G$23,$IT68)</f>
        <v>52.000000000000007</v>
      </c>
      <c r="CD68" s="12">
        <f>INDEX('O3-8hr'!$A:$Y,$IU68+CD$23-$G$23,$IT68)</f>
        <v>39</v>
      </c>
      <c r="CE68" s="12">
        <f>INDEX('O3-8hr'!$A:$Y,$IU68+CE$23-$G$23,$IT68)</f>
        <v>52.000000000000007</v>
      </c>
      <c r="CF68" s="12">
        <f>INDEX('O3-8hr'!$A:$Y,$IU68+CF$23-$G$23,$IT68)</f>
        <v>66</v>
      </c>
      <c r="CG68" s="12">
        <f>INDEX('O3-8hr'!$A:$Y,$IU68+CG$23-$G$23,$IT68)</f>
        <v>75</v>
      </c>
      <c r="CH68" s="12">
        <f>INDEX('O3-8hr'!$A:$Y,$IU68+CH$23-$G$23,$IT68)</f>
        <v>47</v>
      </c>
      <c r="CI68" s="12">
        <f>INDEX('O3-8hr'!$A:$Y,$IU68+CI$23-$G$23,$IT68)</f>
        <v>38</v>
      </c>
      <c r="CJ68" s="12">
        <f>INDEX('O3-8hr'!$A:$Y,$IU68+CJ$23-$G$23,$IT68)</f>
        <v>42</v>
      </c>
      <c r="CK68" s="12">
        <f>INDEX('O3-8hr'!$A:$Y,$IU68+CK$23-$G$23,$IT68)</f>
        <v>22.000000000000004</v>
      </c>
      <c r="CL68" s="12">
        <f>INDEX('O3-8hr'!$A:$Y,$IU68+CL$23-$G$23,$IT68)</f>
        <v>32</v>
      </c>
      <c r="CM68" s="12">
        <f>INDEX('O3-8hr'!$A:$Y,$IU68+CM$23-$G$23,$IT68)</f>
        <v>49</v>
      </c>
      <c r="CN68" s="12">
        <f>INDEX('O3-8hr'!$A:$Y,$IU68+CN$23-$G$23,$IT68)</f>
        <v>35</v>
      </c>
      <c r="CO68" s="12">
        <f>INDEX('O3-8hr'!$A:$Y,$IU68+CO$23-$G$23,$IT68)</f>
        <v>38</v>
      </c>
      <c r="CP68" s="12">
        <f>INDEX('O3-8hr'!$A:$Y,$IU68+CP$23-$G$23,$IT68)</f>
        <v>36.000000000000007</v>
      </c>
      <c r="CQ68" s="12">
        <f>INDEX('O3-8hr'!$A:$Y,$IU68+CQ$23-$G$23,$IT68)</f>
        <v>41</v>
      </c>
      <c r="CR68" s="12">
        <f>INDEX('O3-8hr'!$A:$Y,$IU68+CR$23-$G$23,$IT68)</f>
        <v>31</v>
      </c>
      <c r="CS68" s="12">
        <f>INDEX('O3-8hr'!$A:$Y,$IU68+CS$23-$G$23,$IT68)</f>
        <v>30</v>
      </c>
      <c r="CT68" s="12">
        <f>INDEX('O3-8hr'!$A:$Y,$IU68+CT$23-$G$23,$IT68)</f>
        <v>47</v>
      </c>
      <c r="CU68" s="12">
        <f>INDEX('O3-8hr'!$A:$Y,$IU68+CU$23-$G$23,$IT68)</f>
        <v>54</v>
      </c>
      <c r="CV68" s="12">
        <f>INDEX('O3-8hr'!$A:$Y,$IU68+CV$23-$G$23,$IT68)</f>
        <v>47</v>
      </c>
      <c r="CW68" s="12">
        <f>INDEX('O3-8hr'!$A:$Y,$IU68+CW$23-$G$23,$IT68)</f>
        <v>43</v>
      </c>
      <c r="CX68" s="12">
        <f>INDEX('O3-8hr'!$A:$Y,$IU68+CX$23-$G$23,$IT68)</f>
        <v>51.000000000000007</v>
      </c>
      <c r="CY68" s="12">
        <f>INDEX('O3-8hr'!$A:$Y,$IU68+CY$23-$G$23,$IT68)</f>
        <v>35</v>
      </c>
      <c r="CZ68" s="12">
        <f>INDEX('O3-8hr'!$A:$Y,$IU68+CZ$23-$G$23,$IT68)</f>
        <v>23</v>
      </c>
      <c r="DA68" s="12">
        <f>INDEX('O3-8hr'!$A:$Y,$IU68+DA$23-$G$23,$IT68)</f>
        <v>31</v>
      </c>
      <c r="DB68" s="12">
        <f>INDEX('O3-8hr'!$A:$Y,$IU68+DB$23-$G$23,$IT68)</f>
        <v>42</v>
      </c>
      <c r="DC68" s="12">
        <f>INDEX('O3-8hr'!$A:$Y,$IU68+DC$23-$G$23,$IT68)</f>
        <v>50</v>
      </c>
      <c r="DD68" s="12">
        <f>INDEX('O3-8hr'!$A:$Y,$IU68+DD$23-$G$23,$IT68)</f>
        <v>63</v>
      </c>
      <c r="DE68" s="12">
        <f>INDEX('O3-8hr'!$A:$Y,$IU68+DE$23-$G$23,$IT68)</f>
        <v>57</v>
      </c>
      <c r="DF68" s="12">
        <f>INDEX('O3-8hr'!$A:$Y,$IU68+DF$23-$G$23,$IT68)</f>
        <v>65</v>
      </c>
      <c r="DG68" s="12">
        <f>INDEX('O3-8hr'!$A:$Y,$IU68+DG$23-$G$23,$IT68)</f>
        <v>67</v>
      </c>
      <c r="DH68" s="12">
        <f>INDEX('O3-8hr'!$A:$Y,$IU68+DH$23-$G$23,$IT68)</f>
        <v>55</v>
      </c>
      <c r="DI68" s="12">
        <f>INDEX('O3-8hr'!$A:$Y,$IU68+DI$23-$G$23,$IT68)</f>
        <v>47</v>
      </c>
      <c r="DJ68" s="12">
        <f>INDEX('O3-8hr'!$A:$Y,$IU68+DJ$23-$G$23,$IT68)</f>
        <v>37.000000000000007</v>
      </c>
      <c r="DK68" s="12">
        <f>INDEX('O3-8hr'!$A:$Y,$IU68+DK$23-$G$23,$IT68)</f>
        <v>31</v>
      </c>
      <c r="DL68" s="12">
        <f>INDEX('O3-8hr'!$A:$Y,$IU68+DL$23-$G$23,$IT68)</f>
        <v>33</v>
      </c>
      <c r="DM68" s="12">
        <f>INDEX('O3-8hr'!$A:$Y,$IU68+DM$23-$G$23,$IT68)</f>
        <v>30</v>
      </c>
      <c r="DN68" s="12">
        <f>INDEX('O3-8hr'!$A:$Y,$IU68+DN$23-$G$23,$IT68)</f>
        <v>55</v>
      </c>
      <c r="DO68" s="12">
        <f>INDEX('O3-8hr'!$A:$Y,$IU68+DO$23-$G$23,$IT68)</f>
        <v>58</v>
      </c>
      <c r="DP68" s="12">
        <f>INDEX('O3-8hr'!$A:$Y,$IU68+DP$23-$G$23,$IT68)</f>
        <v>64</v>
      </c>
      <c r="DQ68" s="12">
        <f>INDEX('O3-8hr'!$A:$Y,$IU68+DQ$23-$G$23,$IT68)</f>
        <v>23</v>
      </c>
      <c r="DR68" s="12">
        <f>INDEX('O3-8hr'!$A:$Y,$IU68+DR$23-$G$23,$IT68)</f>
        <v>45.000000000000007</v>
      </c>
      <c r="DS68" s="12">
        <f>INDEX('O3-8hr'!$A:$Y,$IU68+DS$23-$G$23,$IT68)</f>
        <v>50</v>
      </c>
      <c r="DT68" s="12">
        <f>INDEX('O3-8hr'!$A:$Y,$IU68+DT$23-$G$23,$IT68)</f>
        <v>51.000000000000007</v>
      </c>
      <c r="DU68" s="12">
        <f>INDEX('O3-8hr'!$A:$Y,$IU68+DU$23-$G$23,$IT68)</f>
        <v>47</v>
      </c>
      <c r="DV68" s="12">
        <f>INDEX('O3-8hr'!$A:$Y,$IU68+DV$23-$G$23,$IT68)</f>
        <v>46</v>
      </c>
      <c r="DW68" s="12">
        <f>INDEX('O3-8hr'!$A:$Y,$IU68+DW$23-$G$23,$IT68)</f>
        <v>56</v>
      </c>
      <c r="DX68" s="12">
        <f>INDEX('O3-8hr'!$A:$Y,$IU68+DX$23-$G$23,$IT68)</f>
        <v>53.000000000000007</v>
      </c>
      <c r="DY68" s="12">
        <f>INDEX('O3-8hr'!$A:$Y,$IU68+DY$23-$G$23,$IT68)</f>
        <v>31</v>
      </c>
      <c r="DZ68" s="12">
        <f>INDEX('O3-8hr'!$A:$Y,$IU68+DZ$23-$G$23,$IT68)</f>
        <v>53.000000000000007</v>
      </c>
      <c r="EA68" s="12">
        <f>INDEX('O3-8hr'!$A:$Y,$IU68+EA$23-$G$23,$IT68)</f>
        <v>61.000000000000007</v>
      </c>
      <c r="EB68" s="12">
        <f>INDEX('O3-8hr'!$A:$Y,$IU68+EB$23-$G$23,$IT68)</f>
        <v>63</v>
      </c>
      <c r="EC68" s="12">
        <f>INDEX('O3-8hr'!$A:$Y,$IU68+EC$23-$G$23,$IT68)</f>
        <v>43</v>
      </c>
      <c r="ED68" s="12">
        <f>INDEX('O3-8hr'!$A:$Y,$IU68+ED$23-$G$23,$IT68)</f>
        <v>20</v>
      </c>
      <c r="EE68" s="12">
        <f>INDEX('O3-8hr'!$A:$Y,$IU68+EE$23-$G$23,$IT68)</f>
        <v>44.000000000000007</v>
      </c>
      <c r="EF68" s="12">
        <f>INDEX('O3-8hr'!$A:$Y,$IU68+EF$23-$G$23,$IT68)</f>
        <v>52.000000000000007</v>
      </c>
      <c r="EG68" s="12">
        <f>INDEX('O3-8hr'!$A:$Y,$IU68+EG$23-$G$23,$IT68)</f>
        <v>40</v>
      </c>
      <c r="EH68" s="12">
        <f>INDEX('O3-8hr'!$A:$Y,$IU68+EH$23-$G$23,$IT68)</f>
        <v>44.000000000000007</v>
      </c>
      <c r="EI68" s="12">
        <f>INDEX('O3-8hr'!$A:$Y,$IU68+EI$23-$G$23,$IT68)</f>
        <v>54</v>
      </c>
      <c r="EJ68" s="12">
        <f>INDEX('O3-8hr'!$A:$Y,$IU68+EJ$23-$G$23,$IT68)</f>
        <v>52.000000000000007</v>
      </c>
      <c r="EK68" s="12">
        <f>INDEX('O3-8hr'!$A:$Y,$IU68+EK$23-$G$23,$IT68)</f>
        <v>52.000000000000007</v>
      </c>
      <c r="EL68" s="12">
        <f>INDEX('O3-8hr'!$A:$Y,$IU68+EL$23-$G$23,$IT68)</f>
        <v>26.000000000000004</v>
      </c>
      <c r="EM68" s="12">
        <f>INDEX('O3-8hr'!$A:$Y,$IU68+EM$23-$G$23,$IT68)</f>
        <v>46</v>
      </c>
      <c r="EN68" s="12">
        <f>INDEX('O3-8hr'!$A:$Y,$IU68+EN$23-$G$23,$IT68)</f>
        <v>44.000000000000007</v>
      </c>
      <c r="EO68" s="12">
        <f>INDEX('O3-8hr'!$A:$Y,$IU68+EO$23-$G$23,$IT68)</f>
        <v>48</v>
      </c>
      <c r="EP68" s="12">
        <f>INDEX('O3-8hr'!$A:$Y,$IU68+EP$23-$G$23,$IT68)</f>
        <v>46</v>
      </c>
      <c r="EQ68" s="12">
        <f>INDEX('O3-8hr'!$A:$Y,$IU68+EQ$23-$G$23,$IT68)</f>
        <v>70</v>
      </c>
      <c r="ER68" s="12">
        <f>INDEX('O3-8hr'!$A:$Y,$IU68+ER$23-$G$23,$IT68)</f>
        <v>67</v>
      </c>
      <c r="ES68" s="12">
        <f>INDEX('O3-8hr'!$A:$Y,$IU68+ES$23-$G$23,$IT68)</f>
        <v>61.000000000000007</v>
      </c>
      <c r="ET68" s="12">
        <f>INDEX('O3-8hr'!$A:$Y,$IU68+ET$23-$G$23,$IT68)</f>
        <v>76</v>
      </c>
      <c r="EU68" s="12">
        <f>INDEX('O3-8hr'!$A:$Y,$IU68+EU$23-$G$23,$IT68)</f>
        <v>49</v>
      </c>
      <c r="EV68" s="12">
        <f>INDEX('O3-8hr'!$A:$Y,$IU68+EV$23-$G$23,$IT68)</f>
        <v>53.000000000000007</v>
      </c>
      <c r="EW68" s="12">
        <f>INDEX('O3-8hr'!$A:$Y,$IU68+EW$23-$G$23,$IT68)</f>
        <v>33</v>
      </c>
      <c r="EX68" s="12">
        <f>INDEX('O3-8hr'!$A:$Y,$IU68+EX$23-$G$23,$IT68)</f>
        <v>43</v>
      </c>
      <c r="EY68" s="12">
        <f>INDEX('O3-8hr'!$A:$Y,$IU68+EY$23-$G$23,$IT68)</f>
        <v>36.000000000000007</v>
      </c>
      <c r="EZ68" s="12">
        <f>INDEX('O3-8hr'!$A:$Y,$IU68+EZ$23-$G$23,$IT68)</f>
        <v>51.000000000000007</v>
      </c>
      <c r="FA68" s="12">
        <f>INDEX('O3-8hr'!$A:$Y,$IU68+FA$23-$G$23,$IT68)</f>
        <v>31</v>
      </c>
      <c r="FB68" s="12">
        <f>INDEX('O3-8hr'!$A:$Y,$IU68+FB$23-$G$23,$IT68)</f>
        <v>39</v>
      </c>
      <c r="FC68" s="12">
        <f>INDEX('O3-8hr'!$A:$Y,$IU68+FC$23-$G$23,$IT68)</f>
        <v>43</v>
      </c>
      <c r="FD68" s="12">
        <f>INDEX('O3-8hr'!$A:$Y,$IU68+FD$23-$G$23,$IT68)</f>
        <v>61.000000000000007</v>
      </c>
      <c r="FE68" s="12">
        <f>INDEX('O3-8hr'!$A:$Y,$IU68+FE$23-$G$23,$IT68)</f>
        <v>50</v>
      </c>
      <c r="FF68" s="12">
        <f>INDEX('O3-8hr'!$A:$Y,$IU68+FF$23-$G$23,$IT68)</f>
        <v>49</v>
      </c>
      <c r="FG68" s="12">
        <f>INDEX('O3-8hr'!$A:$Y,$IU68+FG$23-$G$23,$IT68)</f>
        <v>41</v>
      </c>
      <c r="FH68" s="12">
        <f>INDEX('O3-8hr'!$A:$Y,$IU68+FH$23-$G$23,$IT68)</f>
        <v>37.000000000000007</v>
      </c>
      <c r="FI68" s="12">
        <f>INDEX('O3-8hr'!$A:$Y,$IU68+FI$23-$G$23,$IT68)</f>
        <v>34</v>
      </c>
      <c r="FJ68" s="12">
        <f>INDEX('O3-8hr'!$A:$Y,$IU68+FJ$23-$G$23,$IT68)</f>
        <v>29</v>
      </c>
      <c r="FK68" s="12">
        <f>INDEX('O3-8hr'!$A:$Y,$IU68+FK$23-$G$23,$IT68)</f>
        <v>43</v>
      </c>
      <c r="FL68" s="12">
        <f>INDEX('O3-8hr'!$A:$Y,$IU68+FL$23-$G$23,$IT68)</f>
        <v>70</v>
      </c>
      <c r="FM68" s="12">
        <f>INDEX('O3-8hr'!$A:$Y,$IU68+FM$23-$G$23,$IT68)</f>
        <v>63</v>
      </c>
      <c r="FN68" s="12">
        <f>INDEX('O3-8hr'!$A:$Y,$IU68+FN$23-$G$23,$IT68)</f>
        <v>47</v>
      </c>
      <c r="FO68" s="12">
        <f>INDEX('O3-8hr'!$A:$Y,$IU68+FO$23-$G$23,$IT68)</f>
        <v>33</v>
      </c>
      <c r="FP68" s="12">
        <f>INDEX('O3-8hr'!$A:$Y,$IU68+FP$23-$G$23,$IT68)</f>
        <v>46</v>
      </c>
      <c r="FQ68" s="12">
        <f>INDEX('O3-8hr'!$A:$Y,$IU68+FQ$23-$G$23,$IT68)</f>
        <v>50</v>
      </c>
      <c r="FR68" s="12">
        <f>INDEX('O3-8hr'!$A:$Y,$IU68+FR$23-$G$23,$IT68)</f>
        <v>27</v>
      </c>
      <c r="FS68" s="12">
        <f>INDEX('O3-8hr'!$A:$Y,$IU68+FS$23-$G$23,$IT68)</f>
        <v>58</v>
      </c>
      <c r="FT68" s="12">
        <f>INDEX('O3-8hr'!$A:$Y,$IU68+FT$23-$G$23,$IT68)</f>
        <v>58</v>
      </c>
      <c r="FU68" s="12">
        <f>INDEX('O3-8hr'!$A:$Y,$IU68+FU$23-$G$23,$IT68)</f>
        <v>31</v>
      </c>
      <c r="FV68" s="12">
        <f>INDEX('O3-8hr'!$A:$Y,$IU68+FV$23-$G$23,$IT68)</f>
        <v>54</v>
      </c>
      <c r="FW68" s="12">
        <f>INDEX('O3-8hr'!$A:$Y,$IU68+FW$23-$G$23,$IT68)</f>
        <v>40</v>
      </c>
      <c r="FX68" s="12">
        <f>INDEX('O3-8hr'!$A:$Y,$IU68+FX$23-$G$23,$IT68)</f>
        <v>48</v>
      </c>
      <c r="FY68" s="12">
        <f>INDEX('O3-8hr'!$A:$Y,$IU68+FY$23-$G$23,$IT68)</f>
        <v>51.000000000000007</v>
      </c>
      <c r="FZ68" s="12">
        <f>INDEX('O3-8hr'!$A:$Y,$IU68+FZ$23-$G$23,$IT68)</f>
        <v>47</v>
      </c>
      <c r="GA68" s="12">
        <f>INDEX('O3-8hr'!$A:$Y,$IU68+GA$23-$G$23,$IT68)</f>
        <v>45.000000000000007</v>
      </c>
      <c r="GB68" s="12">
        <f>INDEX('O3-8hr'!$A:$Y,$IU68+GB$23-$G$23,$IT68)</f>
        <v>42</v>
      </c>
      <c r="GC68" s="12">
        <f>INDEX('O3-8hr'!$A:$Y,$IU68+GC$23-$G$23,$IT68)</f>
        <v>47</v>
      </c>
      <c r="GD68" s="12">
        <f>INDEX('O3-8hr'!$A:$Y,$IU68+GD$23-$G$23,$IT68)</f>
        <v>51.000000000000007</v>
      </c>
      <c r="GE68" s="12">
        <f>INDEX('O3-8hr'!$A:$Y,$IU68+GE$23-$G$23,$IT68)</f>
        <v>39</v>
      </c>
      <c r="GF68" s="12">
        <f>INDEX('O3-8hr'!$A:$Y,$IU68+GF$23-$G$23,$IT68)</f>
        <v>17</v>
      </c>
      <c r="GG68" s="12">
        <f>INDEX('O3-8hr'!$A:$Y,$IU68+GG$23-$G$23,$IT68)</f>
        <v>44.000000000000007</v>
      </c>
      <c r="GH68" s="12">
        <f>INDEX('O3-8hr'!$A:$Y,$IU68+GH$23-$G$23,$IT68)</f>
        <v>54</v>
      </c>
      <c r="GI68" s="12">
        <f>INDEX('O3-8hr'!$A:$Y,$IU68+GI$23-$G$23,$IT68)</f>
        <v>35</v>
      </c>
      <c r="GJ68" s="12">
        <f>INDEX('O3-8hr'!$A:$Y,$IU68+GJ$23-$G$23,$IT68)</f>
        <v>27</v>
      </c>
      <c r="GK68" s="12">
        <f>INDEX('O3-8hr'!$A:$Y,$IU68+GK$23-$G$23,$IT68)</f>
        <v>29</v>
      </c>
      <c r="GL68" s="12">
        <f>INDEX('O3-8hr'!$A:$Y,$IU68+GL$23-$G$23,$IT68)</f>
        <v>48</v>
      </c>
      <c r="GM68" s="12">
        <f>INDEX('O3-8hr'!$A:$Y,$IU68+GM$23-$G$23,$IT68)</f>
        <v>50</v>
      </c>
      <c r="GN68" s="12">
        <f>INDEX('O3-8hr'!$A:$Y,$IU68+GN$23-$G$23,$IT68)</f>
        <v>26.000000000000004</v>
      </c>
      <c r="GO68" s="12">
        <f>INDEX('O3-8hr'!$A:$Y,$IU68+GO$23-$G$23,$IT68)</f>
        <v>37.000000000000007</v>
      </c>
      <c r="GP68" s="12">
        <f>INDEX('O3-8hr'!$A:$Y,$IU68+GP$23-$G$23,$IT68)</f>
        <v>37.000000000000007</v>
      </c>
      <c r="GQ68" s="12">
        <f>INDEX('O3-8hr'!$A:$Y,$IU68+GQ$23-$G$23,$IT68)</f>
        <v>29</v>
      </c>
      <c r="GR68" s="12">
        <f>INDEX('O3-8hr'!$A:$Y,$IU68+GR$23-$G$23,$IT68)</f>
        <v>28</v>
      </c>
      <c r="GS68" s="12">
        <f>INDEX('O3-8hr'!$A:$Y,$IU68+GS$23-$G$23,$IT68)</f>
        <v>35</v>
      </c>
      <c r="GT68" s="12">
        <f>INDEX('O3-8hr'!$A:$Y,$IU68+GT$23-$G$23,$IT68)</f>
        <v>45.000000000000007</v>
      </c>
      <c r="GU68" s="12">
        <f>INDEX('O3-8hr'!$A:$Y,$IU68+GU$23-$G$23,$IT68)</f>
        <v>32</v>
      </c>
      <c r="GV68" s="12">
        <f>INDEX('O3-8hr'!$A:$Y,$IU68+GV$23-$G$23,$IT68)</f>
        <v>46</v>
      </c>
      <c r="GW68" s="12">
        <f>INDEX('O3-8hr'!$A:$Y,$IU68+GW$23-$G$23,$IT68)</f>
        <v>45.000000000000007</v>
      </c>
      <c r="GX68" s="12">
        <f>INDEX('O3-8hr'!$A:$Y,$IU68+GX$23-$G$23,$IT68)</f>
        <v>57</v>
      </c>
      <c r="GY68" s="12">
        <f>INDEX('O3-8hr'!$A:$Y,$IU68+GY$23-$G$23,$IT68)</f>
        <v>58</v>
      </c>
      <c r="GZ68" s="12">
        <f>INDEX('O3-8hr'!$A:$Y,$IU68+GZ$23-$G$23,$IT68)</f>
        <v>20</v>
      </c>
      <c r="HA68" s="12">
        <f>INDEX('O3-8hr'!$A:$Y,$IU68+HA$23-$G$23,$IT68)</f>
        <v>23</v>
      </c>
      <c r="HB68" s="12">
        <f>INDEX('O3-8hr'!$A:$Y,$IU68+HB$23-$G$23,$IT68)</f>
        <v>35</v>
      </c>
      <c r="HC68" s="12">
        <f>INDEX('O3-8hr'!$A:$Y,$IU68+HC$23-$G$23,$IT68)</f>
        <v>41</v>
      </c>
      <c r="HD68" s="12">
        <f>INDEX('O3-8hr'!$A:$Y,$IU68+HD$23-$G$23,$IT68)</f>
        <v>44.000000000000007</v>
      </c>
      <c r="HE68" s="12">
        <f>INDEX('O3-8hr'!$A:$Y,$IU68+HE$23-$G$23,$IT68)</f>
        <v>47</v>
      </c>
      <c r="HF68" s="12">
        <f>INDEX('O3-8hr'!$A:$Y,$IU68+HF$23-$G$23,$IT68)</f>
        <v>61.000000000000007</v>
      </c>
      <c r="HG68" s="12">
        <f>INDEX('O3-8hr'!$A:$Y,$IU68+HG$23-$G$23,$IT68)</f>
        <v>66</v>
      </c>
      <c r="HH68" s="12">
        <f>INDEX('O3-8hr'!$A:$Y,$IU68+HH$23-$G$23,$IT68)</f>
        <v>32</v>
      </c>
      <c r="HI68" s="12">
        <f>INDEX('O3-8hr'!$A:$Y,$IU68+HI$23-$G$23,$IT68)</f>
        <v>26.000000000000004</v>
      </c>
      <c r="HJ68" s="12">
        <f>INDEX('O3-8hr'!$A:$Y,$IU68+HJ$23-$G$23,$IT68)</f>
        <v>40</v>
      </c>
      <c r="HK68" s="12">
        <f>INDEX('O3-8hr'!$A:$Y,$IU68+HK$23-$G$23,$IT68)</f>
        <v>40</v>
      </c>
      <c r="HL68" s="12">
        <f>INDEX('O3-8hr'!$A:$Y,$IU68+HL$23-$G$23,$IT68)</f>
        <v>29</v>
      </c>
      <c r="HM68" s="12">
        <f>INDEX('O3-8hr'!$A:$Y,$IU68+HM$23-$G$23,$IT68)</f>
        <v>39</v>
      </c>
      <c r="HN68" s="12">
        <f>INDEX('O3-8hr'!$A:$Y,$IU68+HN$23-$G$23,$IT68)</f>
        <v>44.000000000000007</v>
      </c>
      <c r="HO68" s="12">
        <f>INDEX('O3-8hr'!$A:$Y,$IU68+HO$23-$G$23,$IT68)</f>
        <v>37.000000000000007</v>
      </c>
      <c r="HP68" s="12">
        <f>INDEX('O3-8hr'!$A:$Y,$IU68+HP$23-$G$23,$IT68)</f>
        <v>43</v>
      </c>
      <c r="HQ68" s="12">
        <f>INDEX('O3-8hr'!$A:$Y,$IU68+HQ$23-$G$23,$IT68)</f>
        <v>51.000000000000007</v>
      </c>
      <c r="HR68" s="12">
        <f>INDEX('O3-8hr'!$A:$Y,$IU68+HR$23-$G$23,$IT68)</f>
        <v>48</v>
      </c>
      <c r="HS68" s="12">
        <f>INDEX('O3-8hr'!$A:$Y,$IU68+HS$23-$G$23,$IT68)</f>
        <v>33</v>
      </c>
      <c r="HT68" s="12">
        <f>INDEX('O3-8hr'!$A:$Y,$IU68+HT$23-$G$23,$IT68)</f>
        <v>14</v>
      </c>
      <c r="HU68" s="12">
        <f>INDEX('O3-8hr'!$A:$Y,$IU68+HU$23-$G$23,$IT68)</f>
        <v>16</v>
      </c>
      <c r="HV68" s="12">
        <f>INDEX('O3-8hr'!$A:$Y,$IU68+HV$23-$G$23,$IT68)</f>
        <v>34</v>
      </c>
      <c r="HW68" s="12">
        <f>INDEX('O3-8hr'!$A:$Y,$IU68+HW$23-$G$23,$IT68)</f>
        <v>39</v>
      </c>
      <c r="HX68" s="12">
        <f>INDEX('O3-8hr'!$A:$Y,$IU68+HX$23-$G$23,$IT68)</f>
        <v>20</v>
      </c>
      <c r="HY68" s="12">
        <f>INDEX('O3-8hr'!$A:$Y,$IU68+HY$23-$G$23,$IT68)</f>
        <v>25</v>
      </c>
      <c r="HZ68" s="12">
        <f>INDEX('O3-8hr'!$A:$Y,$IU68+HZ$23-$G$23,$IT68)</f>
        <v>22.000000000000004</v>
      </c>
      <c r="IA68" s="12">
        <f>INDEX('O3-8hr'!$A:$Y,$IU68+IA$23-$G$23,$IT68)</f>
        <v>26.000000000000004</v>
      </c>
      <c r="IB68" s="12">
        <f>INDEX('O3-8hr'!$A:$Y,$IU68+IB$23-$G$23,$IT68)</f>
        <v>29</v>
      </c>
      <c r="IC68" s="12">
        <f>INDEX('O3-8hr'!$A:$Y,$IU68+IC$23-$G$23,$IT68)</f>
        <v>28</v>
      </c>
      <c r="ID68" s="12">
        <f>INDEX('O3-8hr'!$A:$Y,$IU68+ID$23-$G$23,$IT68)</f>
        <v>38</v>
      </c>
      <c r="IE68" s="12">
        <f>INDEX('O3-8hr'!$A:$Y,$IU68+IE$23-$G$23,$IT68)</f>
        <v>42</v>
      </c>
      <c r="IF68" s="12">
        <f>INDEX('O3-8hr'!$A:$Y,$IU68+IF$23-$G$23,$IT68)</f>
        <v>47</v>
      </c>
      <c r="IG68" s="12">
        <f>INDEX('O3-8hr'!$A:$Y,$IU68+IG$23-$G$23,$IT68)</f>
        <v>34</v>
      </c>
      <c r="IH68" s="12">
        <f>INDEX('O3-8hr'!$A:$Y,$IU68+IH$23-$G$23,$IT68)</f>
        <v>45.000000000000007</v>
      </c>
      <c r="II68" s="12">
        <f>INDEX('O3-8hr'!$A:$Y,$IU68+II$23-$G$23,$IT68)</f>
        <v>37.000000000000007</v>
      </c>
      <c r="IJ68" s="12">
        <f>INDEX('O3-8hr'!$A:$Y,$IU68+IJ$23-$G$23,$IT68)</f>
        <v>39</v>
      </c>
      <c r="IK68" s="12">
        <f>INDEX('O3-8hr'!$A:$Y,$IU68+IK$23-$G$23,$IT68)</f>
        <v>33</v>
      </c>
      <c r="IL68" s="12">
        <f>INDEX('O3-8hr'!$A:$Y,$IU68+IL$23-$G$23,$IT68)</f>
        <v>22.000000000000004</v>
      </c>
      <c r="IM68" s="12">
        <f>INDEX('O3-8hr'!$A:$Y,$IU68+IM$23-$G$23,$IT68)</f>
        <v>39</v>
      </c>
      <c r="IN68" s="12">
        <f>INDEX('O3-8hr'!$A:$Y,$IU68+IN$23-$G$23,$IT68)</f>
        <v>48</v>
      </c>
      <c r="IO68" s="12">
        <f>INDEX('O3-8hr'!$A:$Y,$IU68+IO$23-$G$23,$IT68)</f>
        <v>35</v>
      </c>
      <c r="IP68" s="12">
        <f>INDEX('O3-8hr'!$A:$Y,$IU68+IP$23-$G$23,$IT68)</f>
        <v>31</v>
      </c>
      <c r="IQ68" s="17">
        <f>INDEX('O3-8hr'!$A:$Y,$IU68+IQ$23-$G$23,$IT68)</f>
        <v>29</v>
      </c>
      <c r="IR68" s="26">
        <f t="shared" si="58"/>
        <v>76</v>
      </c>
      <c r="IT68" s="26">
        <f>MATCH($B68,'O3-8hr'!$1:$1,0)</f>
        <v>21</v>
      </c>
      <c r="IU68" s="38">
        <f>MATCH(DATE($A68,$IT$19,$IU$19),'O3-8hr'!$B:$B,0)</f>
        <v>796</v>
      </c>
    </row>
    <row r="69" spans="1:255" ht="12.75" customHeight="1" x14ac:dyDescent="0.2">
      <c r="A69" s="26">
        <v>2017</v>
      </c>
      <c r="B69" s="26">
        <v>420910013</v>
      </c>
      <c r="C69" s="88">
        <f>INDEX(Sites!$A:$N,MATCH($B69,Sites!$A:$A,0),2)</f>
        <v>40.112222000000003</v>
      </c>
      <c r="D69" s="26" t="str">
        <f>INDEX(Sites!$A:$N,MATCH($B69,Sites!$A:$A,0),4)</f>
        <v>PA</v>
      </c>
      <c r="E69" s="26" t="str">
        <f>INDEX(Sites!$A:$N,MATCH($B69,Sites!$A:$A,0),10)</f>
        <v>53.0</v>
      </c>
      <c r="F69" s="148" t="str">
        <f>INDEX(Sites!$A:$N,MATCH($B69,Sites!$A:$A,0),6)</f>
        <v>Montgomery (NORR)</v>
      </c>
      <c r="G69" s="18">
        <f>INDEX('O3-8hr'!$A:$Y,$IU69+G$23-$G$23,$IT69)</f>
        <v>36.000000000000007</v>
      </c>
      <c r="H69" s="12">
        <f>INDEX('O3-8hr'!$A:$Y,$IU69+H$23-$G$23,$IT69)</f>
        <v>43</v>
      </c>
      <c r="I69" s="12">
        <f>INDEX('O3-8hr'!$A:$Y,$IU69+I$23-$G$23,$IT69)</f>
        <v>39</v>
      </c>
      <c r="J69" s="12">
        <f>INDEX('O3-8hr'!$A:$Y,$IU69+J$23-$G$23,$IT69)</f>
        <v>41</v>
      </c>
      <c r="K69" s="12">
        <f>INDEX('O3-8hr'!$A:$Y,$IU69+K$23-$G$23,$IT69)</f>
        <v>40</v>
      </c>
      <c r="L69" s="12">
        <f>INDEX('O3-8hr'!$A:$Y,$IU69+L$23-$G$23,$IT69)</f>
        <v>35</v>
      </c>
      <c r="M69" s="12">
        <f>INDEX('O3-8hr'!$A:$Y,$IU69+M$23-$G$23,$IT69)</f>
        <v>44.000000000000007</v>
      </c>
      <c r="N69" s="12">
        <f>INDEX('O3-8hr'!$A:$Y,$IU69+N$23-$G$23,$IT69)</f>
        <v>47</v>
      </c>
      <c r="O69" s="12">
        <f>INDEX('O3-8hr'!$A:$Y,$IU69+O$23-$G$23,$IT69)</f>
        <v>51.000000000000007</v>
      </c>
      <c r="P69" s="12">
        <f>INDEX('O3-8hr'!$A:$Y,$IU69+P$23-$G$23,$IT69)</f>
        <v>41</v>
      </c>
      <c r="Q69" s="12">
        <f>INDEX('O3-8hr'!$A:$Y,$IU69+Q$23-$G$23,$IT69)</f>
        <v>41</v>
      </c>
      <c r="R69" s="12">
        <f>INDEX('O3-8hr'!$A:$Y,$IU69+R$23-$G$23,$IT69)</f>
        <v>36.000000000000007</v>
      </c>
      <c r="S69" s="12">
        <f>INDEX('O3-8hr'!$A:$Y,$IU69+S$23-$G$23,$IT69)</f>
        <v>33</v>
      </c>
      <c r="T69" s="12">
        <f>INDEX('O3-8hr'!$A:$Y,$IU69+T$23-$G$23,$IT69)</f>
        <v>38</v>
      </c>
      <c r="U69" s="12">
        <f>INDEX('O3-8hr'!$A:$Y,$IU69+U$23-$G$23,$IT69)</f>
        <v>43</v>
      </c>
      <c r="V69" s="12">
        <f>INDEX('O3-8hr'!$A:$Y,$IU69+V$23-$G$23,$IT69)</f>
        <v>47</v>
      </c>
      <c r="W69" s="12">
        <f>INDEX('O3-8hr'!$A:$Y,$IU69+W$23-$G$23,$IT69)</f>
        <v>50</v>
      </c>
      <c r="X69" s="12">
        <f>INDEX('O3-8hr'!$A:$Y,$IU69+X$23-$G$23,$IT69)</f>
        <v>41</v>
      </c>
      <c r="Y69" s="12">
        <f>INDEX('O3-8hr'!$A:$Y,$IU69+Y$23-$G$23,$IT69)</f>
        <v>56</v>
      </c>
      <c r="Z69" s="12">
        <f>INDEX('O3-8hr'!$A:$Y,$IU69+Z$23-$G$23,$IT69)</f>
        <v>55</v>
      </c>
      <c r="AA69" s="12">
        <f>INDEX('O3-8hr'!$A:$Y,$IU69+AA$23-$G$23,$IT69)</f>
        <v>44.000000000000007</v>
      </c>
      <c r="AB69" s="12">
        <f>INDEX('O3-8hr'!$A:$Y,$IU69+AB$23-$G$23,$IT69)</f>
        <v>45.000000000000007</v>
      </c>
      <c r="AC69" s="12">
        <f>INDEX('O3-8hr'!$A:$Y,$IU69+AC$23-$G$23,$IT69)</f>
        <v>42</v>
      </c>
      <c r="AD69" s="12">
        <f>INDEX('O3-8hr'!$A:$Y,$IU69+AD$23-$G$23,$IT69)</f>
        <v>45.000000000000007</v>
      </c>
      <c r="AE69" s="12">
        <f>INDEX('O3-8hr'!$A:$Y,$IU69+AE$23-$G$23,$IT69)</f>
        <v>32</v>
      </c>
      <c r="AF69" s="12">
        <f>INDEX('O3-8hr'!$A:$Y,$IU69+AF$23-$G$23,$IT69)</f>
        <v>35</v>
      </c>
      <c r="AG69" s="12">
        <f>INDEX('O3-8hr'!$A:$Y,$IU69+AG$23-$G$23,$IT69)</f>
        <v>12</v>
      </c>
      <c r="AH69" s="12">
        <f>INDEX('O3-8hr'!$A:$Y,$IU69+AH$23-$G$23,$IT69)</f>
        <v>15.000000000000002</v>
      </c>
      <c r="AI69" s="12">
        <f>INDEX('O3-8hr'!$A:$Y,$IU69+AI$23-$G$23,$IT69)</f>
        <v>44.000000000000007</v>
      </c>
      <c r="AJ69" s="12">
        <f>INDEX('O3-8hr'!$A:$Y,$IU69+AJ$23-$G$23,$IT69)</f>
        <v>36.000000000000007</v>
      </c>
      <c r="AK69" s="12">
        <f>INDEX('O3-8hr'!$A:$Y,$IU69+AK$23-$G$23,$IT69)</f>
        <v>36.000000000000007</v>
      </c>
      <c r="AL69" s="12">
        <f>INDEX('O3-8hr'!$A:$Y,$IU69+AL$23-$G$23,$IT69)</f>
        <v>37.000000000000007</v>
      </c>
      <c r="AM69" s="12">
        <f>INDEX('O3-8hr'!$A:$Y,$IU69+AM$23-$G$23,$IT69)</f>
        <v>45.000000000000007</v>
      </c>
      <c r="AN69" s="12">
        <f>INDEX('O3-8hr'!$A:$Y,$IU69+AN$23-$G$23,$IT69)</f>
        <v>44.000000000000007</v>
      </c>
      <c r="AO69" s="12">
        <f>INDEX('O3-8hr'!$A:$Y,$IU69+AO$23-$G$23,$IT69)</f>
        <v>47</v>
      </c>
      <c r="AP69" s="12">
        <f>INDEX('O3-8hr'!$A:$Y,$IU69+AP$23-$G$23,$IT69)</f>
        <v>46</v>
      </c>
      <c r="AQ69" s="12">
        <f>INDEX('O3-8hr'!$A:$Y,$IU69+AQ$23-$G$23,$IT69)</f>
        <v>31</v>
      </c>
      <c r="AR69" s="12">
        <f>INDEX('O3-8hr'!$A:$Y,$IU69+AR$23-$G$23,$IT69)</f>
        <v>33</v>
      </c>
      <c r="AS69" s="12">
        <f>INDEX('O3-8hr'!$A:$Y,$IU69+AS$23-$G$23,$IT69)</f>
        <v>47</v>
      </c>
      <c r="AT69" s="12">
        <f>INDEX('O3-8hr'!$A:$Y,$IU69+AT$23-$G$23,$IT69)</f>
        <v>55</v>
      </c>
      <c r="AU69" s="12">
        <f>INDEX('O3-8hr'!$A:$Y,$IU69+AU$23-$G$23,$IT69)</f>
        <v>60</v>
      </c>
      <c r="AV69" s="12">
        <f>INDEX('O3-8hr'!$A:$Y,$IU69+AV$23-$G$23,$IT69)</f>
        <v>65</v>
      </c>
      <c r="AW69" s="12">
        <f>INDEX('O3-8hr'!$A:$Y,$IU69+AW$23-$G$23,$IT69)</f>
        <v>52.000000000000007</v>
      </c>
      <c r="AX69" s="12">
        <f>INDEX('O3-8hr'!$A:$Y,$IU69+AX$23-$G$23,$IT69)</f>
        <v>49</v>
      </c>
      <c r="AY69" s="12">
        <f>INDEX('O3-8hr'!$A:$Y,$IU69+AY$23-$G$23,$IT69)</f>
        <v>49</v>
      </c>
      <c r="AZ69" s="12">
        <f>INDEX('O3-8hr'!$A:$Y,$IU69+AZ$23-$G$23,$IT69)</f>
        <v>44.000000000000007</v>
      </c>
      <c r="BA69" s="12">
        <f>INDEX('O3-8hr'!$A:$Y,$IU69+BA$23-$G$23,$IT69)</f>
        <v>52.000000000000007</v>
      </c>
      <c r="BB69" s="12">
        <f>INDEX('O3-8hr'!$A:$Y,$IU69+BB$23-$G$23,$IT69)</f>
        <v>43</v>
      </c>
      <c r="BC69" s="12">
        <f>INDEX('O3-8hr'!$A:$Y,$IU69+BC$23-$G$23,$IT69)</f>
        <v>43</v>
      </c>
      <c r="BD69" s="12">
        <f>INDEX('O3-8hr'!$A:$Y,$IU69+BD$23-$G$23,$IT69)</f>
        <v>35</v>
      </c>
      <c r="BE69" s="12">
        <f>INDEX('O3-8hr'!$A:$Y,$IU69+BE$23-$G$23,$IT69)</f>
        <v>45.000000000000007</v>
      </c>
      <c r="BF69" s="12">
        <f>INDEX('O3-8hr'!$A:$Y,$IU69+BF$23-$G$23,$IT69)</f>
        <v>25</v>
      </c>
      <c r="BG69" s="12">
        <f>INDEX('O3-8hr'!$A:$Y,$IU69+BG$23-$G$23,$IT69)</f>
        <v>26.000000000000004</v>
      </c>
      <c r="BH69" s="12">
        <f>INDEX('O3-8hr'!$A:$Y,$IU69+BH$23-$G$23,$IT69)</f>
        <v>37.000000000000007</v>
      </c>
      <c r="BI69" s="12">
        <f>INDEX('O3-8hr'!$A:$Y,$IU69+BI$23-$G$23,$IT69)</f>
        <v>35</v>
      </c>
      <c r="BJ69" s="12">
        <f>INDEX('O3-8hr'!$A:$Y,$IU69+BJ$23-$G$23,$IT69)</f>
        <v>28</v>
      </c>
      <c r="BK69" s="12">
        <f>INDEX('O3-8hr'!$A:$Y,$IU69+BK$23-$G$23,$IT69)</f>
        <v>27</v>
      </c>
      <c r="BL69" s="12">
        <f>INDEX('O3-8hr'!$A:$Y,$IU69+BL$23-$G$23,$IT69)</f>
        <v>46</v>
      </c>
      <c r="BM69" s="12">
        <f>INDEX('O3-8hr'!$A:$Y,$IU69+BM$23-$G$23,$IT69)</f>
        <v>62</v>
      </c>
      <c r="BN69" s="12">
        <f>INDEX('O3-8hr'!$A:$Y,$IU69+BN$23-$G$23,$IT69)</f>
        <v>50</v>
      </c>
      <c r="BO69" s="12">
        <f>INDEX('O3-8hr'!$A:$Y,$IU69+BO$23-$G$23,$IT69)</f>
        <v>45.000000000000007</v>
      </c>
      <c r="BP69" s="12">
        <f>INDEX('O3-8hr'!$A:$Y,$IU69+BP$23-$G$23,$IT69)</f>
        <v>29</v>
      </c>
      <c r="BQ69" s="12">
        <f>INDEX('O3-8hr'!$A:$Y,$IU69+BQ$23-$G$23,$IT69)</f>
        <v>53.000000000000007</v>
      </c>
      <c r="BR69" s="12">
        <f>INDEX('O3-8hr'!$A:$Y,$IU69+BR$23-$G$23,$IT69)</f>
        <v>44.000000000000007</v>
      </c>
      <c r="BS69" s="12">
        <f>INDEX('O3-8hr'!$A:$Y,$IU69+BS$23-$G$23,$IT69)</f>
        <v>46</v>
      </c>
      <c r="BT69" s="12">
        <f>INDEX('O3-8hr'!$A:$Y,$IU69+BT$23-$G$23,$IT69)</f>
        <v>37.000000000000007</v>
      </c>
      <c r="BU69" s="12">
        <f>INDEX('O3-8hr'!$A:$Y,$IU69+BU$23-$G$23,$IT69)</f>
        <v>29</v>
      </c>
      <c r="BV69" s="12">
        <f>INDEX('O3-8hr'!$A:$Y,$IU69+BV$23-$G$23,$IT69)</f>
        <v>34</v>
      </c>
      <c r="BW69" s="12">
        <f>INDEX('O3-8hr'!$A:$Y,$IU69+BW$23-$G$23,$IT69)</f>
        <v>44.000000000000007</v>
      </c>
      <c r="BX69" s="12">
        <f>INDEX('O3-8hr'!$A:$Y,$IU69+BX$23-$G$23,$IT69)</f>
        <v>53.000000000000007</v>
      </c>
      <c r="BY69" s="12">
        <f>INDEX('O3-8hr'!$A:$Y,$IU69+BY$23-$G$23,$IT69)</f>
        <v>56</v>
      </c>
      <c r="BZ69" s="12">
        <f>INDEX('O3-8hr'!$A:$Y,$IU69+BZ$23-$G$23,$IT69)</f>
        <v>33</v>
      </c>
      <c r="CA69" s="12">
        <f>INDEX('O3-8hr'!$A:$Y,$IU69+CA$23-$G$23,$IT69)</f>
        <v>37.000000000000007</v>
      </c>
      <c r="CB69" s="12">
        <f>INDEX('O3-8hr'!$A:$Y,$IU69+CB$23-$G$23,$IT69)</f>
        <v>27</v>
      </c>
      <c r="CC69" s="12">
        <f>INDEX('O3-8hr'!$A:$Y,$IU69+CC$23-$G$23,$IT69)</f>
        <v>51.000000000000007</v>
      </c>
      <c r="CD69" s="12">
        <f>INDEX('O3-8hr'!$A:$Y,$IU69+CD$23-$G$23,$IT69)</f>
        <v>41</v>
      </c>
      <c r="CE69" s="12">
        <f>INDEX('O3-8hr'!$A:$Y,$IU69+CE$23-$G$23,$IT69)</f>
        <v>59.000000000000007</v>
      </c>
      <c r="CF69" s="12">
        <f>INDEX('O3-8hr'!$A:$Y,$IU69+CF$23-$G$23,$IT69)</f>
        <v>76</v>
      </c>
      <c r="CG69" s="12">
        <f>INDEX('O3-8hr'!$A:$Y,$IU69+CG$23-$G$23,$IT69)</f>
        <v>77</v>
      </c>
      <c r="CH69" s="12">
        <f>INDEX('O3-8hr'!$A:$Y,$IU69+CH$23-$G$23,$IT69)</f>
        <v>59.000000000000007</v>
      </c>
      <c r="CI69" s="12">
        <f>INDEX('O3-8hr'!$A:$Y,$IU69+CI$23-$G$23,$IT69)</f>
        <v>38</v>
      </c>
      <c r="CJ69" s="12">
        <f>INDEX('O3-8hr'!$A:$Y,$IU69+CJ$23-$G$23,$IT69)</f>
        <v>45.000000000000007</v>
      </c>
      <c r="CK69" s="12">
        <f>INDEX('O3-8hr'!$A:$Y,$IU69+CK$23-$G$23,$IT69)</f>
        <v>15.000000000000002</v>
      </c>
      <c r="CL69" s="12">
        <f>INDEX('O3-8hr'!$A:$Y,$IU69+CL$23-$G$23,$IT69)</f>
        <v>25</v>
      </c>
      <c r="CM69" s="12">
        <f>INDEX('O3-8hr'!$A:$Y,$IU69+CM$23-$G$23,$IT69)</f>
        <v>51.000000000000007</v>
      </c>
      <c r="CN69" s="12">
        <f>INDEX('O3-8hr'!$A:$Y,$IU69+CN$23-$G$23,$IT69)</f>
        <v>29</v>
      </c>
      <c r="CO69" s="12">
        <f>INDEX('O3-8hr'!$A:$Y,$IU69+CO$23-$G$23,$IT69)</f>
        <v>41</v>
      </c>
      <c r="CP69" s="12">
        <f>INDEX('O3-8hr'!$A:$Y,$IU69+CP$23-$G$23,$IT69)</f>
        <v>41</v>
      </c>
      <c r="CQ69" s="12">
        <f>INDEX('O3-8hr'!$A:$Y,$IU69+CQ$23-$G$23,$IT69)</f>
        <v>47</v>
      </c>
      <c r="CR69" s="12">
        <f>INDEX('O3-8hr'!$A:$Y,$IU69+CR$23-$G$23,$IT69)</f>
        <v>31</v>
      </c>
      <c r="CS69" s="12">
        <f>INDEX('O3-8hr'!$A:$Y,$IU69+CS$23-$G$23,$IT69)</f>
        <v>24</v>
      </c>
      <c r="CT69" s="12">
        <f>INDEX('O3-8hr'!$A:$Y,$IU69+CT$23-$G$23,$IT69)</f>
        <v>53.000000000000007</v>
      </c>
      <c r="CU69" s="12">
        <f>INDEX('O3-8hr'!$A:$Y,$IU69+CU$23-$G$23,$IT69)</f>
        <v>58</v>
      </c>
      <c r="CV69" s="12">
        <f>INDEX('O3-8hr'!$A:$Y,$IU69+CV$23-$G$23,$IT69)</f>
        <v>49</v>
      </c>
      <c r="CW69" s="12">
        <f>INDEX('O3-8hr'!$A:$Y,$IU69+CW$23-$G$23,$IT69)</f>
        <v>43</v>
      </c>
      <c r="CX69" s="12">
        <f>INDEX('O3-8hr'!$A:$Y,$IU69+CX$23-$G$23,$IT69)</f>
        <v>51.000000000000007</v>
      </c>
      <c r="CY69" s="12">
        <f>INDEX('O3-8hr'!$A:$Y,$IU69+CY$23-$G$23,$IT69)</f>
        <v>34</v>
      </c>
      <c r="CZ69" s="12">
        <f>INDEX('O3-8hr'!$A:$Y,$IU69+CZ$23-$G$23,$IT69)</f>
        <v>16</v>
      </c>
      <c r="DA69" s="12">
        <f>INDEX('O3-8hr'!$A:$Y,$IU69+DA$23-$G$23,$IT69)</f>
        <v>33</v>
      </c>
      <c r="DB69" s="12">
        <f>INDEX('O3-8hr'!$A:$Y,$IU69+DB$23-$G$23,$IT69)</f>
        <v>43</v>
      </c>
      <c r="DC69" s="12">
        <f>INDEX('O3-8hr'!$A:$Y,$IU69+DC$23-$G$23,$IT69)</f>
        <v>50</v>
      </c>
      <c r="DD69" s="12">
        <f>INDEX('O3-8hr'!$A:$Y,$IU69+DD$23-$G$23,$IT69)</f>
        <v>75</v>
      </c>
      <c r="DE69" s="12">
        <f>INDEX('O3-8hr'!$A:$Y,$IU69+DE$23-$G$23,$IT69)</f>
        <v>66</v>
      </c>
      <c r="DF69" s="12">
        <f>INDEX('O3-8hr'!$A:$Y,$IU69+DF$23-$G$23,$IT69)</f>
        <v>76</v>
      </c>
      <c r="DG69" s="12">
        <f>INDEX('O3-8hr'!$A:$Y,$IU69+DG$23-$G$23,$IT69)</f>
        <v>79</v>
      </c>
      <c r="DH69" s="12">
        <f>INDEX('O3-8hr'!$A:$Y,$IU69+DH$23-$G$23,$IT69)</f>
        <v>60</v>
      </c>
      <c r="DI69" s="12">
        <f>INDEX('O3-8hr'!$A:$Y,$IU69+DI$23-$G$23,$IT69)</f>
        <v>55</v>
      </c>
      <c r="DJ69" s="12">
        <f>INDEX('O3-8hr'!$A:$Y,$IU69+DJ$23-$G$23,$IT69)</f>
        <v>35</v>
      </c>
      <c r="DK69" s="12">
        <f>INDEX('O3-8hr'!$A:$Y,$IU69+DK$23-$G$23,$IT69)</f>
        <v>27</v>
      </c>
      <c r="DL69" s="12">
        <f>INDEX('O3-8hr'!$A:$Y,$IU69+DL$23-$G$23,$IT69)</f>
        <v>44.000000000000007</v>
      </c>
      <c r="DM69" s="12">
        <f>INDEX('O3-8hr'!$A:$Y,$IU69+DM$23-$G$23,$IT69)</f>
        <v>36.000000000000007</v>
      </c>
      <c r="DN69" s="12">
        <f>INDEX('O3-8hr'!$A:$Y,$IU69+DN$23-$G$23,$IT69)</f>
        <v>63</v>
      </c>
      <c r="DO69" s="12">
        <f>INDEX('O3-8hr'!$A:$Y,$IU69+DO$23-$G$23,$IT69)</f>
        <v>62</v>
      </c>
      <c r="DP69" s="12">
        <f>INDEX('O3-8hr'!$A:$Y,$IU69+DP$23-$G$23,$IT69)</f>
        <v>74.000000000000014</v>
      </c>
      <c r="DQ69" s="12">
        <f>INDEX('O3-8hr'!$A:$Y,$IU69+DQ$23-$G$23,$IT69)</f>
        <v>30</v>
      </c>
      <c r="DR69" s="12">
        <f>INDEX('O3-8hr'!$A:$Y,$IU69+DR$23-$G$23,$IT69)</f>
        <v>49</v>
      </c>
      <c r="DS69" s="12">
        <f>INDEX('O3-8hr'!$A:$Y,$IU69+DS$23-$G$23,$IT69)</f>
        <v>53.000000000000007</v>
      </c>
      <c r="DT69" s="12">
        <f>INDEX('O3-8hr'!$A:$Y,$IU69+DT$23-$G$23,$IT69)</f>
        <v>58</v>
      </c>
      <c r="DU69" s="12">
        <f>INDEX('O3-8hr'!$A:$Y,$IU69+DU$23-$G$23,$IT69)</f>
        <v>52.000000000000007</v>
      </c>
      <c r="DV69" s="12">
        <f>INDEX('O3-8hr'!$A:$Y,$IU69+DV$23-$G$23,$IT69)</f>
        <v>51.000000000000007</v>
      </c>
      <c r="DW69" s="12">
        <f>INDEX('O3-8hr'!$A:$Y,$IU69+DW$23-$G$23,$IT69)</f>
        <v>67</v>
      </c>
      <c r="DX69" s="12">
        <f>INDEX('O3-8hr'!$A:$Y,$IU69+DX$23-$G$23,$IT69)</f>
        <v>65</v>
      </c>
      <c r="DY69" s="12">
        <f>INDEX('O3-8hr'!$A:$Y,$IU69+DY$23-$G$23,$IT69)</f>
        <v>34</v>
      </c>
      <c r="DZ69" s="12">
        <f>INDEX('O3-8hr'!$A:$Y,$IU69+DZ$23-$G$23,$IT69)</f>
        <v>56</v>
      </c>
      <c r="EA69" s="12">
        <f>INDEX('O3-8hr'!$A:$Y,$IU69+EA$23-$G$23,$IT69)</f>
        <v>64</v>
      </c>
      <c r="EB69" s="12">
        <f>INDEX('O3-8hr'!$A:$Y,$IU69+EB$23-$G$23,$IT69)</f>
        <v>56</v>
      </c>
      <c r="EC69" s="12">
        <f>INDEX('O3-8hr'!$A:$Y,$IU69+EC$23-$G$23,$IT69)</f>
        <v>44.000000000000007</v>
      </c>
      <c r="ED69" s="12">
        <f>INDEX('O3-8hr'!$A:$Y,$IU69+ED$23-$G$23,$IT69)</f>
        <v>22.000000000000004</v>
      </c>
      <c r="EE69" s="12">
        <f>INDEX('O3-8hr'!$A:$Y,$IU69+EE$23-$G$23,$IT69)</f>
        <v>49</v>
      </c>
      <c r="EF69" s="12">
        <f>INDEX('O3-8hr'!$A:$Y,$IU69+EF$23-$G$23,$IT69)</f>
        <v>56</v>
      </c>
      <c r="EG69" s="12">
        <f>INDEX('O3-8hr'!$A:$Y,$IU69+EG$23-$G$23,$IT69)</f>
        <v>41</v>
      </c>
      <c r="EH69" s="12">
        <f>INDEX('O3-8hr'!$A:$Y,$IU69+EH$23-$G$23,$IT69)</f>
        <v>54</v>
      </c>
      <c r="EI69" s="12">
        <f>INDEX('O3-8hr'!$A:$Y,$IU69+EI$23-$G$23,$IT69)</f>
        <v>61.000000000000007</v>
      </c>
      <c r="EJ69" s="12">
        <f>INDEX('O3-8hr'!$A:$Y,$IU69+EJ$23-$G$23,$IT69)</f>
        <v>57</v>
      </c>
      <c r="EK69" s="12" t="str">
        <f>INDEX('O3-8hr'!$A:$Y,$IU69+EK$23-$G$23,$IT69)</f>
        <v/>
      </c>
      <c r="EL69" s="12">
        <f>INDEX('O3-8hr'!$A:$Y,$IU69+EL$23-$G$23,$IT69)</f>
        <v>13.000000000000002</v>
      </c>
      <c r="EM69" s="12">
        <f>INDEX('O3-8hr'!$A:$Y,$IU69+EM$23-$G$23,$IT69)</f>
        <v>42</v>
      </c>
      <c r="EN69" s="12">
        <f>INDEX('O3-8hr'!$A:$Y,$IU69+EN$23-$G$23,$IT69)</f>
        <v>41</v>
      </c>
      <c r="EO69" s="12">
        <f>INDEX('O3-8hr'!$A:$Y,$IU69+EO$23-$G$23,$IT69)</f>
        <v>54</v>
      </c>
      <c r="EP69" s="12">
        <f>INDEX('O3-8hr'!$A:$Y,$IU69+EP$23-$G$23,$IT69)</f>
        <v>62</v>
      </c>
      <c r="EQ69" s="12">
        <f>INDEX('O3-8hr'!$A:$Y,$IU69+EQ$23-$G$23,$IT69)</f>
        <v>68</v>
      </c>
      <c r="ER69" s="12">
        <f>INDEX('O3-8hr'!$A:$Y,$IU69+ER$23-$G$23,$IT69)</f>
        <v>66</v>
      </c>
      <c r="ES69" s="12">
        <f>INDEX('O3-8hr'!$A:$Y,$IU69+ES$23-$G$23,$IT69)</f>
        <v>57</v>
      </c>
      <c r="ET69" s="12">
        <f>INDEX('O3-8hr'!$A:$Y,$IU69+ET$23-$G$23,$IT69)</f>
        <v>61.000000000000007</v>
      </c>
      <c r="EU69" s="12">
        <f>INDEX('O3-8hr'!$A:$Y,$IU69+EU$23-$G$23,$IT69)</f>
        <v>47</v>
      </c>
      <c r="EV69" s="12">
        <f>INDEX('O3-8hr'!$A:$Y,$IU69+EV$23-$G$23,$IT69)</f>
        <v>47</v>
      </c>
      <c r="EW69" s="12">
        <f>INDEX('O3-8hr'!$A:$Y,$IU69+EW$23-$G$23,$IT69)</f>
        <v>27</v>
      </c>
      <c r="EX69" s="12">
        <f>INDEX('O3-8hr'!$A:$Y,$IU69+EX$23-$G$23,$IT69)</f>
        <v>41</v>
      </c>
      <c r="EY69" s="12">
        <f>INDEX('O3-8hr'!$A:$Y,$IU69+EY$23-$G$23,$IT69)</f>
        <v>35</v>
      </c>
      <c r="EZ69" s="12">
        <f>INDEX('O3-8hr'!$A:$Y,$IU69+EZ$23-$G$23,$IT69)</f>
        <v>54</v>
      </c>
      <c r="FA69" s="12">
        <f>INDEX('O3-8hr'!$A:$Y,$IU69+FA$23-$G$23,$IT69)</f>
        <v>31</v>
      </c>
      <c r="FB69" s="12">
        <f>INDEX('O3-8hr'!$A:$Y,$IU69+FB$23-$G$23,$IT69)</f>
        <v>34</v>
      </c>
      <c r="FC69" s="12">
        <f>INDEX('O3-8hr'!$A:$Y,$IU69+FC$23-$G$23,$IT69)</f>
        <v>43</v>
      </c>
      <c r="FD69" s="12">
        <f>INDEX('O3-8hr'!$A:$Y,$IU69+FD$23-$G$23,$IT69)</f>
        <v>58</v>
      </c>
      <c r="FE69" s="12">
        <f>INDEX('O3-8hr'!$A:$Y,$IU69+FE$23-$G$23,$IT69)</f>
        <v>42</v>
      </c>
      <c r="FF69" s="12">
        <f>INDEX('O3-8hr'!$A:$Y,$IU69+FF$23-$G$23,$IT69)</f>
        <v>58</v>
      </c>
      <c r="FG69" s="12">
        <f>INDEX('O3-8hr'!$A:$Y,$IU69+FG$23-$G$23,$IT69)</f>
        <v>44.000000000000007</v>
      </c>
      <c r="FH69" s="12">
        <f>INDEX('O3-8hr'!$A:$Y,$IU69+FH$23-$G$23,$IT69)</f>
        <v>34</v>
      </c>
      <c r="FI69" s="12">
        <f>INDEX('O3-8hr'!$A:$Y,$IU69+FI$23-$G$23,$IT69)</f>
        <v>31</v>
      </c>
      <c r="FJ69" s="12">
        <f>INDEX('O3-8hr'!$A:$Y,$IU69+FJ$23-$G$23,$IT69)</f>
        <v>25</v>
      </c>
      <c r="FK69" s="12">
        <f>INDEX('O3-8hr'!$A:$Y,$IU69+FK$23-$G$23,$IT69)</f>
        <v>41</v>
      </c>
      <c r="FL69" s="12">
        <f>INDEX('O3-8hr'!$A:$Y,$IU69+FL$23-$G$23,$IT69)</f>
        <v>51.000000000000007</v>
      </c>
      <c r="FM69" s="12">
        <f>INDEX('O3-8hr'!$A:$Y,$IU69+FM$23-$G$23,$IT69)</f>
        <v>66</v>
      </c>
      <c r="FN69" s="12">
        <f>INDEX('O3-8hr'!$A:$Y,$IU69+FN$23-$G$23,$IT69)</f>
        <v>47</v>
      </c>
      <c r="FO69" s="12">
        <f>INDEX('O3-8hr'!$A:$Y,$IU69+FO$23-$G$23,$IT69)</f>
        <v>40</v>
      </c>
      <c r="FP69" s="12">
        <f>INDEX('O3-8hr'!$A:$Y,$IU69+FP$23-$G$23,$IT69)</f>
        <v>43</v>
      </c>
      <c r="FQ69" s="12">
        <f>INDEX('O3-8hr'!$A:$Y,$IU69+FQ$23-$G$23,$IT69)</f>
        <v>51.000000000000007</v>
      </c>
      <c r="FR69" s="12">
        <f>INDEX('O3-8hr'!$A:$Y,$IU69+FR$23-$G$23,$IT69)</f>
        <v>16</v>
      </c>
      <c r="FS69" s="12">
        <f>INDEX('O3-8hr'!$A:$Y,$IU69+FS$23-$G$23,$IT69)</f>
        <v>52.000000000000007</v>
      </c>
      <c r="FT69" s="12">
        <f>INDEX('O3-8hr'!$A:$Y,$IU69+FT$23-$G$23,$IT69)</f>
        <v>64</v>
      </c>
      <c r="FU69" s="12">
        <f>INDEX('O3-8hr'!$A:$Y,$IU69+FU$23-$G$23,$IT69)</f>
        <v>30</v>
      </c>
      <c r="FV69" s="12">
        <f>INDEX('O3-8hr'!$A:$Y,$IU69+FV$23-$G$23,$IT69)</f>
        <v>53.000000000000007</v>
      </c>
      <c r="FW69" s="12">
        <f>INDEX('O3-8hr'!$A:$Y,$IU69+FW$23-$G$23,$IT69)</f>
        <v>39</v>
      </c>
      <c r="FX69" s="12">
        <f>INDEX('O3-8hr'!$A:$Y,$IU69+FX$23-$G$23,$IT69)</f>
        <v>55</v>
      </c>
      <c r="FY69" s="12">
        <f>INDEX('O3-8hr'!$A:$Y,$IU69+FY$23-$G$23,$IT69)</f>
        <v>54</v>
      </c>
      <c r="FZ69" s="12" t="str">
        <f>INDEX('O3-8hr'!$A:$Y,$IU69+FZ$23-$G$23,$IT69)</f>
        <v/>
      </c>
      <c r="GA69" s="12" t="str">
        <f>INDEX('O3-8hr'!$A:$Y,$IU69+GA$23-$G$23,$IT69)</f>
        <v/>
      </c>
      <c r="GB69" s="12" t="str">
        <f>INDEX('O3-8hr'!$A:$Y,$IU69+GB$23-$G$23,$IT69)</f>
        <v/>
      </c>
      <c r="GC69" s="12" t="str">
        <f>INDEX('O3-8hr'!$A:$Y,$IU69+GC$23-$G$23,$IT69)</f>
        <v/>
      </c>
      <c r="GD69" s="12" t="str">
        <f>INDEX('O3-8hr'!$A:$Y,$IU69+GD$23-$G$23,$IT69)</f>
        <v/>
      </c>
      <c r="GE69" s="12" t="str">
        <f>INDEX('O3-8hr'!$A:$Y,$IU69+GE$23-$G$23,$IT69)</f>
        <v/>
      </c>
      <c r="GF69" s="12" t="str">
        <f>INDEX('O3-8hr'!$A:$Y,$IU69+GF$23-$G$23,$IT69)</f>
        <v/>
      </c>
      <c r="GG69" s="12" t="str">
        <f>INDEX('O3-8hr'!$A:$Y,$IU69+GG$23-$G$23,$IT69)</f>
        <v/>
      </c>
      <c r="GH69" s="12" t="str">
        <f>INDEX('O3-8hr'!$A:$Y,$IU69+GH$23-$G$23,$IT69)</f>
        <v/>
      </c>
      <c r="GI69" s="12" t="str">
        <f>INDEX('O3-8hr'!$A:$Y,$IU69+GI$23-$G$23,$IT69)</f>
        <v/>
      </c>
      <c r="GJ69" s="12" t="str">
        <f>INDEX('O3-8hr'!$A:$Y,$IU69+GJ$23-$G$23,$IT69)</f>
        <v/>
      </c>
      <c r="GK69" s="12" t="str">
        <f>INDEX('O3-8hr'!$A:$Y,$IU69+GK$23-$G$23,$IT69)</f>
        <v/>
      </c>
      <c r="GL69" s="12" t="str">
        <f>INDEX('O3-8hr'!$A:$Y,$IU69+GL$23-$G$23,$IT69)</f>
        <v/>
      </c>
      <c r="GM69" s="12" t="str">
        <f>INDEX('O3-8hr'!$A:$Y,$IU69+GM$23-$G$23,$IT69)</f>
        <v/>
      </c>
      <c r="GN69" s="12" t="str">
        <f>INDEX('O3-8hr'!$A:$Y,$IU69+GN$23-$G$23,$IT69)</f>
        <v/>
      </c>
      <c r="GO69" s="12" t="str">
        <f>INDEX('O3-8hr'!$A:$Y,$IU69+GO$23-$G$23,$IT69)</f>
        <v/>
      </c>
      <c r="GP69" s="12" t="str">
        <f>INDEX('O3-8hr'!$A:$Y,$IU69+GP$23-$G$23,$IT69)</f>
        <v/>
      </c>
      <c r="GQ69" s="12" t="str">
        <f>INDEX('O3-8hr'!$A:$Y,$IU69+GQ$23-$G$23,$IT69)</f>
        <v/>
      </c>
      <c r="GR69" s="12" t="str">
        <f>INDEX('O3-8hr'!$A:$Y,$IU69+GR$23-$G$23,$IT69)</f>
        <v/>
      </c>
      <c r="GS69" s="12" t="str">
        <f>INDEX('O3-8hr'!$A:$Y,$IU69+GS$23-$G$23,$IT69)</f>
        <v/>
      </c>
      <c r="GT69" s="12" t="str">
        <f>INDEX('O3-8hr'!$A:$Y,$IU69+GT$23-$G$23,$IT69)</f>
        <v/>
      </c>
      <c r="GU69" s="12">
        <f>INDEX('O3-8hr'!$A:$Y,$IU69+GU$23-$G$23,$IT69)</f>
        <v>24</v>
      </c>
      <c r="GV69" s="12">
        <f>INDEX('O3-8hr'!$A:$Y,$IU69+GV$23-$G$23,$IT69)</f>
        <v>42</v>
      </c>
      <c r="GW69" s="12">
        <f>INDEX('O3-8hr'!$A:$Y,$IU69+GW$23-$G$23,$IT69)</f>
        <v>45.000000000000007</v>
      </c>
      <c r="GX69" s="12">
        <f>INDEX('O3-8hr'!$A:$Y,$IU69+GX$23-$G$23,$IT69)</f>
        <v>50</v>
      </c>
      <c r="GY69" s="12">
        <f>INDEX('O3-8hr'!$A:$Y,$IU69+GY$23-$G$23,$IT69)</f>
        <v>52.000000000000007</v>
      </c>
      <c r="GZ69" s="12">
        <f>INDEX('O3-8hr'!$A:$Y,$IU69+GZ$23-$G$23,$IT69)</f>
        <v>19</v>
      </c>
      <c r="HA69" s="12">
        <f>INDEX('O3-8hr'!$A:$Y,$IU69+HA$23-$G$23,$IT69)</f>
        <v>25</v>
      </c>
      <c r="HB69" s="12">
        <f>INDEX('O3-8hr'!$A:$Y,$IU69+HB$23-$G$23,$IT69)</f>
        <v>32</v>
      </c>
      <c r="HC69" s="12">
        <f>INDEX('O3-8hr'!$A:$Y,$IU69+HC$23-$G$23,$IT69)</f>
        <v>37.000000000000007</v>
      </c>
      <c r="HD69" s="12">
        <f>INDEX('O3-8hr'!$A:$Y,$IU69+HD$23-$G$23,$IT69)</f>
        <v>45.000000000000007</v>
      </c>
      <c r="HE69" s="12">
        <f>INDEX('O3-8hr'!$A:$Y,$IU69+HE$23-$G$23,$IT69)</f>
        <v>51.000000000000007</v>
      </c>
      <c r="HF69" s="12">
        <f>INDEX('O3-8hr'!$A:$Y,$IU69+HF$23-$G$23,$IT69)</f>
        <v>48</v>
      </c>
      <c r="HG69" s="12">
        <f>INDEX('O3-8hr'!$A:$Y,$IU69+HG$23-$G$23,$IT69)</f>
        <v>73.000000000000014</v>
      </c>
      <c r="HH69" s="12">
        <f>INDEX('O3-8hr'!$A:$Y,$IU69+HH$23-$G$23,$IT69)</f>
        <v>36.000000000000007</v>
      </c>
      <c r="HI69" s="12">
        <f>INDEX('O3-8hr'!$A:$Y,$IU69+HI$23-$G$23,$IT69)</f>
        <v>31</v>
      </c>
      <c r="HJ69" s="12">
        <f>INDEX('O3-8hr'!$A:$Y,$IU69+HJ$23-$G$23,$IT69)</f>
        <v>41</v>
      </c>
      <c r="HK69" s="12">
        <f>INDEX('O3-8hr'!$A:$Y,$IU69+HK$23-$G$23,$IT69)</f>
        <v>40</v>
      </c>
      <c r="HL69" s="12">
        <f>INDEX('O3-8hr'!$A:$Y,$IU69+HL$23-$G$23,$IT69)</f>
        <v>28</v>
      </c>
      <c r="HM69" s="12">
        <f>INDEX('O3-8hr'!$A:$Y,$IU69+HM$23-$G$23,$IT69)</f>
        <v>39</v>
      </c>
      <c r="HN69" s="12">
        <f>INDEX('O3-8hr'!$A:$Y,$IU69+HN$23-$G$23,$IT69)</f>
        <v>43</v>
      </c>
      <c r="HO69" s="12">
        <f>INDEX('O3-8hr'!$A:$Y,$IU69+HO$23-$G$23,$IT69)</f>
        <v>37.000000000000007</v>
      </c>
      <c r="HP69" s="12">
        <f>INDEX('O3-8hr'!$A:$Y,$IU69+HP$23-$G$23,$IT69)</f>
        <v>47</v>
      </c>
      <c r="HQ69" s="12">
        <f>INDEX('O3-8hr'!$A:$Y,$IU69+HQ$23-$G$23,$IT69)</f>
        <v>53.000000000000007</v>
      </c>
      <c r="HR69" s="12">
        <f>INDEX('O3-8hr'!$A:$Y,$IU69+HR$23-$G$23,$IT69)</f>
        <v>49</v>
      </c>
      <c r="HS69" s="12">
        <f>INDEX('O3-8hr'!$A:$Y,$IU69+HS$23-$G$23,$IT69)</f>
        <v>39</v>
      </c>
      <c r="HT69" s="12">
        <f>INDEX('O3-8hr'!$A:$Y,$IU69+HT$23-$G$23,$IT69)</f>
        <v>17</v>
      </c>
      <c r="HU69" s="12">
        <f>INDEX('O3-8hr'!$A:$Y,$IU69+HU$23-$G$23,$IT69)</f>
        <v>15.000000000000002</v>
      </c>
      <c r="HV69" s="12">
        <f>INDEX('O3-8hr'!$A:$Y,$IU69+HV$23-$G$23,$IT69)</f>
        <v>34</v>
      </c>
      <c r="HW69" s="12">
        <f>INDEX('O3-8hr'!$A:$Y,$IU69+HW$23-$G$23,$IT69)</f>
        <v>29</v>
      </c>
      <c r="HX69" s="12">
        <f>INDEX('O3-8hr'!$A:$Y,$IU69+HX$23-$G$23,$IT69)</f>
        <v>26.000000000000004</v>
      </c>
      <c r="HY69" s="12">
        <f>INDEX('O3-8hr'!$A:$Y,$IU69+HY$23-$G$23,$IT69)</f>
        <v>24</v>
      </c>
      <c r="HZ69" s="12">
        <f>INDEX('O3-8hr'!$A:$Y,$IU69+HZ$23-$G$23,$IT69)</f>
        <v>22.000000000000004</v>
      </c>
      <c r="IA69" s="12">
        <f>INDEX('O3-8hr'!$A:$Y,$IU69+IA$23-$G$23,$IT69)</f>
        <v>26.000000000000004</v>
      </c>
      <c r="IB69" s="12">
        <f>INDEX('O3-8hr'!$A:$Y,$IU69+IB$23-$G$23,$IT69)</f>
        <v>30</v>
      </c>
      <c r="IC69" s="12">
        <f>INDEX('O3-8hr'!$A:$Y,$IU69+IC$23-$G$23,$IT69)</f>
        <v>29</v>
      </c>
      <c r="ID69" s="12">
        <f>INDEX('O3-8hr'!$A:$Y,$IU69+ID$23-$G$23,$IT69)</f>
        <v>40</v>
      </c>
      <c r="IE69" s="12">
        <f>INDEX('O3-8hr'!$A:$Y,$IU69+IE$23-$G$23,$IT69)</f>
        <v>43</v>
      </c>
      <c r="IF69" s="12">
        <f>INDEX('O3-8hr'!$A:$Y,$IU69+IF$23-$G$23,$IT69)</f>
        <v>48</v>
      </c>
      <c r="IG69" s="12">
        <f>INDEX('O3-8hr'!$A:$Y,$IU69+IG$23-$G$23,$IT69)</f>
        <v>39</v>
      </c>
      <c r="IH69" s="12">
        <f>INDEX('O3-8hr'!$A:$Y,$IU69+IH$23-$G$23,$IT69)</f>
        <v>48</v>
      </c>
      <c r="II69" s="12">
        <f>INDEX('O3-8hr'!$A:$Y,$IU69+II$23-$G$23,$IT69)</f>
        <v>34</v>
      </c>
      <c r="IJ69" s="12">
        <f>INDEX('O3-8hr'!$A:$Y,$IU69+IJ$23-$G$23,$IT69)</f>
        <v>35</v>
      </c>
      <c r="IK69" s="12">
        <f>INDEX('O3-8hr'!$A:$Y,$IU69+IK$23-$G$23,$IT69)</f>
        <v>37.000000000000007</v>
      </c>
      <c r="IL69" s="12">
        <f>INDEX('O3-8hr'!$A:$Y,$IU69+IL$23-$G$23,$IT69)</f>
        <v>24</v>
      </c>
      <c r="IM69" s="12">
        <f>INDEX('O3-8hr'!$A:$Y,$IU69+IM$23-$G$23,$IT69)</f>
        <v>32</v>
      </c>
      <c r="IN69" s="12">
        <f>INDEX('O3-8hr'!$A:$Y,$IU69+IN$23-$G$23,$IT69)</f>
        <v>47</v>
      </c>
      <c r="IO69" s="12">
        <f>INDEX('O3-8hr'!$A:$Y,$IU69+IO$23-$G$23,$IT69)</f>
        <v>32</v>
      </c>
      <c r="IP69" s="12">
        <f>INDEX('O3-8hr'!$A:$Y,$IU69+IP$23-$G$23,$IT69)</f>
        <v>33</v>
      </c>
      <c r="IQ69" s="17">
        <f>INDEX('O3-8hr'!$A:$Y,$IU69+IQ$23-$G$23,$IT69)</f>
        <v>29</v>
      </c>
      <c r="IR69" s="26">
        <f t="shared" si="58"/>
        <v>79</v>
      </c>
      <c r="IT69" s="26">
        <f>MATCH($B69,'O3-8hr'!$1:$1,0)</f>
        <v>22</v>
      </c>
      <c r="IU69" s="38">
        <f>MATCH(DATE($A69,$IT$19,$IU$19),'O3-8hr'!$B:$B,0)</f>
        <v>796</v>
      </c>
    </row>
    <row r="70" spans="1:255" ht="12.75" customHeight="1" x14ac:dyDescent="0.2">
      <c r="A70" s="26">
        <v>2017</v>
      </c>
      <c r="B70" s="26">
        <v>421010004</v>
      </c>
      <c r="C70" s="88">
        <f>INDEX(Sites!$A:$N,MATCH($B70,Sites!$A:$A,0),2)</f>
        <v>40.008889000000003</v>
      </c>
      <c r="D70" s="26" t="str">
        <f>INDEX(Sites!$A:$N,MATCH($B70,Sites!$A:$A,0),4)</f>
        <v>PA</v>
      </c>
      <c r="E70" s="26" t="str">
        <f>INDEX(Sites!$A:$N,MATCH($B70,Sites!$A:$A,0),10)</f>
        <v>22.0</v>
      </c>
      <c r="F70" s="148" t="str">
        <f>INDEX(Sites!$A:$N,MATCH($B70,Sites!$A:$A,0),6)</f>
        <v>Philadelphia (LAB)</v>
      </c>
      <c r="G70" s="18">
        <f>INDEX('O3-8hr'!$A:$Y,$IU70+G$23-$G$23,$IT70)</f>
        <v>34</v>
      </c>
      <c r="H70" s="12">
        <f>INDEX('O3-8hr'!$A:$Y,$IU70+H$23-$G$23,$IT70)</f>
        <v>36.000000000000007</v>
      </c>
      <c r="I70" s="12">
        <f>INDEX('O3-8hr'!$A:$Y,$IU70+I$23-$G$23,$IT70)</f>
        <v>34</v>
      </c>
      <c r="J70" s="12">
        <f>INDEX('O3-8hr'!$A:$Y,$IU70+J$23-$G$23,$IT70)</f>
        <v>37.000000000000007</v>
      </c>
      <c r="K70" s="12">
        <f>INDEX('O3-8hr'!$A:$Y,$IU70+K$23-$G$23,$IT70)</f>
        <v>36.000000000000007</v>
      </c>
      <c r="L70" s="12">
        <f>INDEX('O3-8hr'!$A:$Y,$IU70+L$23-$G$23,$IT70)</f>
        <v>33</v>
      </c>
      <c r="M70" s="12">
        <f>INDEX('O3-8hr'!$A:$Y,$IU70+M$23-$G$23,$IT70)</f>
        <v>35</v>
      </c>
      <c r="N70" s="12">
        <f>INDEX('O3-8hr'!$A:$Y,$IU70+N$23-$G$23,$IT70)</f>
        <v>40</v>
      </c>
      <c r="O70" s="12">
        <f>INDEX('O3-8hr'!$A:$Y,$IU70+O$23-$G$23,$IT70)</f>
        <v>45.000000000000007</v>
      </c>
      <c r="P70" s="12">
        <f>INDEX('O3-8hr'!$A:$Y,$IU70+P$23-$G$23,$IT70)</f>
        <v>36.000000000000007</v>
      </c>
      <c r="Q70" s="12">
        <f>INDEX('O3-8hr'!$A:$Y,$IU70+Q$23-$G$23,$IT70)</f>
        <v>37.000000000000007</v>
      </c>
      <c r="R70" s="12">
        <f>INDEX('O3-8hr'!$A:$Y,$IU70+R$23-$G$23,$IT70)</f>
        <v>35</v>
      </c>
      <c r="S70" s="12">
        <f>INDEX('O3-8hr'!$A:$Y,$IU70+S$23-$G$23,$IT70)</f>
        <v>33</v>
      </c>
      <c r="T70" s="12">
        <f>INDEX('O3-8hr'!$A:$Y,$IU70+T$23-$G$23,$IT70)</f>
        <v>35</v>
      </c>
      <c r="U70" s="12">
        <f>INDEX('O3-8hr'!$A:$Y,$IU70+U$23-$G$23,$IT70)</f>
        <v>37.000000000000007</v>
      </c>
      <c r="V70" s="12">
        <f>INDEX('O3-8hr'!$A:$Y,$IU70+V$23-$G$23,$IT70)</f>
        <v>42</v>
      </c>
      <c r="W70" s="12">
        <f>INDEX('O3-8hr'!$A:$Y,$IU70+W$23-$G$23,$IT70)</f>
        <v>41</v>
      </c>
      <c r="X70" s="12">
        <f>INDEX('O3-8hr'!$A:$Y,$IU70+X$23-$G$23,$IT70)</f>
        <v>36.000000000000007</v>
      </c>
      <c r="Y70" s="12">
        <f>INDEX('O3-8hr'!$A:$Y,$IU70+Y$23-$G$23,$IT70)</f>
        <v>50</v>
      </c>
      <c r="Z70" s="12">
        <f>INDEX('O3-8hr'!$A:$Y,$IU70+Z$23-$G$23,$IT70)</f>
        <v>47</v>
      </c>
      <c r="AA70" s="12">
        <f>INDEX('O3-8hr'!$A:$Y,$IU70+AA$23-$G$23,$IT70)</f>
        <v>35</v>
      </c>
      <c r="AB70" s="12">
        <f>INDEX('O3-8hr'!$A:$Y,$IU70+AB$23-$G$23,$IT70)</f>
        <v>41</v>
      </c>
      <c r="AC70" s="12">
        <f>INDEX('O3-8hr'!$A:$Y,$IU70+AC$23-$G$23,$IT70)</f>
        <v>37.000000000000007</v>
      </c>
      <c r="AD70" s="12">
        <f>INDEX('O3-8hr'!$A:$Y,$IU70+AD$23-$G$23,$IT70)</f>
        <v>40</v>
      </c>
      <c r="AE70" s="12">
        <f>INDEX('O3-8hr'!$A:$Y,$IU70+AE$23-$G$23,$IT70)</f>
        <v>30</v>
      </c>
      <c r="AF70" s="12">
        <f>INDEX('O3-8hr'!$A:$Y,$IU70+AF$23-$G$23,$IT70)</f>
        <v>34</v>
      </c>
      <c r="AG70" s="12">
        <f>INDEX('O3-8hr'!$A:$Y,$IU70+AG$23-$G$23,$IT70)</f>
        <v>10</v>
      </c>
      <c r="AH70" s="12">
        <f>INDEX('O3-8hr'!$A:$Y,$IU70+AH$23-$G$23,$IT70)</f>
        <v>11.000000000000002</v>
      </c>
      <c r="AI70" s="12">
        <f>INDEX('O3-8hr'!$A:$Y,$IU70+AI$23-$G$23,$IT70)</f>
        <v>39</v>
      </c>
      <c r="AJ70" s="12">
        <f>INDEX('O3-8hr'!$A:$Y,$IU70+AJ$23-$G$23,$IT70)</f>
        <v>36.000000000000007</v>
      </c>
      <c r="AK70" s="12">
        <f>INDEX('O3-8hr'!$A:$Y,$IU70+AK$23-$G$23,$IT70)</f>
        <v>33</v>
      </c>
      <c r="AL70" s="12" t="str">
        <f>INDEX('O3-8hr'!$A:$Y,$IU70+AL$23-$G$23,$IT70)</f>
        <v/>
      </c>
      <c r="AM70" s="12" t="str">
        <f>INDEX('O3-8hr'!$A:$Y,$IU70+AM$23-$G$23,$IT70)</f>
        <v/>
      </c>
      <c r="AN70" s="12" t="str">
        <f>INDEX('O3-8hr'!$A:$Y,$IU70+AN$23-$G$23,$IT70)</f>
        <v/>
      </c>
      <c r="AO70" s="12" t="str">
        <f>INDEX('O3-8hr'!$A:$Y,$IU70+AO$23-$G$23,$IT70)</f>
        <v/>
      </c>
      <c r="AP70" s="12" t="str">
        <f>INDEX('O3-8hr'!$A:$Y,$IU70+AP$23-$G$23,$IT70)</f>
        <v/>
      </c>
      <c r="AQ70" s="12" t="str">
        <f>INDEX('O3-8hr'!$A:$Y,$IU70+AQ$23-$G$23,$IT70)</f>
        <v/>
      </c>
      <c r="AR70" s="12" t="str">
        <f>INDEX('O3-8hr'!$A:$Y,$IU70+AR$23-$G$23,$IT70)</f>
        <v/>
      </c>
      <c r="AS70" s="12" t="str">
        <f>INDEX('O3-8hr'!$A:$Y,$IU70+AS$23-$G$23,$IT70)</f>
        <v/>
      </c>
      <c r="AT70" s="12" t="str">
        <f>INDEX('O3-8hr'!$A:$Y,$IU70+AT$23-$G$23,$IT70)</f>
        <v/>
      </c>
      <c r="AU70" s="12" t="str">
        <f>INDEX('O3-8hr'!$A:$Y,$IU70+AU$23-$G$23,$IT70)</f>
        <v/>
      </c>
      <c r="AV70" s="12" t="str">
        <f>INDEX('O3-8hr'!$A:$Y,$IU70+AV$23-$G$23,$IT70)</f>
        <v/>
      </c>
      <c r="AW70" s="12" t="str">
        <f>INDEX('O3-8hr'!$A:$Y,$IU70+AW$23-$G$23,$IT70)</f>
        <v/>
      </c>
      <c r="AX70" s="12" t="str">
        <f>INDEX('O3-8hr'!$A:$Y,$IU70+AX$23-$G$23,$IT70)</f>
        <v/>
      </c>
      <c r="AY70" s="12" t="str">
        <f>INDEX('O3-8hr'!$A:$Y,$IU70+AY$23-$G$23,$IT70)</f>
        <v/>
      </c>
      <c r="AZ70" s="12" t="str">
        <f>INDEX('O3-8hr'!$A:$Y,$IU70+AZ$23-$G$23,$IT70)</f>
        <v/>
      </c>
      <c r="BA70" s="12" t="str">
        <f>INDEX('O3-8hr'!$A:$Y,$IU70+BA$23-$G$23,$IT70)</f>
        <v/>
      </c>
      <c r="BB70" s="12" t="str">
        <f>INDEX('O3-8hr'!$A:$Y,$IU70+BB$23-$G$23,$IT70)</f>
        <v/>
      </c>
      <c r="BC70" s="12" t="str">
        <f>INDEX('O3-8hr'!$A:$Y,$IU70+BC$23-$G$23,$IT70)</f>
        <v/>
      </c>
      <c r="BD70" s="12" t="str">
        <f>INDEX('O3-8hr'!$A:$Y,$IU70+BD$23-$G$23,$IT70)</f>
        <v/>
      </c>
      <c r="BE70" s="12" t="str">
        <f>INDEX('O3-8hr'!$A:$Y,$IU70+BE$23-$G$23,$IT70)</f>
        <v/>
      </c>
      <c r="BF70" s="12" t="str">
        <f>INDEX('O3-8hr'!$A:$Y,$IU70+BF$23-$G$23,$IT70)</f>
        <v/>
      </c>
      <c r="BG70" s="12" t="str">
        <f>INDEX('O3-8hr'!$A:$Y,$IU70+BG$23-$G$23,$IT70)</f>
        <v/>
      </c>
      <c r="BH70" s="12" t="str">
        <f>INDEX('O3-8hr'!$A:$Y,$IU70+BH$23-$G$23,$IT70)</f>
        <v/>
      </c>
      <c r="BI70" s="12" t="str">
        <f>INDEX('O3-8hr'!$A:$Y,$IU70+BI$23-$G$23,$IT70)</f>
        <v/>
      </c>
      <c r="BJ70" s="12" t="str">
        <f>INDEX('O3-8hr'!$A:$Y,$IU70+BJ$23-$G$23,$IT70)</f>
        <v/>
      </c>
      <c r="BK70" s="12" t="str">
        <f>INDEX('O3-8hr'!$A:$Y,$IU70+BK$23-$G$23,$IT70)</f>
        <v/>
      </c>
      <c r="BL70" s="12" t="str">
        <f>INDEX('O3-8hr'!$A:$Y,$IU70+BL$23-$G$23,$IT70)</f>
        <v/>
      </c>
      <c r="BM70" s="12" t="str">
        <f>INDEX('O3-8hr'!$A:$Y,$IU70+BM$23-$G$23,$IT70)</f>
        <v/>
      </c>
      <c r="BN70" s="12" t="str">
        <f>INDEX('O3-8hr'!$A:$Y,$IU70+BN$23-$G$23,$IT70)</f>
        <v/>
      </c>
      <c r="BO70" s="12" t="str">
        <f>INDEX('O3-8hr'!$A:$Y,$IU70+BO$23-$G$23,$IT70)</f>
        <v/>
      </c>
      <c r="BP70" s="12" t="str">
        <f>INDEX('O3-8hr'!$A:$Y,$IU70+BP$23-$G$23,$IT70)</f>
        <v/>
      </c>
      <c r="BQ70" s="12" t="str">
        <f>INDEX('O3-8hr'!$A:$Y,$IU70+BQ$23-$G$23,$IT70)</f>
        <v/>
      </c>
      <c r="BR70" s="12" t="str">
        <f>INDEX('O3-8hr'!$A:$Y,$IU70+BR$23-$G$23,$IT70)</f>
        <v/>
      </c>
      <c r="BS70" s="12" t="str">
        <f>INDEX('O3-8hr'!$A:$Y,$IU70+BS$23-$G$23,$IT70)</f>
        <v/>
      </c>
      <c r="BT70" s="12" t="str">
        <f>INDEX('O3-8hr'!$A:$Y,$IU70+BT$23-$G$23,$IT70)</f>
        <v/>
      </c>
      <c r="BU70" s="12" t="str">
        <f>INDEX('O3-8hr'!$A:$Y,$IU70+BU$23-$G$23,$IT70)</f>
        <v/>
      </c>
      <c r="BV70" s="12" t="str">
        <f>INDEX('O3-8hr'!$A:$Y,$IU70+BV$23-$G$23,$IT70)</f>
        <v/>
      </c>
      <c r="BW70" s="12" t="str">
        <f>INDEX('O3-8hr'!$A:$Y,$IU70+BW$23-$G$23,$IT70)</f>
        <v/>
      </c>
      <c r="BX70" s="12" t="str">
        <f>INDEX('O3-8hr'!$A:$Y,$IU70+BX$23-$G$23,$IT70)</f>
        <v/>
      </c>
      <c r="BY70" s="12" t="str">
        <f>INDEX('O3-8hr'!$A:$Y,$IU70+BY$23-$G$23,$IT70)</f>
        <v/>
      </c>
      <c r="BZ70" s="12" t="str">
        <f>INDEX('O3-8hr'!$A:$Y,$IU70+BZ$23-$G$23,$IT70)</f>
        <v/>
      </c>
      <c r="CA70" s="12" t="str">
        <f>INDEX('O3-8hr'!$A:$Y,$IU70+CA$23-$G$23,$IT70)</f>
        <v/>
      </c>
      <c r="CB70" s="12" t="str">
        <f>INDEX('O3-8hr'!$A:$Y,$IU70+CB$23-$G$23,$IT70)</f>
        <v/>
      </c>
      <c r="CC70" s="12" t="str">
        <f>INDEX('O3-8hr'!$A:$Y,$IU70+CC$23-$G$23,$IT70)</f>
        <v/>
      </c>
      <c r="CD70" s="12" t="str">
        <f>INDEX('O3-8hr'!$A:$Y,$IU70+CD$23-$G$23,$IT70)</f>
        <v/>
      </c>
      <c r="CE70" s="12" t="str">
        <f>INDEX('O3-8hr'!$A:$Y,$IU70+CE$23-$G$23,$IT70)</f>
        <v/>
      </c>
      <c r="CF70" s="12" t="str">
        <f>INDEX('O3-8hr'!$A:$Y,$IU70+CF$23-$G$23,$IT70)</f>
        <v/>
      </c>
      <c r="CG70" s="12" t="str">
        <f>INDEX('O3-8hr'!$A:$Y,$IU70+CG$23-$G$23,$IT70)</f>
        <v/>
      </c>
      <c r="CH70" s="12" t="str">
        <f>INDEX('O3-8hr'!$A:$Y,$IU70+CH$23-$G$23,$IT70)</f>
        <v/>
      </c>
      <c r="CI70" s="12" t="str">
        <f>INDEX('O3-8hr'!$A:$Y,$IU70+CI$23-$G$23,$IT70)</f>
        <v/>
      </c>
      <c r="CJ70" s="12" t="str">
        <f>INDEX('O3-8hr'!$A:$Y,$IU70+CJ$23-$G$23,$IT70)</f>
        <v/>
      </c>
      <c r="CK70" s="12" t="str">
        <f>INDEX('O3-8hr'!$A:$Y,$IU70+CK$23-$G$23,$IT70)</f>
        <v/>
      </c>
      <c r="CL70" s="12" t="str">
        <f>INDEX('O3-8hr'!$A:$Y,$IU70+CL$23-$G$23,$IT70)</f>
        <v/>
      </c>
      <c r="CM70" s="12" t="str">
        <f>INDEX('O3-8hr'!$A:$Y,$IU70+CM$23-$G$23,$IT70)</f>
        <v/>
      </c>
      <c r="CN70" s="12" t="str">
        <f>INDEX('O3-8hr'!$A:$Y,$IU70+CN$23-$G$23,$IT70)</f>
        <v/>
      </c>
      <c r="CO70" s="12" t="str">
        <f>INDEX('O3-8hr'!$A:$Y,$IU70+CO$23-$G$23,$IT70)</f>
        <v/>
      </c>
      <c r="CP70" s="12" t="str">
        <f>INDEX('O3-8hr'!$A:$Y,$IU70+CP$23-$G$23,$IT70)</f>
        <v/>
      </c>
      <c r="CQ70" s="12" t="str">
        <f>INDEX('O3-8hr'!$A:$Y,$IU70+CQ$23-$G$23,$IT70)</f>
        <v/>
      </c>
      <c r="CR70" s="12" t="str">
        <f>INDEX('O3-8hr'!$A:$Y,$IU70+CR$23-$G$23,$IT70)</f>
        <v/>
      </c>
      <c r="CS70" s="12" t="str">
        <f>INDEX('O3-8hr'!$A:$Y,$IU70+CS$23-$G$23,$IT70)</f>
        <v/>
      </c>
      <c r="CT70" s="12" t="str">
        <f>INDEX('O3-8hr'!$A:$Y,$IU70+CT$23-$G$23,$IT70)</f>
        <v/>
      </c>
      <c r="CU70" s="12" t="str">
        <f>INDEX('O3-8hr'!$A:$Y,$IU70+CU$23-$G$23,$IT70)</f>
        <v/>
      </c>
      <c r="CV70" s="12" t="str">
        <f>INDEX('O3-8hr'!$A:$Y,$IU70+CV$23-$G$23,$IT70)</f>
        <v/>
      </c>
      <c r="CW70" s="12" t="str">
        <f>INDEX('O3-8hr'!$A:$Y,$IU70+CW$23-$G$23,$IT70)</f>
        <v/>
      </c>
      <c r="CX70" s="12" t="str">
        <f>INDEX('O3-8hr'!$A:$Y,$IU70+CX$23-$G$23,$IT70)</f>
        <v/>
      </c>
      <c r="CY70" s="12" t="str">
        <f>INDEX('O3-8hr'!$A:$Y,$IU70+CY$23-$G$23,$IT70)</f>
        <v/>
      </c>
      <c r="CZ70" s="12" t="str">
        <f>INDEX('O3-8hr'!$A:$Y,$IU70+CZ$23-$G$23,$IT70)</f>
        <v/>
      </c>
      <c r="DA70" s="12" t="str">
        <f>INDEX('O3-8hr'!$A:$Y,$IU70+DA$23-$G$23,$IT70)</f>
        <v/>
      </c>
      <c r="DB70" s="12" t="str">
        <f>INDEX('O3-8hr'!$A:$Y,$IU70+DB$23-$G$23,$IT70)</f>
        <v/>
      </c>
      <c r="DC70" s="12" t="str">
        <f>INDEX('O3-8hr'!$A:$Y,$IU70+DC$23-$G$23,$IT70)</f>
        <v/>
      </c>
      <c r="DD70" s="12" t="str">
        <f>INDEX('O3-8hr'!$A:$Y,$IU70+DD$23-$G$23,$IT70)</f>
        <v/>
      </c>
      <c r="DE70" s="12" t="str">
        <f>INDEX('O3-8hr'!$A:$Y,$IU70+DE$23-$G$23,$IT70)</f>
        <v/>
      </c>
      <c r="DF70" s="12" t="str">
        <f>INDEX('O3-8hr'!$A:$Y,$IU70+DF$23-$G$23,$IT70)</f>
        <v/>
      </c>
      <c r="DG70" s="12" t="str">
        <f>INDEX('O3-8hr'!$A:$Y,$IU70+DG$23-$G$23,$IT70)</f>
        <v/>
      </c>
      <c r="DH70" s="12" t="str">
        <f>INDEX('O3-8hr'!$A:$Y,$IU70+DH$23-$G$23,$IT70)</f>
        <v/>
      </c>
      <c r="DI70" s="12" t="str">
        <f>INDEX('O3-8hr'!$A:$Y,$IU70+DI$23-$G$23,$IT70)</f>
        <v/>
      </c>
      <c r="DJ70" s="12" t="str">
        <f>INDEX('O3-8hr'!$A:$Y,$IU70+DJ$23-$G$23,$IT70)</f>
        <v/>
      </c>
      <c r="DK70" s="12" t="str">
        <f>INDEX('O3-8hr'!$A:$Y,$IU70+DK$23-$G$23,$IT70)</f>
        <v/>
      </c>
      <c r="DL70" s="12" t="str">
        <f>INDEX('O3-8hr'!$A:$Y,$IU70+DL$23-$G$23,$IT70)</f>
        <v/>
      </c>
      <c r="DM70" s="12" t="str">
        <f>INDEX('O3-8hr'!$A:$Y,$IU70+DM$23-$G$23,$IT70)</f>
        <v/>
      </c>
      <c r="DN70" s="12" t="str">
        <f>INDEX('O3-8hr'!$A:$Y,$IU70+DN$23-$G$23,$IT70)</f>
        <v/>
      </c>
      <c r="DO70" s="12" t="str">
        <f>INDEX('O3-8hr'!$A:$Y,$IU70+DO$23-$G$23,$IT70)</f>
        <v/>
      </c>
      <c r="DP70" s="12" t="str">
        <f>INDEX('O3-8hr'!$A:$Y,$IU70+DP$23-$G$23,$IT70)</f>
        <v/>
      </c>
      <c r="DQ70" s="12" t="str">
        <f>INDEX('O3-8hr'!$A:$Y,$IU70+DQ$23-$G$23,$IT70)</f>
        <v/>
      </c>
      <c r="DR70" s="12" t="str">
        <f>INDEX('O3-8hr'!$A:$Y,$IU70+DR$23-$G$23,$IT70)</f>
        <v/>
      </c>
      <c r="DS70" s="12" t="str">
        <f>INDEX('O3-8hr'!$A:$Y,$IU70+DS$23-$G$23,$IT70)</f>
        <v/>
      </c>
      <c r="DT70" s="12" t="str">
        <f>INDEX('O3-8hr'!$A:$Y,$IU70+DT$23-$G$23,$IT70)</f>
        <v/>
      </c>
      <c r="DU70" s="12" t="str">
        <f>INDEX('O3-8hr'!$A:$Y,$IU70+DU$23-$G$23,$IT70)</f>
        <v/>
      </c>
      <c r="DV70" s="12" t="str">
        <f>INDEX('O3-8hr'!$A:$Y,$IU70+DV$23-$G$23,$IT70)</f>
        <v/>
      </c>
      <c r="DW70" s="12" t="str">
        <f>INDEX('O3-8hr'!$A:$Y,$IU70+DW$23-$G$23,$IT70)</f>
        <v/>
      </c>
      <c r="DX70" s="12" t="str">
        <f>INDEX('O3-8hr'!$A:$Y,$IU70+DX$23-$G$23,$IT70)</f>
        <v/>
      </c>
      <c r="DY70" s="12" t="str">
        <f>INDEX('O3-8hr'!$A:$Y,$IU70+DY$23-$G$23,$IT70)</f>
        <v/>
      </c>
      <c r="DZ70" s="12" t="str">
        <f>INDEX('O3-8hr'!$A:$Y,$IU70+DZ$23-$G$23,$IT70)</f>
        <v/>
      </c>
      <c r="EA70" s="12" t="str">
        <f>INDEX('O3-8hr'!$A:$Y,$IU70+EA$23-$G$23,$IT70)</f>
        <v/>
      </c>
      <c r="EB70" s="12" t="str">
        <f>INDEX('O3-8hr'!$A:$Y,$IU70+EB$23-$G$23,$IT70)</f>
        <v/>
      </c>
      <c r="EC70" s="12" t="str">
        <f>INDEX('O3-8hr'!$A:$Y,$IU70+EC$23-$G$23,$IT70)</f>
        <v/>
      </c>
      <c r="ED70" s="12" t="str">
        <f>INDEX('O3-8hr'!$A:$Y,$IU70+ED$23-$G$23,$IT70)</f>
        <v/>
      </c>
      <c r="EE70" s="12" t="str">
        <f>INDEX('O3-8hr'!$A:$Y,$IU70+EE$23-$G$23,$IT70)</f>
        <v/>
      </c>
      <c r="EF70" s="12" t="str">
        <f>INDEX('O3-8hr'!$A:$Y,$IU70+EF$23-$G$23,$IT70)</f>
        <v/>
      </c>
      <c r="EG70" s="12" t="str">
        <f>INDEX('O3-8hr'!$A:$Y,$IU70+EG$23-$G$23,$IT70)</f>
        <v/>
      </c>
      <c r="EH70" s="12" t="str">
        <f>INDEX('O3-8hr'!$A:$Y,$IU70+EH$23-$G$23,$IT70)</f>
        <v/>
      </c>
      <c r="EI70" s="12" t="str">
        <f>INDEX('O3-8hr'!$A:$Y,$IU70+EI$23-$G$23,$IT70)</f>
        <v/>
      </c>
      <c r="EJ70" s="12" t="str">
        <f>INDEX('O3-8hr'!$A:$Y,$IU70+EJ$23-$G$23,$IT70)</f>
        <v/>
      </c>
      <c r="EK70" s="12" t="str">
        <f>INDEX('O3-8hr'!$A:$Y,$IU70+EK$23-$G$23,$IT70)</f>
        <v/>
      </c>
      <c r="EL70" s="12" t="str">
        <f>INDEX('O3-8hr'!$A:$Y,$IU70+EL$23-$G$23,$IT70)</f>
        <v/>
      </c>
      <c r="EM70" s="12" t="str">
        <f>INDEX('O3-8hr'!$A:$Y,$IU70+EM$23-$G$23,$IT70)</f>
        <v/>
      </c>
      <c r="EN70" s="12" t="str">
        <f>INDEX('O3-8hr'!$A:$Y,$IU70+EN$23-$G$23,$IT70)</f>
        <v/>
      </c>
      <c r="EO70" s="12" t="str">
        <f>INDEX('O3-8hr'!$A:$Y,$IU70+EO$23-$G$23,$IT70)</f>
        <v/>
      </c>
      <c r="EP70" s="12" t="str">
        <f>INDEX('O3-8hr'!$A:$Y,$IU70+EP$23-$G$23,$IT70)</f>
        <v/>
      </c>
      <c r="EQ70" s="12" t="str">
        <f>INDEX('O3-8hr'!$A:$Y,$IU70+EQ$23-$G$23,$IT70)</f>
        <v/>
      </c>
      <c r="ER70" s="12" t="str">
        <f>INDEX('O3-8hr'!$A:$Y,$IU70+ER$23-$G$23,$IT70)</f>
        <v/>
      </c>
      <c r="ES70" s="12" t="str">
        <f>INDEX('O3-8hr'!$A:$Y,$IU70+ES$23-$G$23,$IT70)</f>
        <v/>
      </c>
      <c r="ET70" s="12" t="str">
        <f>INDEX('O3-8hr'!$A:$Y,$IU70+ET$23-$G$23,$IT70)</f>
        <v/>
      </c>
      <c r="EU70" s="12" t="str">
        <f>INDEX('O3-8hr'!$A:$Y,$IU70+EU$23-$G$23,$IT70)</f>
        <v/>
      </c>
      <c r="EV70" s="12" t="str">
        <f>INDEX('O3-8hr'!$A:$Y,$IU70+EV$23-$G$23,$IT70)</f>
        <v/>
      </c>
      <c r="EW70" s="12" t="str">
        <f>INDEX('O3-8hr'!$A:$Y,$IU70+EW$23-$G$23,$IT70)</f>
        <v/>
      </c>
      <c r="EX70" s="12" t="str">
        <f>INDEX('O3-8hr'!$A:$Y,$IU70+EX$23-$G$23,$IT70)</f>
        <v/>
      </c>
      <c r="EY70" s="12" t="str">
        <f>INDEX('O3-8hr'!$A:$Y,$IU70+EY$23-$G$23,$IT70)</f>
        <v/>
      </c>
      <c r="EZ70" s="12" t="str">
        <f>INDEX('O3-8hr'!$A:$Y,$IU70+EZ$23-$G$23,$IT70)</f>
        <v/>
      </c>
      <c r="FA70" s="12" t="str">
        <f>INDEX('O3-8hr'!$A:$Y,$IU70+FA$23-$G$23,$IT70)</f>
        <v/>
      </c>
      <c r="FB70" s="12" t="str">
        <f>INDEX('O3-8hr'!$A:$Y,$IU70+FB$23-$G$23,$IT70)</f>
        <v/>
      </c>
      <c r="FC70" s="12" t="str">
        <f>INDEX('O3-8hr'!$A:$Y,$IU70+FC$23-$G$23,$IT70)</f>
        <v/>
      </c>
      <c r="FD70" s="12" t="str">
        <f>INDEX('O3-8hr'!$A:$Y,$IU70+FD$23-$G$23,$IT70)</f>
        <v/>
      </c>
      <c r="FE70" s="12" t="str">
        <f>INDEX('O3-8hr'!$A:$Y,$IU70+FE$23-$G$23,$IT70)</f>
        <v/>
      </c>
      <c r="FF70" s="12" t="str">
        <f>INDEX('O3-8hr'!$A:$Y,$IU70+FF$23-$G$23,$IT70)</f>
        <v/>
      </c>
      <c r="FG70" s="12" t="str">
        <f>INDEX('O3-8hr'!$A:$Y,$IU70+FG$23-$G$23,$IT70)</f>
        <v/>
      </c>
      <c r="FH70" s="12" t="str">
        <f>INDEX('O3-8hr'!$A:$Y,$IU70+FH$23-$G$23,$IT70)</f>
        <v/>
      </c>
      <c r="FI70" s="12" t="str">
        <f>INDEX('O3-8hr'!$A:$Y,$IU70+FI$23-$G$23,$IT70)</f>
        <v/>
      </c>
      <c r="FJ70" s="12" t="str">
        <f>INDEX('O3-8hr'!$A:$Y,$IU70+FJ$23-$G$23,$IT70)</f>
        <v/>
      </c>
      <c r="FK70" s="12" t="str">
        <f>INDEX('O3-8hr'!$A:$Y,$IU70+FK$23-$G$23,$IT70)</f>
        <v/>
      </c>
      <c r="FL70" s="12" t="str">
        <f>INDEX('O3-8hr'!$A:$Y,$IU70+FL$23-$G$23,$IT70)</f>
        <v/>
      </c>
      <c r="FM70" s="12" t="str">
        <f>INDEX('O3-8hr'!$A:$Y,$IU70+FM$23-$G$23,$IT70)</f>
        <v/>
      </c>
      <c r="FN70" s="12" t="str">
        <f>INDEX('O3-8hr'!$A:$Y,$IU70+FN$23-$G$23,$IT70)</f>
        <v/>
      </c>
      <c r="FO70" s="12" t="str">
        <f>INDEX('O3-8hr'!$A:$Y,$IU70+FO$23-$G$23,$IT70)</f>
        <v/>
      </c>
      <c r="FP70" s="12" t="str">
        <f>INDEX('O3-8hr'!$A:$Y,$IU70+FP$23-$G$23,$IT70)</f>
        <v/>
      </c>
      <c r="FQ70" s="12" t="str">
        <f>INDEX('O3-8hr'!$A:$Y,$IU70+FQ$23-$G$23,$IT70)</f>
        <v/>
      </c>
      <c r="FR70" s="12" t="str">
        <f>INDEX('O3-8hr'!$A:$Y,$IU70+FR$23-$G$23,$IT70)</f>
        <v/>
      </c>
      <c r="FS70" s="12" t="str">
        <f>INDEX('O3-8hr'!$A:$Y,$IU70+FS$23-$G$23,$IT70)</f>
        <v/>
      </c>
      <c r="FT70" s="12" t="str">
        <f>INDEX('O3-8hr'!$A:$Y,$IU70+FT$23-$G$23,$IT70)</f>
        <v/>
      </c>
      <c r="FU70" s="12" t="str">
        <f>INDEX('O3-8hr'!$A:$Y,$IU70+FU$23-$G$23,$IT70)</f>
        <v/>
      </c>
      <c r="FV70" s="12" t="str">
        <f>INDEX('O3-8hr'!$A:$Y,$IU70+FV$23-$G$23,$IT70)</f>
        <v/>
      </c>
      <c r="FW70" s="12" t="str">
        <f>INDEX('O3-8hr'!$A:$Y,$IU70+FW$23-$G$23,$IT70)</f>
        <v/>
      </c>
      <c r="FX70" s="12" t="str">
        <f>INDEX('O3-8hr'!$A:$Y,$IU70+FX$23-$G$23,$IT70)</f>
        <v/>
      </c>
      <c r="FY70" s="12" t="str">
        <f>INDEX('O3-8hr'!$A:$Y,$IU70+FY$23-$G$23,$IT70)</f>
        <v/>
      </c>
      <c r="FZ70" s="12" t="str">
        <f>INDEX('O3-8hr'!$A:$Y,$IU70+FZ$23-$G$23,$IT70)</f>
        <v/>
      </c>
      <c r="GA70" s="12" t="str">
        <f>INDEX('O3-8hr'!$A:$Y,$IU70+GA$23-$G$23,$IT70)</f>
        <v/>
      </c>
      <c r="GB70" s="12" t="str">
        <f>INDEX('O3-8hr'!$A:$Y,$IU70+GB$23-$G$23,$IT70)</f>
        <v/>
      </c>
      <c r="GC70" s="12" t="str">
        <f>INDEX('O3-8hr'!$A:$Y,$IU70+GC$23-$G$23,$IT70)</f>
        <v/>
      </c>
      <c r="GD70" s="12" t="str">
        <f>INDEX('O3-8hr'!$A:$Y,$IU70+GD$23-$G$23,$IT70)</f>
        <v/>
      </c>
      <c r="GE70" s="12" t="str">
        <f>INDEX('O3-8hr'!$A:$Y,$IU70+GE$23-$G$23,$IT70)</f>
        <v/>
      </c>
      <c r="GF70" s="12" t="str">
        <f>INDEX('O3-8hr'!$A:$Y,$IU70+GF$23-$G$23,$IT70)</f>
        <v/>
      </c>
      <c r="GG70" s="12" t="str">
        <f>INDEX('O3-8hr'!$A:$Y,$IU70+GG$23-$G$23,$IT70)</f>
        <v/>
      </c>
      <c r="GH70" s="12" t="str">
        <f>INDEX('O3-8hr'!$A:$Y,$IU70+GH$23-$G$23,$IT70)</f>
        <v/>
      </c>
      <c r="GI70" s="12" t="str">
        <f>INDEX('O3-8hr'!$A:$Y,$IU70+GI$23-$G$23,$IT70)</f>
        <v/>
      </c>
      <c r="GJ70" s="12" t="str">
        <f>INDEX('O3-8hr'!$A:$Y,$IU70+GJ$23-$G$23,$IT70)</f>
        <v/>
      </c>
      <c r="GK70" s="12" t="str">
        <f>INDEX('O3-8hr'!$A:$Y,$IU70+GK$23-$G$23,$IT70)</f>
        <v/>
      </c>
      <c r="GL70" s="12" t="str">
        <f>INDEX('O3-8hr'!$A:$Y,$IU70+GL$23-$G$23,$IT70)</f>
        <v/>
      </c>
      <c r="GM70" s="12" t="str">
        <f>INDEX('O3-8hr'!$A:$Y,$IU70+GM$23-$G$23,$IT70)</f>
        <v/>
      </c>
      <c r="GN70" s="12" t="str">
        <f>INDEX('O3-8hr'!$A:$Y,$IU70+GN$23-$G$23,$IT70)</f>
        <v/>
      </c>
      <c r="GO70" s="12" t="str">
        <f>INDEX('O3-8hr'!$A:$Y,$IU70+GO$23-$G$23,$IT70)</f>
        <v/>
      </c>
      <c r="GP70" s="12" t="str">
        <f>INDEX('O3-8hr'!$A:$Y,$IU70+GP$23-$G$23,$IT70)</f>
        <v/>
      </c>
      <c r="GQ70" s="12" t="str">
        <f>INDEX('O3-8hr'!$A:$Y,$IU70+GQ$23-$G$23,$IT70)</f>
        <v/>
      </c>
      <c r="GR70" s="12" t="str">
        <f>INDEX('O3-8hr'!$A:$Y,$IU70+GR$23-$G$23,$IT70)</f>
        <v/>
      </c>
      <c r="GS70" s="12" t="str">
        <f>INDEX('O3-8hr'!$A:$Y,$IU70+GS$23-$G$23,$IT70)</f>
        <v/>
      </c>
      <c r="GT70" s="12" t="str">
        <f>INDEX('O3-8hr'!$A:$Y,$IU70+GT$23-$G$23,$IT70)</f>
        <v/>
      </c>
      <c r="GU70" s="12" t="str">
        <f>INDEX('O3-8hr'!$A:$Y,$IU70+GU$23-$G$23,$IT70)</f>
        <v/>
      </c>
      <c r="GV70" s="12" t="str">
        <f>INDEX('O3-8hr'!$A:$Y,$IU70+GV$23-$G$23,$IT70)</f>
        <v/>
      </c>
      <c r="GW70" s="12" t="str">
        <f>INDEX('O3-8hr'!$A:$Y,$IU70+GW$23-$G$23,$IT70)</f>
        <v/>
      </c>
      <c r="GX70" s="12" t="str">
        <f>INDEX('O3-8hr'!$A:$Y,$IU70+GX$23-$G$23,$IT70)</f>
        <v/>
      </c>
      <c r="GY70" s="12" t="str">
        <f>INDEX('O3-8hr'!$A:$Y,$IU70+GY$23-$G$23,$IT70)</f>
        <v/>
      </c>
      <c r="GZ70" s="12" t="str">
        <f>INDEX('O3-8hr'!$A:$Y,$IU70+GZ$23-$G$23,$IT70)</f>
        <v/>
      </c>
      <c r="HA70" s="12" t="str">
        <f>INDEX('O3-8hr'!$A:$Y,$IU70+HA$23-$G$23,$IT70)</f>
        <v/>
      </c>
      <c r="HB70" s="12" t="str">
        <f>INDEX('O3-8hr'!$A:$Y,$IU70+HB$23-$G$23,$IT70)</f>
        <v/>
      </c>
      <c r="HC70" s="12" t="str">
        <f>INDEX('O3-8hr'!$A:$Y,$IU70+HC$23-$G$23,$IT70)</f>
        <v/>
      </c>
      <c r="HD70" s="12" t="str">
        <f>INDEX('O3-8hr'!$A:$Y,$IU70+HD$23-$G$23,$IT70)</f>
        <v/>
      </c>
      <c r="HE70" s="12" t="str">
        <f>INDEX('O3-8hr'!$A:$Y,$IU70+HE$23-$G$23,$IT70)</f>
        <v/>
      </c>
      <c r="HF70" s="12" t="str">
        <f>INDEX('O3-8hr'!$A:$Y,$IU70+HF$23-$G$23,$IT70)</f>
        <v/>
      </c>
      <c r="HG70" s="12" t="str">
        <f>INDEX('O3-8hr'!$A:$Y,$IU70+HG$23-$G$23,$IT70)</f>
        <v/>
      </c>
      <c r="HH70" s="12" t="str">
        <f>INDEX('O3-8hr'!$A:$Y,$IU70+HH$23-$G$23,$IT70)</f>
        <v/>
      </c>
      <c r="HI70" s="12" t="str">
        <f>INDEX('O3-8hr'!$A:$Y,$IU70+HI$23-$G$23,$IT70)</f>
        <v/>
      </c>
      <c r="HJ70" s="12" t="str">
        <f>INDEX('O3-8hr'!$A:$Y,$IU70+HJ$23-$G$23,$IT70)</f>
        <v/>
      </c>
      <c r="HK70" s="12" t="str">
        <f>INDEX('O3-8hr'!$A:$Y,$IU70+HK$23-$G$23,$IT70)</f>
        <v/>
      </c>
      <c r="HL70" s="12" t="str">
        <f>INDEX('O3-8hr'!$A:$Y,$IU70+HL$23-$G$23,$IT70)</f>
        <v/>
      </c>
      <c r="HM70" s="12" t="str">
        <f>INDEX('O3-8hr'!$A:$Y,$IU70+HM$23-$G$23,$IT70)</f>
        <v/>
      </c>
      <c r="HN70" s="12" t="str">
        <f>INDEX('O3-8hr'!$A:$Y,$IU70+HN$23-$G$23,$IT70)</f>
        <v/>
      </c>
      <c r="HO70" s="12" t="str">
        <f>INDEX('O3-8hr'!$A:$Y,$IU70+HO$23-$G$23,$IT70)</f>
        <v/>
      </c>
      <c r="HP70" s="12" t="str">
        <f>INDEX('O3-8hr'!$A:$Y,$IU70+HP$23-$G$23,$IT70)</f>
        <v/>
      </c>
      <c r="HQ70" s="12" t="str">
        <f>INDEX('O3-8hr'!$A:$Y,$IU70+HQ$23-$G$23,$IT70)</f>
        <v/>
      </c>
      <c r="HR70" s="12" t="str">
        <f>INDEX('O3-8hr'!$A:$Y,$IU70+HR$23-$G$23,$IT70)</f>
        <v/>
      </c>
      <c r="HS70" s="12" t="str">
        <f>INDEX('O3-8hr'!$A:$Y,$IU70+HS$23-$G$23,$IT70)</f>
        <v/>
      </c>
      <c r="HT70" s="12" t="str">
        <f>INDEX('O3-8hr'!$A:$Y,$IU70+HT$23-$G$23,$IT70)</f>
        <v/>
      </c>
      <c r="HU70" s="12" t="str">
        <f>INDEX('O3-8hr'!$A:$Y,$IU70+HU$23-$G$23,$IT70)</f>
        <v/>
      </c>
      <c r="HV70" s="12" t="str">
        <f>INDEX('O3-8hr'!$A:$Y,$IU70+HV$23-$G$23,$IT70)</f>
        <v/>
      </c>
      <c r="HW70" s="12" t="str">
        <f>INDEX('O3-8hr'!$A:$Y,$IU70+HW$23-$G$23,$IT70)</f>
        <v/>
      </c>
      <c r="HX70" s="12" t="str">
        <f>INDEX('O3-8hr'!$A:$Y,$IU70+HX$23-$G$23,$IT70)</f>
        <v/>
      </c>
      <c r="HY70" s="12" t="str">
        <f>INDEX('O3-8hr'!$A:$Y,$IU70+HY$23-$G$23,$IT70)</f>
        <v/>
      </c>
      <c r="HZ70" s="12" t="str">
        <f>INDEX('O3-8hr'!$A:$Y,$IU70+HZ$23-$G$23,$IT70)</f>
        <v/>
      </c>
      <c r="IA70" s="12" t="str">
        <f>INDEX('O3-8hr'!$A:$Y,$IU70+IA$23-$G$23,$IT70)</f>
        <v/>
      </c>
      <c r="IB70" s="12" t="str">
        <f>INDEX('O3-8hr'!$A:$Y,$IU70+IB$23-$G$23,$IT70)</f>
        <v/>
      </c>
      <c r="IC70" s="12" t="str">
        <f>INDEX('O3-8hr'!$A:$Y,$IU70+IC$23-$G$23,$IT70)</f>
        <v/>
      </c>
      <c r="ID70" s="12" t="str">
        <f>INDEX('O3-8hr'!$A:$Y,$IU70+ID$23-$G$23,$IT70)</f>
        <v/>
      </c>
      <c r="IE70" s="12" t="str">
        <f>INDEX('O3-8hr'!$A:$Y,$IU70+IE$23-$G$23,$IT70)</f>
        <v/>
      </c>
      <c r="IF70" s="12" t="str">
        <f>INDEX('O3-8hr'!$A:$Y,$IU70+IF$23-$G$23,$IT70)</f>
        <v/>
      </c>
      <c r="IG70" s="12" t="str">
        <f>INDEX('O3-8hr'!$A:$Y,$IU70+IG$23-$G$23,$IT70)</f>
        <v/>
      </c>
      <c r="IH70" s="12" t="str">
        <f>INDEX('O3-8hr'!$A:$Y,$IU70+IH$23-$G$23,$IT70)</f>
        <v/>
      </c>
      <c r="II70" s="12" t="str">
        <f>INDEX('O3-8hr'!$A:$Y,$IU70+II$23-$G$23,$IT70)</f>
        <v/>
      </c>
      <c r="IJ70" s="12" t="str">
        <f>INDEX('O3-8hr'!$A:$Y,$IU70+IJ$23-$G$23,$IT70)</f>
        <v/>
      </c>
      <c r="IK70" s="12" t="str">
        <f>INDEX('O3-8hr'!$A:$Y,$IU70+IK$23-$G$23,$IT70)</f>
        <v/>
      </c>
      <c r="IL70" s="12" t="str">
        <f>INDEX('O3-8hr'!$A:$Y,$IU70+IL$23-$G$23,$IT70)</f>
        <v/>
      </c>
      <c r="IM70" s="12" t="str">
        <f>INDEX('O3-8hr'!$A:$Y,$IU70+IM$23-$G$23,$IT70)</f>
        <v/>
      </c>
      <c r="IN70" s="12" t="str">
        <f>INDEX('O3-8hr'!$A:$Y,$IU70+IN$23-$G$23,$IT70)</f>
        <v/>
      </c>
      <c r="IO70" s="12" t="str">
        <f>INDEX('O3-8hr'!$A:$Y,$IU70+IO$23-$G$23,$IT70)</f>
        <v/>
      </c>
      <c r="IP70" s="12" t="str">
        <f>INDEX('O3-8hr'!$A:$Y,$IU70+IP$23-$G$23,$IT70)</f>
        <v/>
      </c>
      <c r="IQ70" s="17" t="str">
        <f>INDEX('O3-8hr'!$A:$Y,$IU70+IQ$23-$G$23,$IT70)</f>
        <v/>
      </c>
      <c r="IR70" s="26">
        <f t="shared" si="58"/>
        <v>50</v>
      </c>
      <c r="IT70" s="26">
        <f>MATCH($B70,'O3-8hr'!$1:$1,0)</f>
        <v>23</v>
      </c>
      <c r="IU70" s="38">
        <f>MATCH(DATE($A70,$IT$19,$IU$19),'O3-8hr'!$B:$B,0)</f>
        <v>796</v>
      </c>
    </row>
    <row r="71" spans="1:255" ht="12.75" customHeight="1" x14ac:dyDescent="0.2">
      <c r="A71" s="26">
        <v>2017</v>
      </c>
      <c r="B71" s="26">
        <v>421010024</v>
      </c>
      <c r="C71" s="88">
        <f>INDEX(Sites!$A:$N,MATCH($B71,Sites!$A:$A,0),2)</f>
        <v>40.0764</v>
      </c>
      <c r="D71" s="26" t="str">
        <f>INDEX(Sites!$A:$N,MATCH($B71,Sites!$A:$A,0),4)</f>
        <v>PA</v>
      </c>
      <c r="E71" s="26" t="str">
        <f>INDEX(Sites!$A:$N,MATCH($B71,Sites!$A:$A,0),10)</f>
        <v>28.0</v>
      </c>
      <c r="F71" s="148" t="str">
        <f>INDEX(Sites!$A:$N,MATCH($B71,Sites!$A:$A,0),6)</f>
        <v>Philadelphia (NEA)</v>
      </c>
      <c r="G71" s="18">
        <f>INDEX('O3-8hr'!$A:$Y,$IU71+G$23-$G$23,$IT71)</f>
        <v>40</v>
      </c>
      <c r="H71" s="12">
        <f>INDEX('O3-8hr'!$A:$Y,$IU71+H$23-$G$23,$IT71)</f>
        <v>47</v>
      </c>
      <c r="I71" s="12">
        <f>INDEX('O3-8hr'!$A:$Y,$IU71+I$23-$G$23,$IT71)</f>
        <v>42</v>
      </c>
      <c r="J71" s="12">
        <f>INDEX('O3-8hr'!$A:$Y,$IU71+J$23-$G$23,$IT71)</f>
        <v>45.000000000000007</v>
      </c>
      <c r="K71" s="12">
        <f>INDEX('O3-8hr'!$A:$Y,$IU71+K$23-$G$23,$IT71)</f>
        <v>44.000000000000007</v>
      </c>
      <c r="L71" s="12">
        <f>INDEX('O3-8hr'!$A:$Y,$IU71+L$23-$G$23,$IT71)</f>
        <v>43</v>
      </c>
      <c r="M71" s="12">
        <f>INDEX('O3-8hr'!$A:$Y,$IU71+M$23-$G$23,$IT71)</f>
        <v>47</v>
      </c>
      <c r="N71" s="12">
        <f>INDEX('O3-8hr'!$A:$Y,$IU71+N$23-$G$23,$IT71)</f>
        <v>51.000000000000007</v>
      </c>
      <c r="O71" s="12">
        <f>INDEX('O3-8hr'!$A:$Y,$IU71+O$23-$G$23,$IT71)</f>
        <v>56</v>
      </c>
      <c r="P71" s="12">
        <f>INDEX('O3-8hr'!$A:$Y,$IU71+P$23-$G$23,$IT71)</f>
        <v>44.000000000000007</v>
      </c>
      <c r="Q71" s="12">
        <f>INDEX('O3-8hr'!$A:$Y,$IU71+Q$23-$G$23,$IT71)</f>
        <v>45.000000000000007</v>
      </c>
      <c r="R71" s="12">
        <f>INDEX('O3-8hr'!$A:$Y,$IU71+R$23-$G$23,$IT71)</f>
        <v>43</v>
      </c>
      <c r="S71" s="12">
        <f>INDEX('O3-8hr'!$A:$Y,$IU71+S$23-$G$23,$IT71)</f>
        <v>42</v>
      </c>
      <c r="T71" s="12">
        <f>INDEX('O3-8hr'!$A:$Y,$IU71+T$23-$G$23,$IT71)</f>
        <v>42</v>
      </c>
      <c r="U71" s="12">
        <f>INDEX('O3-8hr'!$A:$Y,$IU71+U$23-$G$23,$IT71)</f>
        <v>47</v>
      </c>
      <c r="V71" s="12">
        <f>INDEX('O3-8hr'!$A:$Y,$IU71+V$23-$G$23,$IT71)</f>
        <v>52.000000000000007</v>
      </c>
      <c r="W71" s="12">
        <f>INDEX('O3-8hr'!$A:$Y,$IU71+W$23-$G$23,$IT71)</f>
        <v>51.000000000000007</v>
      </c>
      <c r="X71" s="12">
        <f>INDEX('O3-8hr'!$A:$Y,$IU71+X$23-$G$23,$IT71)</f>
        <v>45.000000000000007</v>
      </c>
      <c r="Y71" s="12">
        <f>INDEX('O3-8hr'!$A:$Y,$IU71+Y$23-$G$23,$IT71)</f>
        <v>59.000000000000007</v>
      </c>
      <c r="Z71" s="12">
        <f>INDEX('O3-8hr'!$A:$Y,$IU71+Z$23-$G$23,$IT71)</f>
        <v>60</v>
      </c>
      <c r="AA71" s="12">
        <f>INDEX('O3-8hr'!$A:$Y,$IU71+AA$23-$G$23,$IT71)</f>
        <v>48</v>
      </c>
      <c r="AB71" s="12">
        <f>INDEX('O3-8hr'!$A:$Y,$IU71+AB$23-$G$23,$IT71)</f>
        <v>50</v>
      </c>
      <c r="AC71" s="12">
        <f>INDEX('O3-8hr'!$A:$Y,$IU71+AC$23-$G$23,$IT71)</f>
        <v>46</v>
      </c>
      <c r="AD71" s="12">
        <f>INDEX('O3-8hr'!$A:$Y,$IU71+AD$23-$G$23,$IT71)</f>
        <v>50</v>
      </c>
      <c r="AE71" s="12">
        <f>INDEX('O3-8hr'!$A:$Y,$IU71+AE$23-$G$23,$IT71)</f>
        <v>37.000000000000007</v>
      </c>
      <c r="AF71" s="12">
        <f>INDEX('O3-8hr'!$A:$Y,$IU71+AF$23-$G$23,$IT71)</f>
        <v>41</v>
      </c>
      <c r="AG71" s="12">
        <f>INDEX('O3-8hr'!$A:$Y,$IU71+AG$23-$G$23,$IT71)</f>
        <v>16</v>
      </c>
      <c r="AH71" s="12">
        <f>INDEX('O3-8hr'!$A:$Y,$IU71+AH$23-$G$23,$IT71)</f>
        <v>17</v>
      </c>
      <c r="AI71" s="12">
        <f>INDEX('O3-8hr'!$A:$Y,$IU71+AI$23-$G$23,$IT71)</f>
        <v>49</v>
      </c>
      <c r="AJ71" s="12">
        <f>INDEX('O3-8hr'!$A:$Y,$IU71+AJ$23-$G$23,$IT71)</f>
        <v>45.000000000000007</v>
      </c>
      <c r="AK71" s="12">
        <f>INDEX('O3-8hr'!$A:$Y,$IU71+AK$23-$G$23,$IT71)</f>
        <v>42</v>
      </c>
      <c r="AL71" s="12">
        <f>INDEX('O3-8hr'!$A:$Y,$IU71+AL$23-$G$23,$IT71)</f>
        <v>43</v>
      </c>
      <c r="AM71" s="12">
        <f>INDEX('O3-8hr'!$A:$Y,$IU71+AM$23-$G$23,$IT71)</f>
        <v>51.000000000000007</v>
      </c>
      <c r="AN71" s="12">
        <f>INDEX('O3-8hr'!$A:$Y,$IU71+AN$23-$G$23,$IT71)</f>
        <v>54</v>
      </c>
      <c r="AO71" s="12">
        <f>INDEX('O3-8hr'!$A:$Y,$IU71+AO$23-$G$23,$IT71)</f>
        <v>42</v>
      </c>
      <c r="AP71" s="12">
        <f>INDEX('O3-8hr'!$A:$Y,$IU71+AP$23-$G$23,$IT71)</f>
        <v>55</v>
      </c>
      <c r="AQ71" s="12">
        <f>INDEX('O3-8hr'!$A:$Y,$IU71+AQ$23-$G$23,$IT71)</f>
        <v>39</v>
      </c>
      <c r="AR71" s="12">
        <f>INDEX('O3-8hr'!$A:$Y,$IU71+AR$23-$G$23,$IT71)</f>
        <v>39</v>
      </c>
      <c r="AS71" s="12">
        <f>INDEX('O3-8hr'!$A:$Y,$IU71+AS$23-$G$23,$IT71)</f>
        <v>52.000000000000007</v>
      </c>
      <c r="AT71" s="12">
        <f>INDEX('O3-8hr'!$A:$Y,$IU71+AT$23-$G$23,$IT71)</f>
        <v>59.000000000000007</v>
      </c>
      <c r="AU71" s="12">
        <f>INDEX('O3-8hr'!$A:$Y,$IU71+AU$23-$G$23,$IT71)</f>
        <v>65</v>
      </c>
      <c r="AV71" s="12">
        <f>INDEX('O3-8hr'!$A:$Y,$IU71+AV$23-$G$23,$IT71)</f>
        <v>73.000000000000014</v>
      </c>
      <c r="AW71" s="12">
        <f>INDEX('O3-8hr'!$A:$Y,$IU71+AW$23-$G$23,$IT71)</f>
        <v>58</v>
      </c>
      <c r="AX71" s="12">
        <f>INDEX('O3-8hr'!$A:$Y,$IU71+AX$23-$G$23,$IT71)</f>
        <v>55</v>
      </c>
      <c r="AY71" s="12">
        <f>INDEX('O3-8hr'!$A:$Y,$IU71+AY$23-$G$23,$IT71)</f>
        <v>60</v>
      </c>
      <c r="AZ71" s="12">
        <f>INDEX('O3-8hr'!$A:$Y,$IU71+AZ$23-$G$23,$IT71)</f>
        <v>55</v>
      </c>
      <c r="BA71" s="12">
        <f>INDEX('O3-8hr'!$A:$Y,$IU71+BA$23-$G$23,$IT71)</f>
        <v>60</v>
      </c>
      <c r="BB71" s="12">
        <f>INDEX('O3-8hr'!$A:$Y,$IU71+BB$23-$G$23,$IT71)</f>
        <v>50</v>
      </c>
      <c r="BC71" s="12">
        <f>INDEX('O3-8hr'!$A:$Y,$IU71+BC$23-$G$23,$IT71)</f>
        <v>50</v>
      </c>
      <c r="BD71" s="12">
        <f>INDEX('O3-8hr'!$A:$Y,$IU71+BD$23-$G$23,$IT71)</f>
        <v>48</v>
      </c>
      <c r="BE71" s="12">
        <f>INDEX('O3-8hr'!$A:$Y,$IU71+BE$23-$G$23,$IT71)</f>
        <v>50</v>
      </c>
      <c r="BF71" s="12">
        <f>INDEX('O3-8hr'!$A:$Y,$IU71+BF$23-$G$23,$IT71)</f>
        <v>38</v>
      </c>
      <c r="BG71" s="12">
        <f>INDEX('O3-8hr'!$A:$Y,$IU71+BG$23-$G$23,$IT71)</f>
        <v>31</v>
      </c>
      <c r="BH71" s="12">
        <f>INDEX('O3-8hr'!$A:$Y,$IU71+BH$23-$G$23,$IT71)</f>
        <v>43</v>
      </c>
      <c r="BI71" s="12">
        <f>INDEX('O3-8hr'!$A:$Y,$IU71+BI$23-$G$23,$IT71)</f>
        <v>41</v>
      </c>
      <c r="BJ71" s="12">
        <f>INDEX('O3-8hr'!$A:$Y,$IU71+BJ$23-$G$23,$IT71)</f>
        <v>39</v>
      </c>
      <c r="BK71" s="12">
        <f>INDEX('O3-8hr'!$A:$Y,$IU71+BK$23-$G$23,$IT71)</f>
        <v>31</v>
      </c>
      <c r="BL71" s="12">
        <f>INDEX('O3-8hr'!$A:$Y,$IU71+BL$23-$G$23,$IT71)</f>
        <v>48</v>
      </c>
      <c r="BM71" s="12">
        <f>INDEX('O3-8hr'!$A:$Y,$IU71+BM$23-$G$23,$IT71)</f>
        <v>64</v>
      </c>
      <c r="BN71" s="12">
        <f>INDEX('O3-8hr'!$A:$Y,$IU71+BN$23-$G$23,$IT71)</f>
        <v>53.000000000000007</v>
      </c>
      <c r="BO71" s="12">
        <f>INDEX('O3-8hr'!$A:$Y,$IU71+BO$23-$G$23,$IT71)</f>
        <v>49</v>
      </c>
      <c r="BP71" s="12">
        <f>INDEX('O3-8hr'!$A:$Y,$IU71+BP$23-$G$23,$IT71)</f>
        <v>36.000000000000007</v>
      </c>
      <c r="BQ71" s="12">
        <f>INDEX('O3-8hr'!$A:$Y,$IU71+BQ$23-$G$23,$IT71)</f>
        <v>54</v>
      </c>
      <c r="BR71" s="12">
        <f>INDEX('O3-8hr'!$A:$Y,$IU71+BR$23-$G$23,$IT71)</f>
        <v>46</v>
      </c>
      <c r="BS71" s="12">
        <f>INDEX('O3-8hr'!$A:$Y,$IU71+BS$23-$G$23,$IT71)</f>
        <v>52.000000000000007</v>
      </c>
      <c r="BT71" s="12">
        <f>INDEX('O3-8hr'!$A:$Y,$IU71+BT$23-$G$23,$IT71)</f>
        <v>43</v>
      </c>
      <c r="BU71" s="12">
        <f>INDEX('O3-8hr'!$A:$Y,$IU71+BU$23-$G$23,$IT71)</f>
        <v>38</v>
      </c>
      <c r="BV71" s="12">
        <f>INDEX('O3-8hr'!$A:$Y,$IU71+BV$23-$G$23,$IT71)</f>
        <v>38</v>
      </c>
      <c r="BW71" s="12">
        <f>INDEX('O3-8hr'!$A:$Y,$IU71+BW$23-$G$23,$IT71)</f>
        <v>46</v>
      </c>
      <c r="BX71" s="12">
        <f>INDEX('O3-8hr'!$A:$Y,$IU71+BX$23-$G$23,$IT71)</f>
        <v>56</v>
      </c>
      <c r="BY71" s="12">
        <f>INDEX('O3-8hr'!$A:$Y,$IU71+BY$23-$G$23,$IT71)</f>
        <v>58</v>
      </c>
      <c r="BZ71" s="12">
        <f>INDEX('O3-8hr'!$A:$Y,$IU71+BZ$23-$G$23,$IT71)</f>
        <v>43</v>
      </c>
      <c r="CA71" s="12">
        <f>INDEX('O3-8hr'!$A:$Y,$IU71+CA$23-$G$23,$IT71)</f>
        <v>43</v>
      </c>
      <c r="CB71" s="12">
        <f>INDEX('O3-8hr'!$A:$Y,$IU71+CB$23-$G$23,$IT71)</f>
        <v>38</v>
      </c>
      <c r="CC71" s="12">
        <f>INDEX('O3-8hr'!$A:$Y,$IU71+CC$23-$G$23,$IT71)</f>
        <v>53.000000000000007</v>
      </c>
      <c r="CD71" s="12">
        <f>INDEX('O3-8hr'!$A:$Y,$IU71+CD$23-$G$23,$IT71)</f>
        <v>44.000000000000007</v>
      </c>
      <c r="CE71" s="12">
        <f>INDEX('O3-8hr'!$A:$Y,$IU71+CE$23-$G$23,$IT71)</f>
        <v>59.000000000000007</v>
      </c>
      <c r="CF71" s="12">
        <f>INDEX('O3-8hr'!$A:$Y,$IU71+CF$23-$G$23,$IT71)</f>
        <v>86</v>
      </c>
      <c r="CG71" s="12">
        <f>INDEX('O3-8hr'!$A:$Y,$IU71+CG$23-$G$23,$IT71)</f>
        <v>92</v>
      </c>
      <c r="CH71" s="12">
        <f>INDEX('O3-8hr'!$A:$Y,$IU71+CH$23-$G$23,$IT71)</f>
        <v>63</v>
      </c>
      <c r="CI71" s="12">
        <f>INDEX('O3-8hr'!$A:$Y,$IU71+CI$23-$G$23,$IT71)</f>
        <v>46</v>
      </c>
      <c r="CJ71" s="12">
        <f>INDEX('O3-8hr'!$A:$Y,$IU71+CJ$23-$G$23,$IT71)</f>
        <v>46</v>
      </c>
      <c r="CK71" s="12">
        <f>INDEX('O3-8hr'!$A:$Y,$IU71+CK$23-$G$23,$IT71)</f>
        <v>28</v>
      </c>
      <c r="CL71" s="12">
        <f>INDEX('O3-8hr'!$A:$Y,$IU71+CL$23-$G$23,$IT71)</f>
        <v>39</v>
      </c>
      <c r="CM71" s="12">
        <f>INDEX('O3-8hr'!$A:$Y,$IU71+CM$23-$G$23,$IT71)</f>
        <v>57</v>
      </c>
      <c r="CN71" s="12">
        <f>INDEX('O3-8hr'!$A:$Y,$IU71+CN$23-$G$23,$IT71)</f>
        <v>36.000000000000007</v>
      </c>
      <c r="CO71" s="12">
        <f>INDEX('O3-8hr'!$A:$Y,$IU71+CO$23-$G$23,$IT71)</f>
        <v>44.000000000000007</v>
      </c>
      <c r="CP71" s="12">
        <f>INDEX('O3-8hr'!$A:$Y,$IU71+CP$23-$G$23,$IT71)</f>
        <v>44.000000000000007</v>
      </c>
      <c r="CQ71" s="12">
        <f>INDEX('O3-8hr'!$A:$Y,$IU71+CQ$23-$G$23,$IT71)</f>
        <v>50</v>
      </c>
      <c r="CR71" s="12">
        <f>INDEX('O3-8hr'!$A:$Y,$IU71+CR$23-$G$23,$IT71)</f>
        <v>40</v>
      </c>
      <c r="CS71" s="12">
        <f>INDEX('O3-8hr'!$A:$Y,$IU71+CS$23-$G$23,$IT71)</f>
        <v>14</v>
      </c>
      <c r="CT71" s="12" t="str">
        <f>INDEX('O3-8hr'!$A:$Y,$IU71+CT$23-$G$23,$IT71)</f>
        <v/>
      </c>
      <c r="CU71" s="12" t="str">
        <f>INDEX('O3-8hr'!$A:$Y,$IU71+CU$23-$G$23,$IT71)</f>
        <v/>
      </c>
      <c r="CV71" s="12" t="str">
        <f>INDEX('O3-8hr'!$A:$Y,$IU71+CV$23-$G$23,$IT71)</f>
        <v/>
      </c>
      <c r="CW71" s="12" t="str">
        <f>INDEX('O3-8hr'!$A:$Y,$IU71+CW$23-$G$23,$IT71)</f>
        <v/>
      </c>
      <c r="CX71" s="12" t="str">
        <f>INDEX('O3-8hr'!$A:$Y,$IU71+CX$23-$G$23,$IT71)</f>
        <v/>
      </c>
      <c r="CY71" s="12" t="str">
        <f>INDEX('O3-8hr'!$A:$Y,$IU71+CY$23-$G$23,$IT71)</f>
        <v/>
      </c>
      <c r="CZ71" s="12" t="str">
        <f>INDEX('O3-8hr'!$A:$Y,$IU71+CZ$23-$G$23,$IT71)</f>
        <v/>
      </c>
      <c r="DA71" s="12">
        <f>INDEX('O3-8hr'!$A:$Y,$IU71+DA$23-$G$23,$IT71)</f>
        <v>39</v>
      </c>
      <c r="DB71" s="12">
        <f>INDEX('O3-8hr'!$A:$Y,$IU71+DB$23-$G$23,$IT71)</f>
        <v>46</v>
      </c>
      <c r="DC71" s="12">
        <f>INDEX('O3-8hr'!$A:$Y,$IU71+DC$23-$G$23,$IT71)</f>
        <v>53.000000000000007</v>
      </c>
      <c r="DD71" s="12">
        <f>INDEX('O3-8hr'!$A:$Y,$IU71+DD$23-$G$23,$IT71)</f>
        <v>73.000000000000014</v>
      </c>
      <c r="DE71" s="12">
        <f>INDEX('O3-8hr'!$A:$Y,$IU71+DE$23-$G$23,$IT71)</f>
        <v>65</v>
      </c>
      <c r="DF71" s="12">
        <f>INDEX('O3-8hr'!$A:$Y,$IU71+DF$23-$G$23,$IT71)</f>
        <v>75</v>
      </c>
      <c r="DG71" s="12">
        <f>INDEX('O3-8hr'!$A:$Y,$IU71+DG$23-$G$23,$IT71)</f>
        <v>76</v>
      </c>
      <c r="DH71" s="12">
        <f>INDEX('O3-8hr'!$A:$Y,$IU71+DH$23-$G$23,$IT71)</f>
        <v>58</v>
      </c>
      <c r="DI71" s="12">
        <f>INDEX('O3-8hr'!$A:$Y,$IU71+DI$23-$G$23,$IT71)</f>
        <v>49</v>
      </c>
      <c r="DJ71" s="12">
        <f>INDEX('O3-8hr'!$A:$Y,$IU71+DJ$23-$G$23,$IT71)</f>
        <v>31</v>
      </c>
      <c r="DK71" s="12">
        <f>INDEX('O3-8hr'!$A:$Y,$IU71+DK$23-$G$23,$IT71)</f>
        <v>35</v>
      </c>
      <c r="DL71" s="12">
        <f>INDEX('O3-8hr'!$A:$Y,$IU71+DL$23-$G$23,$IT71)</f>
        <v>44.000000000000007</v>
      </c>
      <c r="DM71" s="12">
        <f>INDEX('O3-8hr'!$A:$Y,$IU71+DM$23-$G$23,$IT71)</f>
        <v>36.000000000000007</v>
      </c>
      <c r="DN71" s="12">
        <f>INDEX('O3-8hr'!$A:$Y,$IU71+DN$23-$G$23,$IT71)</f>
        <v>60</v>
      </c>
      <c r="DO71" s="12">
        <f>INDEX('O3-8hr'!$A:$Y,$IU71+DO$23-$G$23,$IT71)</f>
        <v>62</v>
      </c>
      <c r="DP71" s="12">
        <f>INDEX('O3-8hr'!$A:$Y,$IU71+DP$23-$G$23,$IT71)</f>
        <v>80</v>
      </c>
      <c r="DQ71" s="12">
        <f>INDEX('O3-8hr'!$A:$Y,$IU71+DQ$23-$G$23,$IT71)</f>
        <v>32</v>
      </c>
      <c r="DR71" s="12">
        <f>INDEX('O3-8hr'!$A:$Y,$IU71+DR$23-$G$23,$IT71)</f>
        <v>47</v>
      </c>
      <c r="DS71" s="12">
        <f>INDEX('O3-8hr'!$A:$Y,$IU71+DS$23-$G$23,$IT71)</f>
        <v>55</v>
      </c>
      <c r="DT71" s="12">
        <f>INDEX('O3-8hr'!$A:$Y,$IU71+DT$23-$G$23,$IT71)</f>
        <v>56</v>
      </c>
      <c r="DU71" s="12">
        <f>INDEX('O3-8hr'!$A:$Y,$IU71+DU$23-$G$23,$IT71)</f>
        <v>50</v>
      </c>
      <c r="DV71" s="12">
        <f>INDEX('O3-8hr'!$A:$Y,$IU71+DV$23-$G$23,$IT71)</f>
        <v>49</v>
      </c>
      <c r="DW71" s="12">
        <f>INDEX('O3-8hr'!$A:$Y,$IU71+DW$23-$G$23,$IT71)</f>
        <v>63</v>
      </c>
      <c r="DX71" s="12">
        <f>INDEX('O3-8hr'!$A:$Y,$IU71+DX$23-$G$23,$IT71)</f>
        <v>68</v>
      </c>
      <c r="DY71" s="12">
        <f>INDEX('O3-8hr'!$A:$Y,$IU71+DY$23-$G$23,$IT71)</f>
        <v>35</v>
      </c>
      <c r="DZ71" s="12">
        <f>INDEX('O3-8hr'!$A:$Y,$IU71+DZ$23-$G$23,$IT71)</f>
        <v>56</v>
      </c>
      <c r="EA71" s="12">
        <f>INDEX('O3-8hr'!$A:$Y,$IU71+EA$23-$G$23,$IT71)</f>
        <v>63</v>
      </c>
      <c r="EB71" s="12">
        <f>INDEX('O3-8hr'!$A:$Y,$IU71+EB$23-$G$23,$IT71)</f>
        <v>66</v>
      </c>
      <c r="EC71" s="12">
        <f>INDEX('O3-8hr'!$A:$Y,$IU71+EC$23-$G$23,$IT71)</f>
        <v>46</v>
      </c>
      <c r="ED71" s="12">
        <f>INDEX('O3-8hr'!$A:$Y,$IU71+ED$23-$G$23,$IT71)</f>
        <v>26.000000000000004</v>
      </c>
      <c r="EE71" s="12">
        <f>INDEX('O3-8hr'!$A:$Y,$IU71+EE$23-$G$23,$IT71)</f>
        <v>47</v>
      </c>
      <c r="EF71" s="12">
        <f>INDEX('O3-8hr'!$A:$Y,$IU71+EF$23-$G$23,$IT71)</f>
        <v>58</v>
      </c>
      <c r="EG71" s="12">
        <f>INDEX('O3-8hr'!$A:$Y,$IU71+EG$23-$G$23,$IT71)</f>
        <v>43</v>
      </c>
      <c r="EH71" s="12">
        <f>INDEX('O3-8hr'!$A:$Y,$IU71+EH$23-$G$23,$IT71)</f>
        <v>51.000000000000007</v>
      </c>
      <c r="EI71" s="12">
        <f>INDEX('O3-8hr'!$A:$Y,$IU71+EI$23-$G$23,$IT71)</f>
        <v>65</v>
      </c>
      <c r="EJ71" s="12">
        <f>INDEX('O3-8hr'!$A:$Y,$IU71+EJ$23-$G$23,$IT71)</f>
        <v>57</v>
      </c>
      <c r="EK71" s="12">
        <f>INDEX('O3-8hr'!$A:$Y,$IU71+EK$23-$G$23,$IT71)</f>
        <v>56</v>
      </c>
      <c r="EL71" s="12">
        <f>INDEX('O3-8hr'!$A:$Y,$IU71+EL$23-$G$23,$IT71)</f>
        <v>20</v>
      </c>
      <c r="EM71" s="12">
        <f>INDEX('O3-8hr'!$A:$Y,$IU71+EM$23-$G$23,$IT71)</f>
        <v>45.000000000000007</v>
      </c>
      <c r="EN71" s="12">
        <f>INDEX('O3-8hr'!$A:$Y,$IU71+EN$23-$G$23,$IT71)</f>
        <v>46</v>
      </c>
      <c r="EO71" s="12">
        <f>INDEX('O3-8hr'!$A:$Y,$IU71+EO$23-$G$23,$IT71)</f>
        <v>52.000000000000007</v>
      </c>
      <c r="EP71" s="12">
        <f>INDEX('O3-8hr'!$A:$Y,$IU71+EP$23-$G$23,$IT71)</f>
        <v>74.000000000000014</v>
      </c>
      <c r="EQ71" s="12">
        <f>INDEX('O3-8hr'!$A:$Y,$IU71+EQ$23-$G$23,$IT71)</f>
        <v>73.000000000000014</v>
      </c>
      <c r="ER71" s="12">
        <f>INDEX('O3-8hr'!$A:$Y,$IU71+ER$23-$G$23,$IT71)</f>
        <v>70</v>
      </c>
      <c r="ES71" s="12">
        <f>INDEX('O3-8hr'!$A:$Y,$IU71+ES$23-$G$23,$IT71)</f>
        <v>62</v>
      </c>
      <c r="ET71" s="12">
        <f>INDEX('O3-8hr'!$A:$Y,$IU71+ET$23-$G$23,$IT71)</f>
        <v>72.000000000000014</v>
      </c>
      <c r="EU71" s="12">
        <f>INDEX('O3-8hr'!$A:$Y,$IU71+EU$23-$G$23,$IT71)</f>
        <v>52.000000000000007</v>
      </c>
      <c r="EV71" s="12">
        <f>INDEX('O3-8hr'!$A:$Y,$IU71+EV$23-$G$23,$IT71)</f>
        <v>47</v>
      </c>
      <c r="EW71" s="12">
        <f>INDEX('O3-8hr'!$A:$Y,$IU71+EW$23-$G$23,$IT71)</f>
        <v>36.000000000000007</v>
      </c>
      <c r="EX71" s="12">
        <f>INDEX('O3-8hr'!$A:$Y,$IU71+EX$23-$G$23,$IT71)</f>
        <v>41</v>
      </c>
      <c r="EY71" s="12">
        <f>INDEX('O3-8hr'!$A:$Y,$IU71+EY$23-$G$23,$IT71)</f>
        <v>38</v>
      </c>
      <c r="EZ71" s="12">
        <f>INDEX('O3-8hr'!$A:$Y,$IU71+EZ$23-$G$23,$IT71)</f>
        <v>59.000000000000007</v>
      </c>
      <c r="FA71" s="12">
        <f>INDEX('O3-8hr'!$A:$Y,$IU71+FA$23-$G$23,$IT71)</f>
        <v>32</v>
      </c>
      <c r="FB71" s="12">
        <f>INDEX('O3-8hr'!$A:$Y,$IU71+FB$23-$G$23,$IT71)</f>
        <v>37.000000000000007</v>
      </c>
      <c r="FC71" s="12">
        <f>INDEX('O3-8hr'!$A:$Y,$IU71+FC$23-$G$23,$IT71)</f>
        <v>43</v>
      </c>
      <c r="FD71" s="12">
        <f>INDEX('O3-8hr'!$A:$Y,$IU71+FD$23-$G$23,$IT71)</f>
        <v>74.000000000000014</v>
      </c>
      <c r="FE71" s="12">
        <f>INDEX('O3-8hr'!$A:$Y,$IU71+FE$23-$G$23,$IT71)</f>
        <v>46</v>
      </c>
      <c r="FF71" s="12">
        <f>INDEX('O3-8hr'!$A:$Y,$IU71+FF$23-$G$23,$IT71)</f>
        <v>51.000000000000007</v>
      </c>
      <c r="FG71" s="12">
        <f>INDEX('O3-8hr'!$A:$Y,$IU71+FG$23-$G$23,$IT71)</f>
        <v>44.000000000000007</v>
      </c>
      <c r="FH71" s="12">
        <f>INDEX('O3-8hr'!$A:$Y,$IU71+FH$23-$G$23,$IT71)</f>
        <v>34</v>
      </c>
      <c r="FI71" s="12">
        <f>INDEX('O3-8hr'!$A:$Y,$IU71+FI$23-$G$23,$IT71)</f>
        <v>33</v>
      </c>
      <c r="FJ71" s="12">
        <f>INDEX('O3-8hr'!$A:$Y,$IU71+FJ$23-$G$23,$IT71)</f>
        <v>29</v>
      </c>
      <c r="FK71" s="12">
        <f>INDEX('O3-8hr'!$A:$Y,$IU71+FK$23-$G$23,$IT71)</f>
        <v>39</v>
      </c>
      <c r="FL71" s="12">
        <f>INDEX('O3-8hr'!$A:$Y,$IU71+FL$23-$G$23,$IT71)</f>
        <v>55</v>
      </c>
      <c r="FM71" s="12">
        <f>INDEX('O3-8hr'!$A:$Y,$IU71+FM$23-$G$23,$IT71)</f>
        <v>58</v>
      </c>
      <c r="FN71" s="12">
        <f>INDEX('O3-8hr'!$A:$Y,$IU71+FN$23-$G$23,$IT71)</f>
        <v>53.000000000000007</v>
      </c>
      <c r="FO71" s="12">
        <f>INDEX('O3-8hr'!$A:$Y,$IU71+FO$23-$G$23,$IT71)</f>
        <v>36.000000000000007</v>
      </c>
      <c r="FP71" s="12">
        <f>INDEX('O3-8hr'!$A:$Y,$IU71+FP$23-$G$23,$IT71)</f>
        <v>46</v>
      </c>
      <c r="FQ71" s="12">
        <f>INDEX('O3-8hr'!$A:$Y,$IU71+FQ$23-$G$23,$IT71)</f>
        <v>54</v>
      </c>
      <c r="FR71" s="12">
        <f>INDEX('O3-8hr'!$A:$Y,$IU71+FR$23-$G$23,$IT71)</f>
        <v>27</v>
      </c>
      <c r="FS71" s="12">
        <f>INDEX('O3-8hr'!$A:$Y,$IU71+FS$23-$G$23,$IT71)</f>
        <v>55</v>
      </c>
      <c r="FT71" s="12">
        <f>INDEX('O3-8hr'!$A:$Y,$IU71+FT$23-$G$23,$IT71)</f>
        <v>59.000000000000007</v>
      </c>
      <c r="FU71" s="12">
        <f>INDEX('O3-8hr'!$A:$Y,$IU71+FU$23-$G$23,$IT71)</f>
        <v>32</v>
      </c>
      <c r="FV71" s="12">
        <f>INDEX('O3-8hr'!$A:$Y,$IU71+FV$23-$G$23,$IT71)</f>
        <v>53.000000000000007</v>
      </c>
      <c r="FW71" s="12">
        <f>INDEX('O3-8hr'!$A:$Y,$IU71+FW$23-$G$23,$IT71)</f>
        <v>37.000000000000007</v>
      </c>
      <c r="FX71" s="12">
        <f>INDEX('O3-8hr'!$A:$Y,$IU71+FX$23-$G$23,$IT71)</f>
        <v>55</v>
      </c>
      <c r="FY71" s="12">
        <f>INDEX('O3-8hr'!$A:$Y,$IU71+FY$23-$G$23,$IT71)</f>
        <v>53.000000000000007</v>
      </c>
      <c r="FZ71" s="12">
        <f>INDEX('O3-8hr'!$A:$Y,$IU71+FZ$23-$G$23,$IT71)</f>
        <v>46</v>
      </c>
      <c r="GA71" s="12">
        <f>INDEX('O3-8hr'!$A:$Y,$IU71+GA$23-$G$23,$IT71)</f>
        <v>44.000000000000007</v>
      </c>
      <c r="GB71" s="12">
        <f>INDEX('O3-8hr'!$A:$Y,$IU71+GB$23-$G$23,$IT71)</f>
        <v>41</v>
      </c>
      <c r="GC71" s="12">
        <f>INDEX('O3-8hr'!$A:$Y,$IU71+GC$23-$G$23,$IT71)</f>
        <v>41</v>
      </c>
      <c r="GD71" s="12">
        <f>INDEX('O3-8hr'!$A:$Y,$IU71+GD$23-$G$23,$IT71)</f>
        <v>48</v>
      </c>
      <c r="GE71" s="12">
        <f>INDEX('O3-8hr'!$A:$Y,$IU71+GE$23-$G$23,$IT71)</f>
        <v>40</v>
      </c>
      <c r="GF71" s="12">
        <f>INDEX('O3-8hr'!$A:$Y,$IU71+GF$23-$G$23,$IT71)</f>
        <v>17</v>
      </c>
      <c r="GG71" s="12">
        <f>INDEX('O3-8hr'!$A:$Y,$IU71+GG$23-$G$23,$IT71)</f>
        <v>45.000000000000007</v>
      </c>
      <c r="GH71" s="12">
        <f>INDEX('O3-8hr'!$A:$Y,$IU71+GH$23-$G$23,$IT71)</f>
        <v>48</v>
      </c>
      <c r="GI71" s="12">
        <f>INDEX('O3-8hr'!$A:$Y,$IU71+GI$23-$G$23,$IT71)</f>
        <v>36.000000000000007</v>
      </c>
      <c r="GJ71" s="12">
        <f>INDEX('O3-8hr'!$A:$Y,$IU71+GJ$23-$G$23,$IT71)</f>
        <v>34</v>
      </c>
      <c r="GK71" s="12">
        <f>INDEX('O3-8hr'!$A:$Y,$IU71+GK$23-$G$23,$IT71)</f>
        <v>28</v>
      </c>
      <c r="GL71" s="12">
        <f>INDEX('O3-8hr'!$A:$Y,$IU71+GL$23-$G$23,$IT71)</f>
        <v>52.000000000000007</v>
      </c>
      <c r="GM71" s="12">
        <f>INDEX('O3-8hr'!$A:$Y,$IU71+GM$23-$G$23,$IT71)</f>
        <v>54</v>
      </c>
      <c r="GN71" s="12">
        <f>INDEX('O3-8hr'!$A:$Y,$IU71+GN$23-$G$23,$IT71)</f>
        <v>28</v>
      </c>
      <c r="GO71" s="12">
        <f>INDEX('O3-8hr'!$A:$Y,$IU71+GO$23-$G$23,$IT71)</f>
        <v>37.000000000000007</v>
      </c>
      <c r="GP71" s="12">
        <f>INDEX('O3-8hr'!$A:$Y,$IU71+GP$23-$G$23,$IT71)</f>
        <v>34</v>
      </c>
      <c r="GQ71" s="12">
        <f>INDEX('O3-8hr'!$A:$Y,$IU71+GQ$23-$G$23,$IT71)</f>
        <v>27</v>
      </c>
      <c r="GR71" s="12">
        <f>INDEX('O3-8hr'!$A:$Y,$IU71+GR$23-$G$23,$IT71)</f>
        <v>26.000000000000004</v>
      </c>
      <c r="GS71" s="12">
        <f>INDEX('O3-8hr'!$A:$Y,$IU71+GS$23-$G$23,$IT71)</f>
        <v>35</v>
      </c>
      <c r="GT71" s="12">
        <f>INDEX('O3-8hr'!$A:$Y,$IU71+GT$23-$G$23,$IT71)</f>
        <v>36.000000000000007</v>
      </c>
      <c r="GU71" s="12">
        <f>INDEX('O3-8hr'!$A:$Y,$IU71+GU$23-$G$23,$IT71)</f>
        <v>28</v>
      </c>
      <c r="GV71" s="12">
        <f>INDEX('O3-8hr'!$A:$Y,$IU71+GV$23-$G$23,$IT71)</f>
        <v>47</v>
      </c>
      <c r="GW71" s="12">
        <f>INDEX('O3-8hr'!$A:$Y,$IU71+GW$23-$G$23,$IT71)</f>
        <v>52.000000000000007</v>
      </c>
      <c r="GX71" s="12">
        <f>INDEX('O3-8hr'!$A:$Y,$IU71+GX$23-$G$23,$IT71)</f>
        <v>55</v>
      </c>
      <c r="GY71" s="12">
        <f>INDEX('O3-8hr'!$A:$Y,$IU71+GY$23-$G$23,$IT71)</f>
        <v>52.000000000000007</v>
      </c>
      <c r="GZ71" s="12">
        <f>INDEX('O3-8hr'!$A:$Y,$IU71+GZ$23-$G$23,$IT71)</f>
        <v>21</v>
      </c>
      <c r="HA71" s="12">
        <f>INDEX('O3-8hr'!$A:$Y,$IU71+HA$23-$G$23,$IT71)</f>
        <v>24</v>
      </c>
      <c r="HB71" s="12">
        <f>INDEX('O3-8hr'!$A:$Y,$IU71+HB$23-$G$23,$IT71)</f>
        <v>28</v>
      </c>
      <c r="HC71" s="12">
        <f>INDEX('O3-8hr'!$A:$Y,$IU71+HC$23-$G$23,$IT71)</f>
        <v>33</v>
      </c>
      <c r="HD71" s="12">
        <f>INDEX('O3-8hr'!$A:$Y,$IU71+HD$23-$G$23,$IT71)</f>
        <v>39</v>
      </c>
      <c r="HE71" s="12">
        <f>INDEX('O3-8hr'!$A:$Y,$IU71+HE$23-$G$23,$IT71)</f>
        <v>41</v>
      </c>
      <c r="HF71" s="12">
        <f>INDEX('O3-8hr'!$A:$Y,$IU71+HF$23-$G$23,$IT71)</f>
        <v>54</v>
      </c>
      <c r="HG71" s="12">
        <f>INDEX('O3-8hr'!$A:$Y,$IU71+HG$23-$G$23,$IT71)</f>
        <v>71.000000000000014</v>
      </c>
      <c r="HH71" s="12">
        <f>INDEX('O3-8hr'!$A:$Y,$IU71+HH$23-$G$23,$IT71)</f>
        <v>32</v>
      </c>
      <c r="HI71" s="12">
        <f>INDEX('O3-8hr'!$A:$Y,$IU71+HI$23-$G$23,$IT71)</f>
        <v>26.000000000000004</v>
      </c>
      <c r="HJ71" s="12">
        <f>INDEX('O3-8hr'!$A:$Y,$IU71+HJ$23-$G$23,$IT71)</f>
        <v>39</v>
      </c>
      <c r="HK71" s="12">
        <f>INDEX('O3-8hr'!$A:$Y,$IU71+HK$23-$G$23,$IT71)</f>
        <v>38</v>
      </c>
      <c r="HL71" s="12">
        <f>INDEX('O3-8hr'!$A:$Y,$IU71+HL$23-$G$23,$IT71)</f>
        <v>25</v>
      </c>
      <c r="HM71" s="12">
        <f>INDEX('O3-8hr'!$A:$Y,$IU71+HM$23-$G$23,$IT71)</f>
        <v>39</v>
      </c>
      <c r="HN71" s="12">
        <f>INDEX('O3-8hr'!$A:$Y,$IU71+HN$23-$G$23,$IT71)</f>
        <v>43</v>
      </c>
      <c r="HO71" s="12">
        <f>INDEX('O3-8hr'!$A:$Y,$IU71+HO$23-$G$23,$IT71)</f>
        <v>35</v>
      </c>
      <c r="HP71" s="12">
        <f>INDEX('O3-8hr'!$A:$Y,$IU71+HP$23-$G$23,$IT71)</f>
        <v>43</v>
      </c>
      <c r="HQ71" s="12">
        <f>INDEX('O3-8hr'!$A:$Y,$IU71+HQ$23-$G$23,$IT71)</f>
        <v>53.000000000000007</v>
      </c>
      <c r="HR71" s="12">
        <f>INDEX('O3-8hr'!$A:$Y,$IU71+HR$23-$G$23,$IT71)</f>
        <v>50</v>
      </c>
      <c r="HS71" s="12">
        <f>INDEX('O3-8hr'!$A:$Y,$IU71+HS$23-$G$23,$IT71)</f>
        <v>39</v>
      </c>
      <c r="HT71" s="12">
        <f>INDEX('O3-8hr'!$A:$Y,$IU71+HT$23-$G$23,$IT71)</f>
        <v>16</v>
      </c>
      <c r="HU71" s="12">
        <f>INDEX('O3-8hr'!$A:$Y,$IU71+HU$23-$G$23,$IT71)</f>
        <v>14</v>
      </c>
      <c r="HV71" s="12">
        <f>INDEX('O3-8hr'!$A:$Y,$IU71+HV$23-$G$23,$IT71)</f>
        <v>32</v>
      </c>
      <c r="HW71" s="12">
        <f>INDEX('O3-8hr'!$A:$Y,$IU71+HW$23-$G$23,$IT71)</f>
        <v>33</v>
      </c>
      <c r="HX71" s="12">
        <f>INDEX('O3-8hr'!$A:$Y,$IU71+HX$23-$G$23,$IT71)</f>
        <v>29</v>
      </c>
      <c r="HY71" s="12">
        <f>INDEX('O3-8hr'!$A:$Y,$IU71+HY$23-$G$23,$IT71)</f>
        <v>29</v>
      </c>
      <c r="HZ71" s="12">
        <f>INDEX('O3-8hr'!$A:$Y,$IU71+HZ$23-$G$23,$IT71)</f>
        <v>24</v>
      </c>
      <c r="IA71" s="12">
        <f>INDEX('O3-8hr'!$A:$Y,$IU71+IA$23-$G$23,$IT71)</f>
        <v>26.000000000000004</v>
      </c>
      <c r="IB71" s="12">
        <f>INDEX('O3-8hr'!$A:$Y,$IU71+IB$23-$G$23,$IT71)</f>
        <v>28</v>
      </c>
      <c r="IC71" s="12">
        <f>INDEX('O3-8hr'!$A:$Y,$IU71+IC$23-$G$23,$IT71)</f>
        <v>28</v>
      </c>
      <c r="ID71" s="12">
        <f>INDEX('O3-8hr'!$A:$Y,$IU71+ID$23-$G$23,$IT71)</f>
        <v>38</v>
      </c>
      <c r="IE71" s="12">
        <f>INDEX('O3-8hr'!$A:$Y,$IU71+IE$23-$G$23,$IT71)</f>
        <v>39</v>
      </c>
      <c r="IF71" s="12">
        <f>INDEX('O3-8hr'!$A:$Y,$IU71+IF$23-$G$23,$IT71)</f>
        <v>45.000000000000007</v>
      </c>
      <c r="IG71" s="12">
        <f>INDEX('O3-8hr'!$A:$Y,$IU71+IG$23-$G$23,$IT71)</f>
        <v>44.000000000000007</v>
      </c>
      <c r="IH71" s="12">
        <f>INDEX('O3-8hr'!$A:$Y,$IU71+IH$23-$G$23,$IT71)</f>
        <v>48</v>
      </c>
      <c r="II71" s="12">
        <f>INDEX('O3-8hr'!$A:$Y,$IU71+II$23-$G$23,$IT71)</f>
        <v>37.000000000000007</v>
      </c>
      <c r="IJ71" s="12" t="str">
        <f>INDEX('O3-8hr'!$A:$Y,$IU71+IJ$23-$G$23,$IT71)</f>
        <v/>
      </c>
      <c r="IK71" s="12">
        <f>INDEX('O3-8hr'!$A:$Y,$IU71+IK$23-$G$23,$IT71)</f>
        <v>32</v>
      </c>
      <c r="IL71" s="12">
        <f>INDEX('O3-8hr'!$A:$Y,$IU71+IL$23-$G$23,$IT71)</f>
        <v>20</v>
      </c>
      <c r="IM71" s="12" t="str">
        <f>INDEX('O3-8hr'!$A:$Y,$IU71+IM$23-$G$23,$IT71)</f>
        <v/>
      </c>
      <c r="IN71" s="12" t="str">
        <f>INDEX('O3-8hr'!$A:$Y,$IU71+IN$23-$G$23,$IT71)</f>
        <v/>
      </c>
      <c r="IO71" s="12" t="str">
        <f>INDEX('O3-8hr'!$A:$Y,$IU71+IO$23-$G$23,$IT71)</f>
        <v/>
      </c>
      <c r="IP71" s="12" t="str">
        <f>INDEX('O3-8hr'!$A:$Y,$IU71+IP$23-$G$23,$IT71)</f>
        <v/>
      </c>
      <c r="IQ71" s="17">
        <f>INDEX('O3-8hr'!$A:$Y,$IU71+IQ$23-$G$23,$IT71)</f>
        <v>27</v>
      </c>
      <c r="IR71" s="26">
        <f t="shared" si="58"/>
        <v>92</v>
      </c>
      <c r="IT71" s="26">
        <f>MATCH($B71,'O3-8hr'!$1:$1,0)</f>
        <v>24</v>
      </c>
      <c r="IU71" s="38">
        <f>MATCH(DATE($A71,$IT$19,$IU$19),'O3-8hr'!$B:$B,0)</f>
        <v>796</v>
      </c>
    </row>
    <row r="72" spans="1:255" ht="12.75" customHeight="1" x14ac:dyDescent="0.2">
      <c r="A72" s="87">
        <v>2017</v>
      </c>
      <c r="B72" s="87">
        <v>421010048</v>
      </c>
      <c r="C72" s="89">
        <f>INDEX(Sites!$A:$N,MATCH($B72,Sites!$A:$A,0),2)</f>
        <v>39.991388999999998</v>
      </c>
      <c r="D72" s="87" t="str">
        <f>INDEX(Sites!$A:$N,MATCH($B72,Sites!$A:$A,0),4)</f>
        <v>PA</v>
      </c>
      <c r="E72" s="87" t="str">
        <f>INDEX(Sites!$A:$N,MATCH($B72,Sites!$A:$A,0),10)</f>
        <v>22.0</v>
      </c>
      <c r="F72" s="149" t="str">
        <f>INDEX(Sites!$A:$N,MATCH($B72,Sites!$A:$A,0),6)</f>
        <v>Philadelphia (NEW)</v>
      </c>
      <c r="G72" s="16">
        <f>INDEX('O3-8hr'!$A:$Y,$IU72+G$23-$G$23,$IT72)</f>
        <v>34</v>
      </c>
      <c r="H72" s="11">
        <f>INDEX('O3-8hr'!$A:$Y,$IU72+H$23-$G$23,$IT72)</f>
        <v>40</v>
      </c>
      <c r="I72" s="11">
        <f>INDEX('O3-8hr'!$A:$Y,$IU72+I$23-$G$23,$IT72)</f>
        <v>37.000000000000007</v>
      </c>
      <c r="J72" s="11">
        <f>INDEX('O3-8hr'!$A:$Y,$IU72+J$23-$G$23,$IT72)</f>
        <v>40</v>
      </c>
      <c r="K72" s="11">
        <f>INDEX('O3-8hr'!$A:$Y,$IU72+K$23-$G$23,$IT72)</f>
        <v>39</v>
      </c>
      <c r="L72" s="11">
        <f>INDEX('O3-8hr'!$A:$Y,$IU72+L$23-$G$23,$IT72)</f>
        <v>40</v>
      </c>
      <c r="M72" s="11">
        <f>INDEX('O3-8hr'!$A:$Y,$IU72+M$23-$G$23,$IT72)</f>
        <v>42</v>
      </c>
      <c r="N72" s="11">
        <f>INDEX('O3-8hr'!$A:$Y,$IU72+N$23-$G$23,$IT72)</f>
        <v>43</v>
      </c>
      <c r="O72" s="11">
        <f>INDEX('O3-8hr'!$A:$Y,$IU72+O$23-$G$23,$IT72)</f>
        <v>42</v>
      </c>
      <c r="P72" s="11">
        <f>INDEX('O3-8hr'!$A:$Y,$IU72+P$23-$G$23,$IT72)</f>
        <v>37.000000000000007</v>
      </c>
      <c r="Q72" s="11">
        <f>INDEX('O3-8hr'!$A:$Y,$IU72+Q$23-$G$23,$IT72)</f>
        <v>40</v>
      </c>
      <c r="R72" s="11">
        <f>INDEX('O3-8hr'!$A:$Y,$IU72+R$23-$G$23,$IT72)</f>
        <v>37.000000000000007</v>
      </c>
      <c r="S72" s="11">
        <f>INDEX('O3-8hr'!$A:$Y,$IU72+S$23-$G$23,$IT72)</f>
        <v>38</v>
      </c>
      <c r="T72" s="11">
        <f>INDEX('O3-8hr'!$A:$Y,$IU72+T$23-$G$23,$IT72)</f>
        <v>35</v>
      </c>
      <c r="U72" s="11">
        <f>INDEX('O3-8hr'!$A:$Y,$IU72+U$23-$G$23,$IT72)</f>
        <v>39</v>
      </c>
      <c r="V72" s="11">
        <f>INDEX('O3-8hr'!$A:$Y,$IU72+V$23-$G$23,$IT72)</f>
        <v>43</v>
      </c>
      <c r="W72" s="11">
        <f>INDEX('O3-8hr'!$A:$Y,$IU72+W$23-$G$23,$IT72)</f>
        <v>43</v>
      </c>
      <c r="X72" s="11">
        <f>INDEX('O3-8hr'!$A:$Y,$IU72+X$23-$G$23,$IT72)</f>
        <v>37.000000000000007</v>
      </c>
      <c r="Y72" s="11">
        <f>INDEX('O3-8hr'!$A:$Y,$IU72+Y$23-$G$23,$IT72)</f>
        <v>54</v>
      </c>
      <c r="Z72" s="11">
        <f>INDEX('O3-8hr'!$A:$Y,$IU72+Z$23-$G$23,$IT72)</f>
        <v>46</v>
      </c>
      <c r="AA72" s="11">
        <f>INDEX('O3-8hr'!$A:$Y,$IU72+AA$23-$G$23,$IT72)</f>
        <v>38</v>
      </c>
      <c r="AB72" s="11">
        <f>INDEX('O3-8hr'!$A:$Y,$IU72+AB$23-$G$23,$IT72)</f>
        <v>43</v>
      </c>
      <c r="AC72" s="11">
        <f>INDEX('O3-8hr'!$A:$Y,$IU72+AC$23-$G$23,$IT72)</f>
        <v>39</v>
      </c>
      <c r="AD72" s="11">
        <f>INDEX('O3-8hr'!$A:$Y,$IU72+AD$23-$G$23,$IT72)</f>
        <v>45.000000000000007</v>
      </c>
      <c r="AE72" s="11">
        <f>INDEX('O3-8hr'!$A:$Y,$IU72+AE$23-$G$23,$IT72)</f>
        <v>33</v>
      </c>
      <c r="AF72" s="11">
        <f>INDEX('O3-8hr'!$A:$Y,$IU72+AF$23-$G$23,$IT72)</f>
        <v>37.000000000000007</v>
      </c>
      <c r="AG72" s="11">
        <f>INDEX('O3-8hr'!$A:$Y,$IU72+AG$23-$G$23,$IT72)</f>
        <v>13.000000000000002</v>
      </c>
      <c r="AH72" s="11">
        <f>INDEX('O3-8hr'!$A:$Y,$IU72+AH$23-$G$23,$IT72)</f>
        <v>9.0000000000000018</v>
      </c>
      <c r="AI72" s="11">
        <f>INDEX('O3-8hr'!$A:$Y,$IU72+AI$23-$G$23,$IT72)</f>
        <v>40</v>
      </c>
      <c r="AJ72" s="11">
        <f>INDEX('O3-8hr'!$A:$Y,$IU72+AJ$23-$G$23,$IT72)</f>
        <v>37.000000000000007</v>
      </c>
      <c r="AK72" s="11">
        <f>INDEX('O3-8hr'!$A:$Y,$IU72+AK$23-$G$23,$IT72)</f>
        <v>35</v>
      </c>
      <c r="AL72" s="11">
        <f>INDEX('O3-8hr'!$A:$Y,$IU72+AL$23-$G$23,$IT72)</f>
        <v>36.000000000000007</v>
      </c>
      <c r="AM72" s="11">
        <f>INDEX('O3-8hr'!$A:$Y,$IU72+AM$23-$G$23,$IT72)</f>
        <v>46</v>
      </c>
      <c r="AN72" s="11">
        <f>INDEX('O3-8hr'!$A:$Y,$IU72+AN$23-$G$23,$IT72)</f>
        <v>50</v>
      </c>
      <c r="AO72" s="11">
        <f>INDEX('O3-8hr'!$A:$Y,$IU72+AO$23-$G$23,$IT72)</f>
        <v>40</v>
      </c>
      <c r="AP72" s="11">
        <f>INDEX('O3-8hr'!$A:$Y,$IU72+AP$23-$G$23,$IT72)</f>
        <v>48</v>
      </c>
      <c r="AQ72" s="11">
        <f>INDEX('O3-8hr'!$A:$Y,$IU72+AQ$23-$G$23,$IT72)</f>
        <v>34</v>
      </c>
      <c r="AR72" s="11">
        <f>INDEX('O3-8hr'!$A:$Y,$IU72+AR$23-$G$23,$IT72)</f>
        <v>33</v>
      </c>
      <c r="AS72" s="11">
        <f>INDEX('O3-8hr'!$A:$Y,$IU72+AS$23-$G$23,$IT72)</f>
        <v>46</v>
      </c>
      <c r="AT72" s="11">
        <f>INDEX('O3-8hr'!$A:$Y,$IU72+AT$23-$G$23,$IT72)</f>
        <v>55</v>
      </c>
      <c r="AU72" s="11">
        <f>INDEX('O3-8hr'!$A:$Y,$IU72+AU$23-$G$23,$IT72)</f>
        <v>59.000000000000007</v>
      </c>
      <c r="AV72" s="11" t="str">
        <f>INDEX('O3-8hr'!$A:$Y,$IU72+AV$23-$G$23,$IT72)</f>
        <v/>
      </c>
      <c r="AW72" s="11">
        <f>INDEX('O3-8hr'!$A:$Y,$IU72+AW$23-$G$23,$IT72)</f>
        <v>50</v>
      </c>
      <c r="AX72" s="11">
        <f>INDEX('O3-8hr'!$A:$Y,$IU72+AX$23-$G$23,$IT72)</f>
        <v>46</v>
      </c>
      <c r="AY72" s="11">
        <f>INDEX('O3-8hr'!$A:$Y,$IU72+AY$23-$G$23,$IT72)</f>
        <v>52.000000000000007</v>
      </c>
      <c r="AZ72" s="11">
        <f>INDEX('O3-8hr'!$A:$Y,$IU72+AZ$23-$G$23,$IT72)</f>
        <v>49</v>
      </c>
      <c r="BA72" s="11">
        <f>INDEX('O3-8hr'!$A:$Y,$IU72+BA$23-$G$23,$IT72)</f>
        <v>55</v>
      </c>
      <c r="BB72" s="11">
        <f>INDEX('O3-8hr'!$A:$Y,$IU72+BB$23-$G$23,$IT72)</f>
        <v>38</v>
      </c>
      <c r="BC72" s="11">
        <f>INDEX('O3-8hr'!$A:$Y,$IU72+BC$23-$G$23,$IT72)</f>
        <v>44.000000000000007</v>
      </c>
      <c r="BD72" s="11">
        <f>INDEX('O3-8hr'!$A:$Y,$IU72+BD$23-$G$23,$IT72)</f>
        <v>43</v>
      </c>
      <c r="BE72" s="11" t="str">
        <f>INDEX('O3-8hr'!$A:$Y,$IU72+BE$23-$G$23,$IT72)</f>
        <v/>
      </c>
      <c r="BF72" s="11" t="str">
        <f>INDEX('O3-8hr'!$A:$Y,$IU72+BF$23-$G$23,$IT72)</f>
        <v/>
      </c>
      <c r="BG72" s="11" t="str">
        <f>INDEX('O3-8hr'!$A:$Y,$IU72+BG$23-$G$23,$IT72)</f>
        <v/>
      </c>
      <c r="BH72" s="11" t="str">
        <f>INDEX('O3-8hr'!$A:$Y,$IU72+BH$23-$G$23,$IT72)</f>
        <v/>
      </c>
      <c r="BI72" s="11">
        <f>INDEX('O3-8hr'!$A:$Y,$IU72+BI$23-$G$23,$IT72)</f>
        <v>34</v>
      </c>
      <c r="BJ72" s="11">
        <f>INDEX('O3-8hr'!$A:$Y,$IU72+BJ$23-$G$23,$IT72)</f>
        <v>33</v>
      </c>
      <c r="BK72" s="11">
        <f>INDEX('O3-8hr'!$A:$Y,$IU72+BK$23-$G$23,$IT72)</f>
        <v>24</v>
      </c>
      <c r="BL72" s="11">
        <f>INDEX('O3-8hr'!$A:$Y,$IU72+BL$23-$G$23,$IT72)</f>
        <v>44.000000000000007</v>
      </c>
      <c r="BM72" s="11">
        <f>INDEX('O3-8hr'!$A:$Y,$IU72+BM$23-$G$23,$IT72)</f>
        <v>58</v>
      </c>
      <c r="BN72" s="11">
        <f>INDEX('O3-8hr'!$A:$Y,$IU72+BN$23-$G$23,$IT72)</f>
        <v>47</v>
      </c>
      <c r="BO72" s="11">
        <f>INDEX('O3-8hr'!$A:$Y,$IU72+BO$23-$G$23,$IT72)</f>
        <v>42</v>
      </c>
      <c r="BP72" s="11">
        <f>INDEX('O3-8hr'!$A:$Y,$IU72+BP$23-$G$23,$IT72)</f>
        <v>30</v>
      </c>
      <c r="BQ72" s="11">
        <f>INDEX('O3-8hr'!$A:$Y,$IU72+BQ$23-$G$23,$IT72)</f>
        <v>47</v>
      </c>
      <c r="BR72" s="11">
        <f>INDEX('O3-8hr'!$A:$Y,$IU72+BR$23-$G$23,$IT72)</f>
        <v>38</v>
      </c>
      <c r="BS72" s="11">
        <f>INDEX('O3-8hr'!$A:$Y,$IU72+BS$23-$G$23,$IT72)</f>
        <v>43</v>
      </c>
      <c r="BT72" s="11">
        <f>INDEX('O3-8hr'!$A:$Y,$IU72+BT$23-$G$23,$IT72)</f>
        <v>38</v>
      </c>
      <c r="BU72" s="11">
        <f>INDEX('O3-8hr'!$A:$Y,$IU72+BU$23-$G$23,$IT72)</f>
        <v>32</v>
      </c>
      <c r="BV72" s="11">
        <f>INDEX('O3-8hr'!$A:$Y,$IU72+BV$23-$G$23,$IT72)</f>
        <v>32</v>
      </c>
      <c r="BW72" s="11">
        <f>INDEX('O3-8hr'!$A:$Y,$IU72+BW$23-$G$23,$IT72)</f>
        <v>38</v>
      </c>
      <c r="BX72" s="11">
        <f>INDEX('O3-8hr'!$A:$Y,$IU72+BX$23-$G$23,$IT72)</f>
        <v>48</v>
      </c>
      <c r="BY72" s="11">
        <f>INDEX('O3-8hr'!$A:$Y,$IU72+BY$23-$G$23,$IT72)</f>
        <v>48</v>
      </c>
      <c r="BZ72" s="11">
        <f>INDEX('O3-8hr'!$A:$Y,$IU72+BZ$23-$G$23,$IT72)</f>
        <v>32</v>
      </c>
      <c r="CA72" s="11">
        <f>INDEX('O3-8hr'!$A:$Y,$IU72+CA$23-$G$23,$IT72)</f>
        <v>34</v>
      </c>
      <c r="CB72" s="11">
        <f>INDEX('O3-8hr'!$A:$Y,$IU72+CB$23-$G$23,$IT72)</f>
        <v>30</v>
      </c>
      <c r="CC72" s="11">
        <f>INDEX('O3-8hr'!$A:$Y,$IU72+CC$23-$G$23,$IT72)</f>
        <v>47</v>
      </c>
      <c r="CD72" s="11">
        <f>INDEX('O3-8hr'!$A:$Y,$IU72+CD$23-$G$23,$IT72)</f>
        <v>36.000000000000007</v>
      </c>
      <c r="CE72" s="11">
        <f>INDEX('O3-8hr'!$A:$Y,$IU72+CE$23-$G$23,$IT72)</f>
        <v>54</v>
      </c>
      <c r="CF72" s="11">
        <f>INDEX('O3-8hr'!$A:$Y,$IU72+CF$23-$G$23,$IT72)</f>
        <v>76</v>
      </c>
      <c r="CG72" s="11">
        <f>INDEX('O3-8hr'!$A:$Y,$IU72+CG$23-$G$23,$IT72)</f>
        <v>79</v>
      </c>
      <c r="CH72" s="11">
        <f>INDEX('O3-8hr'!$A:$Y,$IU72+CH$23-$G$23,$IT72)</f>
        <v>53.000000000000007</v>
      </c>
      <c r="CI72" s="11">
        <f>INDEX('O3-8hr'!$A:$Y,$IU72+CI$23-$G$23,$IT72)</f>
        <v>36.000000000000007</v>
      </c>
      <c r="CJ72" s="11">
        <f>INDEX('O3-8hr'!$A:$Y,$IU72+CJ$23-$G$23,$IT72)</f>
        <v>42</v>
      </c>
      <c r="CK72" s="11">
        <f>INDEX('O3-8hr'!$A:$Y,$IU72+CK$23-$G$23,$IT72)</f>
        <v>17</v>
      </c>
      <c r="CL72" s="11">
        <f>INDEX('O3-8hr'!$A:$Y,$IU72+CL$23-$G$23,$IT72)</f>
        <v>31</v>
      </c>
      <c r="CM72" s="11">
        <f>INDEX('O3-8hr'!$A:$Y,$IU72+CM$23-$G$23,$IT72)</f>
        <v>47</v>
      </c>
      <c r="CN72" s="11">
        <f>INDEX('O3-8hr'!$A:$Y,$IU72+CN$23-$G$23,$IT72)</f>
        <v>31</v>
      </c>
      <c r="CO72" s="11">
        <f>INDEX('O3-8hr'!$A:$Y,$IU72+CO$23-$G$23,$IT72)</f>
        <v>35</v>
      </c>
      <c r="CP72" s="11">
        <f>INDEX('O3-8hr'!$A:$Y,$IU72+CP$23-$G$23,$IT72)</f>
        <v>15.000000000000002</v>
      </c>
      <c r="CQ72" s="11">
        <f>INDEX('O3-8hr'!$A:$Y,$IU72+CQ$23-$G$23,$IT72)</f>
        <v>30</v>
      </c>
      <c r="CR72" s="11">
        <f>INDEX('O3-8hr'!$A:$Y,$IU72+CR$23-$G$23,$IT72)</f>
        <v>32</v>
      </c>
      <c r="CS72" s="11">
        <f>INDEX('O3-8hr'!$A:$Y,$IU72+CS$23-$G$23,$IT72)</f>
        <v>27</v>
      </c>
      <c r="CT72" s="11">
        <f>INDEX('O3-8hr'!$A:$Y,$IU72+CT$23-$G$23,$IT72)</f>
        <v>54</v>
      </c>
      <c r="CU72" s="11">
        <f>INDEX('O3-8hr'!$A:$Y,$IU72+CU$23-$G$23,$IT72)</f>
        <v>54</v>
      </c>
      <c r="CV72" s="11">
        <f>INDEX('O3-8hr'!$A:$Y,$IU72+CV$23-$G$23,$IT72)</f>
        <v>45.000000000000007</v>
      </c>
      <c r="CW72" s="11">
        <f>INDEX('O3-8hr'!$A:$Y,$IU72+CW$23-$G$23,$IT72)</f>
        <v>41</v>
      </c>
      <c r="CX72" s="11">
        <f>INDEX('O3-8hr'!$A:$Y,$IU72+CX$23-$G$23,$IT72)</f>
        <v>51.000000000000007</v>
      </c>
      <c r="CY72" s="11">
        <f>INDEX('O3-8hr'!$A:$Y,$IU72+CY$23-$G$23,$IT72)</f>
        <v>35</v>
      </c>
      <c r="CZ72" s="11">
        <f>INDEX('O3-8hr'!$A:$Y,$IU72+CZ$23-$G$23,$IT72)</f>
        <v>19</v>
      </c>
      <c r="DA72" s="11">
        <f>INDEX('O3-8hr'!$A:$Y,$IU72+DA$23-$G$23,$IT72)</f>
        <v>31</v>
      </c>
      <c r="DB72" s="11">
        <f>INDEX('O3-8hr'!$A:$Y,$IU72+DB$23-$G$23,$IT72)</f>
        <v>40</v>
      </c>
      <c r="DC72" s="11">
        <f>INDEX('O3-8hr'!$A:$Y,$IU72+DC$23-$G$23,$IT72)</f>
        <v>50</v>
      </c>
      <c r="DD72" s="11">
        <f>INDEX('O3-8hr'!$A:$Y,$IU72+DD$23-$G$23,$IT72)</f>
        <v>71.000000000000014</v>
      </c>
      <c r="DE72" s="11">
        <f>INDEX('O3-8hr'!$A:$Y,$IU72+DE$23-$G$23,$IT72)</f>
        <v>65</v>
      </c>
      <c r="DF72" s="11">
        <f>INDEX('O3-8hr'!$A:$Y,$IU72+DF$23-$G$23,$IT72)</f>
        <v>71.000000000000014</v>
      </c>
      <c r="DG72" s="11">
        <f>INDEX('O3-8hr'!$A:$Y,$IU72+DG$23-$G$23,$IT72)</f>
        <v>73.000000000000014</v>
      </c>
      <c r="DH72" s="11" t="str">
        <f>INDEX('O3-8hr'!$A:$Y,$IU72+DH$23-$G$23,$IT72)</f>
        <v/>
      </c>
      <c r="DI72" s="11" t="str">
        <f>INDEX('O3-8hr'!$A:$Y,$IU72+DI$23-$G$23,$IT72)</f>
        <v/>
      </c>
      <c r="DJ72" s="11">
        <f>INDEX('O3-8hr'!$A:$Y,$IU72+DJ$23-$G$23,$IT72)</f>
        <v>28</v>
      </c>
      <c r="DK72" s="11">
        <f>INDEX('O3-8hr'!$A:$Y,$IU72+DK$23-$G$23,$IT72)</f>
        <v>29</v>
      </c>
      <c r="DL72" s="11">
        <f>INDEX('O3-8hr'!$A:$Y,$IU72+DL$23-$G$23,$IT72)</f>
        <v>41</v>
      </c>
      <c r="DM72" s="11">
        <f>INDEX('O3-8hr'!$A:$Y,$IU72+DM$23-$G$23,$IT72)</f>
        <v>33</v>
      </c>
      <c r="DN72" s="11">
        <f>INDEX('O3-8hr'!$A:$Y,$IU72+DN$23-$G$23,$IT72)</f>
        <v>58</v>
      </c>
      <c r="DO72" s="11">
        <f>INDEX('O3-8hr'!$A:$Y,$IU72+DO$23-$G$23,$IT72)</f>
        <v>60</v>
      </c>
      <c r="DP72" s="11">
        <f>INDEX('O3-8hr'!$A:$Y,$IU72+DP$23-$G$23,$IT72)</f>
        <v>76</v>
      </c>
      <c r="DQ72" s="11">
        <f>INDEX('O3-8hr'!$A:$Y,$IU72+DQ$23-$G$23,$IT72)</f>
        <v>29</v>
      </c>
      <c r="DR72" s="11">
        <f>INDEX('O3-8hr'!$A:$Y,$IU72+DR$23-$G$23,$IT72)</f>
        <v>47</v>
      </c>
      <c r="DS72" s="11">
        <f>INDEX('O3-8hr'!$A:$Y,$IU72+DS$23-$G$23,$IT72)</f>
        <v>55</v>
      </c>
      <c r="DT72" s="11">
        <f>INDEX('O3-8hr'!$A:$Y,$IU72+DT$23-$G$23,$IT72)</f>
        <v>54</v>
      </c>
      <c r="DU72" s="11">
        <f>INDEX('O3-8hr'!$A:$Y,$IU72+DU$23-$G$23,$IT72)</f>
        <v>49</v>
      </c>
      <c r="DV72" s="11">
        <f>INDEX('O3-8hr'!$A:$Y,$IU72+DV$23-$G$23,$IT72)</f>
        <v>48</v>
      </c>
      <c r="DW72" s="11">
        <f>INDEX('O3-8hr'!$A:$Y,$IU72+DW$23-$G$23,$IT72)</f>
        <v>61.000000000000007</v>
      </c>
      <c r="DX72" s="11">
        <f>INDEX('O3-8hr'!$A:$Y,$IU72+DX$23-$G$23,$IT72)</f>
        <v>63</v>
      </c>
      <c r="DY72" s="11">
        <f>INDEX('O3-8hr'!$A:$Y,$IU72+DY$23-$G$23,$IT72)</f>
        <v>33</v>
      </c>
      <c r="DZ72" s="11">
        <f>INDEX('O3-8hr'!$A:$Y,$IU72+DZ$23-$G$23,$IT72)</f>
        <v>58</v>
      </c>
      <c r="EA72" s="11">
        <f>INDEX('O3-8hr'!$A:$Y,$IU72+EA$23-$G$23,$IT72)</f>
        <v>63</v>
      </c>
      <c r="EB72" s="11">
        <f>INDEX('O3-8hr'!$A:$Y,$IU72+EB$23-$G$23,$IT72)</f>
        <v>60</v>
      </c>
      <c r="EC72" s="11">
        <f>INDEX('O3-8hr'!$A:$Y,$IU72+EC$23-$G$23,$IT72)</f>
        <v>42</v>
      </c>
      <c r="ED72" s="11">
        <f>INDEX('O3-8hr'!$A:$Y,$IU72+ED$23-$G$23,$IT72)</f>
        <v>19</v>
      </c>
      <c r="EE72" s="11">
        <f>INDEX('O3-8hr'!$A:$Y,$IU72+EE$23-$G$23,$IT72)</f>
        <v>46</v>
      </c>
      <c r="EF72" s="11">
        <f>INDEX('O3-8hr'!$A:$Y,$IU72+EF$23-$G$23,$IT72)</f>
        <v>57</v>
      </c>
      <c r="EG72" s="11">
        <f>INDEX('O3-8hr'!$A:$Y,$IU72+EG$23-$G$23,$IT72)</f>
        <v>43</v>
      </c>
      <c r="EH72" s="11">
        <f>INDEX('O3-8hr'!$A:$Y,$IU72+EH$23-$G$23,$IT72)</f>
        <v>49</v>
      </c>
      <c r="EI72" s="11">
        <f>INDEX('O3-8hr'!$A:$Y,$IU72+EI$23-$G$23,$IT72)</f>
        <v>63</v>
      </c>
      <c r="EJ72" s="11">
        <f>INDEX('O3-8hr'!$A:$Y,$IU72+EJ$23-$G$23,$IT72)</f>
        <v>53.000000000000007</v>
      </c>
      <c r="EK72" s="11">
        <f>INDEX('O3-8hr'!$A:$Y,$IU72+EK$23-$G$23,$IT72)</f>
        <v>51.000000000000007</v>
      </c>
      <c r="EL72" s="11">
        <f>INDEX('O3-8hr'!$A:$Y,$IU72+EL$23-$G$23,$IT72)</f>
        <v>22.000000000000004</v>
      </c>
      <c r="EM72" s="11">
        <f>INDEX('O3-8hr'!$A:$Y,$IU72+EM$23-$G$23,$IT72)</f>
        <v>46</v>
      </c>
      <c r="EN72" s="11">
        <f>INDEX('O3-8hr'!$A:$Y,$IU72+EN$23-$G$23,$IT72)</f>
        <v>49</v>
      </c>
      <c r="EO72" s="11">
        <f>INDEX('O3-8hr'!$A:$Y,$IU72+EO$23-$G$23,$IT72)</f>
        <v>51.000000000000007</v>
      </c>
      <c r="EP72" s="11">
        <f>INDEX('O3-8hr'!$A:$Y,$IU72+EP$23-$G$23,$IT72)</f>
        <v>62</v>
      </c>
      <c r="EQ72" s="11">
        <f>INDEX('O3-8hr'!$A:$Y,$IU72+EQ$23-$G$23,$IT72)</f>
        <v>74.000000000000014</v>
      </c>
      <c r="ER72" s="11" t="str">
        <f>INDEX('O3-8hr'!$A:$Y,$IU72+ER$23-$G$23,$IT72)</f>
        <v/>
      </c>
      <c r="ES72" s="11">
        <f>INDEX('O3-8hr'!$A:$Y,$IU72+ES$23-$G$23,$IT72)</f>
        <v>59.000000000000007</v>
      </c>
      <c r="ET72" s="11">
        <f>INDEX('O3-8hr'!$A:$Y,$IU72+ET$23-$G$23,$IT72)</f>
        <v>77</v>
      </c>
      <c r="EU72" s="11">
        <f>INDEX('O3-8hr'!$A:$Y,$IU72+EU$23-$G$23,$IT72)</f>
        <v>47</v>
      </c>
      <c r="EV72" s="11">
        <f>INDEX('O3-8hr'!$A:$Y,$IU72+EV$23-$G$23,$IT72)</f>
        <v>46</v>
      </c>
      <c r="EW72" s="11">
        <f>INDEX('O3-8hr'!$A:$Y,$IU72+EW$23-$G$23,$IT72)</f>
        <v>32</v>
      </c>
      <c r="EX72" s="11">
        <f>INDEX('O3-8hr'!$A:$Y,$IU72+EX$23-$G$23,$IT72)</f>
        <v>36.000000000000007</v>
      </c>
      <c r="EY72" s="11">
        <f>INDEX('O3-8hr'!$A:$Y,$IU72+EY$23-$G$23,$IT72)</f>
        <v>37.000000000000007</v>
      </c>
      <c r="EZ72" s="11">
        <f>INDEX('O3-8hr'!$A:$Y,$IU72+EZ$23-$G$23,$IT72)</f>
        <v>48</v>
      </c>
      <c r="FA72" s="11">
        <f>INDEX('O3-8hr'!$A:$Y,$IU72+FA$23-$G$23,$IT72)</f>
        <v>28</v>
      </c>
      <c r="FB72" s="11">
        <f>INDEX('O3-8hr'!$A:$Y,$IU72+FB$23-$G$23,$IT72)</f>
        <v>35</v>
      </c>
      <c r="FC72" s="11">
        <f>INDEX('O3-8hr'!$A:$Y,$IU72+FC$23-$G$23,$IT72)</f>
        <v>44.000000000000007</v>
      </c>
      <c r="FD72" s="11">
        <f>INDEX('O3-8hr'!$A:$Y,$IU72+FD$23-$G$23,$IT72)</f>
        <v>71.000000000000014</v>
      </c>
      <c r="FE72" s="11">
        <f>INDEX('O3-8hr'!$A:$Y,$IU72+FE$23-$G$23,$IT72)</f>
        <v>48</v>
      </c>
      <c r="FF72" s="11">
        <f>INDEX('O3-8hr'!$A:$Y,$IU72+FF$23-$G$23,$IT72)</f>
        <v>52.000000000000007</v>
      </c>
      <c r="FG72" s="11">
        <f>INDEX('O3-8hr'!$A:$Y,$IU72+FG$23-$G$23,$IT72)</f>
        <v>45.000000000000007</v>
      </c>
      <c r="FH72" s="11">
        <f>INDEX('O3-8hr'!$A:$Y,$IU72+FH$23-$G$23,$IT72)</f>
        <v>34</v>
      </c>
      <c r="FI72" s="11">
        <f>INDEX('O3-8hr'!$A:$Y,$IU72+FI$23-$G$23,$IT72)</f>
        <v>33</v>
      </c>
      <c r="FJ72" s="11">
        <f>INDEX('O3-8hr'!$A:$Y,$IU72+FJ$23-$G$23,$IT72)</f>
        <v>25</v>
      </c>
      <c r="FK72" s="11">
        <f>INDEX('O3-8hr'!$A:$Y,$IU72+FK$23-$G$23,$IT72)</f>
        <v>37.000000000000007</v>
      </c>
      <c r="FL72" s="11">
        <f>INDEX('O3-8hr'!$A:$Y,$IU72+FL$23-$G$23,$IT72)</f>
        <v>55</v>
      </c>
      <c r="FM72" s="11">
        <f>INDEX('O3-8hr'!$A:$Y,$IU72+FM$23-$G$23,$IT72)</f>
        <v>56</v>
      </c>
      <c r="FN72" s="11">
        <f>INDEX('O3-8hr'!$A:$Y,$IU72+FN$23-$G$23,$IT72)</f>
        <v>51.000000000000007</v>
      </c>
      <c r="FO72" s="11" t="str">
        <f>INDEX('O3-8hr'!$A:$Y,$IU72+FO$23-$G$23,$IT72)</f>
        <v/>
      </c>
      <c r="FP72" s="11" t="str">
        <f>INDEX('O3-8hr'!$A:$Y,$IU72+FP$23-$G$23,$IT72)</f>
        <v/>
      </c>
      <c r="FQ72" s="11">
        <f>INDEX('O3-8hr'!$A:$Y,$IU72+FQ$23-$G$23,$IT72)</f>
        <v>56</v>
      </c>
      <c r="FR72" s="11">
        <f>INDEX('O3-8hr'!$A:$Y,$IU72+FR$23-$G$23,$IT72)</f>
        <v>21</v>
      </c>
      <c r="FS72" s="11">
        <f>INDEX('O3-8hr'!$A:$Y,$IU72+FS$23-$G$23,$IT72)</f>
        <v>54</v>
      </c>
      <c r="FT72" s="11">
        <f>INDEX('O3-8hr'!$A:$Y,$IU72+FT$23-$G$23,$IT72)</f>
        <v>56</v>
      </c>
      <c r="FU72" s="11">
        <f>INDEX('O3-8hr'!$A:$Y,$IU72+FU$23-$G$23,$IT72)</f>
        <v>29</v>
      </c>
      <c r="FV72" s="11">
        <f>INDEX('O3-8hr'!$A:$Y,$IU72+FV$23-$G$23,$IT72)</f>
        <v>54</v>
      </c>
      <c r="FW72" s="11">
        <f>INDEX('O3-8hr'!$A:$Y,$IU72+FW$23-$G$23,$IT72)</f>
        <v>40</v>
      </c>
      <c r="FX72" s="11">
        <f>INDEX('O3-8hr'!$A:$Y,$IU72+FX$23-$G$23,$IT72)</f>
        <v>52.000000000000007</v>
      </c>
      <c r="FY72" s="11">
        <f>INDEX('O3-8hr'!$A:$Y,$IU72+FY$23-$G$23,$IT72)</f>
        <v>50</v>
      </c>
      <c r="FZ72" s="11">
        <f>INDEX('O3-8hr'!$A:$Y,$IU72+FZ$23-$G$23,$IT72)</f>
        <v>45.000000000000007</v>
      </c>
      <c r="GA72" s="11">
        <f>INDEX('O3-8hr'!$A:$Y,$IU72+GA$23-$G$23,$IT72)</f>
        <v>43</v>
      </c>
      <c r="GB72" s="11">
        <f>INDEX('O3-8hr'!$A:$Y,$IU72+GB$23-$G$23,$IT72)</f>
        <v>34</v>
      </c>
      <c r="GC72" s="11">
        <f>INDEX('O3-8hr'!$A:$Y,$IU72+GC$23-$G$23,$IT72)</f>
        <v>39</v>
      </c>
      <c r="GD72" s="11">
        <f>INDEX('O3-8hr'!$A:$Y,$IU72+GD$23-$G$23,$IT72)</f>
        <v>46</v>
      </c>
      <c r="GE72" s="11">
        <f>INDEX('O3-8hr'!$A:$Y,$IU72+GE$23-$G$23,$IT72)</f>
        <v>36.000000000000007</v>
      </c>
      <c r="GF72" s="11">
        <f>INDEX('O3-8hr'!$A:$Y,$IU72+GF$23-$G$23,$IT72)</f>
        <v>14</v>
      </c>
      <c r="GG72" s="11">
        <f>INDEX('O3-8hr'!$A:$Y,$IU72+GG$23-$G$23,$IT72)</f>
        <v>42</v>
      </c>
      <c r="GH72" s="11">
        <f>INDEX('O3-8hr'!$A:$Y,$IU72+GH$23-$G$23,$IT72)</f>
        <v>49</v>
      </c>
      <c r="GI72" s="11">
        <f>INDEX('O3-8hr'!$A:$Y,$IU72+GI$23-$G$23,$IT72)</f>
        <v>33</v>
      </c>
      <c r="GJ72" s="11">
        <f>INDEX('O3-8hr'!$A:$Y,$IU72+GJ$23-$G$23,$IT72)</f>
        <v>32</v>
      </c>
      <c r="GK72" s="11">
        <f>INDEX('O3-8hr'!$A:$Y,$IU72+GK$23-$G$23,$IT72)</f>
        <v>28</v>
      </c>
      <c r="GL72" s="11">
        <f>INDEX('O3-8hr'!$A:$Y,$IU72+GL$23-$G$23,$IT72)</f>
        <v>51.000000000000007</v>
      </c>
      <c r="GM72" s="11">
        <f>INDEX('O3-8hr'!$A:$Y,$IU72+GM$23-$G$23,$IT72)</f>
        <v>46</v>
      </c>
      <c r="GN72" s="11">
        <f>INDEX('O3-8hr'!$A:$Y,$IU72+GN$23-$G$23,$IT72)</f>
        <v>21</v>
      </c>
      <c r="GO72" s="11">
        <f>INDEX('O3-8hr'!$A:$Y,$IU72+GO$23-$G$23,$IT72)</f>
        <v>36.000000000000007</v>
      </c>
      <c r="GP72" s="11">
        <f>INDEX('O3-8hr'!$A:$Y,$IU72+GP$23-$G$23,$IT72)</f>
        <v>32</v>
      </c>
      <c r="GQ72" s="11">
        <f>INDEX('O3-8hr'!$A:$Y,$IU72+GQ$23-$G$23,$IT72)</f>
        <v>27</v>
      </c>
      <c r="GR72" s="11">
        <f>INDEX('O3-8hr'!$A:$Y,$IU72+GR$23-$G$23,$IT72)</f>
        <v>26.000000000000004</v>
      </c>
      <c r="GS72" s="11">
        <f>INDEX('O3-8hr'!$A:$Y,$IU72+GS$23-$G$23,$IT72)</f>
        <v>31</v>
      </c>
      <c r="GT72" s="11">
        <f>INDEX('O3-8hr'!$A:$Y,$IU72+GT$23-$G$23,$IT72)</f>
        <v>40</v>
      </c>
      <c r="GU72" s="11">
        <f>INDEX('O3-8hr'!$A:$Y,$IU72+GU$23-$G$23,$IT72)</f>
        <v>20</v>
      </c>
      <c r="GV72" s="11">
        <f>INDEX('O3-8hr'!$A:$Y,$IU72+GV$23-$G$23,$IT72)</f>
        <v>47</v>
      </c>
      <c r="GW72" s="11">
        <f>INDEX('O3-8hr'!$A:$Y,$IU72+GW$23-$G$23,$IT72)</f>
        <v>47</v>
      </c>
      <c r="GX72" s="11">
        <f>INDEX('O3-8hr'!$A:$Y,$IU72+GX$23-$G$23,$IT72)</f>
        <v>51.000000000000007</v>
      </c>
      <c r="GY72" s="11">
        <f>INDEX('O3-8hr'!$A:$Y,$IU72+GY$23-$G$23,$IT72)</f>
        <v>51.000000000000007</v>
      </c>
      <c r="GZ72" s="11">
        <f>INDEX('O3-8hr'!$A:$Y,$IU72+GZ$23-$G$23,$IT72)</f>
        <v>20</v>
      </c>
      <c r="HA72" s="11">
        <f>INDEX('O3-8hr'!$A:$Y,$IU72+HA$23-$G$23,$IT72)</f>
        <v>19</v>
      </c>
      <c r="HB72" s="11">
        <f>INDEX('O3-8hr'!$A:$Y,$IU72+HB$23-$G$23,$IT72)</f>
        <v>24</v>
      </c>
      <c r="HC72" s="11">
        <f>INDEX('O3-8hr'!$A:$Y,$IU72+HC$23-$G$23,$IT72)</f>
        <v>31</v>
      </c>
      <c r="HD72" s="11" t="str">
        <f>INDEX('O3-8hr'!$A:$Y,$IU72+HD$23-$G$23,$IT72)</f>
        <v/>
      </c>
      <c r="HE72" s="11" t="str">
        <f>INDEX('O3-8hr'!$A:$Y,$IU72+HE$23-$G$23,$IT72)</f>
        <v/>
      </c>
      <c r="HF72" s="11" t="str">
        <f>INDEX('O3-8hr'!$A:$Y,$IU72+HF$23-$G$23,$IT72)</f>
        <v/>
      </c>
      <c r="HG72" s="11">
        <f>INDEX('O3-8hr'!$A:$Y,$IU72+HG$23-$G$23,$IT72)</f>
        <v>68</v>
      </c>
      <c r="HH72" s="11">
        <f>INDEX('O3-8hr'!$A:$Y,$IU72+HH$23-$G$23,$IT72)</f>
        <v>28</v>
      </c>
      <c r="HI72" s="11">
        <f>INDEX('O3-8hr'!$A:$Y,$IU72+HI$23-$G$23,$IT72)</f>
        <v>22.000000000000004</v>
      </c>
      <c r="HJ72" s="11">
        <f>INDEX('O3-8hr'!$A:$Y,$IU72+HJ$23-$G$23,$IT72)</f>
        <v>36.000000000000007</v>
      </c>
      <c r="HK72" s="11">
        <f>INDEX('O3-8hr'!$A:$Y,$IU72+HK$23-$G$23,$IT72)</f>
        <v>37.000000000000007</v>
      </c>
      <c r="HL72" s="11">
        <f>INDEX('O3-8hr'!$A:$Y,$IU72+HL$23-$G$23,$IT72)</f>
        <v>24</v>
      </c>
      <c r="HM72" s="11">
        <f>INDEX('O3-8hr'!$A:$Y,$IU72+HM$23-$G$23,$IT72)</f>
        <v>39</v>
      </c>
      <c r="HN72" s="11">
        <f>INDEX('O3-8hr'!$A:$Y,$IU72+HN$23-$G$23,$IT72)</f>
        <v>39</v>
      </c>
      <c r="HO72" s="11">
        <f>INDEX('O3-8hr'!$A:$Y,$IU72+HO$23-$G$23,$IT72)</f>
        <v>34</v>
      </c>
      <c r="HP72" s="11">
        <f>INDEX('O3-8hr'!$A:$Y,$IU72+HP$23-$G$23,$IT72)</f>
        <v>43</v>
      </c>
      <c r="HQ72" s="11">
        <f>INDEX('O3-8hr'!$A:$Y,$IU72+HQ$23-$G$23,$IT72)</f>
        <v>49</v>
      </c>
      <c r="HR72" s="11">
        <f>INDEX('O3-8hr'!$A:$Y,$IU72+HR$23-$G$23,$IT72)</f>
        <v>50</v>
      </c>
      <c r="HS72" s="11">
        <f>INDEX('O3-8hr'!$A:$Y,$IU72+HS$23-$G$23,$IT72)</f>
        <v>37.000000000000007</v>
      </c>
      <c r="HT72" s="11">
        <f>INDEX('O3-8hr'!$A:$Y,$IU72+HT$23-$G$23,$IT72)</f>
        <v>17</v>
      </c>
      <c r="HU72" s="11">
        <f>INDEX('O3-8hr'!$A:$Y,$IU72+HU$23-$G$23,$IT72)</f>
        <v>15.000000000000002</v>
      </c>
      <c r="HV72" s="11">
        <f>INDEX('O3-8hr'!$A:$Y,$IU72+HV$23-$G$23,$IT72)</f>
        <v>30</v>
      </c>
      <c r="HW72" s="11">
        <f>INDEX('O3-8hr'!$A:$Y,$IU72+HW$23-$G$23,$IT72)</f>
        <v>30</v>
      </c>
      <c r="HX72" s="11">
        <f>INDEX('O3-8hr'!$A:$Y,$IU72+HX$23-$G$23,$IT72)</f>
        <v>28</v>
      </c>
      <c r="HY72" s="11">
        <f>INDEX('O3-8hr'!$A:$Y,$IU72+HY$23-$G$23,$IT72)</f>
        <v>24</v>
      </c>
      <c r="HZ72" s="11">
        <f>INDEX('O3-8hr'!$A:$Y,$IU72+HZ$23-$G$23,$IT72)</f>
        <v>22.000000000000004</v>
      </c>
      <c r="IA72" s="11">
        <f>INDEX('O3-8hr'!$A:$Y,$IU72+IA$23-$G$23,$IT72)</f>
        <v>25</v>
      </c>
      <c r="IB72" s="11" t="str">
        <f>INDEX('O3-8hr'!$A:$Y,$IU72+IB$23-$G$23,$IT72)</f>
        <v/>
      </c>
      <c r="IC72" s="11" t="str">
        <f>INDEX('O3-8hr'!$A:$Y,$IU72+IC$23-$G$23,$IT72)</f>
        <v/>
      </c>
      <c r="ID72" s="11">
        <f>INDEX('O3-8hr'!$A:$Y,$IU72+ID$23-$G$23,$IT72)</f>
        <v>36.000000000000007</v>
      </c>
      <c r="IE72" s="11">
        <f>INDEX('O3-8hr'!$A:$Y,$IU72+IE$23-$G$23,$IT72)</f>
        <v>39</v>
      </c>
      <c r="IF72" s="11">
        <f>INDEX('O3-8hr'!$A:$Y,$IU72+IF$23-$G$23,$IT72)</f>
        <v>41</v>
      </c>
      <c r="IG72" s="11">
        <f>INDEX('O3-8hr'!$A:$Y,$IU72+IG$23-$G$23,$IT72)</f>
        <v>36.000000000000007</v>
      </c>
      <c r="IH72" s="11">
        <f>INDEX('O3-8hr'!$A:$Y,$IU72+IH$23-$G$23,$IT72)</f>
        <v>46</v>
      </c>
      <c r="II72" s="11">
        <f>INDEX('O3-8hr'!$A:$Y,$IU72+II$23-$G$23,$IT72)</f>
        <v>37.000000000000007</v>
      </c>
      <c r="IJ72" s="11">
        <f>INDEX('O3-8hr'!$A:$Y,$IU72+IJ$23-$G$23,$IT72)</f>
        <v>37.000000000000007</v>
      </c>
      <c r="IK72" s="11">
        <f>INDEX('O3-8hr'!$A:$Y,$IU72+IK$23-$G$23,$IT72)</f>
        <v>29</v>
      </c>
      <c r="IL72" s="11">
        <f>INDEX('O3-8hr'!$A:$Y,$IU72+IL$23-$G$23,$IT72)</f>
        <v>18.000000000000004</v>
      </c>
      <c r="IM72" s="11">
        <f>INDEX('O3-8hr'!$A:$Y,$IU72+IM$23-$G$23,$IT72)</f>
        <v>35</v>
      </c>
      <c r="IN72" s="11">
        <f>INDEX('O3-8hr'!$A:$Y,$IU72+IN$23-$G$23,$IT72)</f>
        <v>48</v>
      </c>
      <c r="IO72" s="11">
        <f>INDEX('O3-8hr'!$A:$Y,$IU72+IO$23-$G$23,$IT72)</f>
        <v>31</v>
      </c>
      <c r="IP72" s="11">
        <f>INDEX('O3-8hr'!$A:$Y,$IU72+IP$23-$G$23,$IT72)</f>
        <v>28</v>
      </c>
      <c r="IQ72" s="13">
        <f>INDEX('O3-8hr'!$A:$Y,$IU72+IQ$23-$G$23,$IT72)</f>
        <v>25</v>
      </c>
      <c r="IR72" s="87">
        <f t="shared" si="58"/>
        <v>79</v>
      </c>
      <c r="IT72" s="87">
        <f>MATCH($B72,'O3-8hr'!$1:$1,0)</f>
        <v>25</v>
      </c>
      <c r="IU72" s="97">
        <f>MATCH(DATE($A72,$IT$19,$IU$19),'O3-8hr'!$B:$B,0)</f>
        <v>796</v>
      </c>
    </row>
    <row r="73" spans="1:255" s="7" customFormat="1" ht="12.75" customHeight="1" x14ac:dyDescent="0.2">
      <c r="B73" s="7" t="s">
        <v>78</v>
      </c>
      <c r="C73" s="78"/>
      <c r="IT73" s="9"/>
    </row>
    <row r="74" spans="1:255" s="7" customFormat="1" ht="12.75" customHeight="1" x14ac:dyDescent="0.2">
      <c r="B74" s="7" t="s">
        <v>78</v>
      </c>
      <c r="C74" s="78"/>
      <c r="IT74" s="9"/>
    </row>
    <row r="75" spans="1:255" s="7" customFormat="1" ht="12.75" customHeight="1" x14ac:dyDescent="0.2">
      <c r="B75" s="7" t="s">
        <v>78</v>
      </c>
      <c r="C75" s="78"/>
      <c r="IT75" s="40"/>
      <c r="IU75" s="41"/>
    </row>
    <row r="76" spans="1:255" ht="12.75" customHeight="1" x14ac:dyDescent="0.2">
      <c r="A76" s="489">
        <v>2016</v>
      </c>
      <c r="B76" s="489">
        <v>100010002</v>
      </c>
      <c r="C76" s="513">
        <f>INDEX(Sites!$A:$N,MATCH($B76,Sites!$A:$A,0),2)</f>
        <v>38.986671999999999</v>
      </c>
      <c r="D76" s="489" t="str">
        <f>INDEX(Sites!$A:$N,MATCH($B76,Sites!$A:$A,0),4)</f>
        <v>DE</v>
      </c>
      <c r="E76" s="489" t="str">
        <f>INDEX(Sites!$A:$N,MATCH($B76,Sites!$A:$A,0),10)</f>
        <v>0.0</v>
      </c>
      <c r="F76" s="489" t="str">
        <f>INDEX(Sites!$A:$N,MATCH($B76,Sites!$A:$A,0),6)</f>
        <v>Kent (KILLENS)</v>
      </c>
      <c r="G76" s="20">
        <f>INDEX('O3-8hr'!$A:$Y,$IU76+G$23-$G$23,$IT76)</f>
        <v>49</v>
      </c>
      <c r="H76" s="19">
        <f>INDEX('O3-8hr'!$A:$Y,$IU76+H$23-$G$23,$IT76)</f>
        <v>36.000000000000007</v>
      </c>
      <c r="I76" s="19">
        <f>INDEX('O3-8hr'!$A:$Y,$IU76+I$23-$G$23,$IT76)</f>
        <v>40</v>
      </c>
      <c r="J76" s="19">
        <f>INDEX('O3-8hr'!$A:$Y,$IU76+J$23-$G$23,$IT76)</f>
        <v>29</v>
      </c>
      <c r="K76" s="19">
        <f>INDEX('O3-8hr'!$A:$Y,$IU76+K$23-$G$23,$IT76)</f>
        <v>39</v>
      </c>
      <c r="L76" s="19">
        <f>INDEX('O3-8hr'!$A:$Y,$IU76+L$23-$G$23,$IT76)</f>
        <v>35</v>
      </c>
      <c r="M76" s="19">
        <f>INDEX('O3-8hr'!$A:$Y,$IU76+M$23-$G$23,$IT76)</f>
        <v>44.000000000000007</v>
      </c>
      <c r="N76" s="19">
        <f>INDEX('O3-8hr'!$A:$Y,$IU76+N$23-$G$23,$IT76)</f>
        <v>51.000000000000007</v>
      </c>
      <c r="O76" s="19">
        <f>INDEX('O3-8hr'!$A:$Y,$IU76+O$23-$G$23,$IT76)</f>
        <v>59.000000000000007</v>
      </c>
      <c r="P76" s="19">
        <f>INDEX('O3-8hr'!$A:$Y,$IU76+P$23-$G$23,$IT76)</f>
        <v>47</v>
      </c>
      <c r="Q76" s="19">
        <f>INDEX('O3-8hr'!$A:$Y,$IU76+Q$23-$G$23,$IT76)</f>
        <v>47</v>
      </c>
      <c r="R76" s="19">
        <f>INDEX('O3-8hr'!$A:$Y,$IU76+R$23-$G$23,$IT76)</f>
        <v>26.000000000000004</v>
      </c>
      <c r="S76" s="19">
        <f>INDEX('O3-8hr'!$A:$Y,$IU76+S$23-$G$23,$IT76)</f>
        <v>41</v>
      </c>
      <c r="T76" s="19">
        <f>INDEX('O3-8hr'!$A:$Y,$IU76+T$23-$G$23,$IT76)</f>
        <v>38</v>
      </c>
      <c r="U76" s="19">
        <f>INDEX('O3-8hr'!$A:$Y,$IU76+U$23-$G$23,$IT76)</f>
        <v>27</v>
      </c>
      <c r="V76" s="19">
        <f>INDEX('O3-8hr'!$A:$Y,$IU76+V$23-$G$23,$IT76)</f>
        <v>38</v>
      </c>
      <c r="W76" s="19">
        <f>INDEX('O3-8hr'!$A:$Y,$IU76+W$23-$G$23,$IT76)</f>
        <v>46</v>
      </c>
      <c r="X76" s="19">
        <f>INDEX('O3-8hr'!$A:$Y,$IU76+X$23-$G$23,$IT76)</f>
        <v>45.000000000000007</v>
      </c>
      <c r="Y76" s="19">
        <f>INDEX('O3-8hr'!$A:$Y,$IU76+Y$23-$G$23,$IT76)</f>
        <v>34</v>
      </c>
      <c r="Z76" s="19">
        <f>INDEX('O3-8hr'!$A:$Y,$IU76+Z$23-$G$23,$IT76)</f>
        <v>37.000000000000007</v>
      </c>
      <c r="AA76" s="19">
        <f>INDEX('O3-8hr'!$A:$Y,$IU76+AA$23-$G$23,$IT76)</f>
        <v>45.000000000000007</v>
      </c>
      <c r="AB76" s="19">
        <f>INDEX('O3-8hr'!$A:$Y,$IU76+AB$23-$G$23,$IT76)</f>
        <v>49</v>
      </c>
      <c r="AC76" s="19">
        <f>INDEX('O3-8hr'!$A:$Y,$IU76+AC$23-$G$23,$IT76)</f>
        <v>58</v>
      </c>
      <c r="AD76" s="19">
        <f>INDEX('O3-8hr'!$A:$Y,$IU76+AD$23-$G$23,$IT76)</f>
        <v>58</v>
      </c>
      <c r="AE76" s="19">
        <f>INDEX('O3-8hr'!$A:$Y,$IU76+AE$23-$G$23,$IT76)</f>
        <v>41</v>
      </c>
      <c r="AF76" s="19">
        <f>INDEX('O3-8hr'!$A:$Y,$IU76+AF$23-$G$23,$IT76)</f>
        <v>41</v>
      </c>
      <c r="AG76" s="19">
        <f>INDEX('O3-8hr'!$A:$Y,$IU76+AG$23-$G$23,$IT76)</f>
        <v>38</v>
      </c>
      <c r="AH76" s="19">
        <f>INDEX('O3-8hr'!$A:$Y,$IU76+AH$23-$G$23,$IT76)</f>
        <v>46</v>
      </c>
      <c r="AI76" s="19">
        <f>INDEX('O3-8hr'!$A:$Y,$IU76+AI$23-$G$23,$IT76)</f>
        <v>47</v>
      </c>
      <c r="AJ76" s="19">
        <f>INDEX('O3-8hr'!$A:$Y,$IU76+AJ$23-$G$23,$IT76)</f>
        <v>50</v>
      </c>
      <c r="AK76" s="19">
        <f>INDEX('O3-8hr'!$A:$Y,$IU76+AK$23-$G$23,$IT76)</f>
        <v>52.000000000000007</v>
      </c>
      <c r="AL76" s="19">
        <f>INDEX('O3-8hr'!$A:$Y,$IU76+AL$23-$G$23,$IT76)</f>
        <v>41</v>
      </c>
      <c r="AM76" s="19">
        <f>INDEX('O3-8hr'!$A:$Y,$IU76+AM$23-$G$23,$IT76)</f>
        <v>40</v>
      </c>
      <c r="AN76" s="19" t="str">
        <f>INDEX('O3-8hr'!$A:$Y,$IU76+AN$23-$G$23,$IT76)</f>
        <v/>
      </c>
      <c r="AO76" s="19">
        <f>INDEX('O3-8hr'!$A:$Y,$IU76+AO$23-$G$23,$IT76)</f>
        <v>50</v>
      </c>
      <c r="AP76" s="19">
        <f>INDEX('O3-8hr'!$A:$Y,$IU76+AP$23-$G$23,$IT76)</f>
        <v>42</v>
      </c>
      <c r="AQ76" s="19">
        <f>INDEX('O3-8hr'!$A:$Y,$IU76+AQ$23-$G$23,$IT76)</f>
        <v>49</v>
      </c>
      <c r="AR76" s="19">
        <f>INDEX('O3-8hr'!$A:$Y,$IU76+AR$23-$G$23,$IT76)</f>
        <v>44.000000000000007</v>
      </c>
      <c r="AS76" s="19">
        <f>INDEX('O3-8hr'!$A:$Y,$IU76+AS$23-$G$23,$IT76)</f>
        <v>44.000000000000007</v>
      </c>
      <c r="AT76" s="19">
        <f>INDEX('O3-8hr'!$A:$Y,$IU76+AT$23-$G$23,$IT76)</f>
        <v>37.000000000000007</v>
      </c>
      <c r="AU76" s="19">
        <f>INDEX('O3-8hr'!$A:$Y,$IU76+AU$23-$G$23,$IT76)</f>
        <v>43</v>
      </c>
      <c r="AV76" s="19">
        <f>INDEX('O3-8hr'!$A:$Y,$IU76+AV$23-$G$23,$IT76)</f>
        <v>49</v>
      </c>
      <c r="AW76" s="19">
        <f>INDEX('O3-8hr'!$A:$Y,$IU76+AW$23-$G$23,$IT76)</f>
        <v>42</v>
      </c>
      <c r="AX76" s="19">
        <f>INDEX('O3-8hr'!$A:$Y,$IU76+AX$23-$G$23,$IT76)</f>
        <v>45.000000000000007</v>
      </c>
      <c r="AY76" s="19">
        <f>INDEX('O3-8hr'!$A:$Y,$IU76+AY$23-$G$23,$IT76)</f>
        <v>47</v>
      </c>
      <c r="AZ76" s="19">
        <f>INDEX('O3-8hr'!$A:$Y,$IU76+AZ$23-$G$23,$IT76)</f>
        <v>49</v>
      </c>
      <c r="BA76" s="19">
        <f>INDEX('O3-8hr'!$A:$Y,$IU76+BA$23-$G$23,$IT76)</f>
        <v>52.000000000000007</v>
      </c>
      <c r="BB76" s="19">
        <f>INDEX('O3-8hr'!$A:$Y,$IU76+BB$23-$G$23,$IT76)</f>
        <v>55</v>
      </c>
      <c r="BC76" s="19">
        <f>INDEX('O3-8hr'!$A:$Y,$IU76+BC$23-$G$23,$IT76)</f>
        <v>64</v>
      </c>
      <c r="BD76" s="19">
        <f>INDEX('O3-8hr'!$A:$Y,$IU76+BD$23-$G$23,$IT76)</f>
        <v>65</v>
      </c>
      <c r="BE76" s="19">
        <f>INDEX('O3-8hr'!$A:$Y,$IU76+BE$23-$G$23,$IT76)</f>
        <v>51.000000000000007</v>
      </c>
      <c r="BF76" s="19">
        <f>INDEX('O3-8hr'!$A:$Y,$IU76+BF$23-$G$23,$IT76)</f>
        <v>57</v>
      </c>
      <c r="BG76" s="19">
        <f>INDEX('O3-8hr'!$A:$Y,$IU76+BG$23-$G$23,$IT76)</f>
        <v>52.000000000000007</v>
      </c>
      <c r="BH76" s="19">
        <f>INDEX('O3-8hr'!$A:$Y,$IU76+BH$23-$G$23,$IT76)</f>
        <v>41</v>
      </c>
      <c r="BI76" s="19">
        <f>INDEX('O3-8hr'!$A:$Y,$IU76+BI$23-$G$23,$IT76)</f>
        <v>52.000000000000007</v>
      </c>
      <c r="BJ76" s="19">
        <f>INDEX('O3-8hr'!$A:$Y,$IU76+BJ$23-$G$23,$IT76)</f>
        <v>53.000000000000007</v>
      </c>
      <c r="BK76" s="19">
        <f>INDEX('O3-8hr'!$A:$Y,$IU76+BK$23-$G$23,$IT76)</f>
        <v>63</v>
      </c>
      <c r="BL76" s="19">
        <f>INDEX('O3-8hr'!$A:$Y,$IU76+BL$23-$G$23,$IT76)</f>
        <v>38</v>
      </c>
      <c r="BM76" s="19">
        <f>INDEX('O3-8hr'!$A:$Y,$IU76+BM$23-$G$23,$IT76)</f>
        <v>45.000000000000007</v>
      </c>
      <c r="BN76" s="19">
        <f>INDEX('O3-8hr'!$A:$Y,$IU76+BN$23-$G$23,$IT76)</f>
        <v>42</v>
      </c>
      <c r="BO76" s="19">
        <f>INDEX('O3-8hr'!$A:$Y,$IU76+BO$23-$G$23,$IT76)</f>
        <v>44.000000000000007</v>
      </c>
      <c r="BP76" s="19">
        <f>INDEX('O3-8hr'!$A:$Y,$IU76+BP$23-$G$23,$IT76)</f>
        <v>38</v>
      </c>
      <c r="BQ76" s="19">
        <f>INDEX('O3-8hr'!$A:$Y,$IU76+BQ$23-$G$23,$IT76)</f>
        <v>36.000000000000007</v>
      </c>
      <c r="BR76" s="19">
        <f>INDEX('O3-8hr'!$A:$Y,$IU76+BR$23-$G$23,$IT76)</f>
        <v>34</v>
      </c>
      <c r="BS76" s="19">
        <f>INDEX('O3-8hr'!$A:$Y,$IU76+BS$23-$G$23,$IT76)</f>
        <v>32</v>
      </c>
      <c r="BT76" s="19">
        <f>INDEX('O3-8hr'!$A:$Y,$IU76+BT$23-$G$23,$IT76)</f>
        <v>25</v>
      </c>
      <c r="BU76" s="19">
        <f>INDEX('O3-8hr'!$A:$Y,$IU76+BU$23-$G$23,$IT76)</f>
        <v>25</v>
      </c>
      <c r="BV76" s="19">
        <f>INDEX('O3-8hr'!$A:$Y,$IU76+BV$23-$G$23,$IT76)</f>
        <v>30</v>
      </c>
      <c r="BW76" s="19">
        <f>INDEX('O3-8hr'!$A:$Y,$IU76+BW$23-$G$23,$IT76)</f>
        <v>44.000000000000007</v>
      </c>
      <c r="BX76" s="19">
        <f>INDEX('O3-8hr'!$A:$Y,$IU76+BX$23-$G$23,$IT76)</f>
        <v>43</v>
      </c>
      <c r="BY76" s="19">
        <f>INDEX('O3-8hr'!$A:$Y,$IU76+BY$23-$G$23,$IT76)</f>
        <v>42</v>
      </c>
      <c r="BZ76" s="19">
        <f>INDEX('O3-8hr'!$A:$Y,$IU76+BZ$23-$G$23,$IT76)</f>
        <v>33</v>
      </c>
      <c r="CA76" s="19">
        <f>INDEX('O3-8hr'!$A:$Y,$IU76+CA$23-$G$23,$IT76)</f>
        <v>47</v>
      </c>
      <c r="CB76" s="19">
        <f>INDEX('O3-8hr'!$A:$Y,$IU76+CB$23-$G$23,$IT76)</f>
        <v>34</v>
      </c>
      <c r="CC76" s="19">
        <f>INDEX('O3-8hr'!$A:$Y,$IU76+CC$23-$G$23,$IT76)</f>
        <v>50</v>
      </c>
      <c r="CD76" s="19">
        <f>INDEX('O3-8hr'!$A:$Y,$IU76+CD$23-$G$23,$IT76)</f>
        <v>45.000000000000007</v>
      </c>
      <c r="CE76" s="19">
        <f>INDEX('O3-8hr'!$A:$Y,$IU76+CE$23-$G$23,$IT76)</f>
        <v>48</v>
      </c>
      <c r="CF76" s="19" t="str">
        <f>INDEX('O3-8hr'!$A:$Y,$IU76+CF$23-$G$23,$IT76)</f>
        <v/>
      </c>
      <c r="CG76" s="19">
        <f>INDEX('O3-8hr'!$A:$Y,$IU76+CG$23-$G$23,$IT76)</f>
        <v>51.000000000000007</v>
      </c>
      <c r="CH76" s="19">
        <f>INDEX('O3-8hr'!$A:$Y,$IU76+CH$23-$G$23,$IT76)</f>
        <v>56</v>
      </c>
      <c r="CI76" s="19">
        <f>INDEX('O3-8hr'!$A:$Y,$IU76+CI$23-$G$23,$IT76)</f>
        <v>52.000000000000007</v>
      </c>
      <c r="CJ76" s="19">
        <f>INDEX('O3-8hr'!$A:$Y,$IU76+CJ$23-$G$23,$IT76)</f>
        <v>48</v>
      </c>
      <c r="CK76" s="19">
        <f>INDEX('O3-8hr'!$A:$Y,$IU76+CK$23-$G$23,$IT76)</f>
        <v>45.000000000000007</v>
      </c>
      <c r="CL76" s="19">
        <f>INDEX('O3-8hr'!$A:$Y,$IU76+CL$23-$G$23,$IT76)</f>
        <v>51.000000000000007</v>
      </c>
      <c r="CM76" s="19">
        <f>INDEX('O3-8hr'!$A:$Y,$IU76+CM$23-$G$23,$IT76)</f>
        <v>59.000000000000007</v>
      </c>
      <c r="CN76" s="19">
        <f>INDEX('O3-8hr'!$A:$Y,$IU76+CN$23-$G$23,$IT76)</f>
        <v>81</v>
      </c>
      <c r="CO76" s="19">
        <f>INDEX('O3-8hr'!$A:$Y,$IU76+CO$23-$G$23,$IT76)</f>
        <v>73.000000000000014</v>
      </c>
      <c r="CP76" s="19">
        <f>INDEX('O3-8hr'!$A:$Y,$IU76+CP$23-$G$23,$IT76)</f>
        <v>68</v>
      </c>
      <c r="CQ76" s="19">
        <f>INDEX('O3-8hr'!$A:$Y,$IU76+CQ$23-$G$23,$IT76)</f>
        <v>58</v>
      </c>
      <c r="CR76" s="19">
        <f>INDEX('O3-8hr'!$A:$Y,$IU76+CR$23-$G$23,$IT76)</f>
        <v>28</v>
      </c>
      <c r="CS76" s="19">
        <f>INDEX('O3-8hr'!$A:$Y,$IU76+CS$23-$G$23,$IT76)</f>
        <v>20</v>
      </c>
      <c r="CT76" s="19">
        <f>INDEX('O3-8hr'!$A:$Y,$IU76+CT$23-$G$23,$IT76)</f>
        <v>52.000000000000007</v>
      </c>
      <c r="CU76" s="19">
        <f>INDEX('O3-8hr'!$A:$Y,$IU76+CU$23-$G$23,$IT76)</f>
        <v>63</v>
      </c>
      <c r="CV76" s="19">
        <f>INDEX('O3-8hr'!$A:$Y,$IU76+CV$23-$G$23,$IT76)</f>
        <v>38</v>
      </c>
      <c r="CW76" s="19">
        <f>INDEX('O3-8hr'!$A:$Y,$IU76+CW$23-$G$23,$IT76)</f>
        <v>29</v>
      </c>
      <c r="CX76" s="19">
        <f>INDEX('O3-8hr'!$A:$Y,$IU76+CX$23-$G$23,$IT76)</f>
        <v>44.000000000000007</v>
      </c>
      <c r="CY76" s="19">
        <f>INDEX('O3-8hr'!$A:$Y,$IU76+CY$23-$G$23,$IT76)</f>
        <v>39</v>
      </c>
      <c r="CZ76" s="19">
        <f>INDEX('O3-8hr'!$A:$Y,$IU76+CZ$23-$G$23,$IT76)</f>
        <v>61.000000000000007</v>
      </c>
      <c r="DA76" s="19">
        <f>INDEX('O3-8hr'!$A:$Y,$IU76+DA$23-$G$23,$IT76)</f>
        <v>64</v>
      </c>
      <c r="DB76" s="19">
        <f>INDEX('O3-8hr'!$A:$Y,$IU76+DB$23-$G$23,$IT76)</f>
        <v>43</v>
      </c>
      <c r="DC76" s="19">
        <f>INDEX('O3-8hr'!$A:$Y,$IU76+DC$23-$G$23,$IT76)</f>
        <v>57</v>
      </c>
      <c r="DD76" s="19">
        <f>INDEX('O3-8hr'!$A:$Y,$IU76+DD$23-$G$23,$IT76)</f>
        <v>51.000000000000007</v>
      </c>
      <c r="DE76" s="19">
        <f>INDEX('O3-8hr'!$A:$Y,$IU76+DE$23-$G$23,$IT76)</f>
        <v>67</v>
      </c>
      <c r="DF76" s="19">
        <f>INDEX('O3-8hr'!$A:$Y,$IU76+DF$23-$G$23,$IT76)</f>
        <v>64</v>
      </c>
      <c r="DG76" s="19">
        <f>INDEX('O3-8hr'!$A:$Y,$IU76+DG$23-$G$23,$IT76)</f>
        <v>48</v>
      </c>
      <c r="DH76" s="19">
        <f>INDEX('O3-8hr'!$A:$Y,$IU76+DH$23-$G$23,$IT76)</f>
        <v>52.000000000000007</v>
      </c>
      <c r="DI76" s="19">
        <f>INDEX('O3-8hr'!$A:$Y,$IU76+DI$23-$G$23,$IT76)</f>
        <v>47</v>
      </c>
      <c r="DJ76" s="19">
        <f>INDEX('O3-8hr'!$A:$Y,$IU76+DJ$23-$G$23,$IT76)</f>
        <v>47</v>
      </c>
      <c r="DK76" s="19">
        <f>INDEX('O3-8hr'!$A:$Y,$IU76+DK$23-$G$23,$IT76)</f>
        <v>48</v>
      </c>
      <c r="DL76" s="19">
        <f>INDEX('O3-8hr'!$A:$Y,$IU76+DL$23-$G$23,$IT76)</f>
        <v>51.000000000000007</v>
      </c>
      <c r="DM76" s="19">
        <f>INDEX('O3-8hr'!$A:$Y,$IU76+DM$23-$G$23,$IT76)</f>
        <v>59.000000000000007</v>
      </c>
      <c r="DN76" s="19">
        <f>INDEX('O3-8hr'!$A:$Y,$IU76+DN$23-$G$23,$IT76)</f>
        <v>63</v>
      </c>
      <c r="DO76" s="19">
        <f>INDEX('O3-8hr'!$A:$Y,$IU76+DO$23-$G$23,$IT76)</f>
        <v>57</v>
      </c>
      <c r="DP76" s="19">
        <f>INDEX('O3-8hr'!$A:$Y,$IU76+DP$23-$G$23,$IT76)</f>
        <v>62</v>
      </c>
      <c r="DQ76" s="19">
        <f>INDEX('O3-8hr'!$A:$Y,$IU76+DQ$23-$G$23,$IT76)</f>
        <v>49</v>
      </c>
      <c r="DR76" s="19">
        <f>INDEX('O3-8hr'!$A:$Y,$IU76+DR$23-$G$23,$IT76)</f>
        <v>51.000000000000007</v>
      </c>
      <c r="DS76" s="19">
        <f>INDEX('O3-8hr'!$A:$Y,$IU76+DS$23-$G$23,$IT76)</f>
        <v>56</v>
      </c>
      <c r="DT76" s="19">
        <f>INDEX('O3-8hr'!$A:$Y,$IU76+DT$23-$G$23,$IT76)</f>
        <v>53.000000000000007</v>
      </c>
      <c r="DU76" s="19">
        <f>INDEX('O3-8hr'!$A:$Y,$IU76+DU$23-$G$23,$IT76)</f>
        <v>49</v>
      </c>
      <c r="DV76" s="19">
        <f>INDEX('O3-8hr'!$A:$Y,$IU76+DV$23-$G$23,$IT76)</f>
        <v>44.000000000000007</v>
      </c>
      <c r="DW76" s="19">
        <f>INDEX('O3-8hr'!$A:$Y,$IU76+DW$23-$G$23,$IT76)</f>
        <v>53.000000000000007</v>
      </c>
      <c r="DX76" s="19">
        <f>INDEX('O3-8hr'!$A:$Y,$IU76+DX$23-$G$23,$IT76)</f>
        <v>49</v>
      </c>
      <c r="DY76" s="19">
        <f>INDEX('O3-8hr'!$A:$Y,$IU76+DY$23-$G$23,$IT76)</f>
        <v>48</v>
      </c>
      <c r="DZ76" s="19">
        <f>INDEX('O3-8hr'!$A:$Y,$IU76+DZ$23-$G$23,$IT76)</f>
        <v>42</v>
      </c>
      <c r="EA76" s="19">
        <f>INDEX('O3-8hr'!$A:$Y,$IU76+EA$23-$G$23,$IT76)</f>
        <v>37.000000000000007</v>
      </c>
      <c r="EB76" s="19">
        <f>INDEX('O3-8hr'!$A:$Y,$IU76+EB$23-$G$23,$IT76)</f>
        <v>38</v>
      </c>
      <c r="EC76" s="19">
        <f>INDEX('O3-8hr'!$A:$Y,$IU76+EC$23-$G$23,$IT76)</f>
        <v>50</v>
      </c>
      <c r="ED76" s="19">
        <f>INDEX('O3-8hr'!$A:$Y,$IU76+ED$23-$G$23,$IT76)</f>
        <v>59.000000000000007</v>
      </c>
      <c r="EE76" s="19">
        <f>INDEX('O3-8hr'!$A:$Y,$IU76+EE$23-$G$23,$IT76)</f>
        <v>62</v>
      </c>
      <c r="EF76" s="19">
        <f>INDEX('O3-8hr'!$A:$Y,$IU76+EF$23-$G$23,$IT76)</f>
        <v>59.000000000000007</v>
      </c>
      <c r="EG76" s="19">
        <f>INDEX('O3-8hr'!$A:$Y,$IU76+EG$23-$G$23,$IT76)</f>
        <v>53.000000000000007</v>
      </c>
      <c r="EH76" s="19">
        <f>INDEX('O3-8hr'!$A:$Y,$IU76+EH$23-$G$23,$IT76)</f>
        <v>44.000000000000007</v>
      </c>
      <c r="EI76" s="19">
        <f>INDEX('O3-8hr'!$A:$Y,$IU76+EI$23-$G$23,$IT76)</f>
        <v>43</v>
      </c>
      <c r="EJ76" s="19">
        <f>INDEX('O3-8hr'!$A:$Y,$IU76+EJ$23-$G$23,$IT76)</f>
        <v>52.000000000000007</v>
      </c>
      <c r="EK76" s="19">
        <f>INDEX('O3-8hr'!$A:$Y,$IU76+EK$23-$G$23,$IT76)</f>
        <v>37.000000000000007</v>
      </c>
      <c r="EL76" s="19">
        <f>INDEX('O3-8hr'!$A:$Y,$IU76+EL$23-$G$23,$IT76)</f>
        <v>45.000000000000007</v>
      </c>
      <c r="EM76" s="19">
        <f>INDEX('O3-8hr'!$A:$Y,$IU76+EM$23-$G$23,$IT76)</f>
        <v>62</v>
      </c>
      <c r="EN76" s="19">
        <f>INDEX('O3-8hr'!$A:$Y,$IU76+EN$23-$G$23,$IT76)</f>
        <v>49</v>
      </c>
      <c r="EO76" s="19">
        <f>INDEX('O3-8hr'!$A:$Y,$IU76+EO$23-$G$23,$IT76)</f>
        <v>54</v>
      </c>
      <c r="EP76" s="19">
        <f>INDEX('O3-8hr'!$A:$Y,$IU76+EP$23-$G$23,$IT76)</f>
        <v>49</v>
      </c>
      <c r="EQ76" s="19">
        <f>INDEX('O3-8hr'!$A:$Y,$IU76+EQ$23-$G$23,$IT76)</f>
        <v>50</v>
      </c>
      <c r="ER76" s="19">
        <f>INDEX('O3-8hr'!$A:$Y,$IU76+ER$23-$G$23,$IT76)</f>
        <v>51.000000000000007</v>
      </c>
      <c r="ES76" s="19">
        <f>INDEX('O3-8hr'!$A:$Y,$IU76+ES$23-$G$23,$IT76)</f>
        <v>58</v>
      </c>
      <c r="ET76" s="19">
        <f>INDEX('O3-8hr'!$A:$Y,$IU76+ET$23-$G$23,$IT76)</f>
        <v>54</v>
      </c>
      <c r="EU76" s="19">
        <f>INDEX('O3-8hr'!$A:$Y,$IU76+EU$23-$G$23,$IT76)</f>
        <v>63</v>
      </c>
      <c r="EV76" s="19">
        <f>INDEX('O3-8hr'!$A:$Y,$IU76+EV$23-$G$23,$IT76)</f>
        <v>54</v>
      </c>
      <c r="EW76" s="19">
        <f>INDEX('O3-8hr'!$A:$Y,$IU76+EW$23-$G$23,$IT76)</f>
        <v>48</v>
      </c>
      <c r="EX76" s="19">
        <f>INDEX('O3-8hr'!$A:$Y,$IU76+EX$23-$G$23,$IT76)</f>
        <v>58</v>
      </c>
      <c r="EY76" s="19">
        <f>INDEX('O3-8hr'!$A:$Y,$IU76+EY$23-$G$23,$IT76)</f>
        <v>61.000000000000007</v>
      </c>
      <c r="EZ76" s="19">
        <f>INDEX('O3-8hr'!$A:$Y,$IU76+EZ$23-$G$23,$IT76)</f>
        <v>53.000000000000007</v>
      </c>
      <c r="FA76" s="19">
        <f>INDEX('O3-8hr'!$A:$Y,$IU76+FA$23-$G$23,$IT76)</f>
        <v>59.000000000000007</v>
      </c>
      <c r="FB76" s="19">
        <f>INDEX('O3-8hr'!$A:$Y,$IU76+FB$23-$G$23,$IT76)</f>
        <v>52.000000000000007</v>
      </c>
      <c r="FC76" s="19">
        <f>INDEX('O3-8hr'!$A:$Y,$IU76+FC$23-$G$23,$IT76)</f>
        <v>41</v>
      </c>
      <c r="FD76" s="19">
        <f>INDEX('O3-8hr'!$A:$Y,$IU76+FD$23-$G$23,$IT76)</f>
        <v>38</v>
      </c>
      <c r="FE76" s="19">
        <f>INDEX('O3-8hr'!$A:$Y,$IU76+FE$23-$G$23,$IT76)</f>
        <v>37.000000000000007</v>
      </c>
      <c r="FF76" s="19">
        <f>INDEX('O3-8hr'!$A:$Y,$IU76+FF$23-$G$23,$IT76)</f>
        <v>33</v>
      </c>
      <c r="FG76" s="19">
        <f>INDEX('O3-8hr'!$A:$Y,$IU76+FG$23-$G$23,$IT76)</f>
        <v>30</v>
      </c>
      <c r="FH76" s="19">
        <f>INDEX('O3-8hr'!$A:$Y,$IU76+FH$23-$G$23,$IT76)</f>
        <v>40</v>
      </c>
      <c r="FI76" s="19">
        <f>INDEX('O3-8hr'!$A:$Y,$IU76+FI$23-$G$23,$IT76)</f>
        <v>46</v>
      </c>
      <c r="FJ76" s="19">
        <f>INDEX('O3-8hr'!$A:$Y,$IU76+FJ$23-$G$23,$IT76)</f>
        <v>40</v>
      </c>
      <c r="FK76" s="19">
        <f>INDEX('O3-8hr'!$A:$Y,$IU76+FK$23-$G$23,$IT76)</f>
        <v>44.000000000000007</v>
      </c>
      <c r="FL76" s="19">
        <f>INDEX('O3-8hr'!$A:$Y,$IU76+FL$23-$G$23,$IT76)</f>
        <v>47</v>
      </c>
      <c r="FM76" s="19">
        <f>INDEX('O3-8hr'!$A:$Y,$IU76+FM$23-$G$23,$IT76)</f>
        <v>27</v>
      </c>
      <c r="FN76" s="19">
        <f>INDEX('O3-8hr'!$A:$Y,$IU76+FN$23-$G$23,$IT76)</f>
        <v>28</v>
      </c>
      <c r="FO76" s="19">
        <f>INDEX('O3-8hr'!$A:$Y,$IU76+FO$23-$G$23,$IT76)</f>
        <v>35</v>
      </c>
      <c r="FP76" s="19">
        <f>INDEX('O3-8hr'!$A:$Y,$IU76+FP$23-$G$23,$IT76)</f>
        <v>41</v>
      </c>
      <c r="FQ76" s="19">
        <f>INDEX('O3-8hr'!$A:$Y,$IU76+FQ$23-$G$23,$IT76)</f>
        <v>42</v>
      </c>
      <c r="FR76" s="19">
        <f>INDEX('O3-8hr'!$A:$Y,$IU76+FR$23-$G$23,$IT76)</f>
        <v>44.000000000000007</v>
      </c>
      <c r="FS76" s="19">
        <f>INDEX('O3-8hr'!$A:$Y,$IU76+FS$23-$G$23,$IT76)</f>
        <v>34</v>
      </c>
      <c r="FT76" s="19">
        <f>INDEX('O3-8hr'!$A:$Y,$IU76+FT$23-$G$23,$IT76)</f>
        <v>52.000000000000007</v>
      </c>
      <c r="FU76" s="19">
        <f>INDEX('O3-8hr'!$A:$Y,$IU76+FU$23-$G$23,$IT76)</f>
        <v>47</v>
      </c>
      <c r="FV76" s="19">
        <f>INDEX('O3-8hr'!$A:$Y,$IU76+FV$23-$G$23,$IT76)</f>
        <v>48</v>
      </c>
      <c r="FW76" s="19">
        <f>INDEX('O3-8hr'!$A:$Y,$IU76+FW$23-$G$23,$IT76)</f>
        <v>63</v>
      </c>
      <c r="FX76" s="19">
        <f>INDEX('O3-8hr'!$A:$Y,$IU76+FX$23-$G$23,$IT76)</f>
        <v>42</v>
      </c>
      <c r="FY76" s="19">
        <f>INDEX('O3-8hr'!$A:$Y,$IU76+FY$23-$G$23,$IT76)</f>
        <v>36.000000000000007</v>
      </c>
      <c r="FZ76" s="19">
        <f>INDEX('O3-8hr'!$A:$Y,$IU76+FZ$23-$G$23,$IT76)</f>
        <v>43</v>
      </c>
      <c r="GA76" s="19">
        <f>INDEX('O3-8hr'!$A:$Y,$IU76+GA$23-$G$23,$IT76)</f>
        <v>54</v>
      </c>
      <c r="GB76" s="19">
        <f>INDEX('O3-8hr'!$A:$Y,$IU76+GB$23-$G$23,$IT76)</f>
        <v>49</v>
      </c>
      <c r="GC76" s="19">
        <f>INDEX('O3-8hr'!$A:$Y,$IU76+GC$23-$G$23,$IT76)</f>
        <v>57</v>
      </c>
      <c r="GD76" s="19">
        <f>INDEX('O3-8hr'!$A:$Y,$IU76+GD$23-$G$23,$IT76)</f>
        <v>53.000000000000007</v>
      </c>
      <c r="GE76" s="19">
        <f>INDEX('O3-8hr'!$A:$Y,$IU76+GE$23-$G$23,$IT76)</f>
        <v>43</v>
      </c>
      <c r="GF76" s="19">
        <f>INDEX('O3-8hr'!$A:$Y,$IU76+GF$23-$G$23,$IT76)</f>
        <v>51.000000000000007</v>
      </c>
      <c r="GG76" s="19">
        <f>INDEX('O3-8hr'!$A:$Y,$IU76+GG$23-$G$23,$IT76)</f>
        <v>52.000000000000007</v>
      </c>
      <c r="GH76" s="19">
        <f>INDEX('O3-8hr'!$A:$Y,$IU76+GH$23-$G$23,$IT76)</f>
        <v>57</v>
      </c>
      <c r="GI76" s="19">
        <f>INDEX('O3-8hr'!$A:$Y,$IU76+GI$23-$G$23,$IT76)</f>
        <v>49</v>
      </c>
      <c r="GJ76" s="19">
        <f>INDEX('O3-8hr'!$A:$Y,$IU76+GJ$23-$G$23,$IT76)</f>
        <v>39</v>
      </c>
      <c r="GK76" s="19">
        <f>INDEX('O3-8hr'!$A:$Y,$IU76+GK$23-$G$23,$IT76)</f>
        <v>29</v>
      </c>
      <c r="GL76" s="19">
        <f>INDEX('O3-8hr'!$A:$Y,$IU76+GL$23-$G$23,$IT76)</f>
        <v>37.000000000000007</v>
      </c>
      <c r="GM76" s="19">
        <f>INDEX('O3-8hr'!$A:$Y,$IU76+GM$23-$G$23,$IT76)</f>
        <v>38</v>
      </c>
      <c r="GN76" s="19">
        <f>INDEX('O3-8hr'!$A:$Y,$IU76+GN$23-$G$23,$IT76)</f>
        <v>56</v>
      </c>
      <c r="GO76" s="19">
        <f>INDEX('O3-8hr'!$A:$Y,$IU76+GO$23-$G$23,$IT76)</f>
        <v>45.000000000000007</v>
      </c>
      <c r="GP76" s="19">
        <f>INDEX('O3-8hr'!$A:$Y,$IU76+GP$23-$G$23,$IT76)</f>
        <v>68</v>
      </c>
      <c r="GQ76" s="19">
        <f>INDEX('O3-8hr'!$A:$Y,$IU76+GQ$23-$G$23,$IT76)</f>
        <v>59.000000000000007</v>
      </c>
      <c r="GR76" s="19">
        <f>INDEX('O3-8hr'!$A:$Y,$IU76+GR$23-$G$23,$IT76)</f>
        <v>50</v>
      </c>
      <c r="GS76" s="19">
        <f>INDEX('O3-8hr'!$A:$Y,$IU76+GS$23-$G$23,$IT76)</f>
        <v>44.000000000000007</v>
      </c>
      <c r="GT76" s="19">
        <f>INDEX('O3-8hr'!$A:$Y,$IU76+GT$23-$G$23,$IT76)</f>
        <v>39</v>
      </c>
      <c r="GU76" s="19">
        <f>INDEX('O3-8hr'!$A:$Y,$IU76+GU$23-$G$23,$IT76)</f>
        <v>50</v>
      </c>
      <c r="GV76" s="19">
        <f>INDEX('O3-8hr'!$A:$Y,$IU76+GV$23-$G$23,$IT76)</f>
        <v>65</v>
      </c>
      <c r="GW76" s="19">
        <f>INDEX('O3-8hr'!$A:$Y,$IU76+GW$23-$G$23,$IT76)</f>
        <v>33</v>
      </c>
      <c r="GX76" s="19">
        <f>INDEX('O3-8hr'!$A:$Y,$IU76+GX$23-$G$23,$IT76)</f>
        <v>34</v>
      </c>
      <c r="GY76" s="19">
        <f>INDEX('O3-8hr'!$A:$Y,$IU76+GY$23-$G$23,$IT76)</f>
        <v>37.000000000000007</v>
      </c>
      <c r="GZ76" s="19">
        <f>INDEX('O3-8hr'!$A:$Y,$IU76+GZ$23-$G$23,$IT76)</f>
        <v>29</v>
      </c>
      <c r="HA76" s="19">
        <f>INDEX('O3-8hr'!$A:$Y,$IU76+HA$23-$G$23,$IT76)</f>
        <v>27</v>
      </c>
      <c r="HB76" s="19">
        <f>INDEX('O3-8hr'!$A:$Y,$IU76+HB$23-$G$23,$IT76)</f>
        <v>27</v>
      </c>
      <c r="HC76" s="19">
        <f>INDEX('O3-8hr'!$A:$Y,$IU76+HC$23-$G$23,$IT76)</f>
        <v>53.000000000000007</v>
      </c>
      <c r="HD76" s="19">
        <f>INDEX('O3-8hr'!$A:$Y,$IU76+HD$23-$G$23,$IT76)</f>
        <v>55</v>
      </c>
      <c r="HE76" s="19">
        <f>INDEX('O3-8hr'!$A:$Y,$IU76+HE$23-$G$23,$IT76)</f>
        <v>67</v>
      </c>
      <c r="HF76" s="19">
        <f>INDEX('O3-8hr'!$A:$Y,$IU76+HF$23-$G$23,$IT76)</f>
        <v>19</v>
      </c>
      <c r="HG76" s="19">
        <f>INDEX('O3-8hr'!$A:$Y,$IU76+HG$23-$G$23,$IT76)</f>
        <v>35</v>
      </c>
      <c r="HH76" s="19">
        <f>INDEX('O3-8hr'!$A:$Y,$IU76+HH$23-$G$23,$IT76)</f>
        <v>42</v>
      </c>
      <c r="HI76" s="19">
        <f>INDEX('O3-8hr'!$A:$Y,$IU76+HI$23-$G$23,$IT76)</f>
        <v>27</v>
      </c>
      <c r="HJ76" s="19">
        <f>INDEX('O3-8hr'!$A:$Y,$IU76+HJ$23-$G$23,$IT76)</f>
        <v>36.000000000000007</v>
      </c>
      <c r="HK76" s="19">
        <f>INDEX('O3-8hr'!$A:$Y,$IU76+HK$23-$G$23,$IT76)</f>
        <v>28</v>
      </c>
      <c r="HL76" s="19">
        <f>INDEX('O3-8hr'!$A:$Y,$IU76+HL$23-$G$23,$IT76)</f>
        <v>29</v>
      </c>
      <c r="HM76" s="19">
        <f>INDEX('O3-8hr'!$A:$Y,$IU76+HM$23-$G$23,$IT76)</f>
        <v>31</v>
      </c>
      <c r="HN76" s="19">
        <f>INDEX('O3-8hr'!$A:$Y,$IU76+HN$23-$G$23,$IT76)</f>
        <v>32</v>
      </c>
      <c r="HO76" s="19">
        <f>INDEX('O3-8hr'!$A:$Y,$IU76+HO$23-$G$23,$IT76)</f>
        <v>40</v>
      </c>
      <c r="HP76" s="19">
        <f>INDEX('O3-8hr'!$A:$Y,$IU76+HP$23-$G$23,$IT76)</f>
        <v>32</v>
      </c>
      <c r="HQ76" s="19">
        <f>INDEX('O3-8hr'!$A:$Y,$IU76+HQ$23-$G$23,$IT76)</f>
        <v>30</v>
      </c>
      <c r="HR76" s="19">
        <f>INDEX('O3-8hr'!$A:$Y,$IU76+HR$23-$G$23,$IT76)</f>
        <v>36.000000000000007</v>
      </c>
      <c r="HS76" s="19">
        <f>INDEX('O3-8hr'!$A:$Y,$IU76+HS$23-$G$23,$IT76)</f>
        <v>33</v>
      </c>
      <c r="HT76" s="19">
        <f>INDEX('O3-8hr'!$A:$Y,$IU76+HT$23-$G$23,$IT76)</f>
        <v>32</v>
      </c>
      <c r="HU76" s="19">
        <f>INDEX('O3-8hr'!$A:$Y,$IU76+HU$23-$G$23,$IT76)</f>
        <v>23</v>
      </c>
      <c r="HV76" s="19">
        <f>INDEX('O3-8hr'!$A:$Y,$IU76+HV$23-$G$23,$IT76)</f>
        <v>35</v>
      </c>
      <c r="HW76" s="19">
        <f>INDEX('O3-8hr'!$A:$Y,$IU76+HW$23-$G$23,$IT76)</f>
        <v>38</v>
      </c>
      <c r="HX76" s="19">
        <f>INDEX('O3-8hr'!$A:$Y,$IU76+HX$23-$G$23,$IT76)</f>
        <v>36.000000000000007</v>
      </c>
      <c r="HY76" s="19">
        <f>INDEX('O3-8hr'!$A:$Y,$IU76+HY$23-$G$23,$IT76)</f>
        <v>40</v>
      </c>
      <c r="HZ76" s="19">
        <f>INDEX('O3-8hr'!$A:$Y,$IU76+HZ$23-$G$23,$IT76)</f>
        <v>28</v>
      </c>
      <c r="IA76" s="19">
        <f>INDEX('O3-8hr'!$A:$Y,$IU76+IA$23-$G$23,$IT76)</f>
        <v>42</v>
      </c>
      <c r="IB76" s="19">
        <f>INDEX('O3-8hr'!$A:$Y,$IU76+IB$23-$G$23,$IT76)</f>
        <v>39</v>
      </c>
      <c r="IC76" s="19">
        <f>INDEX('O3-8hr'!$A:$Y,$IU76+IC$23-$G$23,$IT76)</f>
        <v>43</v>
      </c>
      <c r="ID76" s="19">
        <f>INDEX('O3-8hr'!$A:$Y,$IU76+ID$23-$G$23,$IT76)</f>
        <v>46</v>
      </c>
      <c r="IE76" s="19">
        <f>INDEX('O3-8hr'!$A:$Y,$IU76+IE$23-$G$23,$IT76)</f>
        <v>46</v>
      </c>
      <c r="IF76" s="19">
        <f>INDEX('O3-8hr'!$A:$Y,$IU76+IF$23-$G$23,$IT76)</f>
        <v>37.000000000000007</v>
      </c>
      <c r="IG76" s="19">
        <f>INDEX('O3-8hr'!$A:$Y,$IU76+IG$23-$G$23,$IT76)</f>
        <v>37.000000000000007</v>
      </c>
      <c r="IH76" s="19">
        <f>INDEX('O3-8hr'!$A:$Y,$IU76+IH$23-$G$23,$IT76)</f>
        <v>28</v>
      </c>
      <c r="II76" s="19">
        <f>INDEX('O3-8hr'!$A:$Y,$IU76+II$23-$G$23,$IT76)</f>
        <v>38</v>
      </c>
      <c r="IJ76" s="19">
        <f>INDEX('O3-8hr'!$A:$Y,$IU76+IJ$23-$G$23,$IT76)</f>
        <v>41</v>
      </c>
      <c r="IK76" s="19">
        <f>INDEX('O3-8hr'!$A:$Y,$IU76+IK$23-$G$23,$IT76)</f>
        <v>32</v>
      </c>
      <c r="IL76" s="19">
        <f>INDEX('O3-8hr'!$A:$Y,$IU76+IL$23-$G$23,$IT76)</f>
        <v>29</v>
      </c>
      <c r="IM76" s="19">
        <f>INDEX('O3-8hr'!$A:$Y,$IU76+IM$23-$G$23,$IT76)</f>
        <v>35</v>
      </c>
      <c r="IN76" s="19">
        <f>INDEX('O3-8hr'!$A:$Y,$IU76+IN$23-$G$23,$IT76)</f>
        <v>36.000000000000007</v>
      </c>
      <c r="IO76" s="19">
        <f>INDEX('O3-8hr'!$A:$Y,$IU76+IO$23-$G$23,$IT76)</f>
        <v>42</v>
      </c>
      <c r="IP76" s="19">
        <f>INDEX('O3-8hr'!$A:$Y,$IU76+IP$23-$G$23,$IT76)</f>
        <v>42</v>
      </c>
      <c r="IQ76" s="14">
        <f>INDEX('O3-8hr'!$A:$Y,$IU76+IQ$23-$G$23,$IT76)</f>
        <v>26.000000000000004</v>
      </c>
      <c r="IR76" s="489">
        <f t="shared" ref="IR76:IR98" si="59">MAX(G76:IQ76)</f>
        <v>81</v>
      </c>
      <c r="IT76" s="489">
        <f>MATCH($B76,'O3-8hr'!$1:$1,0)</f>
        <v>3</v>
      </c>
      <c r="IU76" s="514">
        <f>MATCH(DATE($A76,$IT$19,$IU$19),'O3-8hr'!$B:$B,0)</f>
        <v>431</v>
      </c>
    </row>
    <row r="77" spans="1:255" ht="12.75" customHeight="1" x14ac:dyDescent="0.2">
      <c r="A77" s="26">
        <v>2016</v>
      </c>
      <c r="B77" s="26">
        <v>100031010</v>
      </c>
      <c r="C77" s="88">
        <f>INDEX(Sites!$A:$N,MATCH($B77,Sites!$A:$A,0),2)</f>
        <v>39.817222000000001</v>
      </c>
      <c r="D77" s="26" t="str">
        <f>INDEX(Sites!$A:$N,MATCH($B77,Sites!$A:$A,0),4)</f>
        <v>DE</v>
      </c>
      <c r="E77" s="26" t="str">
        <f>INDEX(Sites!$A:$N,MATCH($B77,Sites!$A:$A,0),10)</f>
        <v>0.0</v>
      </c>
      <c r="F77" s="148" t="str">
        <f>INDEX(Sites!$A:$N,MATCH($B77,Sites!$A:$A,0),6)</f>
        <v>New Castle (BCSP)</v>
      </c>
      <c r="G77" s="18">
        <f>INDEX('O3-8hr'!$A:$Y,$IU77+G$23-$G$23,$IT77)</f>
        <v>46</v>
      </c>
      <c r="H77" s="12">
        <f>INDEX('O3-8hr'!$A:$Y,$IU77+H$23-$G$23,$IT77)</f>
        <v>41</v>
      </c>
      <c r="I77" s="12">
        <f>INDEX('O3-8hr'!$A:$Y,$IU77+I$23-$G$23,$IT77)</f>
        <v>41</v>
      </c>
      <c r="J77" s="12">
        <f>INDEX('O3-8hr'!$A:$Y,$IU77+J$23-$G$23,$IT77)</f>
        <v>37.000000000000007</v>
      </c>
      <c r="K77" s="12">
        <f>INDEX('O3-8hr'!$A:$Y,$IU77+K$23-$G$23,$IT77)</f>
        <v>45.000000000000007</v>
      </c>
      <c r="L77" s="12">
        <f>INDEX('O3-8hr'!$A:$Y,$IU77+L$23-$G$23,$IT77)</f>
        <v>37.000000000000007</v>
      </c>
      <c r="M77" s="12">
        <f>INDEX('O3-8hr'!$A:$Y,$IU77+M$23-$G$23,$IT77)</f>
        <v>45.000000000000007</v>
      </c>
      <c r="N77" s="12">
        <f>INDEX('O3-8hr'!$A:$Y,$IU77+N$23-$G$23,$IT77)</f>
        <v>55</v>
      </c>
      <c r="O77" s="12">
        <f>INDEX('O3-8hr'!$A:$Y,$IU77+O$23-$G$23,$IT77)</f>
        <v>65</v>
      </c>
      <c r="P77" s="12">
        <f>INDEX('O3-8hr'!$A:$Y,$IU77+P$23-$G$23,$IT77)</f>
        <v>58</v>
      </c>
      <c r="Q77" s="12">
        <f>INDEX('O3-8hr'!$A:$Y,$IU77+Q$23-$G$23,$IT77)</f>
        <v>45.000000000000007</v>
      </c>
      <c r="R77" s="12">
        <f>INDEX('O3-8hr'!$A:$Y,$IU77+R$23-$G$23,$IT77)</f>
        <v>32</v>
      </c>
      <c r="S77" s="12">
        <f>INDEX('O3-8hr'!$A:$Y,$IU77+S$23-$G$23,$IT77)</f>
        <v>37.000000000000007</v>
      </c>
      <c r="T77" s="12">
        <f>INDEX('O3-8hr'!$A:$Y,$IU77+T$23-$G$23,$IT77)</f>
        <v>38</v>
      </c>
      <c r="U77" s="12">
        <f>INDEX('O3-8hr'!$A:$Y,$IU77+U$23-$G$23,$IT77)</f>
        <v>25</v>
      </c>
      <c r="V77" s="12">
        <f>INDEX('O3-8hr'!$A:$Y,$IU77+V$23-$G$23,$IT77)</f>
        <v>39</v>
      </c>
      <c r="W77" s="12">
        <f>INDEX('O3-8hr'!$A:$Y,$IU77+W$23-$G$23,$IT77)</f>
        <v>44.000000000000007</v>
      </c>
      <c r="X77" s="12">
        <f>INDEX('O3-8hr'!$A:$Y,$IU77+X$23-$G$23,$IT77)</f>
        <v>48</v>
      </c>
      <c r="Y77" s="12">
        <f>INDEX('O3-8hr'!$A:$Y,$IU77+Y$23-$G$23,$IT77)</f>
        <v>39</v>
      </c>
      <c r="Z77" s="12">
        <f>INDEX('O3-8hr'!$A:$Y,$IU77+Z$23-$G$23,$IT77)</f>
        <v>39</v>
      </c>
      <c r="AA77" s="12">
        <f>INDEX('O3-8hr'!$A:$Y,$IU77+AA$23-$G$23,$IT77)</f>
        <v>48</v>
      </c>
      <c r="AB77" s="12">
        <f>INDEX('O3-8hr'!$A:$Y,$IU77+AB$23-$G$23,$IT77)</f>
        <v>48</v>
      </c>
      <c r="AC77" s="12">
        <f>INDEX('O3-8hr'!$A:$Y,$IU77+AC$23-$G$23,$IT77)</f>
        <v>59.000000000000007</v>
      </c>
      <c r="AD77" s="12">
        <f>INDEX('O3-8hr'!$A:$Y,$IU77+AD$23-$G$23,$IT77)</f>
        <v>54</v>
      </c>
      <c r="AE77" s="12">
        <f>INDEX('O3-8hr'!$A:$Y,$IU77+AE$23-$G$23,$IT77)</f>
        <v>49</v>
      </c>
      <c r="AF77" s="12">
        <f>INDEX('O3-8hr'!$A:$Y,$IU77+AF$23-$G$23,$IT77)</f>
        <v>43</v>
      </c>
      <c r="AG77" s="12">
        <f>INDEX('O3-8hr'!$A:$Y,$IU77+AG$23-$G$23,$IT77)</f>
        <v>41</v>
      </c>
      <c r="AH77" s="12">
        <f>INDEX('O3-8hr'!$A:$Y,$IU77+AH$23-$G$23,$IT77)</f>
        <v>48</v>
      </c>
      <c r="AI77" s="12">
        <f>INDEX('O3-8hr'!$A:$Y,$IU77+AI$23-$G$23,$IT77)</f>
        <v>53.000000000000007</v>
      </c>
      <c r="AJ77" s="12">
        <f>INDEX('O3-8hr'!$A:$Y,$IU77+AJ$23-$G$23,$IT77)</f>
        <v>51.000000000000007</v>
      </c>
      <c r="AK77" s="12">
        <f>INDEX('O3-8hr'!$A:$Y,$IU77+AK$23-$G$23,$IT77)</f>
        <v>53.000000000000007</v>
      </c>
      <c r="AL77" s="12">
        <f>INDEX('O3-8hr'!$A:$Y,$IU77+AL$23-$G$23,$IT77)</f>
        <v>48</v>
      </c>
      <c r="AM77" s="12">
        <f>INDEX('O3-8hr'!$A:$Y,$IU77+AM$23-$G$23,$IT77)</f>
        <v>44.000000000000007</v>
      </c>
      <c r="AN77" s="12">
        <f>INDEX('O3-8hr'!$A:$Y,$IU77+AN$23-$G$23,$IT77)</f>
        <v>50</v>
      </c>
      <c r="AO77" s="12">
        <f>INDEX('O3-8hr'!$A:$Y,$IU77+AO$23-$G$23,$IT77)</f>
        <v>39</v>
      </c>
      <c r="AP77" s="12">
        <f>INDEX('O3-8hr'!$A:$Y,$IU77+AP$23-$G$23,$IT77)</f>
        <v>47</v>
      </c>
      <c r="AQ77" s="12">
        <f>INDEX('O3-8hr'!$A:$Y,$IU77+AQ$23-$G$23,$IT77)</f>
        <v>51.000000000000007</v>
      </c>
      <c r="AR77" s="12">
        <f>INDEX('O3-8hr'!$A:$Y,$IU77+AR$23-$G$23,$IT77)</f>
        <v>39</v>
      </c>
      <c r="AS77" s="12">
        <f>INDEX('O3-8hr'!$A:$Y,$IU77+AS$23-$G$23,$IT77)</f>
        <v>48</v>
      </c>
      <c r="AT77" s="12">
        <f>INDEX('O3-8hr'!$A:$Y,$IU77+AT$23-$G$23,$IT77)</f>
        <v>40</v>
      </c>
      <c r="AU77" s="12">
        <f>INDEX('O3-8hr'!$A:$Y,$IU77+AU$23-$G$23,$IT77)</f>
        <v>56</v>
      </c>
      <c r="AV77" s="12">
        <f>INDEX('O3-8hr'!$A:$Y,$IU77+AV$23-$G$23,$IT77)</f>
        <v>46</v>
      </c>
      <c r="AW77" s="12">
        <f>INDEX('O3-8hr'!$A:$Y,$IU77+AW$23-$G$23,$IT77)</f>
        <v>47</v>
      </c>
      <c r="AX77" s="12">
        <f>INDEX('O3-8hr'!$A:$Y,$IU77+AX$23-$G$23,$IT77)</f>
        <v>48</v>
      </c>
      <c r="AY77" s="12">
        <f>INDEX('O3-8hr'!$A:$Y,$IU77+AY$23-$G$23,$IT77)</f>
        <v>43</v>
      </c>
      <c r="AZ77" s="12">
        <f>INDEX('O3-8hr'!$A:$Y,$IU77+AZ$23-$G$23,$IT77)</f>
        <v>49</v>
      </c>
      <c r="BA77" s="12">
        <f>INDEX('O3-8hr'!$A:$Y,$IU77+BA$23-$G$23,$IT77)</f>
        <v>57</v>
      </c>
      <c r="BB77" s="12">
        <f>INDEX('O3-8hr'!$A:$Y,$IU77+BB$23-$G$23,$IT77)</f>
        <v>61.000000000000007</v>
      </c>
      <c r="BC77" s="12">
        <f>INDEX('O3-8hr'!$A:$Y,$IU77+BC$23-$G$23,$IT77)</f>
        <v>70</v>
      </c>
      <c r="BD77" s="12">
        <f>INDEX('O3-8hr'!$A:$Y,$IU77+BD$23-$G$23,$IT77)</f>
        <v>64</v>
      </c>
      <c r="BE77" s="12">
        <f>INDEX('O3-8hr'!$A:$Y,$IU77+BE$23-$G$23,$IT77)</f>
        <v>56</v>
      </c>
      <c r="BF77" s="12">
        <f>INDEX('O3-8hr'!$A:$Y,$IU77+BF$23-$G$23,$IT77)</f>
        <v>60</v>
      </c>
      <c r="BG77" s="12">
        <f>INDEX('O3-8hr'!$A:$Y,$IU77+BG$23-$G$23,$IT77)</f>
        <v>57</v>
      </c>
      <c r="BH77" s="12">
        <f>INDEX('O3-8hr'!$A:$Y,$IU77+BH$23-$G$23,$IT77)</f>
        <v>46</v>
      </c>
      <c r="BI77" s="12">
        <f>INDEX('O3-8hr'!$A:$Y,$IU77+BI$23-$G$23,$IT77)</f>
        <v>54</v>
      </c>
      <c r="BJ77" s="12">
        <f>INDEX('O3-8hr'!$A:$Y,$IU77+BJ$23-$G$23,$IT77)</f>
        <v>61.000000000000007</v>
      </c>
      <c r="BK77" s="12">
        <f>INDEX('O3-8hr'!$A:$Y,$IU77+BK$23-$G$23,$IT77)</f>
        <v>60</v>
      </c>
      <c r="BL77" s="12">
        <f>INDEX('O3-8hr'!$A:$Y,$IU77+BL$23-$G$23,$IT77)</f>
        <v>22.000000000000004</v>
      </c>
      <c r="BM77" s="12">
        <f>INDEX('O3-8hr'!$A:$Y,$IU77+BM$23-$G$23,$IT77)</f>
        <v>37.000000000000007</v>
      </c>
      <c r="BN77" s="12">
        <f>INDEX('O3-8hr'!$A:$Y,$IU77+BN$23-$G$23,$IT77)</f>
        <v>36.000000000000007</v>
      </c>
      <c r="BO77" s="12">
        <f>INDEX('O3-8hr'!$A:$Y,$IU77+BO$23-$G$23,$IT77)</f>
        <v>42</v>
      </c>
      <c r="BP77" s="12">
        <f>INDEX('O3-8hr'!$A:$Y,$IU77+BP$23-$G$23,$IT77)</f>
        <v>33</v>
      </c>
      <c r="BQ77" s="12">
        <f>INDEX('O3-8hr'!$A:$Y,$IU77+BQ$23-$G$23,$IT77)</f>
        <v>29</v>
      </c>
      <c r="BR77" s="12">
        <f>INDEX('O3-8hr'!$A:$Y,$IU77+BR$23-$G$23,$IT77)</f>
        <v>24</v>
      </c>
      <c r="BS77" s="12">
        <f>INDEX('O3-8hr'!$A:$Y,$IU77+BS$23-$G$23,$IT77)</f>
        <v>27</v>
      </c>
      <c r="BT77" s="12">
        <f>INDEX('O3-8hr'!$A:$Y,$IU77+BT$23-$G$23,$IT77)</f>
        <v>29</v>
      </c>
      <c r="BU77" s="12">
        <f>INDEX('O3-8hr'!$A:$Y,$IU77+BU$23-$G$23,$IT77)</f>
        <v>24</v>
      </c>
      <c r="BV77" s="12">
        <f>INDEX('O3-8hr'!$A:$Y,$IU77+BV$23-$G$23,$IT77)</f>
        <v>33</v>
      </c>
      <c r="BW77" s="12">
        <f>INDEX('O3-8hr'!$A:$Y,$IU77+BW$23-$G$23,$IT77)</f>
        <v>46</v>
      </c>
      <c r="BX77" s="12">
        <f>INDEX('O3-8hr'!$A:$Y,$IU77+BX$23-$G$23,$IT77)</f>
        <v>42</v>
      </c>
      <c r="BY77" s="12">
        <f>INDEX('O3-8hr'!$A:$Y,$IU77+BY$23-$G$23,$IT77)</f>
        <v>33</v>
      </c>
      <c r="BZ77" s="12">
        <f>INDEX('O3-8hr'!$A:$Y,$IU77+BZ$23-$G$23,$IT77)</f>
        <v>26.000000000000004</v>
      </c>
      <c r="CA77" s="12">
        <f>INDEX('O3-8hr'!$A:$Y,$IU77+CA$23-$G$23,$IT77)</f>
        <v>53.000000000000007</v>
      </c>
      <c r="CB77" s="12">
        <f>INDEX('O3-8hr'!$A:$Y,$IU77+CB$23-$G$23,$IT77)</f>
        <v>33</v>
      </c>
      <c r="CC77" s="12">
        <f>INDEX('O3-8hr'!$A:$Y,$IU77+CC$23-$G$23,$IT77)</f>
        <v>52.000000000000007</v>
      </c>
      <c r="CD77" s="12">
        <f>INDEX('O3-8hr'!$A:$Y,$IU77+CD$23-$G$23,$IT77)</f>
        <v>43</v>
      </c>
      <c r="CE77" s="12">
        <f>INDEX('O3-8hr'!$A:$Y,$IU77+CE$23-$G$23,$IT77)</f>
        <v>50</v>
      </c>
      <c r="CF77" s="12">
        <f>INDEX('O3-8hr'!$A:$Y,$IU77+CF$23-$G$23,$IT77)</f>
        <v>35</v>
      </c>
      <c r="CG77" s="12">
        <f>INDEX('O3-8hr'!$A:$Y,$IU77+CG$23-$G$23,$IT77)</f>
        <v>42</v>
      </c>
      <c r="CH77" s="12">
        <f>INDEX('O3-8hr'!$A:$Y,$IU77+CH$23-$G$23,$IT77)</f>
        <v>55</v>
      </c>
      <c r="CI77" s="12">
        <f>INDEX('O3-8hr'!$A:$Y,$IU77+CI$23-$G$23,$IT77)</f>
        <v>56</v>
      </c>
      <c r="CJ77" s="12">
        <f>INDEX('O3-8hr'!$A:$Y,$IU77+CJ$23-$G$23,$IT77)</f>
        <v>40</v>
      </c>
      <c r="CK77" s="12">
        <f>INDEX('O3-8hr'!$A:$Y,$IU77+CK$23-$G$23,$IT77)</f>
        <v>43</v>
      </c>
      <c r="CL77" s="12">
        <f>INDEX('O3-8hr'!$A:$Y,$IU77+CL$23-$G$23,$IT77)</f>
        <v>51.000000000000007</v>
      </c>
      <c r="CM77" s="12">
        <f>INDEX('O3-8hr'!$A:$Y,$IU77+CM$23-$G$23,$IT77)</f>
        <v>63</v>
      </c>
      <c r="CN77" s="12">
        <f>INDEX('O3-8hr'!$A:$Y,$IU77+CN$23-$G$23,$IT77)</f>
        <v>87.000000000000014</v>
      </c>
      <c r="CO77" s="12">
        <f>INDEX('O3-8hr'!$A:$Y,$IU77+CO$23-$G$23,$IT77)</f>
        <v>75</v>
      </c>
      <c r="CP77" s="12">
        <f>INDEX('O3-8hr'!$A:$Y,$IU77+CP$23-$G$23,$IT77)</f>
        <v>62</v>
      </c>
      <c r="CQ77" s="12">
        <f>INDEX('O3-8hr'!$A:$Y,$IU77+CQ$23-$G$23,$IT77)</f>
        <v>61.000000000000007</v>
      </c>
      <c r="CR77" s="12">
        <f>INDEX('O3-8hr'!$A:$Y,$IU77+CR$23-$G$23,$IT77)</f>
        <v>46</v>
      </c>
      <c r="CS77" s="12">
        <f>INDEX('O3-8hr'!$A:$Y,$IU77+CS$23-$G$23,$IT77)</f>
        <v>37.000000000000007</v>
      </c>
      <c r="CT77" s="12">
        <f>INDEX('O3-8hr'!$A:$Y,$IU77+CT$23-$G$23,$IT77)</f>
        <v>67</v>
      </c>
      <c r="CU77" s="12">
        <f>INDEX('O3-8hr'!$A:$Y,$IU77+CU$23-$G$23,$IT77)</f>
        <v>66</v>
      </c>
      <c r="CV77" s="12">
        <f>INDEX('O3-8hr'!$A:$Y,$IU77+CV$23-$G$23,$IT77)</f>
        <v>46</v>
      </c>
      <c r="CW77" s="12">
        <f>INDEX('O3-8hr'!$A:$Y,$IU77+CW$23-$G$23,$IT77)</f>
        <v>28</v>
      </c>
      <c r="CX77" s="12">
        <f>INDEX('O3-8hr'!$A:$Y,$IU77+CX$23-$G$23,$IT77)</f>
        <v>45.000000000000007</v>
      </c>
      <c r="CY77" s="12">
        <f>INDEX('O3-8hr'!$A:$Y,$IU77+CY$23-$G$23,$IT77)</f>
        <v>34</v>
      </c>
      <c r="CZ77" s="12">
        <f>INDEX('O3-8hr'!$A:$Y,$IU77+CZ$23-$G$23,$IT77)</f>
        <v>60</v>
      </c>
      <c r="DA77" s="12">
        <f>INDEX('O3-8hr'!$A:$Y,$IU77+DA$23-$G$23,$IT77)</f>
        <v>58</v>
      </c>
      <c r="DB77" s="12">
        <f>INDEX('O3-8hr'!$A:$Y,$IU77+DB$23-$G$23,$IT77)</f>
        <v>38</v>
      </c>
      <c r="DC77" s="12">
        <f>INDEX('O3-8hr'!$A:$Y,$IU77+DC$23-$G$23,$IT77)</f>
        <v>53.000000000000007</v>
      </c>
      <c r="DD77" s="12">
        <f>INDEX('O3-8hr'!$A:$Y,$IU77+DD$23-$G$23,$IT77)</f>
        <v>48</v>
      </c>
      <c r="DE77" s="12">
        <f>INDEX('O3-8hr'!$A:$Y,$IU77+DE$23-$G$23,$IT77)</f>
        <v>73.000000000000014</v>
      </c>
      <c r="DF77" s="12">
        <f>INDEX('O3-8hr'!$A:$Y,$IU77+DF$23-$G$23,$IT77)</f>
        <v>58</v>
      </c>
      <c r="DG77" s="12">
        <f>INDEX('O3-8hr'!$A:$Y,$IU77+DG$23-$G$23,$IT77)</f>
        <v>44.000000000000007</v>
      </c>
      <c r="DH77" s="12">
        <f>INDEX('O3-8hr'!$A:$Y,$IU77+DH$23-$G$23,$IT77)</f>
        <v>58</v>
      </c>
      <c r="DI77" s="12">
        <f>INDEX('O3-8hr'!$A:$Y,$IU77+DI$23-$G$23,$IT77)</f>
        <v>58</v>
      </c>
      <c r="DJ77" s="12">
        <f>INDEX('O3-8hr'!$A:$Y,$IU77+DJ$23-$G$23,$IT77)</f>
        <v>34</v>
      </c>
      <c r="DK77" s="12">
        <f>INDEX('O3-8hr'!$A:$Y,$IU77+DK$23-$G$23,$IT77)</f>
        <v>59.000000000000007</v>
      </c>
      <c r="DL77" s="12">
        <f>INDEX('O3-8hr'!$A:$Y,$IU77+DL$23-$G$23,$IT77)</f>
        <v>50</v>
      </c>
      <c r="DM77" s="12">
        <f>INDEX('O3-8hr'!$A:$Y,$IU77+DM$23-$G$23,$IT77)</f>
        <v>58</v>
      </c>
      <c r="DN77" s="12">
        <f>INDEX('O3-8hr'!$A:$Y,$IU77+DN$23-$G$23,$IT77)</f>
        <v>73.000000000000014</v>
      </c>
      <c r="DO77" s="12">
        <f>INDEX('O3-8hr'!$A:$Y,$IU77+DO$23-$G$23,$IT77)</f>
        <v>45.000000000000007</v>
      </c>
      <c r="DP77" s="12">
        <f>INDEX('O3-8hr'!$A:$Y,$IU77+DP$23-$G$23,$IT77)</f>
        <v>58</v>
      </c>
      <c r="DQ77" s="12">
        <f>INDEX('O3-8hr'!$A:$Y,$IU77+DQ$23-$G$23,$IT77)</f>
        <v>53.000000000000007</v>
      </c>
      <c r="DR77" s="12">
        <f>INDEX('O3-8hr'!$A:$Y,$IU77+DR$23-$G$23,$IT77)</f>
        <v>52.000000000000007</v>
      </c>
      <c r="DS77" s="12">
        <f>INDEX('O3-8hr'!$A:$Y,$IU77+DS$23-$G$23,$IT77)</f>
        <v>65</v>
      </c>
      <c r="DT77" s="12">
        <f>INDEX('O3-8hr'!$A:$Y,$IU77+DT$23-$G$23,$IT77)</f>
        <v>61.000000000000007</v>
      </c>
      <c r="DU77" s="12">
        <f>INDEX('O3-8hr'!$A:$Y,$IU77+DU$23-$G$23,$IT77)</f>
        <v>49</v>
      </c>
      <c r="DV77" s="12">
        <f>INDEX('O3-8hr'!$A:$Y,$IU77+DV$23-$G$23,$IT77)</f>
        <v>39</v>
      </c>
      <c r="DW77" s="12">
        <f>INDEX('O3-8hr'!$A:$Y,$IU77+DW$23-$G$23,$IT77)</f>
        <v>47</v>
      </c>
      <c r="DX77" s="12">
        <f>INDEX('O3-8hr'!$A:$Y,$IU77+DX$23-$G$23,$IT77)</f>
        <v>57</v>
      </c>
      <c r="DY77" s="12">
        <f>INDEX('O3-8hr'!$A:$Y,$IU77+DY$23-$G$23,$IT77)</f>
        <v>49</v>
      </c>
      <c r="DZ77" s="12">
        <f>INDEX('O3-8hr'!$A:$Y,$IU77+DZ$23-$G$23,$IT77)</f>
        <v>36.000000000000007</v>
      </c>
      <c r="EA77" s="12">
        <f>INDEX('O3-8hr'!$A:$Y,$IU77+EA$23-$G$23,$IT77)</f>
        <v>37.000000000000007</v>
      </c>
      <c r="EB77" s="12">
        <f>INDEX('O3-8hr'!$A:$Y,$IU77+EB$23-$G$23,$IT77)</f>
        <v>41</v>
      </c>
      <c r="EC77" s="12">
        <f>INDEX('O3-8hr'!$A:$Y,$IU77+EC$23-$G$23,$IT77)</f>
        <v>47</v>
      </c>
      <c r="ED77" s="12">
        <f>INDEX('O3-8hr'!$A:$Y,$IU77+ED$23-$G$23,$IT77)</f>
        <v>54</v>
      </c>
      <c r="EE77" s="12">
        <f>INDEX('O3-8hr'!$A:$Y,$IU77+EE$23-$G$23,$IT77)</f>
        <v>59.000000000000007</v>
      </c>
      <c r="EF77" s="12">
        <f>INDEX('O3-8hr'!$A:$Y,$IU77+EF$23-$G$23,$IT77)</f>
        <v>58</v>
      </c>
      <c r="EG77" s="12">
        <f>INDEX('O3-8hr'!$A:$Y,$IU77+EG$23-$G$23,$IT77)</f>
        <v>32</v>
      </c>
      <c r="EH77" s="12">
        <f>INDEX('O3-8hr'!$A:$Y,$IU77+EH$23-$G$23,$IT77)</f>
        <v>38</v>
      </c>
      <c r="EI77" s="12">
        <f>INDEX('O3-8hr'!$A:$Y,$IU77+EI$23-$G$23,$IT77)</f>
        <v>46</v>
      </c>
      <c r="EJ77" s="12">
        <f>INDEX('O3-8hr'!$A:$Y,$IU77+EJ$23-$G$23,$IT77)</f>
        <v>53.000000000000007</v>
      </c>
      <c r="EK77" s="12">
        <f>INDEX('O3-8hr'!$A:$Y,$IU77+EK$23-$G$23,$IT77)</f>
        <v>33</v>
      </c>
      <c r="EL77" s="12">
        <f>INDEX('O3-8hr'!$A:$Y,$IU77+EL$23-$G$23,$IT77)</f>
        <v>60</v>
      </c>
      <c r="EM77" s="12">
        <f>INDEX('O3-8hr'!$A:$Y,$IU77+EM$23-$G$23,$IT77)</f>
        <v>55</v>
      </c>
      <c r="EN77" s="12">
        <f>INDEX('O3-8hr'!$A:$Y,$IU77+EN$23-$G$23,$IT77)</f>
        <v>52.000000000000007</v>
      </c>
      <c r="EO77" s="12">
        <f>INDEX('O3-8hr'!$A:$Y,$IU77+EO$23-$G$23,$IT77)</f>
        <v>58</v>
      </c>
      <c r="EP77" s="12">
        <f>INDEX('O3-8hr'!$A:$Y,$IU77+EP$23-$G$23,$IT77)</f>
        <v>55</v>
      </c>
      <c r="EQ77" s="12">
        <f>INDEX('O3-8hr'!$A:$Y,$IU77+EQ$23-$G$23,$IT77)</f>
        <v>53.000000000000007</v>
      </c>
      <c r="ER77" s="12">
        <f>INDEX('O3-8hr'!$A:$Y,$IU77+ER$23-$G$23,$IT77)</f>
        <v>65</v>
      </c>
      <c r="ES77" s="12">
        <f>INDEX('O3-8hr'!$A:$Y,$IU77+ES$23-$G$23,$IT77)</f>
        <v>63</v>
      </c>
      <c r="ET77" s="12">
        <f>INDEX('O3-8hr'!$A:$Y,$IU77+ET$23-$G$23,$IT77)</f>
        <v>84</v>
      </c>
      <c r="EU77" s="12">
        <f>INDEX('O3-8hr'!$A:$Y,$IU77+EU$23-$G$23,$IT77)</f>
        <v>62</v>
      </c>
      <c r="EV77" s="12">
        <f>INDEX('O3-8hr'!$A:$Y,$IU77+EV$23-$G$23,$IT77)</f>
        <v>50</v>
      </c>
      <c r="EW77" s="12">
        <f>INDEX('O3-8hr'!$A:$Y,$IU77+EW$23-$G$23,$IT77)</f>
        <v>65</v>
      </c>
      <c r="EX77" s="12">
        <f>INDEX('O3-8hr'!$A:$Y,$IU77+EX$23-$G$23,$IT77)</f>
        <v>55</v>
      </c>
      <c r="EY77" s="12">
        <f>INDEX('O3-8hr'!$A:$Y,$IU77+EY$23-$G$23,$IT77)</f>
        <v>64</v>
      </c>
      <c r="EZ77" s="12">
        <f>INDEX('O3-8hr'!$A:$Y,$IU77+EZ$23-$G$23,$IT77)</f>
        <v>59.000000000000007</v>
      </c>
      <c r="FA77" s="12">
        <f>INDEX('O3-8hr'!$A:$Y,$IU77+FA$23-$G$23,$IT77)</f>
        <v>57</v>
      </c>
      <c r="FB77" s="12">
        <f>INDEX('O3-8hr'!$A:$Y,$IU77+FB$23-$G$23,$IT77)</f>
        <v>49</v>
      </c>
      <c r="FC77" s="12">
        <f>INDEX('O3-8hr'!$A:$Y,$IU77+FC$23-$G$23,$IT77)</f>
        <v>40</v>
      </c>
      <c r="FD77" s="12">
        <f>INDEX('O3-8hr'!$A:$Y,$IU77+FD$23-$G$23,$IT77)</f>
        <v>28</v>
      </c>
      <c r="FE77" s="12">
        <f>INDEX('O3-8hr'!$A:$Y,$IU77+FE$23-$G$23,$IT77)</f>
        <v>38</v>
      </c>
      <c r="FF77" s="12">
        <f>INDEX('O3-8hr'!$A:$Y,$IU77+FF$23-$G$23,$IT77)</f>
        <v>51.000000000000007</v>
      </c>
      <c r="FG77" s="12">
        <f>INDEX('O3-8hr'!$A:$Y,$IU77+FG$23-$G$23,$IT77)</f>
        <v>39</v>
      </c>
      <c r="FH77" s="12">
        <f>INDEX('O3-8hr'!$A:$Y,$IU77+FH$23-$G$23,$IT77)</f>
        <v>41</v>
      </c>
      <c r="FI77" s="12">
        <f>INDEX('O3-8hr'!$A:$Y,$IU77+FI$23-$G$23,$IT77)</f>
        <v>47</v>
      </c>
      <c r="FJ77" s="12">
        <f>INDEX('O3-8hr'!$A:$Y,$IU77+FJ$23-$G$23,$IT77)</f>
        <v>38</v>
      </c>
      <c r="FK77" s="12">
        <f>INDEX('O3-8hr'!$A:$Y,$IU77+FK$23-$G$23,$IT77)</f>
        <v>55</v>
      </c>
      <c r="FL77" s="12">
        <f>INDEX('O3-8hr'!$A:$Y,$IU77+FL$23-$G$23,$IT77)</f>
        <v>51.000000000000007</v>
      </c>
      <c r="FM77" s="12">
        <f>INDEX('O3-8hr'!$A:$Y,$IU77+FM$23-$G$23,$IT77)</f>
        <v>36.000000000000007</v>
      </c>
      <c r="FN77" s="12">
        <f>INDEX('O3-8hr'!$A:$Y,$IU77+FN$23-$G$23,$IT77)</f>
        <v>48</v>
      </c>
      <c r="FO77" s="12">
        <f>INDEX('O3-8hr'!$A:$Y,$IU77+FO$23-$G$23,$IT77)</f>
        <v>55</v>
      </c>
      <c r="FP77" s="12">
        <f>INDEX('O3-8hr'!$A:$Y,$IU77+FP$23-$G$23,$IT77)</f>
        <v>43</v>
      </c>
      <c r="FQ77" s="12">
        <f>INDEX('O3-8hr'!$A:$Y,$IU77+FQ$23-$G$23,$IT77)</f>
        <v>41</v>
      </c>
      <c r="FR77" s="12">
        <f>INDEX('O3-8hr'!$A:$Y,$IU77+FR$23-$G$23,$IT77)</f>
        <v>48</v>
      </c>
      <c r="FS77" s="12">
        <f>INDEX('O3-8hr'!$A:$Y,$IU77+FS$23-$G$23,$IT77)</f>
        <v>43</v>
      </c>
      <c r="FT77" s="12">
        <f>INDEX('O3-8hr'!$A:$Y,$IU77+FT$23-$G$23,$IT77)</f>
        <v>47</v>
      </c>
      <c r="FU77" s="12">
        <f>INDEX('O3-8hr'!$A:$Y,$IU77+FU$23-$G$23,$IT77)</f>
        <v>49</v>
      </c>
      <c r="FV77" s="12">
        <f>INDEX('O3-8hr'!$A:$Y,$IU77+FV$23-$G$23,$IT77)</f>
        <v>51.000000000000007</v>
      </c>
      <c r="FW77" s="12">
        <f>INDEX('O3-8hr'!$A:$Y,$IU77+FW$23-$G$23,$IT77)</f>
        <v>61.000000000000007</v>
      </c>
      <c r="FX77" s="12">
        <f>INDEX('O3-8hr'!$A:$Y,$IU77+FX$23-$G$23,$IT77)</f>
        <v>37.000000000000007</v>
      </c>
      <c r="FY77" s="12">
        <f>INDEX('O3-8hr'!$A:$Y,$IU77+FY$23-$G$23,$IT77)</f>
        <v>36.000000000000007</v>
      </c>
      <c r="FZ77" s="12">
        <f>INDEX('O3-8hr'!$A:$Y,$IU77+FZ$23-$G$23,$IT77)</f>
        <v>48</v>
      </c>
      <c r="GA77" s="12">
        <f>INDEX('O3-8hr'!$A:$Y,$IU77+GA$23-$G$23,$IT77)</f>
        <v>56</v>
      </c>
      <c r="GB77" s="12">
        <f>INDEX('O3-8hr'!$A:$Y,$IU77+GB$23-$G$23,$IT77)</f>
        <v>51.000000000000007</v>
      </c>
      <c r="GC77" s="12">
        <f>INDEX('O3-8hr'!$A:$Y,$IU77+GC$23-$G$23,$IT77)</f>
        <v>52.000000000000007</v>
      </c>
      <c r="GD77" s="12">
        <f>INDEX('O3-8hr'!$A:$Y,$IU77+GD$23-$G$23,$IT77)</f>
        <v>69</v>
      </c>
      <c r="GE77" s="12">
        <f>INDEX('O3-8hr'!$A:$Y,$IU77+GE$23-$G$23,$IT77)</f>
        <v>51.000000000000007</v>
      </c>
      <c r="GF77" s="12">
        <f>INDEX('O3-8hr'!$A:$Y,$IU77+GF$23-$G$23,$IT77)</f>
        <v>57</v>
      </c>
      <c r="GG77" s="12">
        <f>INDEX('O3-8hr'!$A:$Y,$IU77+GG$23-$G$23,$IT77)</f>
        <v>59.000000000000007</v>
      </c>
      <c r="GH77" s="12">
        <f>INDEX('O3-8hr'!$A:$Y,$IU77+GH$23-$G$23,$IT77)</f>
        <v>65</v>
      </c>
      <c r="GI77" s="12">
        <f>INDEX('O3-8hr'!$A:$Y,$IU77+GI$23-$G$23,$IT77)</f>
        <v>37.000000000000007</v>
      </c>
      <c r="GJ77" s="12">
        <f>INDEX('O3-8hr'!$A:$Y,$IU77+GJ$23-$G$23,$IT77)</f>
        <v>37.000000000000007</v>
      </c>
      <c r="GK77" s="12">
        <f>INDEX('O3-8hr'!$A:$Y,$IU77+GK$23-$G$23,$IT77)</f>
        <v>39</v>
      </c>
      <c r="GL77" s="12">
        <f>INDEX('O3-8hr'!$A:$Y,$IU77+GL$23-$G$23,$IT77)</f>
        <v>44.000000000000007</v>
      </c>
      <c r="GM77" s="12">
        <f>INDEX('O3-8hr'!$A:$Y,$IU77+GM$23-$G$23,$IT77)</f>
        <v>42</v>
      </c>
      <c r="GN77" s="12">
        <f>INDEX('O3-8hr'!$A:$Y,$IU77+GN$23-$G$23,$IT77)</f>
        <v>47</v>
      </c>
      <c r="GO77" s="12">
        <f>INDEX('O3-8hr'!$A:$Y,$IU77+GO$23-$G$23,$IT77)</f>
        <v>52.000000000000007</v>
      </c>
      <c r="GP77" s="12">
        <f>INDEX('O3-8hr'!$A:$Y,$IU77+GP$23-$G$23,$IT77)</f>
        <v>59.000000000000007</v>
      </c>
      <c r="GQ77" s="12">
        <f>INDEX('O3-8hr'!$A:$Y,$IU77+GQ$23-$G$23,$IT77)</f>
        <v>62</v>
      </c>
      <c r="GR77" s="12">
        <f>INDEX('O3-8hr'!$A:$Y,$IU77+GR$23-$G$23,$IT77)</f>
        <v>52.000000000000007</v>
      </c>
      <c r="GS77" s="12">
        <f>INDEX('O3-8hr'!$A:$Y,$IU77+GS$23-$G$23,$IT77)</f>
        <v>41</v>
      </c>
      <c r="GT77" s="12">
        <f>INDEX('O3-8hr'!$A:$Y,$IU77+GT$23-$G$23,$IT77)</f>
        <v>47</v>
      </c>
      <c r="GU77" s="12">
        <f>INDEX('O3-8hr'!$A:$Y,$IU77+GU$23-$G$23,$IT77)</f>
        <v>48</v>
      </c>
      <c r="GV77" s="12">
        <f>INDEX('O3-8hr'!$A:$Y,$IU77+GV$23-$G$23,$IT77)</f>
        <v>73.000000000000014</v>
      </c>
      <c r="GW77" s="12">
        <f>INDEX('O3-8hr'!$A:$Y,$IU77+GW$23-$G$23,$IT77)</f>
        <v>41</v>
      </c>
      <c r="GX77" s="12">
        <f>INDEX('O3-8hr'!$A:$Y,$IU77+GX$23-$G$23,$IT77)</f>
        <v>41</v>
      </c>
      <c r="GY77" s="12">
        <f>INDEX('O3-8hr'!$A:$Y,$IU77+GY$23-$G$23,$IT77)</f>
        <v>40</v>
      </c>
      <c r="GZ77" s="12">
        <f>INDEX('O3-8hr'!$A:$Y,$IU77+GZ$23-$G$23,$IT77)</f>
        <v>32</v>
      </c>
      <c r="HA77" s="12">
        <f>INDEX('O3-8hr'!$A:$Y,$IU77+HA$23-$G$23,$IT77)</f>
        <v>23</v>
      </c>
      <c r="HB77" s="12">
        <f>INDEX('O3-8hr'!$A:$Y,$IU77+HB$23-$G$23,$IT77)</f>
        <v>39</v>
      </c>
      <c r="HC77" s="12">
        <f>INDEX('O3-8hr'!$A:$Y,$IU77+HC$23-$G$23,$IT77)</f>
        <v>61.000000000000007</v>
      </c>
      <c r="HD77" s="12">
        <f>INDEX('O3-8hr'!$A:$Y,$IU77+HD$23-$G$23,$IT77)</f>
        <v>78</v>
      </c>
      <c r="HE77" s="12">
        <f>INDEX('O3-8hr'!$A:$Y,$IU77+HE$23-$G$23,$IT77)</f>
        <v>82</v>
      </c>
      <c r="HF77" s="12">
        <f>INDEX('O3-8hr'!$A:$Y,$IU77+HF$23-$G$23,$IT77)</f>
        <v>26.000000000000004</v>
      </c>
      <c r="HG77" s="12">
        <f>INDEX('O3-8hr'!$A:$Y,$IU77+HG$23-$G$23,$IT77)</f>
        <v>37.000000000000007</v>
      </c>
      <c r="HH77" s="12">
        <f>INDEX('O3-8hr'!$A:$Y,$IU77+HH$23-$G$23,$IT77)</f>
        <v>39</v>
      </c>
      <c r="HI77" s="12">
        <f>INDEX('O3-8hr'!$A:$Y,$IU77+HI$23-$G$23,$IT77)</f>
        <v>41</v>
      </c>
      <c r="HJ77" s="12">
        <f>INDEX('O3-8hr'!$A:$Y,$IU77+HJ$23-$G$23,$IT77)</f>
        <v>29</v>
      </c>
      <c r="HK77" s="12">
        <f>INDEX('O3-8hr'!$A:$Y,$IU77+HK$23-$G$23,$IT77)</f>
        <v>27</v>
      </c>
      <c r="HL77" s="12">
        <f>INDEX('O3-8hr'!$A:$Y,$IU77+HL$23-$G$23,$IT77)</f>
        <v>22.000000000000004</v>
      </c>
      <c r="HM77" s="12">
        <f>INDEX('O3-8hr'!$A:$Y,$IU77+HM$23-$G$23,$IT77)</f>
        <v>16</v>
      </c>
      <c r="HN77" s="12">
        <f>INDEX('O3-8hr'!$A:$Y,$IU77+HN$23-$G$23,$IT77)</f>
        <v>17</v>
      </c>
      <c r="HO77" s="12">
        <f>INDEX('O3-8hr'!$A:$Y,$IU77+HO$23-$G$23,$IT77)</f>
        <v>43</v>
      </c>
      <c r="HP77" s="12">
        <f>INDEX('O3-8hr'!$A:$Y,$IU77+HP$23-$G$23,$IT77)</f>
        <v>21</v>
      </c>
      <c r="HQ77" s="12">
        <f>INDEX('O3-8hr'!$A:$Y,$IU77+HQ$23-$G$23,$IT77)</f>
        <v>31</v>
      </c>
      <c r="HR77" s="12">
        <f>INDEX('O3-8hr'!$A:$Y,$IU77+HR$23-$G$23,$IT77)</f>
        <v>38</v>
      </c>
      <c r="HS77" s="12">
        <f>INDEX('O3-8hr'!$A:$Y,$IU77+HS$23-$G$23,$IT77)</f>
        <v>36.000000000000007</v>
      </c>
      <c r="HT77" s="12">
        <f>INDEX('O3-8hr'!$A:$Y,$IU77+HT$23-$G$23,$IT77)</f>
        <v>19</v>
      </c>
      <c r="HU77" s="12">
        <f>INDEX('O3-8hr'!$A:$Y,$IU77+HU$23-$G$23,$IT77)</f>
        <v>24</v>
      </c>
      <c r="HV77" s="12">
        <f>INDEX('O3-8hr'!$A:$Y,$IU77+HV$23-$G$23,$IT77)</f>
        <v>37.000000000000007</v>
      </c>
      <c r="HW77" s="12">
        <f>INDEX('O3-8hr'!$A:$Y,$IU77+HW$23-$G$23,$IT77)</f>
        <v>28</v>
      </c>
      <c r="HX77" s="12">
        <f>INDEX('O3-8hr'!$A:$Y,$IU77+HX$23-$G$23,$IT77)</f>
        <v>34</v>
      </c>
      <c r="HY77" s="12">
        <f>INDEX('O3-8hr'!$A:$Y,$IU77+HY$23-$G$23,$IT77)</f>
        <v>30</v>
      </c>
      <c r="HZ77" s="12">
        <f>INDEX('O3-8hr'!$A:$Y,$IU77+HZ$23-$G$23,$IT77)</f>
        <v>27</v>
      </c>
      <c r="IA77" s="12">
        <f>INDEX('O3-8hr'!$A:$Y,$IU77+IA$23-$G$23,$IT77)</f>
        <v>38</v>
      </c>
      <c r="IB77" s="12">
        <f>INDEX('O3-8hr'!$A:$Y,$IU77+IB$23-$G$23,$IT77)</f>
        <v>40</v>
      </c>
      <c r="IC77" s="12">
        <f>INDEX('O3-8hr'!$A:$Y,$IU77+IC$23-$G$23,$IT77)</f>
        <v>46</v>
      </c>
      <c r="ID77" s="12">
        <f>INDEX('O3-8hr'!$A:$Y,$IU77+ID$23-$G$23,$IT77)</f>
        <v>44.000000000000007</v>
      </c>
      <c r="IE77" s="12">
        <f>INDEX('O3-8hr'!$A:$Y,$IU77+IE$23-$G$23,$IT77)</f>
        <v>51.000000000000007</v>
      </c>
      <c r="IF77" s="12">
        <f>INDEX('O3-8hr'!$A:$Y,$IU77+IF$23-$G$23,$IT77)</f>
        <v>41</v>
      </c>
      <c r="IG77" s="12">
        <f>INDEX('O3-8hr'!$A:$Y,$IU77+IG$23-$G$23,$IT77)</f>
        <v>37.000000000000007</v>
      </c>
      <c r="IH77" s="12">
        <f>INDEX('O3-8hr'!$A:$Y,$IU77+IH$23-$G$23,$IT77)</f>
        <v>26.000000000000004</v>
      </c>
      <c r="II77" s="12">
        <f>INDEX('O3-8hr'!$A:$Y,$IU77+II$23-$G$23,$IT77)</f>
        <v>38</v>
      </c>
      <c r="IJ77" s="12">
        <f>INDEX('O3-8hr'!$A:$Y,$IU77+IJ$23-$G$23,$IT77)</f>
        <v>38</v>
      </c>
      <c r="IK77" s="12">
        <f>INDEX('O3-8hr'!$A:$Y,$IU77+IK$23-$G$23,$IT77)</f>
        <v>30</v>
      </c>
      <c r="IL77" s="12">
        <f>INDEX('O3-8hr'!$A:$Y,$IU77+IL$23-$G$23,$IT77)</f>
        <v>34</v>
      </c>
      <c r="IM77" s="12">
        <f>INDEX('O3-8hr'!$A:$Y,$IU77+IM$23-$G$23,$IT77)</f>
        <v>27</v>
      </c>
      <c r="IN77" s="12">
        <f>INDEX('O3-8hr'!$A:$Y,$IU77+IN$23-$G$23,$IT77)</f>
        <v>39</v>
      </c>
      <c r="IO77" s="12">
        <f>INDEX('O3-8hr'!$A:$Y,$IU77+IO$23-$G$23,$IT77)</f>
        <v>40</v>
      </c>
      <c r="IP77" s="12">
        <f>INDEX('O3-8hr'!$A:$Y,$IU77+IP$23-$G$23,$IT77)</f>
        <v>46</v>
      </c>
      <c r="IQ77" s="17">
        <f>INDEX('O3-8hr'!$A:$Y,$IU77+IQ$23-$G$23,$IT77)</f>
        <v>29</v>
      </c>
      <c r="IR77" s="26">
        <f t="shared" si="59"/>
        <v>87.000000000000014</v>
      </c>
      <c r="IT77" s="26">
        <f>MATCH($B77,'O3-8hr'!$1:$1,0)</f>
        <v>5</v>
      </c>
      <c r="IU77" s="38">
        <f>MATCH(DATE($A77,$IT$19,$IU$19),'O3-8hr'!$B:$B,0)</f>
        <v>431</v>
      </c>
    </row>
    <row r="78" spans="1:255" ht="12.75" customHeight="1" x14ac:dyDescent="0.2">
      <c r="A78" s="26">
        <v>2016</v>
      </c>
      <c r="B78" s="26">
        <v>100031013</v>
      </c>
      <c r="C78" s="88">
        <f>INDEX(Sites!$A:$N,MATCH($B78,Sites!$A:$A,0),2)</f>
        <v>39.773888999999997</v>
      </c>
      <c r="D78" s="26" t="str">
        <f>INDEX(Sites!$A:$N,MATCH($B78,Sites!$A:$A,0),4)</f>
        <v>DE</v>
      </c>
      <c r="E78" s="26" t="str">
        <f>INDEX(Sites!$A:$N,MATCH($B78,Sites!$A:$A,0),10)</f>
        <v>0.0</v>
      </c>
      <c r="F78" s="148" t="str">
        <f>INDEX(Sites!$A:$N,MATCH($B78,Sites!$A:$A,0),6)</f>
        <v>New Castle (BELLFNT2)</v>
      </c>
      <c r="G78" s="18">
        <f>INDEX('O3-8hr'!$A:$Y,$IU78+G$23-$G$23,$IT78)</f>
        <v>21</v>
      </c>
      <c r="H78" s="12">
        <f>INDEX('O3-8hr'!$A:$Y,$IU78+H$23-$G$23,$IT78)</f>
        <v>39</v>
      </c>
      <c r="I78" s="12">
        <f>INDEX('O3-8hr'!$A:$Y,$IU78+I$23-$G$23,$IT78)</f>
        <v>35</v>
      </c>
      <c r="J78" s="12">
        <f>INDEX('O3-8hr'!$A:$Y,$IU78+J$23-$G$23,$IT78)</f>
        <v>32</v>
      </c>
      <c r="K78" s="12">
        <f>INDEX('O3-8hr'!$A:$Y,$IU78+K$23-$G$23,$IT78)</f>
        <v>40</v>
      </c>
      <c r="L78" s="12">
        <f>INDEX('O3-8hr'!$A:$Y,$IU78+L$23-$G$23,$IT78)</f>
        <v>27</v>
      </c>
      <c r="M78" s="12">
        <f>INDEX('O3-8hr'!$A:$Y,$IU78+M$23-$G$23,$IT78)</f>
        <v>39</v>
      </c>
      <c r="N78" s="12">
        <f>INDEX('O3-8hr'!$A:$Y,$IU78+N$23-$G$23,$IT78)</f>
        <v>45.000000000000007</v>
      </c>
      <c r="O78" s="12">
        <f>INDEX('O3-8hr'!$A:$Y,$IU78+O$23-$G$23,$IT78)</f>
        <v>43</v>
      </c>
      <c r="P78" s="12">
        <f>INDEX('O3-8hr'!$A:$Y,$IU78+P$23-$G$23,$IT78)</f>
        <v>50</v>
      </c>
      <c r="Q78" s="12">
        <f>INDEX('O3-8hr'!$A:$Y,$IU78+Q$23-$G$23,$IT78)</f>
        <v>43</v>
      </c>
      <c r="R78" s="12">
        <f>INDEX('O3-8hr'!$A:$Y,$IU78+R$23-$G$23,$IT78)</f>
        <v>30</v>
      </c>
      <c r="S78" s="12">
        <f>INDEX('O3-8hr'!$A:$Y,$IU78+S$23-$G$23,$IT78)</f>
        <v>31</v>
      </c>
      <c r="T78" s="12">
        <f>INDEX('O3-8hr'!$A:$Y,$IU78+T$23-$G$23,$IT78)</f>
        <v>29</v>
      </c>
      <c r="U78" s="12">
        <f>INDEX('O3-8hr'!$A:$Y,$IU78+U$23-$G$23,$IT78)</f>
        <v>24</v>
      </c>
      <c r="V78" s="12">
        <f>INDEX('O3-8hr'!$A:$Y,$IU78+V$23-$G$23,$IT78)</f>
        <v>36.000000000000007</v>
      </c>
      <c r="W78" s="12">
        <f>INDEX('O3-8hr'!$A:$Y,$IU78+W$23-$G$23,$IT78)</f>
        <v>41</v>
      </c>
      <c r="X78" s="12">
        <f>INDEX('O3-8hr'!$A:$Y,$IU78+X$23-$G$23,$IT78)</f>
        <v>44.000000000000007</v>
      </c>
      <c r="Y78" s="12">
        <f>INDEX('O3-8hr'!$A:$Y,$IU78+Y$23-$G$23,$IT78)</f>
        <v>35</v>
      </c>
      <c r="Z78" s="12">
        <f>INDEX('O3-8hr'!$A:$Y,$IU78+Z$23-$G$23,$IT78)</f>
        <v>35</v>
      </c>
      <c r="AA78" s="12">
        <f>INDEX('O3-8hr'!$A:$Y,$IU78+AA$23-$G$23,$IT78)</f>
        <v>44.000000000000007</v>
      </c>
      <c r="AB78" s="12">
        <f>INDEX('O3-8hr'!$A:$Y,$IU78+AB$23-$G$23,$IT78)</f>
        <v>44.000000000000007</v>
      </c>
      <c r="AC78" s="12">
        <f>INDEX('O3-8hr'!$A:$Y,$IU78+AC$23-$G$23,$IT78)</f>
        <v>50</v>
      </c>
      <c r="AD78" s="12">
        <f>INDEX('O3-8hr'!$A:$Y,$IU78+AD$23-$G$23,$IT78)</f>
        <v>33</v>
      </c>
      <c r="AE78" s="12">
        <f>INDEX('O3-8hr'!$A:$Y,$IU78+AE$23-$G$23,$IT78)</f>
        <v>45.000000000000007</v>
      </c>
      <c r="AF78" s="12">
        <f>INDEX('O3-8hr'!$A:$Y,$IU78+AF$23-$G$23,$IT78)</f>
        <v>40</v>
      </c>
      <c r="AG78" s="12">
        <f>INDEX('O3-8hr'!$A:$Y,$IU78+AG$23-$G$23,$IT78)</f>
        <v>37.000000000000007</v>
      </c>
      <c r="AH78" s="12">
        <f>INDEX('O3-8hr'!$A:$Y,$IU78+AH$23-$G$23,$IT78)</f>
        <v>46</v>
      </c>
      <c r="AI78" s="12">
        <f>INDEX('O3-8hr'!$A:$Y,$IU78+AI$23-$G$23,$IT78)</f>
        <v>50</v>
      </c>
      <c r="AJ78" s="12">
        <f>INDEX('O3-8hr'!$A:$Y,$IU78+AJ$23-$G$23,$IT78)</f>
        <v>48</v>
      </c>
      <c r="AK78" s="12">
        <f>INDEX('O3-8hr'!$A:$Y,$IU78+AK$23-$G$23,$IT78)</f>
        <v>49</v>
      </c>
      <c r="AL78" s="12">
        <f>INDEX('O3-8hr'!$A:$Y,$IU78+AL$23-$G$23,$IT78)</f>
        <v>44.000000000000007</v>
      </c>
      <c r="AM78" s="12">
        <f>INDEX('O3-8hr'!$A:$Y,$IU78+AM$23-$G$23,$IT78)</f>
        <v>40</v>
      </c>
      <c r="AN78" s="12">
        <f>INDEX('O3-8hr'!$A:$Y,$IU78+AN$23-$G$23,$IT78)</f>
        <v>46</v>
      </c>
      <c r="AO78" s="12">
        <f>INDEX('O3-8hr'!$A:$Y,$IU78+AO$23-$G$23,$IT78)</f>
        <v>36.000000000000007</v>
      </c>
      <c r="AP78" s="12">
        <f>INDEX('O3-8hr'!$A:$Y,$IU78+AP$23-$G$23,$IT78)</f>
        <v>43</v>
      </c>
      <c r="AQ78" s="12">
        <f>INDEX('O3-8hr'!$A:$Y,$IU78+AQ$23-$G$23,$IT78)</f>
        <v>49</v>
      </c>
      <c r="AR78" s="12">
        <f>INDEX('O3-8hr'!$A:$Y,$IU78+AR$23-$G$23,$IT78)</f>
        <v>42</v>
      </c>
      <c r="AS78" s="12">
        <f>INDEX('O3-8hr'!$A:$Y,$IU78+AS$23-$G$23,$IT78)</f>
        <v>42</v>
      </c>
      <c r="AT78" s="12">
        <f>INDEX('O3-8hr'!$A:$Y,$IU78+AT$23-$G$23,$IT78)</f>
        <v>40</v>
      </c>
      <c r="AU78" s="12">
        <f>INDEX('O3-8hr'!$A:$Y,$IU78+AU$23-$G$23,$IT78)</f>
        <v>43</v>
      </c>
      <c r="AV78" s="12">
        <f>INDEX('O3-8hr'!$A:$Y,$IU78+AV$23-$G$23,$IT78)</f>
        <v>45.000000000000007</v>
      </c>
      <c r="AW78" s="12">
        <f>INDEX('O3-8hr'!$A:$Y,$IU78+AW$23-$G$23,$IT78)</f>
        <v>43</v>
      </c>
      <c r="AX78" s="12">
        <f>INDEX('O3-8hr'!$A:$Y,$IU78+AX$23-$G$23,$IT78)</f>
        <v>41</v>
      </c>
      <c r="AY78" s="12">
        <f>INDEX('O3-8hr'!$A:$Y,$IU78+AY$23-$G$23,$IT78)</f>
        <v>39</v>
      </c>
      <c r="AZ78" s="12">
        <f>INDEX('O3-8hr'!$A:$Y,$IU78+AZ$23-$G$23,$IT78)</f>
        <v>45.000000000000007</v>
      </c>
      <c r="BA78" s="12">
        <f>INDEX('O3-8hr'!$A:$Y,$IU78+BA$23-$G$23,$IT78)</f>
        <v>49</v>
      </c>
      <c r="BB78" s="12">
        <f>INDEX('O3-8hr'!$A:$Y,$IU78+BB$23-$G$23,$IT78)</f>
        <v>56</v>
      </c>
      <c r="BC78" s="12">
        <f>INDEX('O3-8hr'!$A:$Y,$IU78+BC$23-$G$23,$IT78)</f>
        <v>65</v>
      </c>
      <c r="BD78" s="12">
        <f>INDEX('O3-8hr'!$A:$Y,$IU78+BD$23-$G$23,$IT78)</f>
        <v>62</v>
      </c>
      <c r="BE78" s="12">
        <f>INDEX('O3-8hr'!$A:$Y,$IU78+BE$23-$G$23,$IT78)</f>
        <v>50</v>
      </c>
      <c r="BF78" s="12">
        <f>INDEX('O3-8hr'!$A:$Y,$IU78+BF$23-$G$23,$IT78)</f>
        <v>56</v>
      </c>
      <c r="BG78" s="12">
        <f>INDEX('O3-8hr'!$A:$Y,$IU78+BG$23-$G$23,$IT78)</f>
        <v>57</v>
      </c>
      <c r="BH78" s="12">
        <f>INDEX('O3-8hr'!$A:$Y,$IU78+BH$23-$G$23,$IT78)</f>
        <v>43</v>
      </c>
      <c r="BI78" s="12">
        <f>INDEX('O3-8hr'!$A:$Y,$IU78+BI$23-$G$23,$IT78)</f>
        <v>51.000000000000007</v>
      </c>
      <c r="BJ78" s="12">
        <f>INDEX('O3-8hr'!$A:$Y,$IU78+BJ$23-$G$23,$IT78)</f>
        <v>52.000000000000007</v>
      </c>
      <c r="BK78" s="12">
        <f>INDEX('O3-8hr'!$A:$Y,$IU78+BK$23-$G$23,$IT78)</f>
        <v>59.000000000000007</v>
      </c>
      <c r="BL78" s="12">
        <f>INDEX('O3-8hr'!$A:$Y,$IU78+BL$23-$G$23,$IT78)</f>
        <v>21</v>
      </c>
      <c r="BM78" s="12">
        <f>INDEX('O3-8hr'!$A:$Y,$IU78+BM$23-$G$23,$IT78)</f>
        <v>34</v>
      </c>
      <c r="BN78" s="12">
        <f>INDEX('O3-8hr'!$A:$Y,$IU78+BN$23-$G$23,$IT78)</f>
        <v>35</v>
      </c>
      <c r="BO78" s="12">
        <f>INDEX('O3-8hr'!$A:$Y,$IU78+BO$23-$G$23,$IT78)</f>
        <v>42</v>
      </c>
      <c r="BP78" s="12">
        <f>INDEX('O3-8hr'!$A:$Y,$IU78+BP$23-$G$23,$IT78)</f>
        <v>31</v>
      </c>
      <c r="BQ78" s="12">
        <f>INDEX('O3-8hr'!$A:$Y,$IU78+BQ$23-$G$23,$IT78)</f>
        <v>26.000000000000004</v>
      </c>
      <c r="BR78" s="12">
        <f>INDEX('O3-8hr'!$A:$Y,$IU78+BR$23-$G$23,$IT78)</f>
        <v>22.000000000000004</v>
      </c>
      <c r="BS78" s="12">
        <f>INDEX('O3-8hr'!$A:$Y,$IU78+BS$23-$G$23,$IT78)</f>
        <v>24</v>
      </c>
      <c r="BT78" s="12">
        <f>INDEX('O3-8hr'!$A:$Y,$IU78+BT$23-$G$23,$IT78)</f>
        <v>26.000000000000004</v>
      </c>
      <c r="BU78" s="12">
        <f>INDEX('O3-8hr'!$A:$Y,$IU78+BU$23-$G$23,$IT78)</f>
        <v>22.000000000000004</v>
      </c>
      <c r="BV78" s="12">
        <f>INDEX('O3-8hr'!$A:$Y,$IU78+BV$23-$G$23,$IT78)</f>
        <v>29</v>
      </c>
      <c r="BW78" s="12">
        <f>INDEX('O3-8hr'!$A:$Y,$IU78+BW$23-$G$23,$IT78)</f>
        <v>43</v>
      </c>
      <c r="BX78" s="12">
        <f>INDEX('O3-8hr'!$A:$Y,$IU78+BX$23-$G$23,$IT78)</f>
        <v>39</v>
      </c>
      <c r="BY78" s="12">
        <f>INDEX('O3-8hr'!$A:$Y,$IU78+BY$23-$G$23,$IT78)</f>
        <v>29</v>
      </c>
      <c r="BZ78" s="12">
        <f>INDEX('O3-8hr'!$A:$Y,$IU78+BZ$23-$G$23,$IT78)</f>
        <v>27</v>
      </c>
      <c r="CA78" s="12">
        <f>INDEX('O3-8hr'!$A:$Y,$IU78+CA$23-$G$23,$IT78)</f>
        <v>52.000000000000007</v>
      </c>
      <c r="CB78" s="12">
        <f>INDEX('O3-8hr'!$A:$Y,$IU78+CB$23-$G$23,$IT78)</f>
        <v>33</v>
      </c>
      <c r="CC78" s="12">
        <f>INDEX('O3-8hr'!$A:$Y,$IU78+CC$23-$G$23,$IT78)</f>
        <v>49</v>
      </c>
      <c r="CD78" s="12">
        <f>INDEX('O3-8hr'!$A:$Y,$IU78+CD$23-$G$23,$IT78)</f>
        <v>40</v>
      </c>
      <c r="CE78" s="12">
        <f>INDEX('O3-8hr'!$A:$Y,$IU78+CE$23-$G$23,$IT78)</f>
        <v>47</v>
      </c>
      <c r="CF78" s="12">
        <f>INDEX('O3-8hr'!$A:$Y,$IU78+CF$23-$G$23,$IT78)</f>
        <v>35</v>
      </c>
      <c r="CG78" s="12">
        <f>INDEX('O3-8hr'!$A:$Y,$IU78+CG$23-$G$23,$IT78)</f>
        <v>37.000000000000007</v>
      </c>
      <c r="CH78" s="12">
        <f>INDEX('O3-8hr'!$A:$Y,$IU78+CH$23-$G$23,$IT78)</f>
        <v>52.000000000000007</v>
      </c>
      <c r="CI78" s="12">
        <f>INDEX('O3-8hr'!$A:$Y,$IU78+CI$23-$G$23,$IT78)</f>
        <v>51.000000000000007</v>
      </c>
      <c r="CJ78" s="12">
        <f>INDEX('O3-8hr'!$A:$Y,$IU78+CJ$23-$G$23,$IT78)</f>
        <v>37.000000000000007</v>
      </c>
      <c r="CK78" s="12">
        <f>INDEX('O3-8hr'!$A:$Y,$IU78+CK$23-$G$23,$IT78)</f>
        <v>41</v>
      </c>
      <c r="CL78" s="12">
        <f>INDEX('O3-8hr'!$A:$Y,$IU78+CL$23-$G$23,$IT78)</f>
        <v>48</v>
      </c>
      <c r="CM78" s="12">
        <f>INDEX('O3-8hr'!$A:$Y,$IU78+CM$23-$G$23,$IT78)</f>
        <v>59.000000000000007</v>
      </c>
      <c r="CN78" s="12">
        <f>INDEX('O3-8hr'!$A:$Y,$IU78+CN$23-$G$23,$IT78)</f>
        <v>84</v>
      </c>
      <c r="CO78" s="12">
        <f>INDEX('O3-8hr'!$A:$Y,$IU78+CO$23-$G$23,$IT78)</f>
        <v>68</v>
      </c>
      <c r="CP78" s="12">
        <f>INDEX('O3-8hr'!$A:$Y,$IU78+CP$23-$G$23,$IT78)</f>
        <v>54</v>
      </c>
      <c r="CQ78" s="12">
        <f>INDEX('O3-8hr'!$A:$Y,$IU78+CQ$23-$G$23,$IT78)</f>
        <v>54</v>
      </c>
      <c r="CR78" s="12">
        <f>INDEX('O3-8hr'!$A:$Y,$IU78+CR$23-$G$23,$IT78)</f>
        <v>36.000000000000007</v>
      </c>
      <c r="CS78" s="12">
        <f>INDEX('O3-8hr'!$A:$Y,$IU78+CS$23-$G$23,$IT78)</f>
        <v>33</v>
      </c>
      <c r="CT78" s="12">
        <f>INDEX('O3-8hr'!$A:$Y,$IU78+CT$23-$G$23,$IT78)</f>
        <v>61.000000000000007</v>
      </c>
      <c r="CU78" s="12">
        <f>INDEX('O3-8hr'!$A:$Y,$IU78+CU$23-$G$23,$IT78)</f>
        <v>56</v>
      </c>
      <c r="CV78" s="12">
        <f>INDEX('O3-8hr'!$A:$Y,$IU78+CV$23-$G$23,$IT78)</f>
        <v>44.000000000000007</v>
      </c>
      <c r="CW78" s="12">
        <f>INDEX('O3-8hr'!$A:$Y,$IU78+CW$23-$G$23,$IT78)</f>
        <v>26.000000000000004</v>
      </c>
      <c r="CX78" s="12">
        <f>INDEX('O3-8hr'!$A:$Y,$IU78+CX$23-$G$23,$IT78)</f>
        <v>39</v>
      </c>
      <c r="CY78" s="12">
        <f>INDEX('O3-8hr'!$A:$Y,$IU78+CY$23-$G$23,$IT78)</f>
        <v>34</v>
      </c>
      <c r="CZ78" s="12">
        <f>INDEX('O3-8hr'!$A:$Y,$IU78+CZ$23-$G$23,$IT78)</f>
        <v>57</v>
      </c>
      <c r="DA78" s="12">
        <f>INDEX('O3-8hr'!$A:$Y,$IU78+DA$23-$G$23,$IT78)</f>
        <v>57</v>
      </c>
      <c r="DB78" s="12" t="str">
        <f>INDEX('O3-8hr'!$A:$Y,$IU78+DB$23-$G$23,$IT78)</f>
        <v/>
      </c>
      <c r="DC78" s="12">
        <f>INDEX('O3-8hr'!$A:$Y,$IU78+DC$23-$G$23,$IT78)</f>
        <v>50</v>
      </c>
      <c r="DD78" s="12">
        <f>INDEX('O3-8hr'!$A:$Y,$IU78+DD$23-$G$23,$IT78)</f>
        <v>46</v>
      </c>
      <c r="DE78" s="12">
        <f>INDEX('O3-8hr'!$A:$Y,$IU78+DE$23-$G$23,$IT78)</f>
        <v>74.000000000000014</v>
      </c>
      <c r="DF78" s="12">
        <f>INDEX('O3-8hr'!$A:$Y,$IU78+DF$23-$G$23,$IT78)</f>
        <v>55</v>
      </c>
      <c r="DG78" s="12">
        <f>INDEX('O3-8hr'!$A:$Y,$IU78+DG$23-$G$23,$IT78)</f>
        <v>41</v>
      </c>
      <c r="DH78" s="12">
        <f>INDEX('O3-8hr'!$A:$Y,$IU78+DH$23-$G$23,$IT78)</f>
        <v>54</v>
      </c>
      <c r="DI78" s="12">
        <f>INDEX('O3-8hr'!$A:$Y,$IU78+DI$23-$G$23,$IT78)</f>
        <v>58</v>
      </c>
      <c r="DJ78" s="12">
        <f>INDEX('O3-8hr'!$A:$Y,$IU78+DJ$23-$G$23,$IT78)</f>
        <v>30</v>
      </c>
      <c r="DK78" s="12">
        <f>INDEX('O3-8hr'!$A:$Y,$IU78+DK$23-$G$23,$IT78)</f>
        <v>60</v>
      </c>
      <c r="DL78" s="12">
        <f>INDEX('O3-8hr'!$A:$Y,$IU78+DL$23-$G$23,$IT78)</f>
        <v>52.000000000000007</v>
      </c>
      <c r="DM78" s="12">
        <f>INDEX('O3-8hr'!$A:$Y,$IU78+DM$23-$G$23,$IT78)</f>
        <v>59.000000000000007</v>
      </c>
      <c r="DN78" s="12">
        <f>INDEX('O3-8hr'!$A:$Y,$IU78+DN$23-$G$23,$IT78)</f>
        <v>72.000000000000014</v>
      </c>
      <c r="DO78" s="12">
        <f>INDEX('O3-8hr'!$A:$Y,$IU78+DO$23-$G$23,$IT78)</f>
        <v>54</v>
      </c>
      <c r="DP78" s="12">
        <f>INDEX('O3-8hr'!$A:$Y,$IU78+DP$23-$G$23,$IT78)</f>
        <v>59.000000000000007</v>
      </c>
      <c r="DQ78" s="12">
        <f>INDEX('O3-8hr'!$A:$Y,$IU78+DQ$23-$G$23,$IT78)</f>
        <v>57</v>
      </c>
      <c r="DR78" s="12">
        <f>INDEX('O3-8hr'!$A:$Y,$IU78+DR$23-$G$23,$IT78)</f>
        <v>45.000000000000007</v>
      </c>
      <c r="DS78" s="12">
        <f>INDEX('O3-8hr'!$A:$Y,$IU78+DS$23-$G$23,$IT78)</f>
        <v>60</v>
      </c>
      <c r="DT78" s="12">
        <f>INDEX('O3-8hr'!$A:$Y,$IU78+DT$23-$G$23,$IT78)</f>
        <v>56</v>
      </c>
      <c r="DU78" s="12">
        <f>INDEX('O3-8hr'!$A:$Y,$IU78+DU$23-$G$23,$IT78)</f>
        <v>45.000000000000007</v>
      </c>
      <c r="DV78" s="12">
        <f>INDEX('O3-8hr'!$A:$Y,$IU78+DV$23-$G$23,$IT78)</f>
        <v>38</v>
      </c>
      <c r="DW78" s="12">
        <f>INDEX('O3-8hr'!$A:$Y,$IU78+DW$23-$G$23,$IT78)</f>
        <v>49</v>
      </c>
      <c r="DX78" s="12">
        <f>INDEX('O3-8hr'!$A:$Y,$IU78+DX$23-$G$23,$IT78)</f>
        <v>56</v>
      </c>
      <c r="DY78" s="12">
        <f>INDEX('O3-8hr'!$A:$Y,$IU78+DY$23-$G$23,$IT78)</f>
        <v>46</v>
      </c>
      <c r="DZ78" s="12">
        <f>INDEX('O3-8hr'!$A:$Y,$IU78+DZ$23-$G$23,$IT78)</f>
        <v>37.000000000000007</v>
      </c>
      <c r="EA78" s="12">
        <f>INDEX('O3-8hr'!$A:$Y,$IU78+EA$23-$G$23,$IT78)</f>
        <v>38</v>
      </c>
      <c r="EB78" s="12">
        <f>INDEX('O3-8hr'!$A:$Y,$IU78+EB$23-$G$23,$IT78)</f>
        <v>39</v>
      </c>
      <c r="EC78" s="12">
        <f>INDEX('O3-8hr'!$A:$Y,$IU78+EC$23-$G$23,$IT78)</f>
        <v>48</v>
      </c>
      <c r="ED78" s="12">
        <f>INDEX('O3-8hr'!$A:$Y,$IU78+ED$23-$G$23,$IT78)</f>
        <v>57</v>
      </c>
      <c r="EE78" s="12">
        <f>INDEX('O3-8hr'!$A:$Y,$IU78+EE$23-$G$23,$IT78)</f>
        <v>60</v>
      </c>
      <c r="EF78" s="12">
        <f>INDEX('O3-8hr'!$A:$Y,$IU78+EF$23-$G$23,$IT78)</f>
        <v>62</v>
      </c>
      <c r="EG78" s="12">
        <f>INDEX('O3-8hr'!$A:$Y,$IU78+EG$23-$G$23,$IT78)</f>
        <v>30</v>
      </c>
      <c r="EH78" s="12">
        <f>INDEX('O3-8hr'!$A:$Y,$IU78+EH$23-$G$23,$IT78)</f>
        <v>39</v>
      </c>
      <c r="EI78" s="12">
        <f>INDEX('O3-8hr'!$A:$Y,$IU78+EI$23-$G$23,$IT78)</f>
        <v>45.000000000000007</v>
      </c>
      <c r="EJ78" s="12">
        <f>INDEX('O3-8hr'!$A:$Y,$IU78+EJ$23-$G$23,$IT78)</f>
        <v>48</v>
      </c>
      <c r="EK78" s="12">
        <f>INDEX('O3-8hr'!$A:$Y,$IU78+EK$23-$G$23,$IT78)</f>
        <v>29</v>
      </c>
      <c r="EL78" s="12">
        <f>INDEX('O3-8hr'!$A:$Y,$IU78+EL$23-$G$23,$IT78)</f>
        <v>55</v>
      </c>
      <c r="EM78" s="12">
        <f>INDEX('O3-8hr'!$A:$Y,$IU78+EM$23-$G$23,$IT78)</f>
        <v>57</v>
      </c>
      <c r="EN78" s="12">
        <f>INDEX('O3-8hr'!$A:$Y,$IU78+EN$23-$G$23,$IT78)</f>
        <v>55</v>
      </c>
      <c r="EO78" s="12">
        <f>INDEX('O3-8hr'!$A:$Y,$IU78+EO$23-$G$23,$IT78)</f>
        <v>60</v>
      </c>
      <c r="EP78" s="12">
        <f>INDEX('O3-8hr'!$A:$Y,$IU78+EP$23-$G$23,$IT78)</f>
        <v>58</v>
      </c>
      <c r="EQ78" s="12">
        <f>INDEX('O3-8hr'!$A:$Y,$IU78+EQ$23-$G$23,$IT78)</f>
        <v>53.000000000000007</v>
      </c>
      <c r="ER78" s="12">
        <f>INDEX('O3-8hr'!$A:$Y,$IU78+ER$23-$G$23,$IT78)</f>
        <v>62</v>
      </c>
      <c r="ES78" s="12">
        <f>INDEX('O3-8hr'!$A:$Y,$IU78+ES$23-$G$23,$IT78)</f>
        <v>59.000000000000007</v>
      </c>
      <c r="ET78" s="12">
        <f>INDEX('O3-8hr'!$A:$Y,$IU78+ET$23-$G$23,$IT78)</f>
        <v>83</v>
      </c>
      <c r="EU78" s="12">
        <f>INDEX('O3-8hr'!$A:$Y,$IU78+EU$23-$G$23,$IT78)</f>
        <v>63</v>
      </c>
      <c r="EV78" s="12">
        <f>INDEX('O3-8hr'!$A:$Y,$IU78+EV$23-$G$23,$IT78)</f>
        <v>62</v>
      </c>
      <c r="EW78" s="12">
        <f>INDEX('O3-8hr'!$A:$Y,$IU78+EW$23-$G$23,$IT78)</f>
        <v>64</v>
      </c>
      <c r="EX78" s="12">
        <f>INDEX('O3-8hr'!$A:$Y,$IU78+EX$23-$G$23,$IT78)</f>
        <v>61.000000000000007</v>
      </c>
      <c r="EY78" s="12">
        <f>INDEX('O3-8hr'!$A:$Y,$IU78+EY$23-$G$23,$IT78)</f>
        <v>71.000000000000014</v>
      </c>
      <c r="EZ78" s="12">
        <f>INDEX('O3-8hr'!$A:$Y,$IU78+EZ$23-$G$23,$IT78)</f>
        <v>58</v>
      </c>
      <c r="FA78" s="12">
        <f>INDEX('O3-8hr'!$A:$Y,$IU78+FA$23-$G$23,$IT78)</f>
        <v>57</v>
      </c>
      <c r="FB78" s="12">
        <f>INDEX('O3-8hr'!$A:$Y,$IU78+FB$23-$G$23,$IT78)</f>
        <v>48</v>
      </c>
      <c r="FC78" s="12">
        <f>INDEX('O3-8hr'!$A:$Y,$IU78+FC$23-$G$23,$IT78)</f>
        <v>42</v>
      </c>
      <c r="FD78" s="12">
        <f>INDEX('O3-8hr'!$A:$Y,$IU78+FD$23-$G$23,$IT78)</f>
        <v>22.000000000000004</v>
      </c>
      <c r="FE78" s="12">
        <f>INDEX('O3-8hr'!$A:$Y,$IU78+FE$23-$G$23,$IT78)</f>
        <v>34</v>
      </c>
      <c r="FF78" s="12">
        <f>INDEX('O3-8hr'!$A:$Y,$IU78+FF$23-$G$23,$IT78)</f>
        <v>44.000000000000007</v>
      </c>
      <c r="FG78" s="12">
        <f>INDEX('O3-8hr'!$A:$Y,$IU78+FG$23-$G$23,$IT78)</f>
        <v>34</v>
      </c>
      <c r="FH78" s="12">
        <f>INDEX('O3-8hr'!$A:$Y,$IU78+FH$23-$G$23,$IT78)</f>
        <v>41</v>
      </c>
      <c r="FI78" s="12">
        <f>INDEX('O3-8hr'!$A:$Y,$IU78+FI$23-$G$23,$IT78)</f>
        <v>50</v>
      </c>
      <c r="FJ78" s="12">
        <f>INDEX('O3-8hr'!$A:$Y,$IU78+FJ$23-$G$23,$IT78)</f>
        <v>39</v>
      </c>
      <c r="FK78" s="12">
        <f>INDEX('O3-8hr'!$A:$Y,$IU78+FK$23-$G$23,$IT78)</f>
        <v>55</v>
      </c>
      <c r="FL78" s="12">
        <f>INDEX('O3-8hr'!$A:$Y,$IU78+FL$23-$G$23,$IT78)</f>
        <v>50</v>
      </c>
      <c r="FM78" s="12">
        <f>INDEX('O3-8hr'!$A:$Y,$IU78+FM$23-$G$23,$IT78)</f>
        <v>34</v>
      </c>
      <c r="FN78" s="12">
        <f>INDEX('O3-8hr'!$A:$Y,$IU78+FN$23-$G$23,$IT78)</f>
        <v>44.000000000000007</v>
      </c>
      <c r="FO78" s="12">
        <f>INDEX('O3-8hr'!$A:$Y,$IU78+FO$23-$G$23,$IT78)</f>
        <v>57</v>
      </c>
      <c r="FP78" s="12">
        <f>INDEX('O3-8hr'!$A:$Y,$IU78+FP$23-$G$23,$IT78)</f>
        <v>40</v>
      </c>
      <c r="FQ78" s="12">
        <f>INDEX('O3-8hr'!$A:$Y,$IU78+FQ$23-$G$23,$IT78)</f>
        <v>41</v>
      </c>
      <c r="FR78" s="12">
        <f>INDEX('O3-8hr'!$A:$Y,$IU78+FR$23-$G$23,$IT78)</f>
        <v>48</v>
      </c>
      <c r="FS78" s="12">
        <f>INDEX('O3-8hr'!$A:$Y,$IU78+FS$23-$G$23,$IT78)</f>
        <v>41</v>
      </c>
      <c r="FT78" s="12">
        <f>INDEX('O3-8hr'!$A:$Y,$IU78+FT$23-$G$23,$IT78)</f>
        <v>46</v>
      </c>
      <c r="FU78" s="12">
        <f>INDEX('O3-8hr'!$A:$Y,$IU78+FU$23-$G$23,$IT78)</f>
        <v>51.000000000000007</v>
      </c>
      <c r="FV78" s="12">
        <f>INDEX('O3-8hr'!$A:$Y,$IU78+FV$23-$G$23,$IT78)</f>
        <v>52.000000000000007</v>
      </c>
      <c r="FW78" s="12">
        <f>INDEX('O3-8hr'!$A:$Y,$IU78+FW$23-$G$23,$IT78)</f>
        <v>61.000000000000007</v>
      </c>
      <c r="FX78" s="12">
        <f>INDEX('O3-8hr'!$A:$Y,$IU78+FX$23-$G$23,$IT78)</f>
        <v>37.000000000000007</v>
      </c>
      <c r="FY78" s="12">
        <f>INDEX('O3-8hr'!$A:$Y,$IU78+FY$23-$G$23,$IT78)</f>
        <v>36.000000000000007</v>
      </c>
      <c r="FZ78" s="12">
        <f>INDEX('O3-8hr'!$A:$Y,$IU78+FZ$23-$G$23,$IT78)</f>
        <v>52.000000000000007</v>
      </c>
      <c r="GA78" s="12">
        <f>INDEX('O3-8hr'!$A:$Y,$IU78+GA$23-$G$23,$IT78)</f>
        <v>57</v>
      </c>
      <c r="GB78" s="12">
        <f>INDEX('O3-8hr'!$A:$Y,$IU78+GB$23-$G$23,$IT78)</f>
        <v>52.000000000000007</v>
      </c>
      <c r="GC78" s="12">
        <f>INDEX('O3-8hr'!$A:$Y,$IU78+GC$23-$G$23,$IT78)</f>
        <v>54</v>
      </c>
      <c r="GD78" s="12">
        <f>INDEX('O3-8hr'!$A:$Y,$IU78+GD$23-$G$23,$IT78)</f>
        <v>71.000000000000014</v>
      </c>
      <c r="GE78" s="12">
        <f>INDEX('O3-8hr'!$A:$Y,$IU78+GE$23-$G$23,$IT78)</f>
        <v>45.000000000000007</v>
      </c>
      <c r="GF78" s="12">
        <f>INDEX('O3-8hr'!$A:$Y,$IU78+GF$23-$G$23,$IT78)</f>
        <v>58</v>
      </c>
      <c r="GG78" s="12">
        <f>INDEX('O3-8hr'!$A:$Y,$IU78+GG$23-$G$23,$IT78)</f>
        <v>61.000000000000007</v>
      </c>
      <c r="GH78" s="12">
        <f>INDEX('O3-8hr'!$A:$Y,$IU78+GH$23-$G$23,$IT78)</f>
        <v>62</v>
      </c>
      <c r="GI78" s="12">
        <f>INDEX('O3-8hr'!$A:$Y,$IU78+GI$23-$G$23,$IT78)</f>
        <v>41</v>
      </c>
      <c r="GJ78" s="12">
        <f>INDEX('O3-8hr'!$A:$Y,$IU78+GJ$23-$G$23,$IT78)</f>
        <v>36.000000000000007</v>
      </c>
      <c r="GK78" s="12">
        <f>INDEX('O3-8hr'!$A:$Y,$IU78+GK$23-$G$23,$IT78)</f>
        <v>33</v>
      </c>
      <c r="GL78" s="12">
        <f>INDEX('O3-8hr'!$A:$Y,$IU78+GL$23-$G$23,$IT78)</f>
        <v>46</v>
      </c>
      <c r="GM78" s="12">
        <f>INDEX('O3-8hr'!$A:$Y,$IU78+GM$23-$G$23,$IT78)</f>
        <v>44.000000000000007</v>
      </c>
      <c r="GN78" s="12">
        <f>INDEX('O3-8hr'!$A:$Y,$IU78+GN$23-$G$23,$IT78)</f>
        <v>48</v>
      </c>
      <c r="GO78" s="12">
        <f>INDEX('O3-8hr'!$A:$Y,$IU78+GO$23-$G$23,$IT78)</f>
        <v>50</v>
      </c>
      <c r="GP78" s="12">
        <f>INDEX('O3-8hr'!$A:$Y,$IU78+GP$23-$G$23,$IT78)</f>
        <v>62</v>
      </c>
      <c r="GQ78" s="12">
        <f>INDEX('O3-8hr'!$A:$Y,$IU78+GQ$23-$G$23,$IT78)</f>
        <v>60</v>
      </c>
      <c r="GR78" s="12">
        <f>INDEX('O3-8hr'!$A:$Y,$IU78+GR$23-$G$23,$IT78)</f>
        <v>57</v>
      </c>
      <c r="GS78" s="12">
        <f>INDEX('O3-8hr'!$A:$Y,$IU78+GS$23-$G$23,$IT78)</f>
        <v>41</v>
      </c>
      <c r="GT78" s="12">
        <f>INDEX('O3-8hr'!$A:$Y,$IU78+GT$23-$G$23,$IT78)</f>
        <v>48</v>
      </c>
      <c r="GU78" s="12">
        <f>INDEX('O3-8hr'!$A:$Y,$IU78+GU$23-$G$23,$IT78)</f>
        <v>47</v>
      </c>
      <c r="GV78" s="12">
        <f>INDEX('O3-8hr'!$A:$Y,$IU78+GV$23-$G$23,$IT78)</f>
        <v>71.000000000000014</v>
      </c>
      <c r="GW78" s="12">
        <f>INDEX('O3-8hr'!$A:$Y,$IU78+GW$23-$G$23,$IT78)</f>
        <v>35</v>
      </c>
      <c r="GX78" s="12">
        <f>INDEX('O3-8hr'!$A:$Y,$IU78+GX$23-$G$23,$IT78)</f>
        <v>39</v>
      </c>
      <c r="GY78" s="12">
        <f>INDEX('O3-8hr'!$A:$Y,$IU78+GY$23-$G$23,$IT78)</f>
        <v>38</v>
      </c>
      <c r="GZ78" s="12">
        <f>INDEX('O3-8hr'!$A:$Y,$IU78+GZ$23-$G$23,$IT78)</f>
        <v>31</v>
      </c>
      <c r="HA78" s="12">
        <f>INDEX('O3-8hr'!$A:$Y,$IU78+HA$23-$G$23,$IT78)</f>
        <v>20</v>
      </c>
      <c r="HB78" s="12">
        <f>INDEX('O3-8hr'!$A:$Y,$IU78+HB$23-$G$23,$IT78)</f>
        <v>37.000000000000007</v>
      </c>
      <c r="HC78" s="12">
        <f>INDEX('O3-8hr'!$A:$Y,$IU78+HC$23-$G$23,$IT78)</f>
        <v>52.000000000000007</v>
      </c>
      <c r="HD78" s="12">
        <f>INDEX('O3-8hr'!$A:$Y,$IU78+HD$23-$G$23,$IT78)</f>
        <v>71.000000000000014</v>
      </c>
      <c r="HE78" s="12">
        <f>INDEX('O3-8hr'!$A:$Y,$IU78+HE$23-$G$23,$IT78)</f>
        <v>77</v>
      </c>
      <c r="HF78" s="12">
        <f>INDEX('O3-8hr'!$A:$Y,$IU78+HF$23-$G$23,$IT78)</f>
        <v>25</v>
      </c>
      <c r="HG78" s="12">
        <f>INDEX('O3-8hr'!$A:$Y,$IU78+HG$23-$G$23,$IT78)</f>
        <v>36.000000000000007</v>
      </c>
      <c r="HH78" s="12">
        <f>INDEX('O3-8hr'!$A:$Y,$IU78+HH$23-$G$23,$IT78)</f>
        <v>38</v>
      </c>
      <c r="HI78" s="12">
        <f>INDEX('O3-8hr'!$A:$Y,$IU78+HI$23-$G$23,$IT78)</f>
        <v>39</v>
      </c>
      <c r="HJ78" s="12">
        <f>INDEX('O3-8hr'!$A:$Y,$IU78+HJ$23-$G$23,$IT78)</f>
        <v>26.000000000000004</v>
      </c>
      <c r="HK78" s="12">
        <f>INDEX('O3-8hr'!$A:$Y,$IU78+HK$23-$G$23,$IT78)</f>
        <v>25</v>
      </c>
      <c r="HL78" s="12">
        <f>INDEX('O3-8hr'!$A:$Y,$IU78+HL$23-$G$23,$IT78)</f>
        <v>19</v>
      </c>
      <c r="HM78" s="12">
        <f>INDEX('O3-8hr'!$A:$Y,$IU78+HM$23-$G$23,$IT78)</f>
        <v>16</v>
      </c>
      <c r="HN78" s="12">
        <f>INDEX('O3-8hr'!$A:$Y,$IU78+HN$23-$G$23,$IT78)</f>
        <v>15.000000000000002</v>
      </c>
      <c r="HO78" s="12">
        <f>INDEX('O3-8hr'!$A:$Y,$IU78+HO$23-$G$23,$IT78)</f>
        <v>43</v>
      </c>
      <c r="HP78" s="12">
        <f>INDEX('O3-8hr'!$A:$Y,$IU78+HP$23-$G$23,$IT78)</f>
        <v>19</v>
      </c>
      <c r="HQ78" s="12">
        <f>INDEX('O3-8hr'!$A:$Y,$IU78+HQ$23-$G$23,$IT78)</f>
        <v>30</v>
      </c>
      <c r="HR78" s="12">
        <f>INDEX('O3-8hr'!$A:$Y,$IU78+HR$23-$G$23,$IT78)</f>
        <v>35</v>
      </c>
      <c r="HS78" s="12">
        <f>INDEX('O3-8hr'!$A:$Y,$IU78+HS$23-$G$23,$IT78)</f>
        <v>33</v>
      </c>
      <c r="HT78" s="12">
        <f>INDEX('O3-8hr'!$A:$Y,$IU78+HT$23-$G$23,$IT78)</f>
        <v>21</v>
      </c>
      <c r="HU78" s="12">
        <f>INDEX('O3-8hr'!$A:$Y,$IU78+HU$23-$G$23,$IT78)</f>
        <v>23</v>
      </c>
      <c r="HV78" s="12">
        <f>INDEX('O3-8hr'!$A:$Y,$IU78+HV$23-$G$23,$IT78)</f>
        <v>36.000000000000007</v>
      </c>
      <c r="HW78" s="12">
        <f>INDEX('O3-8hr'!$A:$Y,$IU78+HW$23-$G$23,$IT78)</f>
        <v>26.000000000000004</v>
      </c>
      <c r="HX78" s="12">
        <f>INDEX('O3-8hr'!$A:$Y,$IU78+HX$23-$G$23,$IT78)</f>
        <v>29</v>
      </c>
      <c r="HY78" s="12">
        <f>INDEX('O3-8hr'!$A:$Y,$IU78+HY$23-$G$23,$IT78)</f>
        <v>29</v>
      </c>
      <c r="HZ78" s="12">
        <f>INDEX('O3-8hr'!$A:$Y,$IU78+HZ$23-$G$23,$IT78)</f>
        <v>25</v>
      </c>
      <c r="IA78" s="12">
        <f>INDEX('O3-8hr'!$A:$Y,$IU78+IA$23-$G$23,$IT78)</f>
        <v>37.000000000000007</v>
      </c>
      <c r="IB78" s="12">
        <f>INDEX('O3-8hr'!$A:$Y,$IU78+IB$23-$G$23,$IT78)</f>
        <v>39</v>
      </c>
      <c r="IC78" s="12">
        <f>INDEX('O3-8hr'!$A:$Y,$IU78+IC$23-$G$23,$IT78)</f>
        <v>32</v>
      </c>
      <c r="ID78" s="12">
        <f>INDEX('O3-8hr'!$A:$Y,$IU78+ID$23-$G$23,$IT78)</f>
        <v>41</v>
      </c>
      <c r="IE78" s="12">
        <f>INDEX('O3-8hr'!$A:$Y,$IU78+IE$23-$G$23,$IT78)</f>
        <v>45.000000000000007</v>
      </c>
      <c r="IF78" s="12">
        <f>INDEX('O3-8hr'!$A:$Y,$IU78+IF$23-$G$23,$IT78)</f>
        <v>36.000000000000007</v>
      </c>
      <c r="IG78" s="12">
        <f>INDEX('O3-8hr'!$A:$Y,$IU78+IG$23-$G$23,$IT78)</f>
        <v>34</v>
      </c>
      <c r="IH78" s="12">
        <f>INDEX('O3-8hr'!$A:$Y,$IU78+IH$23-$G$23,$IT78)</f>
        <v>26.000000000000004</v>
      </c>
      <c r="II78" s="12">
        <f>INDEX('O3-8hr'!$A:$Y,$IU78+II$23-$G$23,$IT78)</f>
        <v>36.000000000000007</v>
      </c>
      <c r="IJ78" s="12">
        <f>INDEX('O3-8hr'!$A:$Y,$IU78+IJ$23-$G$23,$IT78)</f>
        <v>37.000000000000007</v>
      </c>
      <c r="IK78" s="12">
        <f>INDEX('O3-8hr'!$A:$Y,$IU78+IK$23-$G$23,$IT78)</f>
        <v>29</v>
      </c>
      <c r="IL78" s="12">
        <f>INDEX('O3-8hr'!$A:$Y,$IU78+IL$23-$G$23,$IT78)</f>
        <v>33</v>
      </c>
      <c r="IM78" s="12">
        <f>INDEX('O3-8hr'!$A:$Y,$IU78+IM$23-$G$23,$IT78)</f>
        <v>27</v>
      </c>
      <c r="IN78" s="12">
        <f>INDEX('O3-8hr'!$A:$Y,$IU78+IN$23-$G$23,$IT78)</f>
        <v>38</v>
      </c>
      <c r="IO78" s="12">
        <f>INDEX('O3-8hr'!$A:$Y,$IU78+IO$23-$G$23,$IT78)</f>
        <v>36.000000000000007</v>
      </c>
      <c r="IP78" s="12">
        <f>INDEX('O3-8hr'!$A:$Y,$IU78+IP$23-$G$23,$IT78)</f>
        <v>45.000000000000007</v>
      </c>
      <c r="IQ78" s="17">
        <f>INDEX('O3-8hr'!$A:$Y,$IU78+IQ$23-$G$23,$IT78)</f>
        <v>27</v>
      </c>
      <c r="IR78" s="26">
        <f t="shared" si="59"/>
        <v>84</v>
      </c>
      <c r="IT78" s="26">
        <f>MATCH($B78,'O3-8hr'!$1:$1,0)</f>
        <v>6</v>
      </c>
      <c r="IU78" s="38">
        <f>MATCH(DATE($A78,$IT$19,$IU$19),'O3-8hr'!$B:$B,0)</f>
        <v>431</v>
      </c>
    </row>
    <row r="79" spans="1:255" ht="12.75" customHeight="1" x14ac:dyDescent="0.2">
      <c r="A79" s="26">
        <v>2016</v>
      </c>
      <c r="B79" s="26">
        <v>100031007</v>
      </c>
      <c r="C79" s="88">
        <f>INDEX(Sites!$A:$N,MATCH($B79,Sites!$A:$A,0),2)</f>
        <v>39.551299999999998</v>
      </c>
      <c r="D79" s="26" t="str">
        <f>INDEX(Sites!$A:$N,MATCH($B79,Sites!$A:$A,0),4)</f>
        <v>DE</v>
      </c>
      <c r="E79" s="26" t="str">
        <f>INDEX(Sites!$A:$N,MATCH($B79,Sites!$A:$A,0),10)</f>
        <v>20.0</v>
      </c>
      <c r="F79" s="148" t="str">
        <f>INDEX(Sites!$A:$N,MATCH($B79,Sites!$A:$A,0),6)</f>
        <v>New Castle (LUMS 2)</v>
      </c>
      <c r="G79" s="18">
        <f>INDEX('O3-8hr'!$A:$Y,$IU79+G$23-$G$23,$IT79)</f>
        <v>40</v>
      </c>
      <c r="H79" s="12">
        <f>INDEX('O3-8hr'!$A:$Y,$IU79+H$23-$G$23,$IT79)</f>
        <v>34</v>
      </c>
      <c r="I79" s="12">
        <f>INDEX('O3-8hr'!$A:$Y,$IU79+I$23-$G$23,$IT79)</f>
        <v>35</v>
      </c>
      <c r="J79" s="12">
        <f>INDEX('O3-8hr'!$A:$Y,$IU79+J$23-$G$23,$IT79)</f>
        <v>24</v>
      </c>
      <c r="K79" s="12">
        <f>INDEX('O3-8hr'!$A:$Y,$IU79+K$23-$G$23,$IT79)</f>
        <v>35</v>
      </c>
      <c r="L79" s="12">
        <f>INDEX('O3-8hr'!$A:$Y,$IU79+L$23-$G$23,$IT79)</f>
        <v>27</v>
      </c>
      <c r="M79" s="12">
        <f>INDEX('O3-8hr'!$A:$Y,$IU79+M$23-$G$23,$IT79)</f>
        <v>37.000000000000007</v>
      </c>
      <c r="N79" s="12">
        <f>INDEX('O3-8hr'!$A:$Y,$IU79+N$23-$G$23,$IT79)</f>
        <v>40</v>
      </c>
      <c r="O79" s="12">
        <f>INDEX('O3-8hr'!$A:$Y,$IU79+O$23-$G$23,$IT79)</f>
        <v>51.000000000000007</v>
      </c>
      <c r="P79" s="12">
        <f>INDEX('O3-8hr'!$A:$Y,$IU79+P$23-$G$23,$IT79)</f>
        <v>45.000000000000007</v>
      </c>
      <c r="Q79" s="12">
        <f>INDEX('O3-8hr'!$A:$Y,$IU79+Q$23-$G$23,$IT79)</f>
        <v>39</v>
      </c>
      <c r="R79" s="12">
        <f>INDEX('O3-8hr'!$A:$Y,$IU79+R$23-$G$23,$IT79)</f>
        <v>23</v>
      </c>
      <c r="S79" s="12">
        <f>INDEX('O3-8hr'!$A:$Y,$IU79+S$23-$G$23,$IT79)</f>
        <v>34</v>
      </c>
      <c r="T79" s="12">
        <f>INDEX('O3-8hr'!$A:$Y,$IU79+T$23-$G$23,$IT79)</f>
        <v>32</v>
      </c>
      <c r="U79" s="12">
        <f>INDEX('O3-8hr'!$A:$Y,$IU79+U$23-$G$23,$IT79)</f>
        <v>21</v>
      </c>
      <c r="V79" s="12">
        <f>INDEX('O3-8hr'!$A:$Y,$IU79+V$23-$G$23,$IT79)</f>
        <v>34</v>
      </c>
      <c r="W79" s="12">
        <f>INDEX('O3-8hr'!$A:$Y,$IU79+W$23-$G$23,$IT79)</f>
        <v>38</v>
      </c>
      <c r="X79" s="12">
        <f>INDEX('O3-8hr'!$A:$Y,$IU79+X$23-$G$23,$IT79)</f>
        <v>39</v>
      </c>
      <c r="Y79" s="12">
        <f>INDEX('O3-8hr'!$A:$Y,$IU79+Y$23-$G$23,$IT79)</f>
        <v>30</v>
      </c>
      <c r="Z79" s="12">
        <f>INDEX('O3-8hr'!$A:$Y,$IU79+Z$23-$G$23,$IT79)</f>
        <v>33</v>
      </c>
      <c r="AA79" s="12">
        <f>INDEX('O3-8hr'!$A:$Y,$IU79+AA$23-$G$23,$IT79)</f>
        <v>39</v>
      </c>
      <c r="AB79" s="12">
        <f>INDEX('O3-8hr'!$A:$Y,$IU79+AB$23-$G$23,$IT79)</f>
        <v>42</v>
      </c>
      <c r="AC79" s="12">
        <f>INDEX('O3-8hr'!$A:$Y,$IU79+AC$23-$G$23,$IT79)</f>
        <v>47</v>
      </c>
      <c r="AD79" s="12">
        <f>INDEX('O3-8hr'!$A:$Y,$IU79+AD$23-$G$23,$IT79)</f>
        <v>52.000000000000007</v>
      </c>
      <c r="AE79" s="12">
        <f>INDEX('O3-8hr'!$A:$Y,$IU79+AE$23-$G$23,$IT79)</f>
        <v>36.000000000000007</v>
      </c>
      <c r="AF79" s="12">
        <f>INDEX('O3-8hr'!$A:$Y,$IU79+AF$23-$G$23,$IT79)</f>
        <v>37.000000000000007</v>
      </c>
      <c r="AG79" s="12">
        <f>INDEX('O3-8hr'!$A:$Y,$IU79+AG$23-$G$23,$IT79)</f>
        <v>34</v>
      </c>
      <c r="AH79" s="12">
        <f>INDEX('O3-8hr'!$A:$Y,$IU79+AH$23-$G$23,$IT79)</f>
        <v>40</v>
      </c>
      <c r="AI79" s="12">
        <f>INDEX('O3-8hr'!$A:$Y,$IU79+AI$23-$G$23,$IT79)</f>
        <v>43</v>
      </c>
      <c r="AJ79" s="12">
        <f>INDEX('O3-8hr'!$A:$Y,$IU79+AJ$23-$G$23,$IT79)</f>
        <v>42</v>
      </c>
      <c r="AK79" s="12">
        <f>INDEX('O3-8hr'!$A:$Y,$IU79+AK$23-$G$23,$IT79)</f>
        <v>45.000000000000007</v>
      </c>
      <c r="AL79" s="12">
        <f>INDEX('O3-8hr'!$A:$Y,$IU79+AL$23-$G$23,$IT79)</f>
        <v>39</v>
      </c>
      <c r="AM79" s="12">
        <f>INDEX('O3-8hr'!$A:$Y,$IU79+AM$23-$G$23,$IT79)</f>
        <v>37.000000000000007</v>
      </c>
      <c r="AN79" s="12">
        <f>INDEX('O3-8hr'!$A:$Y,$IU79+AN$23-$G$23,$IT79)</f>
        <v>41</v>
      </c>
      <c r="AO79" s="12">
        <f>INDEX('O3-8hr'!$A:$Y,$IU79+AO$23-$G$23,$IT79)</f>
        <v>35</v>
      </c>
      <c r="AP79" s="12">
        <f>INDEX('O3-8hr'!$A:$Y,$IU79+AP$23-$G$23,$IT79)</f>
        <v>38</v>
      </c>
      <c r="AQ79" s="12">
        <f>INDEX('O3-8hr'!$A:$Y,$IU79+AQ$23-$G$23,$IT79)</f>
        <v>44.000000000000007</v>
      </c>
      <c r="AR79" s="12">
        <f>INDEX('O3-8hr'!$A:$Y,$IU79+AR$23-$G$23,$IT79)</f>
        <v>36.000000000000007</v>
      </c>
      <c r="AS79" s="12">
        <f>INDEX('O3-8hr'!$A:$Y,$IU79+AS$23-$G$23,$IT79)</f>
        <v>41</v>
      </c>
      <c r="AT79" s="12">
        <f>INDEX('O3-8hr'!$A:$Y,$IU79+AT$23-$G$23,$IT79)</f>
        <v>37.000000000000007</v>
      </c>
      <c r="AU79" s="12">
        <f>INDEX('O3-8hr'!$A:$Y,$IU79+AU$23-$G$23,$IT79)</f>
        <v>42</v>
      </c>
      <c r="AV79" s="12">
        <f>INDEX('O3-8hr'!$A:$Y,$IU79+AV$23-$G$23,$IT79)</f>
        <v>47</v>
      </c>
      <c r="AW79" s="12">
        <f>INDEX('O3-8hr'!$A:$Y,$IU79+AW$23-$G$23,$IT79)</f>
        <v>43</v>
      </c>
      <c r="AX79" s="12">
        <f>INDEX('O3-8hr'!$A:$Y,$IU79+AX$23-$G$23,$IT79)</f>
        <v>41</v>
      </c>
      <c r="AY79" s="12">
        <f>INDEX('O3-8hr'!$A:$Y,$IU79+AY$23-$G$23,$IT79)</f>
        <v>43</v>
      </c>
      <c r="AZ79" s="12">
        <f>INDEX('O3-8hr'!$A:$Y,$IU79+AZ$23-$G$23,$IT79)</f>
        <v>46</v>
      </c>
      <c r="BA79" s="12">
        <f>INDEX('O3-8hr'!$A:$Y,$IU79+BA$23-$G$23,$IT79)</f>
        <v>49</v>
      </c>
      <c r="BB79" s="12">
        <f>INDEX('O3-8hr'!$A:$Y,$IU79+BB$23-$G$23,$IT79)</f>
        <v>54</v>
      </c>
      <c r="BC79" s="12">
        <f>INDEX('O3-8hr'!$A:$Y,$IU79+BC$23-$G$23,$IT79)</f>
        <v>60</v>
      </c>
      <c r="BD79" s="12">
        <f>INDEX('O3-8hr'!$A:$Y,$IU79+BD$23-$G$23,$IT79)</f>
        <v>45.000000000000007</v>
      </c>
      <c r="BE79" s="12">
        <f>INDEX('O3-8hr'!$A:$Y,$IU79+BE$23-$G$23,$IT79)</f>
        <v>51.000000000000007</v>
      </c>
      <c r="BF79" s="12">
        <f>INDEX('O3-8hr'!$A:$Y,$IU79+BF$23-$G$23,$IT79)</f>
        <v>53.000000000000007</v>
      </c>
      <c r="BG79" s="12">
        <f>INDEX('O3-8hr'!$A:$Y,$IU79+BG$23-$G$23,$IT79)</f>
        <v>52.000000000000007</v>
      </c>
      <c r="BH79" s="12">
        <f>INDEX('O3-8hr'!$A:$Y,$IU79+BH$23-$G$23,$IT79)</f>
        <v>43</v>
      </c>
      <c r="BI79" s="12">
        <f>INDEX('O3-8hr'!$A:$Y,$IU79+BI$23-$G$23,$IT79)</f>
        <v>49</v>
      </c>
      <c r="BJ79" s="12">
        <f>INDEX('O3-8hr'!$A:$Y,$IU79+BJ$23-$G$23,$IT79)</f>
        <v>55</v>
      </c>
      <c r="BK79" s="12">
        <f>INDEX('O3-8hr'!$A:$Y,$IU79+BK$23-$G$23,$IT79)</f>
        <v>59.000000000000007</v>
      </c>
      <c r="BL79" s="12">
        <f>INDEX('O3-8hr'!$A:$Y,$IU79+BL$23-$G$23,$IT79)</f>
        <v>31</v>
      </c>
      <c r="BM79" s="12">
        <f>INDEX('O3-8hr'!$A:$Y,$IU79+BM$23-$G$23,$IT79)</f>
        <v>41</v>
      </c>
      <c r="BN79" s="12">
        <f>INDEX('O3-8hr'!$A:$Y,$IU79+BN$23-$G$23,$IT79)</f>
        <v>39</v>
      </c>
      <c r="BO79" s="12">
        <f>INDEX('O3-8hr'!$A:$Y,$IU79+BO$23-$G$23,$IT79)</f>
        <v>41</v>
      </c>
      <c r="BP79" s="12">
        <f>INDEX('O3-8hr'!$A:$Y,$IU79+BP$23-$G$23,$IT79)</f>
        <v>37.000000000000007</v>
      </c>
      <c r="BQ79" s="12">
        <f>INDEX('O3-8hr'!$A:$Y,$IU79+BQ$23-$G$23,$IT79)</f>
        <v>28</v>
      </c>
      <c r="BR79" s="12">
        <f>INDEX('O3-8hr'!$A:$Y,$IU79+BR$23-$G$23,$IT79)</f>
        <v>27</v>
      </c>
      <c r="BS79" s="12">
        <f>INDEX('O3-8hr'!$A:$Y,$IU79+BS$23-$G$23,$IT79)</f>
        <v>28</v>
      </c>
      <c r="BT79" s="12">
        <f>INDEX('O3-8hr'!$A:$Y,$IU79+BT$23-$G$23,$IT79)</f>
        <v>26.000000000000004</v>
      </c>
      <c r="BU79" s="12">
        <f>INDEX('O3-8hr'!$A:$Y,$IU79+BU$23-$G$23,$IT79)</f>
        <v>22.000000000000004</v>
      </c>
      <c r="BV79" s="12">
        <f>INDEX('O3-8hr'!$A:$Y,$IU79+BV$23-$G$23,$IT79)</f>
        <v>28</v>
      </c>
      <c r="BW79" s="12">
        <f>INDEX('O3-8hr'!$A:$Y,$IU79+BW$23-$G$23,$IT79)</f>
        <v>41</v>
      </c>
      <c r="BX79" s="12">
        <f>INDEX('O3-8hr'!$A:$Y,$IU79+BX$23-$G$23,$IT79)</f>
        <v>36.000000000000007</v>
      </c>
      <c r="BY79" s="12">
        <f>INDEX('O3-8hr'!$A:$Y,$IU79+BY$23-$G$23,$IT79)</f>
        <v>32</v>
      </c>
      <c r="BZ79" s="12">
        <f>INDEX('O3-8hr'!$A:$Y,$IU79+BZ$23-$G$23,$IT79)</f>
        <v>31</v>
      </c>
      <c r="CA79" s="12">
        <f>INDEX('O3-8hr'!$A:$Y,$IU79+CA$23-$G$23,$IT79)</f>
        <v>41</v>
      </c>
      <c r="CB79" s="12">
        <f>INDEX('O3-8hr'!$A:$Y,$IU79+CB$23-$G$23,$IT79)</f>
        <v>30</v>
      </c>
      <c r="CC79" s="12">
        <f>INDEX('O3-8hr'!$A:$Y,$IU79+CC$23-$G$23,$IT79)</f>
        <v>48</v>
      </c>
      <c r="CD79" s="12">
        <f>INDEX('O3-8hr'!$A:$Y,$IU79+CD$23-$G$23,$IT79)</f>
        <v>40</v>
      </c>
      <c r="CE79" s="12">
        <f>INDEX('O3-8hr'!$A:$Y,$IU79+CE$23-$G$23,$IT79)</f>
        <v>45.000000000000007</v>
      </c>
      <c r="CF79" s="12">
        <f>INDEX('O3-8hr'!$A:$Y,$IU79+CF$23-$G$23,$IT79)</f>
        <v>38</v>
      </c>
      <c r="CG79" s="12">
        <f>INDEX('O3-8hr'!$A:$Y,$IU79+CG$23-$G$23,$IT79)</f>
        <v>38</v>
      </c>
      <c r="CH79" s="12">
        <f>INDEX('O3-8hr'!$A:$Y,$IU79+CH$23-$G$23,$IT79)</f>
        <v>51.000000000000007</v>
      </c>
      <c r="CI79" s="12">
        <f>INDEX('O3-8hr'!$A:$Y,$IU79+CI$23-$G$23,$IT79)</f>
        <v>53.000000000000007</v>
      </c>
      <c r="CJ79" s="12">
        <f>INDEX('O3-8hr'!$A:$Y,$IU79+CJ$23-$G$23,$IT79)</f>
        <v>40</v>
      </c>
      <c r="CK79" s="12">
        <f>INDEX('O3-8hr'!$A:$Y,$IU79+CK$23-$G$23,$IT79)</f>
        <v>43</v>
      </c>
      <c r="CL79" s="12">
        <f>INDEX('O3-8hr'!$A:$Y,$IU79+CL$23-$G$23,$IT79)</f>
        <v>46</v>
      </c>
      <c r="CM79" s="12">
        <f>INDEX('O3-8hr'!$A:$Y,$IU79+CM$23-$G$23,$IT79)</f>
        <v>55</v>
      </c>
      <c r="CN79" s="12">
        <f>INDEX('O3-8hr'!$A:$Y,$IU79+CN$23-$G$23,$IT79)</f>
        <v>78</v>
      </c>
      <c r="CO79" s="12">
        <f>INDEX('O3-8hr'!$A:$Y,$IU79+CO$23-$G$23,$IT79)</f>
        <v>68</v>
      </c>
      <c r="CP79" s="12">
        <f>INDEX('O3-8hr'!$A:$Y,$IU79+CP$23-$G$23,$IT79)</f>
        <v>59.000000000000007</v>
      </c>
      <c r="CQ79" s="12">
        <f>INDEX('O3-8hr'!$A:$Y,$IU79+CQ$23-$G$23,$IT79)</f>
        <v>57</v>
      </c>
      <c r="CR79" s="12">
        <f>INDEX('O3-8hr'!$A:$Y,$IU79+CR$23-$G$23,$IT79)</f>
        <v>34</v>
      </c>
      <c r="CS79" s="12">
        <f>INDEX('O3-8hr'!$A:$Y,$IU79+CS$23-$G$23,$IT79)</f>
        <v>34</v>
      </c>
      <c r="CT79" s="12">
        <f>INDEX('O3-8hr'!$A:$Y,$IU79+CT$23-$G$23,$IT79)</f>
        <v>63</v>
      </c>
      <c r="CU79" s="12">
        <f>INDEX('O3-8hr'!$A:$Y,$IU79+CU$23-$G$23,$IT79)</f>
        <v>64</v>
      </c>
      <c r="CV79" s="12">
        <f>INDEX('O3-8hr'!$A:$Y,$IU79+CV$23-$G$23,$IT79)</f>
        <v>39</v>
      </c>
      <c r="CW79" s="12">
        <f>INDEX('O3-8hr'!$A:$Y,$IU79+CW$23-$G$23,$IT79)</f>
        <v>30</v>
      </c>
      <c r="CX79" s="12">
        <f>INDEX('O3-8hr'!$A:$Y,$IU79+CX$23-$G$23,$IT79)</f>
        <v>38</v>
      </c>
      <c r="CY79" s="12">
        <f>INDEX('O3-8hr'!$A:$Y,$IU79+CY$23-$G$23,$IT79)</f>
        <v>35</v>
      </c>
      <c r="CZ79" s="12">
        <f>INDEX('O3-8hr'!$A:$Y,$IU79+CZ$23-$G$23,$IT79)</f>
        <v>56</v>
      </c>
      <c r="DA79" s="12">
        <f>INDEX('O3-8hr'!$A:$Y,$IU79+DA$23-$G$23,$IT79)</f>
        <v>57</v>
      </c>
      <c r="DB79" s="12">
        <f>INDEX('O3-8hr'!$A:$Y,$IU79+DB$23-$G$23,$IT79)</f>
        <v>36.000000000000007</v>
      </c>
      <c r="DC79" s="12">
        <f>INDEX('O3-8hr'!$A:$Y,$IU79+DC$23-$G$23,$IT79)</f>
        <v>50</v>
      </c>
      <c r="DD79" s="12">
        <f>INDEX('O3-8hr'!$A:$Y,$IU79+DD$23-$G$23,$IT79)</f>
        <v>45.000000000000007</v>
      </c>
      <c r="DE79" s="12">
        <f>INDEX('O3-8hr'!$A:$Y,$IU79+DE$23-$G$23,$IT79)</f>
        <v>72.000000000000014</v>
      </c>
      <c r="DF79" s="12">
        <f>INDEX('O3-8hr'!$A:$Y,$IU79+DF$23-$G$23,$IT79)</f>
        <v>54</v>
      </c>
      <c r="DG79" s="12">
        <f>INDEX('O3-8hr'!$A:$Y,$IU79+DG$23-$G$23,$IT79)</f>
        <v>42</v>
      </c>
      <c r="DH79" s="12">
        <f>INDEX('O3-8hr'!$A:$Y,$IU79+DH$23-$G$23,$IT79)</f>
        <v>49</v>
      </c>
      <c r="DI79" s="12">
        <f>INDEX('O3-8hr'!$A:$Y,$IU79+DI$23-$G$23,$IT79)</f>
        <v>53.000000000000007</v>
      </c>
      <c r="DJ79" s="12">
        <f>INDEX('O3-8hr'!$A:$Y,$IU79+DJ$23-$G$23,$IT79)</f>
        <v>35</v>
      </c>
      <c r="DK79" s="12">
        <f>INDEX('O3-8hr'!$A:$Y,$IU79+DK$23-$G$23,$IT79)</f>
        <v>55</v>
      </c>
      <c r="DL79" s="12">
        <f>INDEX('O3-8hr'!$A:$Y,$IU79+DL$23-$G$23,$IT79)</f>
        <v>54</v>
      </c>
      <c r="DM79" s="12">
        <f>INDEX('O3-8hr'!$A:$Y,$IU79+DM$23-$G$23,$IT79)</f>
        <v>57</v>
      </c>
      <c r="DN79" s="12">
        <f>INDEX('O3-8hr'!$A:$Y,$IU79+DN$23-$G$23,$IT79)</f>
        <v>69</v>
      </c>
      <c r="DO79" s="12">
        <f>INDEX('O3-8hr'!$A:$Y,$IU79+DO$23-$G$23,$IT79)</f>
        <v>46</v>
      </c>
      <c r="DP79" s="12">
        <f>INDEX('O3-8hr'!$A:$Y,$IU79+DP$23-$G$23,$IT79)</f>
        <v>58</v>
      </c>
      <c r="DQ79" s="12">
        <f>INDEX('O3-8hr'!$A:$Y,$IU79+DQ$23-$G$23,$IT79)</f>
        <v>57</v>
      </c>
      <c r="DR79" s="12">
        <f>INDEX('O3-8hr'!$A:$Y,$IU79+DR$23-$G$23,$IT79)</f>
        <v>47</v>
      </c>
      <c r="DS79" s="12">
        <f>INDEX('O3-8hr'!$A:$Y,$IU79+DS$23-$G$23,$IT79)</f>
        <v>56</v>
      </c>
      <c r="DT79" s="12">
        <f>INDEX('O3-8hr'!$A:$Y,$IU79+DT$23-$G$23,$IT79)</f>
        <v>52.000000000000007</v>
      </c>
      <c r="DU79" s="12">
        <f>INDEX('O3-8hr'!$A:$Y,$IU79+DU$23-$G$23,$IT79)</f>
        <v>46</v>
      </c>
      <c r="DV79" s="12">
        <f>INDEX('O3-8hr'!$A:$Y,$IU79+DV$23-$G$23,$IT79)</f>
        <v>37.000000000000007</v>
      </c>
      <c r="DW79" s="12">
        <f>INDEX('O3-8hr'!$A:$Y,$IU79+DW$23-$G$23,$IT79)</f>
        <v>48</v>
      </c>
      <c r="DX79" s="12">
        <f>INDEX('O3-8hr'!$A:$Y,$IU79+DX$23-$G$23,$IT79)</f>
        <v>54</v>
      </c>
      <c r="DY79" s="12">
        <f>INDEX('O3-8hr'!$A:$Y,$IU79+DY$23-$G$23,$IT79)</f>
        <v>49</v>
      </c>
      <c r="DZ79" s="12">
        <f>INDEX('O3-8hr'!$A:$Y,$IU79+DZ$23-$G$23,$IT79)</f>
        <v>35</v>
      </c>
      <c r="EA79" s="12">
        <f>INDEX('O3-8hr'!$A:$Y,$IU79+EA$23-$G$23,$IT79)</f>
        <v>35</v>
      </c>
      <c r="EB79" s="12">
        <f>INDEX('O3-8hr'!$A:$Y,$IU79+EB$23-$G$23,$IT79)</f>
        <v>39</v>
      </c>
      <c r="EC79" s="12">
        <f>INDEX('O3-8hr'!$A:$Y,$IU79+EC$23-$G$23,$IT79)</f>
        <v>44.000000000000007</v>
      </c>
      <c r="ED79" s="12">
        <f>INDEX('O3-8hr'!$A:$Y,$IU79+ED$23-$G$23,$IT79)</f>
        <v>51.000000000000007</v>
      </c>
      <c r="EE79" s="12">
        <f>INDEX('O3-8hr'!$A:$Y,$IU79+EE$23-$G$23,$IT79)</f>
        <v>56</v>
      </c>
      <c r="EF79" s="12">
        <f>INDEX('O3-8hr'!$A:$Y,$IU79+EF$23-$G$23,$IT79)</f>
        <v>60</v>
      </c>
      <c r="EG79" s="12">
        <f>INDEX('O3-8hr'!$A:$Y,$IU79+EG$23-$G$23,$IT79)</f>
        <v>44.000000000000007</v>
      </c>
      <c r="EH79" s="12">
        <f>INDEX('O3-8hr'!$A:$Y,$IU79+EH$23-$G$23,$IT79)</f>
        <v>40</v>
      </c>
      <c r="EI79" s="12">
        <f>INDEX('O3-8hr'!$A:$Y,$IU79+EI$23-$G$23,$IT79)</f>
        <v>43</v>
      </c>
      <c r="EJ79" s="12">
        <f>INDEX('O3-8hr'!$A:$Y,$IU79+EJ$23-$G$23,$IT79)</f>
        <v>48</v>
      </c>
      <c r="EK79" s="12">
        <f>INDEX('O3-8hr'!$A:$Y,$IU79+EK$23-$G$23,$IT79)</f>
        <v>36.000000000000007</v>
      </c>
      <c r="EL79" s="12">
        <f>INDEX('O3-8hr'!$A:$Y,$IU79+EL$23-$G$23,$IT79)</f>
        <v>52.000000000000007</v>
      </c>
      <c r="EM79" s="12">
        <f>INDEX('O3-8hr'!$A:$Y,$IU79+EM$23-$G$23,$IT79)</f>
        <v>49</v>
      </c>
      <c r="EN79" s="12">
        <f>INDEX('O3-8hr'!$A:$Y,$IU79+EN$23-$G$23,$IT79)</f>
        <v>50</v>
      </c>
      <c r="EO79" s="12">
        <f>INDEX('O3-8hr'!$A:$Y,$IU79+EO$23-$G$23,$IT79)</f>
        <v>58</v>
      </c>
      <c r="EP79" s="12">
        <f>INDEX('O3-8hr'!$A:$Y,$IU79+EP$23-$G$23,$IT79)</f>
        <v>60</v>
      </c>
      <c r="EQ79" s="12">
        <f>INDEX('O3-8hr'!$A:$Y,$IU79+EQ$23-$G$23,$IT79)</f>
        <v>52.000000000000007</v>
      </c>
      <c r="ER79" s="12">
        <f>INDEX('O3-8hr'!$A:$Y,$IU79+ER$23-$G$23,$IT79)</f>
        <v>52.000000000000007</v>
      </c>
      <c r="ES79" s="12">
        <f>INDEX('O3-8hr'!$A:$Y,$IU79+ES$23-$G$23,$IT79)</f>
        <v>57</v>
      </c>
      <c r="ET79" s="12">
        <f>INDEX('O3-8hr'!$A:$Y,$IU79+ET$23-$G$23,$IT79)</f>
        <v>76</v>
      </c>
      <c r="EU79" s="12">
        <f>INDEX('O3-8hr'!$A:$Y,$IU79+EU$23-$G$23,$IT79)</f>
        <v>61.000000000000007</v>
      </c>
      <c r="EV79" s="12">
        <f>INDEX('O3-8hr'!$A:$Y,$IU79+EV$23-$G$23,$IT79)</f>
        <v>52.000000000000007</v>
      </c>
      <c r="EW79" s="12">
        <f>INDEX('O3-8hr'!$A:$Y,$IU79+EW$23-$G$23,$IT79)</f>
        <v>64</v>
      </c>
      <c r="EX79" s="12">
        <f>INDEX('O3-8hr'!$A:$Y,$IU79+EX$23-$G$23,$IT79)</f>
        <v>61.000000000000007</v>
      </c>
      <c r="EY79" s="12">
        <f>INDEX('O3-8hr'!$A:$Y,$IU79+EY$23-$G$23,$IT79)</f>
        <v>66</v>
      </c>
      <c r="EZ79" s="12">
        <f>INDEX('O3-8hr'!$A:$Y,$IU79+EZ$23-$G$23,$IT79)</f>
        <v>59.000000000000007</v>
      </c>
      <c r="FA79" s="12">
        <f>INDEX('O3-8hr'!$A:$Y,$IU79+FA$23-$G$23,$IT79)</f>
        <v>56</v>
      </c>
      <c r="FB79" s="12">
        <f>INDEX('O3-8hr'!$A:$Y,$IU79+FB$23-$G$23,$IT79)</f>
        <v>43</v>
      </c>
      <c r="FC79" s="12">
        <f>INDEX('O3-8hr'!$A:$Y,$IU79+FC$23-$G$23,$IT79)</f>
        <v>44.000000000000007</v>
      </c>
      <c r="FD79" s="12">
        <f>INDEX('O3-8hr'!$A:$Y,$IU79+FD$23-$G$23,$IT79)</f>
        <v>34</v>
      </c>
      <c r="FE79" s="12">
        <f>INDEX('O3-8hr'!$A:$Y,$IU79+FE$23-$G$23,$IT79)</f>
        <v>41</v>
      </c>
      <c r="FF79" s="12">
        <f>INDEX('O3-8hr'!$A:$Y,$IU79+FF$23-$G$23,$IT79)</f>
        <v>44.000000000000007</v>
      </c>
      <c r="FG79" s="12">
        <f>INDEX('O3-8hr'!$A:$Y,$IU79+FG$23-$G$23,$IT79)</f>
        <v>32</v>
      </c>
      <c r="FH79" s="12">
        <f>INDEX('O3-8hr'!$A:$Y,$IU79+FH$23-$G$23,$IT79)</f>
        <v>38</v>
      </c>
      <c r="FI79" s="12">
        <f>INDEX('O3-8hr'!$A:$Y,$IU79+FI$23-$G$23,$IT79)</f>
        <v>49</v>
      </c>
      <c r="FJ79" s="12">
        <f>INDEX('O3-8hr'!$A:$Y,$IU79+FJ$23-$G$23,$IT79)</f>
        <v>37.000000000000007</v>
      </c>
      <c r="FK79" s="12">
        <f>INDEX('O3-8hr'!$A:$Y,$IU79+FK$23-$G$23,$IT79)</f>
        <v>52.000000000000007</v>
      </c>
      <c r="FL79" s="12">
        <f>INDEX('O3-8hr'!$A:$Y,$IU79+FL$23-$G$23,$IT79)</f>
        <v>47</v>
      </c>
      <c r="FM79" s="12">
        <f>INDEX('O3-8hr'!$A:$Y,$IU79+FM$23-$G$23,$IT79)</f>
        <v>32</v>
      </c>
      <c r="FN79" s="12">
        <f>INDEX('O3-8hr'!$A:$Y,$IU79+FN$23-$G$23,$IT79)</f>
        <v>41</v>
      </c>
      <c r="FO79" s="12">
        <f>INDEX('O3-8hr'!$A:$Y,$IU79+FO$23-$G$23,$IT79)</f>
        <v>48</v>
      </c>
      <c r="FP79" s="12">
        <f>INDEX('O3-8hr'!$A:$Y,$IU79+FP$23-$G$23,$IT79)</f>
        <v>39</v>
      </c>
      <c r="FQ79" s="12">
        <f>INDEX('O3-8hr'!$A:$Y,$IU79+FQ$23-$G$23,$IT79)</f>
        <v>40</v>
      </c>
      <c r="FR79" s="12">
        <f>INDEX('O3-8hr'!$A:$Y,$IU79+FR$23-$G$23,$IT79)</f>
        <v>43</v>
      </c>
      <c r="FS79" s="12">
        <f>INDEX('O3-8hr'!$A:$Y,$IU79+FS$23-$G$23,$IT79)</f>
        <v>37.000000000000007</v>
      </c>
      <c r="FT79" s="12">
        <f>INDEX('O3-8hr'!$A:$Y,$IU79+FT$23-$G$23,$IT79)</f>
        <v>47</v>
      </c>
      <c r="FU79" s="12">
        <f>INDEX('O3-8hr'!$A:$Y,$IU79+FU$23-$G$23,$IT79)</f>
        <v>45.000000000000007</v>
      </c>
      <c r="FV79" s="12">
        <f>INDEX('O3-8hr'!$A:$Y,$IU79+FV$23-$G$23,$IT79)</f>
        <v>46</v>
      </c>
      <c r="FW79" s="12">
        <f>INDEX('O3-8hr'!$A:$Y,$IU79+FW$23-$G$23,$IT79)</f>
        <v>55</v>
      </c>
      <c r="FX79" s="12">
        <f>INDEX('O3-8hr'!$A:$Y,$IU79+FX$23-$G$23,$IT79)</f>
        <v>35</v>
      </c>
      <c r="FY79" s="12">
        <f>INDEX('O3-8hr'!$A:$Y,$IU79+FY$23-$G$23,$IT79)</f>
        <v>32</v>
      </c>
      <c r="FZ79" s="12">
        <f>INDEX('O3-8hr'!$A:$Y,$IU79+FZ$23-$G$23,$IT79)</f>
        <v>43</v>
      </c>
      <c r="GA79" s="12">
        <f>INDEX('O3-8hr'!$A:$Y,$IU79+GA$23-$G$23,$IT79)</f>
        <v>48</v>
      </c>
      <c r="GB79" s="12">
        <f>INDEX('O3-8hr'!$A:$Y,$IU79+GB$23-$G$23,$IT79)</f>
        <v>44.000000000000007</v>
      </c>
      <c r="GC79" s="12">
        <f>INDEX('O3-8hr'!$A:$Y,$IU79+GC$23-$G$23,$IT79)</f>
        <v>49</v>
      </c>
      <c r="GD79" s="12">
        <f>INDEX('O3-8hr'!$A:$Y,$IU79+GD$23-$G$23,$IT79)</f>
        <v>63</v>
      </c>
      <c r="GE79" s="12">
        <f>INDEX('O3-8hr'!$A:$Y,$IU79+GE$23-$G$23,$IT79)</f>
        <v>39</v>
      </c>
      <c r="GF79" s="12">
        <f>INDEX('O3-8hr'!$A:$Y,$IU79+GF$23-$G$23,$IT79)</f>
        <v>56</v>
      </c>
      <c r="GG79" s="12">
        <f>INDEX('O3-8hr'!$A:$Y,$IU79+GG$23-$G$23,$IT79)</f>
        <v>52.000000000000007</v>
      </c>
      <c r="GH79" s="12">
        <f>INDEX('O3-8hr'!$A:$Y,$IU79+GH$23-$G$23,$IT79)</f>
        <v>55</v>
      </c>
      <c r="GI79" s="12">
        <f>INDEX('O3-8hr'!$A:$Y,$IU79+GI$23-$G$23,$IT79)</f>
        <v>37.000000000000007</v>
      </c>
      <c r="GJ79" s="12">
        <f>INDEX('O3-8hr'!$A:$Y,$IU79+GJ$23-$G$23,$IT79)</f>
        <v>32</v>
      </c>
      <c r="GK79" s="12">
        <f>INDEX('O3-8hr'!$A:$Y,$IU79+GK$23-$G$23,$IT79)</f>
        <v>31</v>
      </c>
      <c r="GL79" s="12">
        <f>INDEX('O3-8hr'!$A:$Y,$IU79+GL$23-$G$23,$IT79)</f>
        <v>43</v>
      </c>
      <c r="GM79" s="12">
        <f>INDEX('O3-8hr'!$A:$Y,$IU79+GM$23-$G$23,$IT79)</f>
        <v>39</v>
      </c>
      <c r="GN79" s="12">
        <f>INDEX('O3-8hr'!$A:$Y,$IU79+GN$23-$G$23,$IT79)</f>
        <v>47</v>
      </c>
      <c r="GO79" s="12">
        <f>INDEX('O3-8hr'!$A:$Y,$IU79+GO$23-$G$23,$IT79)</f>
        <v>45.000000000000007</v>
      </c>
      <c r="GP79" s="12">
        <f>INDEX('O3-8hr'!$A:$Y,$IU79+GP$23-$G$23,$IT79)</f>
        <v>57</v>
      </c>
      <c r="GQ79" s="12">
        <f>INDEX('O3-8hr'!$A:$Y,$IU79+GQ$23-$G$23,$IT79)</f>
        <v>55</v>
      </c>
      <c r="GR79" s="12">
        <f>INDEX('O3-8hr'!$A:$Y,$IU79+GR$23-$G$23,$IT79)</f>
        <v>46</v>
      </c>
      <c r="GS79" s="12">
        <f>INDEX('O3-8hr'!$A:$Y,$IU79+GS$23-$G$23,$IT79)</f>
        <v>37.000000000000007</v>
      </c>
      <c r="GT79" s="12">
        <f>INDEX('O3-8hr'!$A:$Y,$IU79+GT$23-$G$23,$IT79)</f>
        <v>47</v>
      </c>
      <c r="GU79" s="12">
        <f>INDEX('O3-8hr'!$A:$Y,$IU79+GU$23-$G$23,$IT79)</f>
        <v>44.000000000000007</v>
      </c>
      <c r="GV79" s="12">
        <f>INDEX('O3-8hr'!$A:$Y,$IU79+GV$23-$G$23,$IT79)</f>
        <v>66</v>
      </c>
      <c r="GW79" s="12">
        <f>INDEX('O3-8hr'!$A:$Y,$IU79+GW$23-$G$23,$IT79)</f>
        <v>37.000000000000007</v>
      </c>
      <c r="GX79" s="12">
        <f>INDEX('O3-8hr'!$A:$Y,$IU79+GX$23-$G$23,$IT79)</f>
        <v>36.000000000000007</v>
      </c>
      <c r="GY79" s="12">
        <f>INDEX('O3-8hr'!$A:$Y,$IU79+GY$23-$G$23,$IT79)</f>
        <v>34</v>
      </c>
      <c r="GZ79" s="12">
        <f>INDEX('O3-8hr'!$A:$Y,$IU79+GZ$23-$G$23,$IT79)</f>
        <v>27</v>
      </c>
      <c r="HA79" s="12">
        <f>INDEX('O3-8hr'!$A:$Y,$IU79+HA$23-$G$23,$IT79)</f>
        <v>22.000000000000004</v>
      </c>
      <c r="HB79" s="12">
        <f>INDEX('O3-8hr'!$A:$Y,$IU79+HB$23-$G$23,$IT79)</f>
        <v>31</v>
      </c>
      <c r="HC79" s="12">
        <f>INDEX('O3-8hr'!$A:$Y,$IU79+HC$23-$G$23,$IT79)</f>
        <v>51.000000000000007</v>
      </c>
      <c r="HD79" s="12">
        <f>INDEX('O3-8hr'!$A:$Y,$IU79+HD$23-$G$23,$IT79)</f>
        <v>62</v>
      </c>
      <c r="HE79" s="12">
        <f>INDEX('O3-8hr'!$A:$Y,$IU79+HE$23-$G$23,$IT79)</f>
        <v>68</v>
      </c>
      <c r="HF79" s="12">
        <f>INDEX('O3-8hr'!$A:$Y,$IU79+HF$23-$G$23,$IT79)</f>
        <v>20</v>
      </c>
      <c r="HG79" s="12">
        <f>INDEX('O3-8hr'!$A:$Y,$IU79+HG$23-$G$23,$IT79)</f>
        <v>34</v>
      </c>
      <c r="HH79" s="12">
        <f>INDEX('O3-8hr'!$A:$Y,$IU79+HH$23-$G$23,$IT79)</f>
        <v>36.000000000000007</v>
      </c>
      <c r="HI79" s="12">
        <f>INDEX('O3-8hr'!$A:$Y,$IU79+HI$23-$G$23,$IT79)</f>
        <v>36.000000000000007</v>
      </c>
      <c r="HJ79" s="12">
        <f>INDEX('O3-8hr'!$A:$Y,$IU79+HJ$23-$G$23,$IT79)</f>
        <v>27</v>
      </c>
      <c r="HK79" s="12">
        <f>INDEX('O3-8hr'!$A:$Y,$IU79+HK$23-$G$23,$IT79)</f>
        <v>26.000000000000004</v>
      </c>
      <c r="HL79" s="12">
        <f>INDEX('O3-8hr'!$A:$Y,$IU79+HL$23-$G$23,$IT79)</f>
        <v>23</v>
      </c>
      <c r="HM79" s="12">
        <f>INDEX('O3-8hr'!$A:$Y,$IU79+HM$23-$G$23,$IT79)</f>
        <v>20</v>
      </c>
      <c r="HN79" s="12">
        <f>INDEX('O3-8hr'!$A:$Y,$IU79+HN$23-$G$23,$IT79)</f>
        <v>22.000000000000004</v>
      </c>
      <c r="HO79" s="12">
        <f>INDEX('O3-8hr'!$A:$Y,$IU79+HO$23-$G$23,$IT79)</f>
        <v>42</v>
      </c>
      <c r="HP79" s="12">
        <f>INDEX('O3-8hr'!$A:$Y,$IU79+HP$23-$G$23,$IT79)</f>
        <v>26.000000000000004</v>
      </c>
      <c r="HQ79" s="12">
        <f>INDEX('O3-8hr'!$A:$Y,$IU79+HQ$23-$G$23,$IT79)</f>
        <v>31</v>
      </c>
      <c r="HR79" s="12">
        <f>INDEX('O3-8hr'!$A:$Y,$IU79+HR$23-$G$23,$IT79)</f>
        <v>35</v>
      </c>
      <c r="HS79" s="12">
        <f>INDEX('O3-8hr'!$A:$Y,$IU79+HS$23-$G$23,$IT79)</f>
        <v>36.000000000000007</v>
      </c>
      <c r="HT79" s="12">
        <f>INDEX('O3-8hr'!$A:$Y,$IU79+HT$23-$G$23,$IT79)</f>
        <v>19</v>
      </c>
      <c r="HU79" s="12">
        <f>INDEX('O3-8hr'!$A:$Y,$IU79+HU$23-$G$23,$IT79)</f>
        <v>22.000000000000004</v>
      </c>
      <c r="HV79" s="12">
        <f>INDEX('O3-8hr'!$A:$Y,$IU79+HV$23-$G$23,$IT79)</f>
        <v>35</v>
      </c>
      <c r="HW79" s="12">
        <f>INDEX('O3-8hr'!$A:$Y,$IU79+HW$23-$G$23,$IT79)</f>
        <v>30</v>
      </c>
      <c r="HX79" s="12">
        <f>INDEX('O3-8hr'!$A:$Y,$IU79+HX$23-$G$23,$IT79)</f>
        <v>33</v>
      </c>
      <c r="HY79" s="12">
        <f>INDEX('O3-8hr'!$A:$Y,$IU79+HY$23-$G$23,$IT79)</f>
        <v>28</v>
      </c>
      <c r="HZ79" s="12">
        <f>INDEX('O3-8hr'!$A:$Y,$IU79+HZ$23-$G$23,$IT79)</f>
        <v>26.000000000000004</v>
      </c>
      <c r="IA79" s="12">
        <f>INDEX('O3-8hr'!$A:$Y,$IU79+IA$23-$G$23,$IT79)</f>
        <v>36.000000000000007</v>
      </c>
      <c r="IB79" s="12">
        <f>INDEX('O3-8hr'!$A:$Y,$IU79+IB$23-$G$23,$IT79)</f>
        <v>36.000000000000007</v>
      </c>
      <c r="IC79" s="12">
        <f>INDEX('O3-8hr'!$A:$Y,$IU79+IC$23-$G$23,$IT79)</f>
        <v>38</v>
      </c>
      <c r="ID79" s="12">
        <f>INDEX('O3-8hr'!$A:$Y,$IU79+ID$23-$G$23,$IT79)</f>
        <v>42</v>
      </c>
      <c r="IE79" s="12">
        <f>INDEX('O3-8hr'!$A:$Y,$IU79+IE$23-$G$23,$IT79)</f>
        <v>37.000000000000007</v>
      </c>
      <c r="IF79" s="12">
        <f>INDEX('O3-8hr'!$A:$Y,$IU79+IF$23-$G$23,$IT79)</f>
        <v>43</v>
      </c>
      <c r="IG79" s="12">
        <f>INDEX('O3-8hr'!$A:$Y,$IU79+IG$23-$G$23,$IT79)</f>
        <v>35</v>
      </c>
      <c r="IH79" s="12">
        <f>INDEX('O3-8hr'!$A:$Y,$IU79+IH$23-$G$23,$IT79)</f>
        <v>26.000000000000004</v>
      </c>
      <c r="II79" s="12">
        <f>INDEX('O3-8hr'!$A:$Y,$IU79+II$23-$G$23,$IT79)</f>
        <v>34</v>
      </c>
      <c r="IJ79" s="12">
        <f>INDEX('O3-8hr'!$A:$Y,$IU79+IJ$23-$G$23,$IT79)</f>
        <v>37.000000000000007</v>
      </c>
      <c r="IK79" s="12">
        <f>INDEX('O3-8hr'!$A:$Y,$IU79+IK$23-$G$23,$IT79)</f>
        <v>29</v>
      </c>
      <c r="IL79" s="12">
        <f>INDEX('O3-8hr'!$A:$Y,$IU79+IL$23-$G$23,$IT79)</f>
        <v>30</v>
      </c>
      <c r="IM79" s="12">
        <f>INDEX('O3-8hr'!$A:$Y,$IU79+IM$23-$G$23,$IT79)</f>
        <v>22.000000000000004</v>
      </c>
      <c r="IN79" s="12">
        <f>INDEX('O3-8hr'!$A:$Y,$IU79+IN$23-$G$23,$IT79)</f>
        <v>35</v>
      </c>
      <c r="IO79" s="12">
        <f>INDEX('O3-8hr'!$A:$Y,$IU79+IO$23-$G$23,$IT79)</f>
        <v>39</v>
      </c>
      <c r="IP79" s="12">
        <f>INDEX('O3-8hr'!$A:$Y,$IU79+IP$23-$G$23,$IT79)</f>
        <v>42</v>
      </c>
      <c r="IQ79" s="17">
        <f>INDEX('O3-8hr'!$A:$Y,$IU79+IQ$23-$G$23,$IT79)</f>
        <v>27</v>
      </c>
      <c r="IR79" s="26">
        <f t="shared" si="59"/>
        <v>78</v>
      </c>
      <c r="IT79" s="26">
        <f>MATCH($B79,'O3-8hr'!$1:$1,0)</f>
        <v>4</v>
      </c>
      <c r="IU79" s="38">
        <f>MATCH(DATE($A79,$IT$19,$IU$19),'O3-8hr'!$B:$B,0)</f>
        <v>431</v>
      </c>
    </row>
    <row r="80" spans="1:255" ht="12.75" customHeight="1" x14ac:dyDescent="0.2">
      <c r="A80" s="26">
        <v>2016</v>
      </c>
      <c r="B80" s="26">
        <v>100032004</v>
      </c>
      <c r="C80" s="88">
        <f>INDEX(Sites!$A:$N,MATCH($B80,Sites!$A:$A,0),2)</f>
        <v>39.739443999999999</v>
      </c>
      <c r="D80" s="26" t="str">
        <f>INDEX(Sites!$A:$N,MATCH($B80,Sites!$A:$A,0),4)</f>
        <v>DE</v>
      </c>
      <c r="E80" s="26" t="str">
        <f>INDEX(Sites!$A:$N,MATCH($B80,Sites!$A:$A,0),10)</f>
        <v>0.0</v>
      </c>
      <c r="F80" s="148" t="str">
        <f>INDEX(Sites!$A:$N,MATCH($B80,Sites!$A:$A,0),6)</f>
        <v>New Castle (MLK)</v>
      </c>
      <c r="G80" s="18">
        <f>INDEX('O3-8hr'!$A:$Y,$IU80+G$23-$G$23,$IT80)</f>
        <v>44.000000000000007</v>
      </c>
      <c r="H80" s="12">
        <f>INDEX('O3-8hr'!$A:$Y,$IU80+H$23-$G$23,$IT80)</f>
        <v>33</v>
      </c>
      <c r="I80" s="12">
        <f>INDEX('O3-8hr'!$A:$Y,$IU80+I$23-$G$23,$IT80)</f>
        <v>33</v>
      </c>
      <c r="J80" s="12">
        <f>INDEX('O3-8hr'!$A:$Y,$IU80+J$23-$G$23,$IT80)</f>
        <v>23</v>
      </c>
      <c r="K80" s="12">
        <f>INDEX('O3-8hr'!$A:$Y,$IU80+K$23-$G$23,$IT80)</f>
        <v>38</v>
      </c>
      <c r="L80" s="12">
        <f>INDEX('O3-8hr'!$A:$Y,$IU80+L$23-$G$23,$IT80)</f>
        <v>25</v>
      </c>
      <c r="M80" s="12">
        <f>INDEX('O3-8hr'!$A:$Y,$IU80+M$23-$G$23,$IT80)</f>
        <v>39</v>
      </c>
      <c r="N80" s="12">
        <f>INDEX('O3-8hr'!$A:$Y,$IU80+N$23-$G$23,$IT80)</f>
        <v>42</v>
      </c>
      <c r="O80" s="12">
        <f>INDEX('O3-8hr'!$A:$Y,$IU80+O$23-$G$23,$IT80)</f>
        <v>45.000000000000007</v>
      </c>
      <c r="P80" s="12">
        <f>INDEX('O3-8hr'!$A:$Y,$IU80+P$23-$G$23,$IT80)</f>
        <v>46</v>
      </c>
      <c r="Q80" s="12">
        <f>INDEX('O3-8hr'!$A:$Y,$IU80+Q$23-$G$23,$IT80)</f>
        <v>38</v>
      </c>
      <c r="R80" s="12">
        <f>INDEX('O3-8hr'!$A:$Y,$IU80+R$23-$G$23,$IT80)</f>
        <v>29</v>
      </c>
      <c r="S80" s="12">
        <f>INDEX('O3-8hr'!$A:$Y,$IU80+S$23-$G$23,$IT80)</f>
        <v>35</v>
      </c>
      <c r="T80" s="12">
        <f>INDEX('O3-8hr'!$A:$Y,$IU80+T$23-$G$23,$IT80)</f>
        <v>29</v>
      </c>
      <c r="U80" s="12">
        <f>INDEX('O3-8hr'!$A:$Y,$IU80+U$23-$G$23,$IT80)</f>
        <v>17</v>
      </c>
      <c r="V80" s="12">
        <f>INDEX('O3-8hr'!$A:$Y,$IU80+V$23-$G$23,$IT80)</f>
        <v>34</v>
      </c>
      <c r="W80" s="12">
        <f>INDEX('O3-8hr'!$A:$Y,$IU80+W$23-$G$23,$IT80)</f>
        <v>36.000000000000007</v>
      </c>
      <c r="X80" s="12">
        <f>INDEX('O3-8hr'!$A:$Y,$IU80+X$23-$G$23,$IT80)</f>
        <v>39</v>
      </c>
      <c r="Y80" s="12">
        <f>INDEX('O3-8hr'!$A:$Y,$IU80+Y$23-$G$23,$IT80)</f>
        <v>31</v>
      </c>
      <c r="Z80" s="12">
        <f>INDEX('O3-8hr'!$A:$Y,$IU80+Z$23-$G$23,$IT80)</f>
        <v>33</v>
      </c>
      <c r="AA80" s="12">
        <f>INDEX('O3-8hr'!$A:$Y,$IU80+AA$23-$G$23,$IT80)</f>
        <v>40</v>
      </c>
      <c r="AB80" s="12">
        <f>INDEX('O3-8hr'!$A:$Y,$IU80+AB$23-$G$23,$IT80)</f>
        <v>43</v>
      </c>
      <c r="AC80" s="12">
        <f>INDEX('O3-8hr'!$A:$Y,$IU80+AC$23-$G$23,$IT80)</f>
        <v>48</v>
      </c>
      <c r="AD80" s="12">
        <f>INDEX('O3-8hr'!$A:$Y,$IU80+AD$23-$G$23,$IT80)</f>
        <v>46</v>
      </c>
      <c r="AE80" s="12">
        <f>INDEX('O3-8hr'!$A:$Y,$IU80+AE$23-$G$23,$IT80)</f>
        <v>39</v>
      </c>
      <c r="AF80" s="12">
        <f>INDEX('O3-8hr'!$A:$Y,$IU80+AF$23-$G$23,$IT80)</f>
        <v>40</v>
      </c>
      <c r="AG80" s="12">
        <f>INDEX('O3-8hr'!$A:$Y,$IU80+AG$23-$G$23,$IT80)</f>
        <v>37.000000000000007</v>
      </c>
      <c r="AH80" s="12">
        <f>INDEX('O3-8hr'!$A:$Y,$IU80+AH$23-$G$23,$IT80)</f>
        <v>43</v>
      </c>
      <c r="AI80" s="12">
        <f>INDEX('O3-8hr'!$A:$Y,$IU80+AI$23-$G$23,$IT80)</f>
        <v>43</v>
      </c>
      <c r="AJ80" s="12">
        <f>INDEX('O3-8hr'!$A:$Y,$IU80+AJ$23-$G$23,$IT80)</f>
        <v>47</v>
      </c>
      <c r="AK80" s="12">
        <f>INDEX('O3-8hr'!$A:$Y,$IU80+AK$23-$G$23,$IT80)</f>
        <v>49</v>
      </c>
      <c r="AL80" s="12">
        <f>INDEX('O3-8hr'!$A:$Y,$IU80+AL$23-$G$23,$IT80)</f>
        <v>43</v>
      </c>
      <c r="AM80" s="12">
        <f>INDEX('O3-8hr'!$A:$Y,$IU80+AM$23-$G$23,$IT80)</f>
        <v>38</v>
      </c>
      <c r="AN80" s="12">
        <f>INDEX('O3-8hr'!$A:$Y,$IU80+AN$23-$G$23,$IT80)</f>
        <v>43</v>
      </c>
      <c r="AO80" s="12">
        <f>INDEX('O3-8hr'!$A:$Y,$IU80+AO$23-$G$23,$IT80)</f>
        <v>32</v>
      </c>
      <c r="AP80" s="12">
        <f>INDEX('O3-8hr'!$A:$Y,$IU80+AP$23-$G$23,$IT80)</f>
        <v>38</v>
      </c>
      <c r="AQ80" s="12">
        <f>INDEX('O3-8hr'!$A:$Y,$IU80+AQ$23-$G$23,$IT80)</f>
        <v>47</v>
      </c>
      <c r="AR80" s="12">
        <f>INDEX('O3-8hr'!$A:$Y,$IU80+AR$23-$G$23,$IT80)</f>
        <v>40</v>
      </c>
      <c r="AS80" s="12">
        <f>INDEX('O3-8hr'!$A:$Y,$IU80+AS$23-$G$23,$IT80)</f>
        <v>38</v>
      </c>
      <c r="AT80" s="12">
        <f>INDEX('O3-8hr'!$A:$Y,$IU80+AT$23-$G$23,$IT80)</f>
        <v>36.000000000000007</v>
      </c>
      <c r="AU80" s="12">
        <f>INDEX('O3-8hr'!$A:$Y,$IU80+AU$23-$G$23,$IT80)</f>
        <v>43</v>
      </c>
      <c r="AV80" s="12">
        <f>INDEX('O3-8hr'!$A:$Y,$IU80+AV$23-$G$23,$IT80)</f>
        <v>46</v>
      </c>
      <c r="AW80" s="12">
        <f>INDEX('O3-8hr'!$A:$Y,$IU80+AW$23-$G$23,$IT80)</f>
        <v>37.000000000000007</v>
      </c>
      <c r="AX80" s="12">
        <f>INDEX('O3-8hr'!$A:$Y,$IU80+AX$23-$G$23,$IT80)</f>
        <v>39</v>
      </c>
      <c r="AY80" s="12">
        <f>INDEX('O3-8hr'!$A:$Y,$IU80+AY$23-$G$23,$IT80)</f>
        <v>39</v>
      </c>
      <c r="AZ80" s="12">
        <f>INDEX('O3-8hr'!$A:$Y,$IU80+AZ$23-$G$23,$IT80)</f>
        <v>43</v>
      </c>
      <c r="BA80" s="12">
        <f>INDEX('O3-8hr'!$A:$Y,$IU80+BA$23-$G$23,$IT80)</f>
        <v>48</v>
      </c>
      <c r="BB80" s="12">
        <f>INDEX('O3-8hr'!$A:$Y,$IU80+BB$23-$G$23,$IT80)</f>
        <v>56</v>
      </c>
      <c r="BC80" s="12">
        <f>INDEX('O3-8hr'!$A:$Y,$IU80+BC$23-$G$23,$IT80)</f>
        <v>58</v>
      </c>
      <c r="BD80" s="12">
        <f>INDEX('O3-8hr'!$A:$Y,$IU80+BD$23-$G$23,$IT80)</f>
        <v>55</v>
      </c>
      <c r="BE80" s="12">
        <f>INDEX('O3-8hr'!$A:$Y,$IU80+BE$23-$G$23,$IT80)</f>
        <v>48</v>
      </c>
      <c r="BF80" s="12">
        <f>INDEX('O3-8hr'!$A:$Y,$IU80+BF$23-$G$23,$IT80)</f>
        <v>54</v>
      </c>
      <c r="BG80" s="12">
        <f>INDEX('O3-8hr'!$A:$Y,$IU80+BG$23-$G$23,$IT80)</f>
        <v>53.000000000000007</v>
      </c>
      <c r="BH80" s="12">
        <f>INDEX('O3-8hr'!$A:$Y,$IU80+BH$23-$G$23,$IT80)</f>
        <v>40</v>
      </c>
      <c r="BI80" s="12">
        <f>INDEX('O3-8hr'!$A:$Y,$IU80+BI$23-$G$23,$IT80)</f>
        <v>49</v>
      </c>
      <c r="BJ80" s="12">
        <f>INDEX('O3-8hr'!$A:$Y,$IU80+BJ$23-$G$23,$IT80)</f>
        <v>56</v>
      </c>
      <c r="BK80" s="12">
        <f>INDEX('O3-8hr'!$A:$Y,$IU80+BK$23-$G$23,$IT80)</f>
        <v>56</v>
      </c>
      <c r="BL80" s="12">
        <f>INDEX('O3-8hr'!$A:$Y,$IU80+BL$23-$G$23,$IT80)</f>
        <v>21</v>
      </c>
      <c r="BM80" s="12">
        <f>INDEX('O3-8hr'!$A:$Y,$IU80+BM$23-$G$23,$IT80)</f>
        <v>34</v>
      </c>
      <c r="BN80" s="12">
        <f>INDEX('O3-8hr'!$A:$Y,$IU80+BN$23-$G$23,$IT80)</f>
        <v>34</v>
      </c>
      <c r="BO80" s="12">
        <f>INDEX('O3-8hr'!$A:$Y,$IU80+BO$23-$G$23,$IT80)</f>
        <v>42</v>
      </c>
      <c r="BP80" s="12">
        <f>INDEX('O3-8hr'!$A:$Y,$IU80+BP$23-$G$23,$IT80)</f>
        <v>33</v>
      </c>
      <c r="BQ80" s="12">
        <f>INDEX('O3-8hr'!$A:$Y,$IU80+BQ$23-$G$23,$IT80)</f>
        <v>24</v>
      </c>
      <c r="BR80" s="12">
        <f>INDEX('O3-8hr'!$A:$Y,$IU80+BR$23-$G$23,$IT80)</f>
        <v>25</v>
      </c>
      <c r="BS80" s="12">
        <f>INDEX('O3-8hr'!$A:$Y,$IU80+BS$23-$G$23,$IT80)</f>
        <v>23</v>
      </c>
      <c r="BT80" s="12">
        <f>INDEX('O3-8hr'!$A:$Y,$IU80+BT$23-$G$23,$IT80)</f>
        <v>22.000000000000004</v>
      </c>
      <c r="BU80" s="12">
        <f>INDEX('O3-8hr'!$A:$Y,$IU80+BU$23-$G$23,$IT80)</f>
        <v>22.000000000000004</v>
      </c>
      <c r="BV80" s="12">
        <f>INDEX('O3-8hr'!$A:$Y,$IU80+BV$23-$G$23,$IT80)</f>
        <v>29</v>
      </c>
      <c r="BW80" s="12">
        <f>INDEX('O3-8hr'!$A:$Y,$IU80+BW$23-$G$23,$IT80)</f>
        <v>41</v>
      </c>
      <c r="BX80" s="12">
        <f>INDEX('O3-8hr'!$A:$Y,$IU80+BX$23-$G$23,$IT80)</f>
        <v>34</v>
      </c>
      <c r="BY80" s="12">
        <f>INDEX('O3-8hr'!$A:$Y,$IU80+BY$23-$G$23,$IT80)</f>
        <v>28</v>
      </c>
      <c r="BZ80" s="12">
        <f>INDEX('O3-8hr'!$A:$Y,$IU80+BZ$23-$G$23,$IT80)</f>
        <v>25</v>
      </c>
      <c r="CA80" s="12">
        <f>INDEX('O3-8hr'!$A:$Y,$IU80+CA$23-$G$23,$IT80)</f>
        <v>50</v>
      </c>
      <c r="CB80" s="12">
        <f>INDEX('O3-8hr'!$A:$Y,$IU80+CB$23-$G$23,$IT80)</f>
        <v>27</v>
      </c>
      <c r="CC80" s="12">
        <f>INDEX('O3-8hr'!$A:$Y,$IU80+CC$23-$G$23,$IT80)</f>
        <v>48</v>
      </c>
      <c r="CD80" s="12">
        <f>INDEX('O3-8hr'!$A:$Y,$IU80+CD$23-$G$23,$IT80)</f>
        <v>38</v>
      </c>
      <c r="CE80" s="12">
        <f>INDEX('O3-8hr'!$A:$Y,$IU80+CE$23-$G$23,$IT80)</f>
        <v>44.000000000000007</v>
      </c>
      <c r="CF80" s="12">
        <f>INDEX('O3-8hr'!$A:$Y,$IU80+CF$23-$G$23,$IT80)</f>
        <v>33</v>
      </c>
      <c r="CG80" s="12">
        <f>INDEX('O3-8hr'!$A:$Y,$IU80+CG$23-$G$23,$IT80)</f>
        <v>38</v>
      </c>
      <c r="CH80" s="12">
        <f>INDEX('O3-8hr'!$A:$Y,$IU80+CH$23-$G$23,$IT80)</f>
        <v>49</v>
      </c>
      <c r="CI80" s="12">
        <f>INDEX('O3-8hr'!$A:$Y,$IU80+CI$23-$G$23,$IT80)</f>
        <v>51.000000000000007</v>
      </c>
      <c r="CJ80" s="12">
        <f>INDEX('O3-8hr'!$A:$Y,$IU80+CJ$23-$G$23,$IT80)</f>
        <v>38</v>
      </c>
      <c r="CK80" s="12">
        <f>INDEX('O3-8hr'!$A:$Y,$IU80+CK$23-$G$23,$IT80)</f>
        <v>43</v>
      </c>
      <c r="CL80" s="12">
        <f>INDEX('O3-8hr'!$A:$Y,$IU80+CL$23-$G$23,$IT80)</f>
        <v>44.000000000000007</v>
      </c>
      <c r="CM80" s="12">
        <f>INDEX('O3-8hr'!$A:$Y,$IU80+CM$23-$G$23,$IT80)</f>
        <v>55</v>
      </c>
      <c r="CN80" s="12">
        <f>INDEX('O3-8hr'!$A:$Y,$IU80+CN$23-$G$23,$IT80)</f>
        <v>79</v>
      </c>
      <c r="CO80" s="12">
        <f>INDEX('O3-8hr'!$A:$Y,$IU80+CO$23-$G$23,$IT80)</f>
        <v>71.000000000000014</v>
      </c>
      <c r="CP80" s="12">
        <f>INDEX('O3-8hr'!$A:$Y,$IU80+CP$23-$G$23,$IT80)</f>
        <v>56</v>
      </c>
      <c r="CQ80" s="12">
        <f>INDEX('O3-8hr'!$A:$Y,$IU80+CQ$23-$G$23,$IT80)</f>
        <v>58</v>
      </c>
      <c r="CR80" s="12">
        <f>INDEX('O3-8hr'!$A:$Y,$IU80+CR$23-$G$23,$IT80)</f>
        <v>40</v>
      </c>
      <c r="CS80" s="12">
        <f>INDEX('O3-8hr'!$A:$Y,$IU80+CS$23-$G$23,$IT80)</f>
        <v>37.000000000000007</v>
      </c>
      <c r="CT80" s="12">
        <f>INDEX('O3-8hr'!$A:$Y,$IU80+CT$23-$G$23,$IT80)</f>
        <v>58</v>
      </c>
      <c r="CU80" s="12">
        <f>INDEX('O3-8hr'!$A:$Y,$IU80+CU$23-$G$23,$IT80)</f>
        <v>56</v>
      </c>
      <c r="CV80" s="12">
        <f>INDEX('O3-8hr'!$A:$Y,$IU80+CV$23-$G$23,$IT80)</f>
        <v>44.000000000000007</v>
      </c>
      <c r="CW80" s="12">
        <f>INDEX('O3-8hr'!$A:$Y,$IU80+CW$23-$G$23,$IT80)</f>
        <v>30</v>
      </c>
      <c r="CX80" s="12">
        <f>INDEX('O3-8hr'!$A:$Y,$IU80+CX$23-$G$23,$IT80)</f>
        <v>44.000000000000007</v>
      </c>
      <c r="CY80" s="12">
        <f>INDEX('O3-8hr'!$A:$Y,$IU80+CY$23-$G$23,$IT80)</f>
        <v>35</v>
      </c>
      <c r="CZ80" s="12">
        <f>INDEX('O3-8hr'!$A:$Y,$IU80+CZ$23-$G$23,$IT80)</f>
        <v>55</v>
      </c>
      <c r="DA80" s="12">
        <f>INDEX('O3-8hr'!$A:$Y,$IU80+DA$23-$G$23,$IT80)</f>
        <v>54</v>
      </c>
      <c r="DB80" s="12">
        <f>INDEX('O3-8hr'!$A:$Y,$IU80+DB$23-$G$23,$IT80)</f>
        <v>31</v>
      </c>
      <c r="DC80" s="12">
        <f>INDEX('O3-8hr'!$A:$Y,$IU80+DC$23-$G$23,$IT80)</f>
        <v>45.000000000000007</v>
      </c>
      <c r="DD80" s="12">
        <f>INDEX('O3-8hr'!$A:$Y,$IU80+DD$23-$G$23,$IT80)</f>
        <v>41</v>
      </c>
      <c r="DE80" s="12">
        <f>INDEX('O3-8hr'!$A:$Y,$IU80+DE$23-$G$23,$IT80)</f>
        <v>72.000000000000014</v>
      </c>
      <c r="DF80" s="12">
        <f>INDEX('O3-8hr'!$A:$Y,$IU80+DF$23-$G$23,$IT80)</f>
        <v>53.000000000000007</v>
      </c>
      <c r="DG80" s="12">
        <f>INDEX('O3-8hr'!$A:$Y,$IU80+DG$23-$G$23,$IT80)</f>
        <v>38</v>
      </c>
      <c r="DH80" s="12">
        <f>INDEX('O3-8hr'!$A:$Y,$IU80+DH$23-$G$23,$IT80)</f>
        <v>49</v>
      </c>
      <c r="DI80" s="12">
        <f>INDEX('O3-8hr'!$A:$Y,$IU80+DI$23-$G$23,$IT80)</f>
        <v>55</v>
      </c>
      <c r="DJ80" s="12">
        <f>INDEX('O3-8hr'!$A:$Y,$IU80+DJ$23-$G$23,$IT80)</f>
        <v>33</v>
      </c>
      <c r="DK80" s="12">
        <f>INDEX('O3-8hr'!$A:$Y,$IU80+DK$23-$G$23,$IT80)</f>
        <v>61.000000000000007</v>
      </c>
      <c r="DL80" s="12">
        <f>INDEX('O3-8hr'!$A:$Y,$IU80+DL$23-$G$23,$IT80)</f>
        <v>52.000000000000007</v>
      </c>
      <c r="DM80" s="12">
        <f>INDEX('O3-8hr'!$A:$Y,$IU80+DM$23-$G$23,$IT80)</f>
        <v>57</v>
      </c>
      <c r="DN80" s="12">
        <f>INDEX('O3-8hr'!$A:$Y,$IU80+DN$23-$G$23,$IT80)</f>
        <v>69</v>
      </c>
      <c r="DO80" s="12">
        <f>INDEX('O3-8hr'!$A:$Y,$IU80+DO$23-$G$23,$IT80)</f>
        <v>51.000000000000007</v>
      </c>
      <c r="DP80" s="12">
        <f>INDEX('O3-8hr'!$A:$Y,$IU80+DP$23-$G$23,$IT80)</f>
        <v>56</v>
      </c>
      <c r="DQ80" s="12">
        <f>INDEX('O3-8hr'!$A:$Y,$IU80+DQ$23-$G$23,$IT80)</f>
        <v>56</v>
      </c>
      <c r="DR80" s="12">
        <f>INDEX('O3-8hr'!$A:$Y,$IU80+DR$23-$G$23,$IT80)</f>
        <v>51.000000000000007</v>
      </c>
      <c r="DS80" s="12">
        <f>INDEX('O3-8hr'!$A:$Y,$IU80+DS$23-$G$23,$IT80)</f>
        <v>62</v>
      </c>
      <c r="DT80" s="12">
        <f>INDEX('O3-8hr'!$A:$Y,$IU80+DT$23-$G$23,$IT80)</f>
        <v>61.000000000000007</v>
      </c>
      <c r="DU80" s="12">
        <f>INDEX('O3-8hr'!$A:$Y,$IU80+DU$23-$G$23,$IT80)</f>
        <v>50</v>
      </c>
      <c r="DV80" s="12">
        <f>INDEX('O3-8hr'!$A:$Y,$IU80+DV$23-$G$23,$IT80)</f>
        <v>43</v>
      </c>
      <c r="DW80" s="12">
        <f>INDEX('O3-8hr'!$A:$Y,$IU80+DW$23-$G$23,$IT80)</f>
        <v>46</v>
      </c>
      <c r="DX80" s="12">
        <f>INDEX('O3-8hr'!$A:$Y,$IU80+DX$23-$G$23,$IT80)</f>
        <v>59.000000000000007</v>
      </c>
      <c r="DY80" s="12">
        <f>INDEX('O3-8hr'!$A:$Y,$IU80+DY$23-$G$23,$IT80)</f>
        <v>50</v>
      </c>
      <c r="DZ80" s="12">
        <f>INDEX('O3-8hr'!$A:$Y,$IU80+DZ$23-$G$23,$IT80)</f>
        <v>35</v>
      </c>
      <c r="EA80" s="12">
        <f>INDEX('O3-8hr'!$A:$Y,$IU80+EA$23-$G$23,$IT80)</f>
        <v>40</v>
      </c>
      <c r="EB80" s="12">
        <f>INDEX('O3-8hr'!$A:$Y,$IU80+EB$23-$G$23,$IT80)</f>
        <v>45.000000000000007</v>
      </c>
      <c r="EC80" s="12">
        <f>INDEX('O3-8hr'!$A:$Y,$IU80+EC$23-$G$23,$IT80)</f>
        <v>48</v>
      </c>
      <c r="ED80" s="12">
        <f>INDEX('O3-8hr'!$A:$Y,$IU80+ED$23-$G$23,$IT80)</f>
        <v>52.000000000000007</v>
      </c>
      <c r="EE80" s="12">
        <f>INDEX('O3-8hr'!$A:$Y,$IU80+EE$23-$G$23,$IT80)</f>
        <v>59.000000000000007</v>
      </c>
      <c r="EF80" s="12">
        <f>INDEX('O3-8hr'!$A:$Y,$IU80+EF$23-$G$23,$IT80)</f>
        <v>61.000000000000007</v>
      </c>
      <c r="EG80" s="12">
        <f>INDEX('O3-8hr'!$A:$Y,$IU80+EG$23-$G$23,$IT80)</f>
        <v>42</v>
      </c>
      <c r="EH80" s="12">
        <f>INDEX('O3-8hr'!$A:$Y,$IU80+EH$23-$G$23,$IT80)</f>
        <v>40</v>
      </c>
      <c r="EI80" s="12">
        <f>INDEX('O3-8hr'!$A:$Y,$IU80+EI$23-$G$23,$IT80)</f>
        <v>47</v>
      </c>
      <c r="EJ80" s="12">
        <f>INDEX('O3-8hr'!$A:$Y,$IU80+EJ$23-$G$23,$IT80)</f>
        <v>53.000000000000007</v>
      </c>
      <c r="EK80" s="12">
        <f>INDEX('O3-8hr'!$A:$Y,$IU80+EK$23-$G$23,$IT80)</f>
        <v>36.000000000000007</v>
      </c>
      <c r="EL80" s="12">
        <f>INDEX('O3-8hr'!$A:$Y,$IU80+EL$23-$G$23,$IT80)</f>
        <v>55</v>
      </c>
      <c r="EM80" s="12">
        <f>INDEX('O3-8hr'!$A:$Y,$IU80+EM$23-$G$23,$IT80)</f>
        <v>55</v>
      </c>
      <c r="EN80" s="12">
        <f>INDEX('O3-8hr'!$A:$Y,$IU80+EN$23-$G$23,$IT80)</f>
        <v>58</v>
      </c>
      <c r="EO80" s="12">
        <f>INDEX('O3-8hr'!$A:$Y,$IU80+EO$23-$G$23,$IT80)</f>
        <v>60</v>
      </c>
      <c r="EP80" s="12">
        <f>INDEX('O3-8hr'!$A:$Y,$IU80+EP$23-$G$23,$IT80)</f>
        <v>59.000000000000007</v>
      </c>
      <c r="EQ80" s="12">
        <f>INDEX('O3-8hr'!$A:$Y,$IU80+EQ$23-$G$23,$IT80)</f>
        <v>49</v>
      </c>
      <c r="ER80" s="12">
        <f>INDEX('O3-8hr'!$A:$Y,$IU80+ER$23-$G$23,$IT80)</f>
        <v>61.000000000000007</v>
      </c>
      <c r="ES80" s="12">
        <f>INDEX('O3-8hr'!$A:$Y,$IU80+ES$23-$G$23,$IT80)</f>
        <v>65</v>
      </c>
      <c r="ET80" s="12">
        <f>INDEX('O3-8hr'!$A:$Y,$IU80+ET$23-$G$23,$IT80)</f>
        <v>84</v>
      </c>
      <c r="EU80" s="12">
        <f>INDEX('O3-8hr'!$A:$Y,$IU80+EU$23-$G$23,$IT80)</f>
        <v>61.000000000000007</v>
      </c>
      <c r="EV80" s="12">
        <f>INDEX('O3-8hr'!$A:$Y,$IU80+EV$23-$G$23,$IT80)</f>
        <v>63</v>
      </c>
      <c r="EW80" s="12">
        <f>INDEX('O3-8hr'!$A:$Y,$IU80+EW$23-$G$23,$IT80)</f>
        <v>69</v>
      </c>
      <c r="EX80" s="12">
        <f>INDEX('O3-8hr'!$A:$Y,$IU80+EX$23-$G$23,$IT80)</f>
        <v>61.000000000000007</v>
      </c>
      <c r="EY80" s="12">
        <f>INDEX('O3-8hr'!$A:$Y,$IU80+EY$23-$G$23,$IT80)</f>
        <v>66</v>
      </c>
      <c r="EZ80" s="12">
        <f>INDEX('O3-8hr'!$A:$Y,$IU80+EZ$23-$G$23,$IT80)</f>
        <v>62</v>
      </c>
      <c r="FA80" s="12">
        <f>INDEX('O3-8hr'!$A:$Y,$IU80+FA$23-$G$23,$IT80)</f>
        <v>60</v>
      </c>
      <c r="FB80" s="12">
        <f>INDEX('O3-8hr'!$A:$Y,$IU80+FB$23-$G$23,$IT80)</f>
        <v>56</v>
      </c>
      <c r="FC80" s="12">
        <f>INDEX('O3-8hr'!$A:$Y,$IU80+FC$23-$G$23,$IT80)</f>
        <v>42</v>
      </c>
      <c r="FD80" s="12">
        <f>INDEX('O3-8hr'!$A:$Y,$IU80+FD$23-$G$23,$IT80)</f>
        <v>26.000000000000004</v>
      </c>
      <c r="FE80" s="12">
        <f>INDEX('O3-8hr'!$A:$Y,$IU80+FE$23-$G$23,$IT80)</f>
        <v>38</v>
      </c>
      <c r="FF80" s="12">
        <f>INDEX('O3-8hr'!$A:$Y,$IU80+FF$23-$G$23,$IT80)</f>
        <v>46</v>
      </c>
      <c r="FG80" s="12">
        <f>INDEX('O3-8hr'!$A:$Y,$IU80+FG$23-$G$23,$IT80)</f>
        <v>36.000000000000007</v>
      </c>
      <c r="FH80" s="12">
        <f>INDEX('O3-8hr'!$A:$Y,$IU80+FH$23-$G$23,$IT80)</f>
        <v>43</v>
      </c>
      <c r="FI80" s="12">
        <f>INDEX('O3-8hr'!$A:$Y,$IU80+FI$23-$G$23,$IT80)</f>
        <v>49</v>
      </c>
      <c r="FJ80" s="12">
        <f>INDEX('O3-8hr'!$A:$Y,$IU80+FJ$23-$G$23,$IT80)</f>
        <v>39</v>
      </c>
      <c r="FK80" s="12">
        <f>INDEX('O3-8hr'!$A:$Y,$IU80+FK$23-$G$23,$IT80)</f>
        <v>63</v>
      </c>
      <c r="FL80" s="12">
        <f>INDEX('O3-8hr'!$A:$Y,$IU80+FL$23-$G$23,$IT80)</f>
        <v>52.000000000000007</v>
      </c>
      <c r="FM80" s="12">
        <f>INDEX('O3-8hr'!$A:$Y,$IU80+FM$23-$G$23,$IT80)</f>
        <v>33</v>
      </c>
      <c r="FN80" s="12">
        <f>INDEX('O3-8hr'!$A:$Y,$IU80+FN$23-$G$23,$IT80)</f>
        <v>44.000000000000007</v>
      </c>
      <c r="FO80" s="12">
        <f>INDEX('O3-8hr'!$A:$Y,$IU80+FO$23-$G$23,$IT80)</f>
        <v>56</v>
      </c>
      <c r="FP80" s="12">
        <f>INDEX('O3-8hr'!$A:$Y,$IU80+FP$23-$G$23,$IT80)</f>
        <v>41</v>
      </c>
      <c r="FQ80" s="12">
        <f>INDEX('O3-8hr'!$A:$Y,$IU80+FQ$23-$G$23,$IT80)</f>
        <v>40</v>
      </c>
      <c r="FR80" s="12">
        <f>INDEX('O3-8hr'!$A:$Y,$IU80+FR$23-$G$23,$IT80)</f>
        <v>45.000000000000007</v>
      </c>
      <c r="FS80" s="12">
        <f>INDEX('O3-8hr'!$A:$Y,$IU80+FS$23-$G$23,$IT80)</f>
        <v>40</v>
      </c>
      <c r="FT80" s="12">
        <f>INDEX('O3-8hr'!$A:$Y,$IU80+FT$23-$G$23,$IT80)</f>
        <v>45.000000000000007</v>
      </c>
      <c r="FU80" s="12">
        <f>INDEX('O3-8hr'!$A:$Y,$IU80+FU$23-$G$23,$IT80)</f>
        <v>49</v>
      </c>
      <c r="FV80" s="12">
        <f>INDEX('O3-8hr'!$A:$Y,$IU80+FV$23-$G$23,$IT80)</f>
        <v>48</v>
      </c>
      <c r="FW80" s="12">
        <f>INDEX('O3-8hr'!$A:$Y,$IU80+FW$23-$G$23,$IT80)</f>
        <v>63</v>
      </c>
      <c r="FX80" s="12">
        <f>INDEX('O3-8hr'!$A:$Y,$IU80+FX$23-$G$23,$IT80)</f>
        <v>40</v>
      </c>
      <c r="FY80" s="12">
        <f>INDEX('O3-8hr'!$A:$Y,$IU80+FY$23-$G$23,$IT80)</f>
        <v>32</v>
      </c>
      <c r="FZ80" s="12">
        <f>INDEX('O3-8hr'!$A:$Y,$IU80+FZ$23-$G$23,$IT80)</f>
        <v>47</v>
      </c>
      <c r="GA80" s="12">
        <f>INDEX('O3-8hr'!$A:$Y,$IU80+GA$23-$G$23,$IT80)</f>
        <v>56</v>
      </c>
      <c r="GB80" s="12">
        <f>INDEX('O3-8hr'!$A:$Y,$IU80+GB$23-$G$23,$IT80)</f>
        <v>49</v>
      </c>
      <c r="GC80" s="12">
        <f>INDEX('O3-8hr'!$A:$Y,$IU80+GC$23-$G$23,$IT80)</f>
        <v>47</v>
      </c>
      <c r="GD80" s="12">
        <f>INDEX('O3-8hr'!$A:$Y,$IU80+GD$23-$G$23,$IT80)</f>
        <v>73.000000000000014</v>
      </c>
      <c r="GE80" s="12">
        <f>INDEX('O3-8hr'!$A:$Y,$IU80+GE$23-$G$23,$IT80)</f>
        <v>44.000000000000007</v>
      </c>
      <c r="GF80" s="12">
        <f>INDEX('O3-8hr'!$A:$Y,$IU80+GF$23-$G$23,$IT80)</f>
        <v>47</v>
      </c>
      <c r="GG80" s="12">
        <f>INDEX('O3-8hr'!$A:$Y,$IU80+GG$23-$G$23,$IT80)</f>
        <v>53.000000000000007</v>
      </c>
      <c r="GH80" s="12">
        <f>INDEX('O3-8hr'!$A:$Y,$IU80+GH$23-$G$23,$IT80)</f>
        <v>62</v>
      </c>
      <c r="GI80" s="12">
        <f>INDEX('O3-8hr'!$A:$Y,$IU80+GI$23-$G$23,$IT80)</f>
        <v>34</v>
      </c>
      <c r="GJ80" s="12">
        <f>INDEX('O3-8hr'!$A:$Y,$IU80+GJ$23-$G$23,$IT80)</f>
        <v>33</v>
      </c>
      <c r="GK80" s="12">
        <f>INDEX('O3-8hr'!$A:$Y,$IU80+GK$23-$G$23,$IT80)</f>
        <v>33</v>
      </c>
      <c r="GL80" s="12">
        <f>INDEX('O3-8hr'!$A:$Y,$IU80+GL$23-$G$23,$IT80)</f>
        <v>46</v>
      </c>
      <c r="GM80" s="12">
        <f>INDEX('O3-8hr'!$A:$Y,$IU80+GM$23-$G$23,$IT80)</f>
        <v>39</v>
      </c>
      <c r="GN80" s="12" t="str">
        <f>INDEX('O3-8hr'!$A:$Y,$IU80+GN$23-$G$23,$IT80)</f>
        <v/>
      </c>
      <c r="GO80" s="12" t="str">
        <f>INDEX('O3-8hr'!$A:$Y,$IU80+GO$23-$G$23,$IT80)</f>
        <v/>
      </c>
      <c r="GP80" s="12" t="str">
        <f>INDEX('O3-8hr'!$A:$Y,$IU80+GP$23-$G$23,$IT80)</f>
        <v/>
      </c>
      <c r="GQ80" s="12">
        <f>INDEX('O3-8hr'!$A:$Y,$IU80+GQ$23-$G$23,$IT80)</f>
        <v>20</v>
      </c>
      <c r="GR80" s="12">
        <f>INDEX('O3-8hr'!$A:$Y,$IU80+GR$23-$G$23,$IT80)</f>
        <v>51.000000000000007</v>
      </c>
      <c r="GS80" s="12">
        <f>INDEX('O3-8hr'!$A:$Y,$IU80+GS$23-$G$23,$IT80)</f>
        <v>37.000000000000007</v>
      </c>
      <c r="GT80" s="12">
        <f>INDEX('O3-8hr'!$A:$Y,$IU80+GT$23-$G$23,$IT80)</f>
        <v>49</v>
      </c>
      <c r="GU80" s="12">
        <f>INDEX('O3-8hr'!$A:$Y,$IU80+GU$23-$G$23,$IT80)</f>
        <v>46</v>
      </c>
      <c r="GV80" s="12">
        <f>INDEX('O3-8hr'!$A:$Y,$IU80+GV$23-$G$23,$IT80)</f>
        <v>66</v>
      </c>
      <c r="GW80" s="12">
        <f>INDEX('O3-8hr'!$A:$Y,$IU80+GW$23-$G$23,$IT80)</f>
        <v>34</v>
      </c>
      <c r="GX80" s="12">
        <f>INDEX('O3-8hr'!$A:$Y,$IU80+GX$23-$G$23,$IT80)</f>
        <v>39</v>
      </c>
      <c r="GY80" s="12">
        <f>INDEX('O3-8hr'!$A:$Y,$IU80+GY$23-$G$23,$IT80)</f>
        <v>38</v>
      </c>
      <c r="GZ80" s="12">
        <f>INDEX('O3-8hr'!$A:$Y,$IU80+GZ$23-$G$23,$IT80)</f>
        <v>31</v>
      </c>
      <c r="HA80" s="12">
        <f>INDEX('O3-8hr'!$A:$Y,$IU80+HA$23-$G$23,$IT80)</f>
        <v>22.000000000000004</v>
      </c>
      <c r="HB80" s="12">
        <f>INDEX('O3-8hr'!$A:$Y,$IU80+HB$23-$G$23,$IT80)</f>
        <v>36.000000000000007</v>
      </c>
      <c r="HC80" s="12">
        <f>INDEX('O3-8hr'!$A:$Y,$IU80+HC$23-$G$23,$IT80)</f>
        <v>54</v>
      </c>
      <c r="HD80" s="12">
        <f>INDEX('O3-8hr'!$A:$Y,$IU80+HD$23-$G$23,$IT80)</f>
        <v>71.000000000000014</v>
      </c>
      <c r="HE80" s="12">
        <f>INDEX('O3-8hr'!$A:$Y,$IU80+HE$23-$G$23,$IT80)</f>
        <v>76</v>
      </c>
      <c r="HF80" s="12">
        <f>INDEX('O3-8hr'!$A:$Y,$IU80+HF$23-$G$23,$IT80)</f>
        <v>22.000000000000004</v>
      </c>
      <c r="HG80" s="12">
        <f>INDEX('O3-8hr'!$A:$Y,$IU80+HG$23-$G$23,$IT80)</f>
        <v>34</v>
      </c>
      <c r="HH80" s="12">
        <f>INDEX('O3-8hr'!$A:$Y,$IU80+HH$23-$G$23,$IT80)</f>
        <v>40</v>
      </c>
      <c r="HI80" s="12">
        <f>INDEX('O3-8hr'!$A:$Y,$IU80+HI$23-$G$23,$IT80)</f>
        <v>39</v>
      </c>
      <c r="HJ80" s="12">
        <f>INDEX('O3-8hr'!$A:$Y,$IU80+HJ$23-$G$23,$IT80)</f>
        <v>28</v>
      </c>
      <c r="HK80" s="12">
        <f>INDEX('O3-8hr'!$A:$Y,$IU80+HK$23-$G$23,$IT80)</f>
        <v>26.000000000000004</v>
      </c>
      <c r="HL80" s="12">
        <f>INDEX('O3-8hr'!$A:$Y,$IU80+HL$23-$G$23,$IT80)</f>
        <v>19</v>
      </c>
      <c r="HM80" s="12">
        <f>INDEX('O3-8hr'!$A:$Y,$IU80+HM$23-$G$23,$IT80)</f>
        <v>19</v>
      </c>
      <c r="HN80" s="12">
        <f>INDEX('O3-8hr'!$A:$Y,$IU80+HN$23-$G$23,$IT80)</f>
        <v>19</v>
      </c>
      <c r="HO80" s="12">
        <f>INDEX('O3-8hr'!$A:$Y,$IU80+HO$23-$G$23,$IT80)</f>
        <v>38</v>
      </c>
      <c r="HP80" s="12">
        <f>INDEX('O3-8hr'!$A:$Y,$IU80+HP$23-$G$23,$IT80)</f>
        <v>19</v>
      </c>
      <c r="HQ80" s="12">
        <f>INDEX('O3-8hr'!$A:$Y,$IU80+HQ$23-$G$23,$IT80)</f>
        <v>29</v>
      </c>
      <c r="HR80" s="12">
        <f>INDEX('O3-8hr'!$A:$Y,$IU80+HR$23-$G$23,$IT80)</f>
        <v>34</v>
      </c>
      <c r="HS80" s="12">
        <f>INDEX('O3-8hr'!$A:$Y,$IU80+HS$23-$G$23,$IT80)</f>
        <v>32</v>
      </c>
      <c r="HT80" s="12">
        <f>INDEX('O3-8hr'!$A:$Y,$IU80+HT$23-$G$23,$IT80)</f>
        <v>20</v>
      </c>
      <c r="HU80" s="12">
        <f>INDEX('O3-8hr'!$A:$Y,$IU80+HU$23-$G$23,$IT80)</f>
        <v>22.000000000000004</v>
      </c>
      <c r="HV80" s="12">
        <f>INDEX('O3-8hr'!$A:$Y,$IU80+HV$23-$G$23,$IT80)</f>
        <v>32</v>
      </c>
      <c r="HW80" s="12">
        <f>INDEX('O3-8hr'!$A:$Y,$IU80+HW$23-$G$23,$IT80)</f>
        <v>25</v>
      </c>
      <c r="HX80" s="12">
        <f>INDEX('O3-8hr'!$A:$Y,$IU80+HX$23-$G$23,$IT80)</f>
        <v>33</v>
      </c>
      <c r="HY80" s="12">
        <f>INDEX('O3-8hr'!$A:$Y,$IU80+HY$23-$G$23,$IT80)</f>
        <v>25</v>
      </c>
      <c r="HZ80" s="12">
        <f>INDEX('O3-8hr'!$A:$Y,$IU80+HZ$23-$G$23,$IT80)</f>
        <v>25</v>
      </c>
      <c r="IA80" s="12">
        <f>INDEX('O3-8hr'!$A:$Y,$IU80+IA$23-$G$23,$IT80)</f>
        <v>42</v>
      </c>
      <c r="IB80" s="12">
        <f>INDEX('O3-8hr'!$A:$Y,$IU80+IB$23-$G$23,$IT80)</f>
        <v>39</v>
      </c>
      <c r="IC80" s="12">
        <f>INDEX('O3-8hr'!$A:$Y,$IU80+IC$23-$G$23,$IT80)</f>
        <v>36.000000000000007</v>
      </c>
      <c r="ID80" s="12">
        <f>INDEX('O3-8hr'!$A:$Y,$IU80+ID$23-$G$23,$IT80)</f>
        <v>40</v>
      </c>
      <c r="IE80" s="12">
        <f>INDEX('O3-8hr'!$A:$Y,$IU80+IE$23-$G$23,$IT80)</f>
        <v>39</v>
      </c>
      <c r="IF80" s="12">
        <f>INDEX('O3-8hr'!$A:$Y,$IU80+IF$23-$G$23,$IT80)</f>
        <v>34</v>
      </c>
      <c r="IG80" s="12">
        <f>INDEX('O3-8hr'!$A:$Y,$IU80+IG$23-$G$23,$IT80)</f>
        <v>33</v>
      </c>
      <c r="IH80" s="12">
        <f>INDEX('O3-8hr'!$A:$Y,$IU80+IH$23-$G$23,$IT80)</f>
        <v>24</v>
      </c>
      <c r="II80" s="12">
        <f>INDEX('O3-8hr'!$A:$Y,$IU80+II$23-$G$23,$IT80)</f>
        <v>33</v>
      </c>
      <c r="IJ80" s="12">
        <f>INDEX('O3-8hr'!$A:$Y,$IU80+IJ$23-$G$23,$IT80)</f>
        <v>34</v>
      </c>
      <c r="IK80" s="12">
        <f>INDEX('O3-8hr'!$A:$Y,$IU80+IK$23-$G$23,$IT80)</f>
        <v>25</v>
      </c>
      <c r="IL80" s="12">
        <f>INDEX('O3-8hr'!$A:$Y,$IU80+IL$23-$G$23,$IT80)</f>
        <v>28</v>
      </c>
      <c r="IM80" s="12">
        <f>INDEX('O3-8hr'!$A:$Y,$IU80+IM$23-$G$23,$IT80)</f>
        <v>29</v>
      </c>
      <c r="IN80" s="12">
        <f>INDEX('O3-8hr'!$A:$Y,$IU80+IN$23-$G$23,$IT80)</f>
        <v>35</v>
      </c>
      <c r="IO80" s="12">
        <f>INDEX('O3-8hr'!$A:$Y,$IU80+IO$23-$G$23,$IT80)</f>
        <v>32</v>
      </c>
      <c r="IP80" s="12">
        <f>INDEX('O3-8hr'!$A:$Y,$IU80+IP$23-$G$23,$IT80)</f>
        <v>43</v>
      </c>
      <c r="IQ80" s="17">
        <f>INDEX('O3-8hr'!$A:$Y,$IU80+IQ$23-$G$23,$IT80)</f>
        <v>24</v>
      </c>
      <c r="IR80" s="26">
        <f t="shared" si="59"/>
        <v>84</v>
      </c>
      <c r="IT80" s="26">
        <f>MATCH($B80,'O3-8hr'!$1:$1,0)</f>
        <v>7</v>
      </c>
      <c r="IU80" s="38">
        <f>MATCH(DATE($A80,$IT$19,$IU$19),'O3-8hr'!$B:$B,0)</f>
        <v>431</v>
      </c>
    </row>
    <row r="81" spans="1:255" ht="12.75" customHeight="1" x14ac:dyDescent="0.2">
      <c r="A81" s="26">
        <v>2016</v>
      </c>
      <c r="B81" s="26">
        <v>100051003</v>
      </c>
      <c r="C81" s="88">
        <f>INDEX(Sites!$A:$N,MATCH($B81,Sites!$A:$A,0),2)</f>
        <v>38.7791</v>
      </c>
      <c r="D81" s="26" t="str">
        <f>INDEX(Sites!$A:$N,MATCH($B81,Sites!$A:$A,0),4)</f>
        <v>DE</v>
      </c>
      <c r="E81" s="26" t="str">
        <f>INDEX(Sites!$A:$N,MATCH($B81,Sites!$A:$A,0),10)</f>
        <v>0.0</v>
      </c>
      <c r="F81" s="148" t="str">
        <f>INDEX(Sites!$A:$N,MATCH($B81,Sites!$A:$A,0),6)</f>
        <v>Sussex (LEWES)</v>
      </c>
      <c r="G81" s="18">
        <f>INDEX('O3-8hr'!$A:$Y,$IU81+G$23-$G$23,$IT81)</f>
        <v>52.000000000000007</v>
      </c>
      <c r="H81" s="12">
        <f>INDEX('O3-8hr'!$A:$Y,$IU81+H$23-$G$23,$IT81)</f>
        <v>38</v>
      </c>
      <c r="I81" s="12">
        <f>INDEX('O3-8hr'!$A:$Y,$IU81+I$23-$G$23,$IT81)</f>
        <v>40</v>
      </c>
      <c r="J81" s="12">
        <f>INDEX('O3-8hr'!$A:$Y,$IU81+J$23-$G$23,$IT81)</f>
        <v>33</v>
      </c>
      <c r="K81" s="12">
        <f>INDEX('O3-8hr'!$A:$Y,$IU81+K$23-$G$23,$IT81)</f>
        <v>40</v>
      </c>
      <c r="L81" s="12">
        <f>INDEX('O3-8hr'!$A:$Y,$IU81+L$23-$G$23,$IT81)</f>
        <v>41</v>
      </c>
      <c r="M81" s="12">
        <f>INDEX('O3-8hr'!$A:$Y,$IU81+M$23-$G$23,$IT81)</f>
        <v>46</v>
      </c>
      <c r="N81" s="12">
        <f>INDEX('O3-8hr'!$A:$Y,$IU81+N$23-$G$23,$IT81)</f>
        <v>57</v>
      </c>
      <c r="O81" s="12">
        <f>INDEX('O3-8hr'!$A:$Y,$IU81+O$23-$G$23,$IT81)</f>
        <v>57</v>
      </c>
      <c r="P81" s="12">
        <f>INDEX('O3-8hr'!$A:$Y,$IU81+P$23-$G$23,$IT81)</f>
        <v>47</v>
      </c>
      <c r="Q81" s="12">
        <f>INDEX('O3-8hr'!$A:$Y,$IU81+Q$23-$G$23,$IT81)</f>
        <v>51.000000000000007</v>
      </c>
      <c r="R81" s="12">
        <f>INDEX('O3-8hr'!$A:$Y,$IU81+R$23-$G$23,$IT81)</f>
        <v>29</v>
      </c>
      <c r="S81" s="12">
        <f>INDEX('O3-8hr'!$A:$Y,$IU81+S$23-$G$23,$IT81)</f>
        <v>44.000000000000007</v>
      </c>
      <c r="T81" s="12">
        <f>INDEX('O3-8hr'!$A:$Y,$IU81+T$23-$G$23,$IT81)</f>
        <v>41</v>
      </c>
      <c r="U81" s="12">
        <f>INDEX('O3-8hr'!$A:$Y,$IU81+U$23-$G$23,$IT81)</f>
        <v>26.000000000000004</v>
      </c>
      <c r="V81" s="12">
        <f>INDEX('O3-8hr'!$A:$Y,$IU81+V$23-$G$23,$IT81)</f>
        <v>39</v>
      </c>
      <c r="W81" s="12">
        <f>INDEX('O3-8hr'!$A:$Y,$IU81+W$23-$G$23,$IT81)</f>
        <v>44.000000000000007</v>
      </c>
      <c r="X81" s="12">
        <f>INDEX('O3-8hr'!$A:$Y,$IU81+X$23-$G$23,$IT81)</f>
        <v>46</v>
      </c>
      <c r="Y81" s="12">
        <f>INDEX('O3-8hr'!$A:$Y,$IU81+Y$23-$G$23,$IT81)</f>
        <v>38</v>
      </c>
      <c r="Z81" s="12">
        <f>INDEX('O3-8hr'!$A:$Y,$IU81+Z$23-$G$23,$IT81)</f>
        <v>43</v>
      </c>
      <c r="AA81" s="12">
        <f>INDEX('O3-8hr'!$A:$Y,$IU81+AA$23-$G$23,$IT81)</f>
        <v>46</v>
      </c>
      <c r="AB81" s="12">
        <f>INDEX('O3-8hr'!$A:$Y,$IU81+AB$23-$G$23,$IT81)</f>
        <v>51.000000000000007</v>
      </c>
      <c r="AC81" s="12">
        <f>INDEX('O3-8hr'!$A:$Y,$IU81+AC$23-$G$23,$IT81)</f>
        <v>58</v>
      </c>
      <c r="AD81" s="12">
        <f>INDEX('O3-8hr'!$A:$Y,$IU81+AD$23-$G$23,$IT81)</f>
        <v>58</v>
      </c>
      <c r="AE81" s="12">
        <f>INDEX('O3-8hr'!$A:$Y,$IU81+AE$23-$G$23,$IT81)</f>
        <v>41</v>
      </c>
      <c r="AF81" s="12">
        <f>INDEX('O3-8hr'!$A:$Y,$IU81+AF$23-$G$23,$IT81)</f>
        <v>43</v>
      </c>
      <c r="AG81" s="12">
        <f>INDEX('O3-8hr'!$A:$Y,$IU81+AG$23-$G$23,$IT81)</f>
        <v>40</v>
      </c>
      <c r="AH81" s="12">
        <f>INDEX('O3-8hr'!$A:$Y,$IU81+AH$23-$G$23,$IT81)</f>
        <v>47</v>
      </c>
      <c r="AI81" s="12">
        <f>INDEX('O3-8hr'!$A:$Y,$IU81+AI$23-$G$23,$IT81)</f>
        <v>49</v>
      </c>
      <c r="AJ81" s="12">
        <f>INDEX('O3-8hr'!$A:$Y,$IU81+AJ$23-$G$23,$IT81)</f>
        <v>53.000000000000007</v>
      </c>
      <c r="AK81" s="12">
        <f>INDEX('O3-8hr'!$A:$Y,$IU81+AK$23-$G$23,$IT81)</f>
        <v>52.000000000000007</v>
      </c>
      <c r="AL81" s="12">
        <f>INDEX('O3-8hr'!$A:$Y,$IU81+AL$23-$G$23,$IT81)</f>
        <v>39</v>
      </c>
      <c r="AM81" s="12">
        <f>INDEX('O3-8hr'!$A:$Y,$IU81+AM$23-$G$23,$IT81)</f>
        <v>41</v>
      </c>
      <c r="AN81" s="12">
        <f>INDEX('O3-8hr'!$A:$Y,$IU81+AN$23-$G$23,$IT81)</f>
        <v>47</v>
      </c>
      <c r="AO81" s="12">
        <f>INDEX('O3-8hr'!$A:$Y,$IU81+AO$23-$G$23,$IT81)</f>
        <v>51.000000000000007</v>
      </c>
      <c r="AP81" s="12">
        <f>INDEX('O3-8hr'!$A:$Y,$IU81+AP$23-$G$23,$IT81)</f>
        <v>44.000000000000007</v>
      </c>
      <c r="AQ81" s="12">
        <f>INDEX('O3-8hr'!$A:$Y,$IU81+AQ$23-$G$23,$IT81)</f>
        <v>51.000000000000007</v>
      </c>
      <c r="AR81" s="12">
        <f>INDEX('O3-8hr'!$A:$Y,$IU81+AR$23-$G$23,$IT81)</f>
        <v>46</v>
      </c>
      <c r="AS81" s="12">
        <f>INDEX('O3-8hr'!$A:$Y,$IU81+AS$23-$G$23,$IT81)</f>
        <v>46</v>
      </c>
      <c r="AT81" s="12">
        <f>INDEX('O3-8hr'!$A:$Y,$IU81+AT$23-$G$23,$IT81)</f>
        <v>41</v>
      </c>
      <c r="AU81" s="12">
        <f>INDEX('O3-8hr'!$A:$Y,$IU81+AU$23-$G$23,$IT81)</f>
        <v>46</v>
      </c>
      <c r="AV81" s="12">
        <f>INDEX('O3-8hr'!$A:$Y,$IU81+AV$23-$G$23,$IT81)</f>
        <v>51.000000000000007</v>
      </c>
      <c r="AW81" s="12">
        <f>INDEX('O3-8hr'!$A:$Y,$IU81+AW$23-$G$23,$IT81)</f>
        <v>38</v>
      </c>
      <c r="AX81" s="12">
        <f>INDEX('O3-8hr'!$A:$Y,$IU81+AX$23-$G$23,$IT81)</f>
        <v>44.000000000000007</v>
      </c>
      <c r="AY81" s="12">
        <f>INDEX('O3-8hr'!$A:$Y,$IU81+AY$23-$G$23,$IT81)</f>
        <v>44.000000000000007</v>
      </c>
      <c r="AZ81" s="12">
        <f>INDEX('O3-8hr'!$A:$Y,$IU81+AZ$23-$G$23,$IT81)</f>
        <v>48</v>
      </c>
      <c r="BA81" s="12" t="str">
        <f>INDEX('O3-8hr'!$A:$Y,$IU81+BA$23-$G$23,$IT81)</f>
        <v/>
      </c>
      <c r="BB81" s="12" t="str">
        <f>INDEX('O3-8hr'!$A:$Y,$IU81+BB$23-$G$23,$IT81)</f>
        <v/>
      </c>
      <c r="BC81" s="12" t="str">
        <f>INDEX('O3-8hr'!$A:$Y,$IU81+BC$23-$G$23,$IT81)</f>
        <v/>
      </c>
      <c r="BD81" s="12" t="str">
        <f>INDEX('O3-8hr'!$A:$Y,$IU81+BD$23-$G$23,$IT81)</f>
        <v/>
      </c>
      <c r="BE81" s="12" t="str">
        <f>INDEX('O3-8hr'!$A:$Y,$IU81+BE$23-$G$23,$IT81)</f>
        <v/>
      </c>
      <c r="BF81" s="12" t="str">
        <f>INDEX('O3-8hr'!$A:$Y,$IU81+BF$23-$G$23,$IT81)</f>
        <v/>
      </c>
      <c r="BG81" s="12" t="str">
        <f>INDEX('O3-8hr'!$A:$Y,$IU81+BG$23-$G$23,$IT81)</f>
        <v/>
      </c>
      <c r="BH81" s="12" t="str">
        <f>INDEX('O3-8hr'!$A:$Y,$IU81+BH$23-$G$23,$IT81)</f>
        <v/>
      </c>
      <c r="BI81" s="12" t="str">
        <f>INDEX('O3-8hr'!$A:$Y,$IU81+BI$23-$G$23,$IT81)</f>
        <v/>
      </c>
      <c r="BJ81" s="12" t="str">
        <f>INDEX('O3-8hr'!$A:$Y,$IU81+BJ$23-$G$23,$IT81)</f>
        <v/>
      </c>
      <c r="BK81" s="12" t="str">
        <f>INDEX('O3-8hr'!$A:$Y,$IU81+BK$23-$G$23,$IT81)</f>
        <v/>
      </c>
      <c r="BL81" s="12">
        <f>INDEX('O3-8hr'!$A:$Y,$IU81+BL$23-$G$23,$IT81)</f>
        <v>39</v>
      </c>
      <c r="BM81" s="12">
        <f>INDEX('O3-8hr'!$A:$Y,$IU81+BM$23-$G$23,$IT81)</f>
        <v>50</v>
      </c>
      <c r="BN81" s="12">
        <f>INDEX('O3-8hr'!$A:$Y,$IU81+BN$23-$G$23,$IT81)</f>
        <v>46</v>
      </c>
      <c r="BO81" s="12">
        <f>INDEX('O3-8hr'!$A:$Y,$IU81+BO$23-$G$23,$IT81)</f>
        <v>47</v>
      </c>
      <c r="BP81" s="12">
        <f>INDEX('O3-8hr'!$A:$Y,$IU81+BP$23-$G$23,$IT81)</f>
        <v>40</v>
      </c>
      <c r="BQ81" s="12">
        <f>INDEX('O3-8hr'!$A:$Y,$IU81+BQ$23-$G$23,$IT81)</f>
        <v>38</v>
      </c>
      <c r="BR81" s="12">
        <f>INDEX('O3-8hr'!$A:$Y,$IU81+BR$23-$G$23,$IT81)</f>
        <v>38</v>
      </c>
      <c r="BS81" s="12">
        <f>INDEX('O3-8hr'!$A:$Y,$IU81+BS$23-$G$23,$IT81)</f>
        <v>35</v>
      </c>
      <c r="BT81" s="12">
        <f>INDEX('O3-8hr'!$A:$Y,$IU81+BT$23-$G$23,$IT81)</f>
        <v>29</v>
      </c>
      <c r="BU81" s="12">
        <f>INDEX('O3-8hr'!$A:$Y,$IU81+BU$23-$G$23,$IT81)</f>
        <v>26.000000000000004</v>
      </c>
      <c r="BV81" s="12">
        <f>INDEX('O3-8hr'!$A:$Y,$IU81+BV$23-$G$23,$IT81)</f>
        <v>30</v>
      </c>
      <c r="BW81" s="12">
        <f>INDEX('O3-8hr'!$A:$Y,$IU81+BW$23-$G$23,$IT81)</f>
        <v>46</v>
      </c>
      <c r="BX81" s="12">
        <f>INDEX('O3-8hr'!$A:$Y,$IU81+BX$23-$G$23,$IT81)</f>
        <v>44.000000000000007</v>
      </c>
      <c r="BY81" s="12">
        <f>INDEX('O3-8hr'!$A:$Y,$IU81+BY$23-$G$23,$IT81)</f>
        <v>43</v>
      </c>
      <c r="BZ81" s="12">
        <f>INDEX('O3-8hr'!$A:$Y,$IU81+BZ$23-$G$23,$IT81)</f>
        <v>40</v>
      </c>
      <c r="CA81" s="12">
        <f>INDEX('O3-8hr'!$A:$Y,$IU81+CA$23-$G$23,$IT81)</f>
        <v>49</v>
      </c>
      <c r="CB81" s="12">
        <f>INDEX('O3-8hr'!$A:$Y,$IU81+CB$23-$G$23,$IT81)</f>
        <v>39</v>
      </c>
      <c r="CC81" s="12">
        <f>INDEX('O3-8hr'!$A:$Y,$IU81+CC$23-$G$23,$IT81)</f>
        <v>55</v>
      </c>
      <c r="CD81" s="12">
        <f>INDEX('O3-8hr'!$A:$Y,$IU81+CD$23-$G$23,$IT81)</f>
        <v>47</v>
      </c>
      <c r="CE81" s="12">
        <f>INDEX('O3-8hr'!$A:$Y,$IU81+CE$23-$G$23,$IT81)</f>
        <v>52.000000000000007</v>
      </c>
      <c r="CF81" s="12">
        <f>INDEX('O3-8hr'!$A:$Y,$IU81+CF$23-$G$23,$IT81)</f>
        <v>48</v>
      </c>
      <c r="CG81" s="12">
        <f>INDEX('O3-8hr'!$A:$Y,$IU81+CG$23-$G$23,$IT81)</f>
        <v>52.000000000000007</v>
      </c>
      <c r="CH81" s="12">
        <f>INDEX('O3-8hr'!$A:$Y,$IU81+CH$23-$G$23,$IT81)</f>
        <v>56</v>
      </c>
      <c r="CI81" s="12">
        <f>INDEX('O3-8hr'!$A:$Y,$IU81+CI$23-$G$23,$IT81)</f>
        <v>53.000000000000007</v>
      </c>
      <c r="CJ81" s="12">
        <f>INDEX('O3-8hr'!$A:$Y,$IU81+CJ$23-$G$23,$IT81)</f>
        <v>58</v>
      </c>
      <c r="CK81" s="12">
        <f>INDEX('O3-8hr'!$A:$Y,$IU81+CK$23-$G$23,$IT81)</f>
        <v>51.000000000000007</v>
      </c>
      <c r="CL81" s="12">
        <f>INDEX('O3-8hr'!$A:$Y,$IU81+CL$23-$G$23,$IT81)</f>
        <v>55</v>
      </c>
      <c r="CM81" s="12">
        <f>INDEX('O3-8hr'!$A:$Y,$IU81+CM$23-$G$23,$IT81)</f>
        <v>59.000000000000007</v>
      </c>
      <c r="CN81" s="12">
        <f>INDEX('O3-8hr'!$A:$Y,$IU81+CN$23-$G$23,$IT81)</f>
        <v>79</v>
      </c>
      <c r="CO81" s="12">
        <f>INDEX('O3-8hr'!$A:$Y,$IU81+CO$23-$G$23,$IT81)</f>
        <v>71.000000000000014</v>
      </c>
      <c r="CP81" s="12">
        <f>INDEX('O3-8hr'!$A:$Y,$IU81+CP$23-$G$23,$IT81)</f>
        <v>60</v>
      </c>
      <c r="CQ81" s="12">
        <f>INDEX('O3-8hr'!$A:$Y,$IU81+CQ$23-$G$23,$IT81)</f>
        <v>54</v>
      </c>
      <c r="CR81" s="12">
        <f>INDEX('O3-8hr'!$A:$Y,$IU81+CR$23-$G$23,$IT81)</f>
        <v>24</v>
      </c>
      <c r="CS81" s="12">
        <f>INDEX('O3-8hr'!$A:$Y,$IU81+CS$23-$G$23,$IT81)</f>
        <v>22.000000000000004</v>
      </c>
      <c r="CT81" s="12">
        <f>INDEX('O3-8hr'!$A:$Y,$IU81+CT$23-$G$23,$IT81)</f>
        <v>44.000000000000007</v>
      </c>
      <c r="CU81" s="12">
        <f>INDEX('O3-8hr'!$A:$Y,$IU81+CU$23-$G$23,$IT81)</f>
        <v>39</v>
      </c>
      <c r="CV81" s="12">
        <f>INDEX('O3-8hr'!$A:$Y,$IU81+CV$23-$G$23,$IT81)</f>
        <v>38</v>
      </c>
      <c r="CW81" s="12">
        <f>INDEX('O3-8hr'!$A:$Y,$IU81+CW$23-$G$23,$IT81)</f>
        <v>29</v>
      </c>
      <c r="CX81" s="12">
        <f>INDEX('O3-8hr'!$A:$Y,$IU81+CX$23-$G$23,$IT81)</f>
        <v>46</v>
      </c>
      <c r="CY81" s="12">
        <f>INDEX('O3-8hr'!$A:$Y,$IU81+CY$23-$G$23,$IT81)</f>
        <v>38</v>
      </c>
      <c r="CZ81" s="12">
        <f>INDEX('O3-8hr'!$A:$Y,$IU81+CZ$23-$G$23,$IT81)</f>
        <v>57</v>
      </c>
      <c r="DA81" s="12">
        <f>INDEX('O3-8hr'!$A:$Y,$IU81+DA$23-$G$23,$IT81)</f>
        <v>57</v>
      </c>
      <c r="DB81" s="12">
        <f>INDEX('O3-8hr'!$A:$Y,$IU81+DB$23-$G$23,$IT81)</f>
        <v>45.000000000000007</v>
      </c>
      <c r="DC81" s="12">
        <f>INDEX('O3-8hr'!$A:$Y,$IU81+DC$23-$G$23,$IT81)</f>
        <v>60</v>
      </c>
      <c r="DD81" s="12">
        <f>INDEX('O3-8hr'!$A:$Y,$IU81+DD$23-$G$23,$IT81)</f>
        <v>52.000000000000007</v>
      </c>
      <c r="DE81" s="12">
        <f>INDEX('O3-8hr'!$A:$Y,$IU81+DE$23-$G$23,$IT81)</f>
        <v>67</v>
      </c>
      <c r="DF81" s="12">
        <f>INDEX('O3-8hr'!$A:$Y,$IU81+DF$23-$G$23,$IT81)</f>
        <v>66</v>
      </c>
      <c r="DG81" s="12">
        <f>INDEX('O3-8hr'!$A:$Y,$IU81+DG$23-$G$23,$IT81)</f>
        <v>51.000000000000007</v>
      </c>
      <c r="DH81" s="12">
        <f>INDEX('O3-8hr'!$A:$Y,$IU81+DH$23-$G$23,$IT81)</f>
        <v>56</v>
      </c>
      <c r="DI81" s="12">
        <f>INDEX('O3-8hr'!$A:$Y,$IU81+DI$23-$G$23,$IT81)</f>
        <v>52.000000000000007</v>
      </c>
      <c r="DJ81" s="12">
        <f>INDEX('O3-8hr'!$A:$Y,$IU81+DJ$23-$G$23,$IT81)</f>
        <v>50</v>
      </c>
      <c r="DK81" s="12">
        <f>INDEX('O3-8hr'!$A:$Y,$IU81+DK$23-$G$23,$IT81)</f>
        <v>52.000000000000007</v>
      </c>
      <c r="DL81" s="12">
        <f>INDEX('O3-8hr'!$A:$Y,$IU81+DL$23-$G$23,$IT81)</f>
        <v>41</v>
      </c>
      <c r="DM81" s="12">
        <f>INDEX('O3-8hr'!$A:$Y,$IU81+DM$23-$G$23,$IT81)</f>
        <v>63</v>
      </c>
      <c r="DN81" s="12">
        <f>INDEX('O3-8hr'!$A:$Y,$IU81+DN$23-$G$23,$IT81)</f>
        <v>69</v>
      </c>
      <c r="DO81" s="12">
        <f>INDEX('O3-8hr'!$A:$Y,$IU81+DO$23-$G$23,$IT81)</f>
        <v>56</v>
      </c>
      <c r="DP81" s="12">
        <f>INDEX('O3-8hr'!$A:$Y,$IU81+DP$23-$G$23,$IT81)</f>
        <v>65</v>
      </c>
      <c r="DQ81" s="12">
        <f>INDEX('O3-8hr'!$A:$Y,$IU81+DQ$23-$G$23,$IT81)</f>
        <v>46</v>
      </c>
      <c r="DR81" s="12">
        <f>INDEX('O3-8hr'!$A:$Y,$IU81+DR$23-$G$23,$IT81)</f>
        <v>54</v>
      </c>
      <c r="DS81" s="12">
        <f>INDEX('O3-8hr'!$A:$Y,$IU81+DS$23-$G$23,$IT81)</f>
        <v>60</v>
      </c>
      <c r="DT81" s="12">
        <f>INDEX('O3-8hr'!$A:$Y,$IU81+DT$23-$G$23,$IT81)</f>
        <v>57</v>
      </c>
      <c r="DU81" s="12">
        <f>INDEX('O3-8hr'!$A:$Y,$IU81+DU$23-$G$23,$IT81)</f>
        <v>44.000000000000007</v>
      </c>
      <c r="DV81" s="12">
        <f>INDEX('O3-8hr'!$A:$Y,$IU81+DV$23-$G$23,$IT81)</f>
        <v>42</v>
      </c>
      <c r="DW81" s="12">
        <f>INDEX('O3-8hr'!$A:$Y,$IU81+DW$23-$G$23,$IT81)</f>
        <v>64</v>
      </c>
      <c r="DX81" s="12">
        <f>INDEX('O3-8hr'!$A:$Y,$IU81+DX$23-$G$23,$IT81)</f>
        <v>52.000000000000007</v>
      </c>
      <c r="DY81" s="12">
        <f>INDEX('O3-8hr'!$A:$Y,$IU81+DY$23-$G$23,$IT81)</f>
        <v>45.000000000000007</v>
      </c>
      <c r="DZ81" s="12">
        <f>INDEX('O3-8hr'!$A:$Y,$IU81+DZ$23-$G$23,$IT81)</f>
        <v>46</v>
      </c>
      <c r="EA81" s="12">
        <f>INDEX('O3-8hr'!$A:$Y,$IU81+EA$23-$G$23,$IT81)</f>
        <v>37.000000000000007</v>
      </c>
      <c r="EB81" s="12">
        <f>INDEX('O3-8hr'!$A:$Y,$IU81+EB$23-$G$23,$IT81)</f>
        <v>45.000000000000007</v>
      </c>
      <c r="EC81" s="12">
        <f>INDEX('O3-8hr'!$A:$Y,$IU81+EC$23-$G$23,$IT81)</f>
        <v>51.000000000000007</v>
      </c>
      <c r="ED81" s="12">
        <f>INDEX('O3-8hr'!$A:$Y,$IU81+ED$23-$G$23,$IT81)</f>
        <v>53.000000000000007</v>
      </c>
      <c r="EE81" s="12">
        <f>INDEX('O3-8hr'!$A:$Y,$IU81+EE$23-$G$23,$IT81)</f>
        <v>61.000000000000007</v>
      </c>
      <c r="EF81" s="12">
        <f>INDEX('O3-8hr'!$A:$Y,$IU81+EF$23-$G$23,$IT81)</f>
        <v>77</v>
      </c>
      <c r="EG81" s="12">
        <f>INDEX('O3-8hr'!$A:$Y,$IU81+EG$23-$G$23,$IT81)</f>
        <v>55</v>
      </c>
      <c r="EH81" s="12">
        <f>INDEX('O3-8hr'!$A:$Y,$IU81+EH$23-$G$23,$IT81)</f>
        <v>46</v>
      </c>
      <c r="EI81" s="12">
        <f>INDEX('O3-8hr'!$A:$Y,$IU81+EI$23-$G$23,$IT81)</f>
        <v>50</v>
      </c>
      <c r="EJ81" s="12">
        <f>INDEX('O3-8hr'!$A:$Y,$IU81+EJ$23-$G$23,$IT81)</f>
        <v>54</v>
      </c>
      <c r="EK81" s="12">
        <f>INDEX('O3-8hr'!$A:$Y,$IU81+EK$23-$G$23,$IT81)</f>
        <v>44.000000000000007</v>
      </c>
      <c r="EL81" s="12">
        <f>INDEX('O3-8hr'!$A:$Y,$IU81+EL$23-$G$23,$IT81)</f>
        <v>47</v>
      </c>
      <c r="EM81" s="12">
        <f>INDEX('O3-8hr'!$A:$Y,$IU81+EM$23-$G$23,$IT81)</f>
        <v>56</v>
      </c>
      <c r="EN81" s="12">
        <f>INDEX('O3-8hr'!$A:$Y,$IU81+EN$23-$G$23,$IT81)</f>
        <v>49</v>
      </c>
      <c r="EO81" s="12">
        <f>INDEX('O3-8hr'!$A:$Y,$IU81+EO$23-$G$23,$IT81)</f>
        <v>54</v>
      </c>
      <c r="EP81" s="12">
        <f>INDEX('O3-8hr'!$A:$Y,$IU81+EP$23-$G$23,$IT81)</f>
        <v>50</v>
      </c>
      <c r="EQ81" s="12">
        <f>INDEX('O3-8hr'!$A:$Y,$IU81+EQ$23-$G$23,$IT81)</f>
        <v>55</v>
      </c>
      <c r="ER81" s="12">
        <f>INDEX('O3-8hr'!$A:$Y,$IU81+ER$23-$G$23,$IT81)</f>
        <v>51.000000000000007</v>
      </c>
      <c r="ES81" s="12">
        <f>INDEX('O3-8hr'!$A:$Y,$IU81+ES$23-$G$23,$IT81)</f>
        <v>54</v>
      </c>
      <c r="ET81" s="12">
        <f>INDEX('O3-8hr'!$A:$Y,$IU81+ET$23-$G$23,$IT81)</f>
        <v>56</v>
      </c>
      <c r="EU81" s="12">
        <f>INDEX('O3-8hr'!$A:$Y,$IU81+EU$23-$G$23,$IT81)</f>
        <v>68</v>
      </c>
      <c r="EV81" s="12">
        <f>INDEX('O3-8hr'!$A:$Y,$IU81+EV$23-$G$23,$IT81)</f>
        <v>59.000000000000007</v>
      </c>
      <c r="EW81" s="12" t="str">
        <f>INDEX('O3-8hr'!$A:$Y,$IU81+EW$23-$G$23,$IT81)</f>
        <v/>
      </c>
      <c r="EX81" s="12" t="str">
        <f>INDEX('O3-8hr'!$A:$Y,$IU81+EX$23-$G$23,$IT81)</f>
        <v/>
      </c>
      <c r="EY81" s="12" t="str">
        <f>INDEX('O3-8hr'!$A:$Y,$IU81+EY$23-$G$23,$IT81)</f>
        <v/>
      </c>
      <c r="EZ81" s="12">
        <f>INDEX('O3-8hr'!$A:$Y,$IU81+EZ$23-$G$23,$IT81)</f>
        <v>44.000000000000007</v>
      </c>
      <c r="FA81" s="12">
        <f>INDEX('O3-8hr'!$A:$Y,$IU81+FA$23-$G$23,$IT81)</f>
        <v>70</v>
      </c>
      <c r="FB81" s="12">
        <f>INDEX('O3-8hr'!$A:$Y,$IU81+FB$23-$G$23,$IT81)</f>
        <v>61.000000000000007</v>
      </c>
      <c r="FC81" s="12">
        <f>INDEX('O3-8hr'!$A:$Y,$IU81+FC$23-$G$23,$IT81)</f>
        <v>46</v>
      </c>
      <c r="FD81" s="12">
        <f>INDEX('O3-8hr'!$A:$Y,$IU81+FD$23-$G$23,$IT81)</f>
        <v>37.000000000000007</v>
      </c>
      <c r="FE81" s="12">
        <f>INDEX('O3-8hr'!$A:$Y,$IU81+FE$23-$G$23,$IT81)</f>
        <v>30</v>
      </c>
      <c r="FF81" s="12">
        <f>INDEX('O3-8hr'!$A:$Y,$IU81+FF$23-$G$23,$IT81)</f>
        <v>29</v>
      </c>
      <c r="FG81" s="12">
        <f>INDEX('O3-8hr'!$A:$Y,$IU81+FG$23-$G$23,$IT81)</f>
        <v>29</v>
      </c>
      <c r="FH81" s="12">
        <f>INDEX('O3-8hr'!$A:$Y,$IU81+FH$23-$G$23,$IT81)</f>
        <v>32</v>
      </c>
      <c r="FI81" s="12">
        <f>INDEX('O3-8hr'!$A:$Y,$IU81+FI$23-$G$23,$IT81)</f>
        <v>40</v>
      </c>
      <c r="FJ81" s="12">
        <f>INDEX('O3-8hr'!$A:$Y,$IU81+FJ$23-$G$23,$IT81)</f>
        <v>47</v>
      </c>
      <c r="FK81" s="12">
        <f>INDEX('O3-8hr'!$A:$Y,$IU81+FK$23-$G$23,$IT81)</f>
        <v>52.000000000000007</v>
      </c>
      <c r="FL81" s="12">
        <f>INDEX('O3-8hr'!$A:$Y,$IU81+FL$23-$G$23,$IT81)</f>
        <v>47</v>
      </c>
      <c r="FM81" s="12">
        <f>INDEX('O3-8hr'!$A:$Y,$IU81+FM$23-$G$23,$IT81)</f>
        <v>22.000000000000004</v>
      </c>
      <c r="FN81" s="12">
        <f>INDEX('O3-8hr'!$A:$Y,$IU81+FN$23-$G$23,$IT81)</f>
        <v>27</v>
      </c>
      <c r="FO81" s="12">
        <f>INDEX('O3-8hr'!$A:$Y,$IU81+FO$23-$G$23,$IT81)</f>
        <v>31</v>
      </c>
      <c r="FP81" s="12">
        <f>INDEX('O3-8hr'!$A:$Y,$IU81+FP$23-$G$23,$IT81)</f>
        <v>40</v>
      </c>
      <c r="FQ81" s="12">
        <f>INDEX('O3-8hr'!$A:$Y,$IU81+FQ$23-$G$23,$IT81)</f>
        <v>39</v>
      </c>
      <c r="FR81" s="12">
        <f>INDEX('O3-8hr'!$A:$Y,$IU81+FR$23-$G$23,$IT81)</f>
        <v>55</v>
      </c>
      <c r="FS81" s="12">
        <f>INDEX('O3-8hr'!$A:$Y,$IU81+FS$23-$G$23,$IT81)</f>
        <v>35</v>
      </c>
      <c r="FT81" s="12">
        <f>INDEX('O3-8hr'!$A:$Y,$IU81+FT$23-$G$23,$IT81)</f>
        <v>47</v>
      </c>
      <c r="FU81" s="12">
        <f>INDEX('O3-8hr'!$A:$Y,$IU81+FU$23-$G$23,$IT81)</f>
        <v>53.000000000000007</v>
      </c>
      <c r="FV81" s="12">
        <f>INDEX('O3-8hr'!$A:$Y,$IU81+FV$23-$G$23,$IT81)</f>
        <v>60</v>
      </c>
      <c r="FW81" s="12">
        <f>INDEX('O3-8hr'!$A:$Y,$IU81+FW$23-$G$23,$IT81)</f>
        <v>61.000000000000007</v>
      </c>
      <c r="FX81" s="12">
        <f>INDEX('O3-8hr'!$A:$Y,$IU81+FX$23-$G$23,$IT81)</f>
        <v>43</v>
      </c>
      <c r="FY81" s="12">
        <f>INDEX('O3-8hr'!$A:$Y,$IU81+FY$23-$G$23,$IT81)</f>
        <v>41</v>
      </c>
      <c r="FZ81" s="12">
        <f>INDEX('O3-8hr'!$A:$Y,$IU81+FZ$23-$G$23,$IT81)</f>
        <v>47</v>
      </c>
      <c r="GA81" s="12">
        <f>INDEX('O3-8hr'!$A:$Y,$IU81+GA$23-$G$23,$IT81)</f>
        <v>59.000000000000007</v>
      </c>
      <c r="GB81" s="12">
        <f>INDEX('O3-8hr'!$A:$Y,$IU81+GB$23-$G$23,$IT81)</f>
        <v>47</v>
      </c>
      <c r="GC81" s="12">
        <f>INDEX('O3-8hr'!$A:$Y,$IU81+GC$23-$G$23,$IT81)</f>
        <v>61.000000000000007</v>
      </c>
      <c r="GD81" s="12">
        <f>INDEX('O3-8hr'!$A:$Y,$IU81+GD$23-$G$23,$IT81)</f>
        <v>49</v>
      </c>
      <c r="GE81" s="12">
        <f>INDEX('O3-8hr'!$A:$Y,$IU81+GE$23-$G$23,$IT81)</f>
        <v>34</v>
      </c>
      <c r="GF81" s="12">
        <f>INDEX('O3-8hr'!$A:$Y,$IU81+GF$23-$G$23,$IT81)</f>
        <v>49</v>
      </c>
      <c r="GG81" s="12">
        <f>INDEX('O3-8hr'!$A:$Y,$IU81+GG$23-$G$23,$IT81)</f>
        <v>51.000000000000007</v>
      </c>
      <c r="GH81" s="12">
        <f>INDEX('O3-8hr'!$A:$Y,$IU81+GH$23-$G$23,$IT81)</f>
        <v>57</v>
      </c>
      <c r="GI81" s="12">
        <f>INDEX('O3-8hr'!$A:$Y,$IU81+GI$23-$G$23,$IT81)</f>
        <v>52.000000000000007</v>
      </c>
      <c r="GJ81" s="12">
        <f>INDEX('O3-8hr'!$A:$Y,$IU81+GJ$23-$G$23,$IT81)</f>
        <v>38</v>
      </c>
      <c r="GK81" s="12">
        <f>INDEX('O3-8hr'!$A:$Y,$IU81+GK$23-$G$23,$IT81)</f>
        <v>28</v>
      </c>
      <c r="GL81" s="12">
        <f>INDEX('O3-8hr'!$A:$Y,$IU81+GL$23-$G$23,$IT81)</f>
        <v>34</v>
      </c>
      <c r="GM81" s="12">
        <f>INDEX('O3-8hr'!$A:$Y,$IU81+GM$23-$G$23,$IT81)</f>
        <v>39</v>
      </c>
      <c r="GN81" s="12">
        <f>INDEX('O3-8hr'!$A:$Y,$IU81+GN$23-$G$23,$IT81)</f>
        <v>56</v>
      </c>
      <c r="GO81" s="12">
        <f>INDEX('O3-8hr'!$A:$Y,$IU81+GO$23-$G$23,$IT81)</f>
        <v>48</v>
      </c>
      <c r="GP81" s="12">
        <f>INDEX('O3-8hr'!$A:$Y,$IU81+GP$23-$G$23,$IT81)</f>
        <v>61.000000000000007</v>
      </c>
      <c r="GQ81" s="12">
        <f>INDEX('O3-8hr'!$A:$Y,$IU81+GQ$23-$G$23,$IT81)</f>
        <v>49</v>
      </c>
      <c r="GR81" s="12">
        <f>INDEX('O3-8hr'!$A:$Y,$IU81+GR$23-$G$23,$IT81)</f>
        <v>43</v>
      </c>
      <c r="GS81" s="12">
        <f>INDEX('O3-8hr'!$A:$Y,$IU81+GS$23-$G$23,$IT81)</f>
        <v>43</v>
      </c>
      <c r="GT81" s="12">
        <f>INDEX('O3-8hr'!$A:$Y,$IU81+GT$23-$G$23,$IT81)</f>
        <v>35</v>
      </c>
      <c r="GU81" s="12">
        <f>INDEX('O3-8hr'!$A:$Y,$IU81+GU$23-$G$23,$IT81)</f>
        <v>55</v>
      </c>
      <c r="GV81" s="12">
        <f>INDEX('O3-8hr'!$A:$Y,$IU81+GV$23-$G$23,$IT81)</f>
        <v>53.000000000000007</v>
      </c>
      <c r="GW81" s="12">
        <f>INDEX('O3-8hr'!$A:$Y,$IU81+GW$23-$G$23,$IT81)</f>
        <v>33</v>
      </c>
      <c r="GX81" s="12">
        <f>INDEX('O3-8hr'!$A:$Y,$IU81+GX$23-$G$23,$IT81)</f>
        <v>33</v>
      </c>
      <c r="GY81" s="12">
        <f>INDEX('O3-8hr'!$A:$Y,$IU81+GY$23-$G$23,$IT81)</f>
        <v>36.000000000000007</v>
      </c>
      <c r="GZ81" s="12">
        <f>INDEX('O3-8hr'!$A:$Y,$IU81+GZ$23-$G$23,$IT81)</f>
        <v>30</v>
      </c>
      <c r="HA81" s="12">
        <f>INDEX('O3-8hr'!$A:$Y,$IU81+HA$23-$G$23,$IT81)</f>
        <v>32</v>
      </c>
      <c r="HB81" s="12">
        <f>INDEX('O3-8hr'!$A:$Y,$IU81+HB$23-$G$23,$IT81)</f>
        <v>29</v>
      </c>
      <c r="HC81" s="12">
        <f>INDEX('O3-8hr'!$A:$Y,$IU81+HC$23-$G$23,$IT81)</f>
        <v>55</v>
      </c>
      <c r="HD81" s="12">
        <f>INDEX('O3-8hr'!$A:$Y,$IU81+HD$23-$G$23,$IT81)</f>
        <v>53.000000000000007</v>
      </c>
      <c r="HE81" s="12">
        <f>INDEX('O3-8hr'!$A:$Y,$IU81+HE$23-$G$23,$IT81)</f>
        <v>53.000000000000007</v>
      </c>
      <c r="HF81" s="12">
        <f>INDEX('O3-8hr'!$A:$Y,$IU81+HF$23-$G$23,$IT81)</f>
        <v>21</v>
      </c>
      <c r="HG81" s="12">
        <f>INDEX('O3-8hr'!$A:$Y,$IU81+HG$23-$G$23,$IT81)</f>
        <v>38</v>
      </c>
      <c r="HH81" s="12">
        <f>INDEX('O3-8hr'!$A:$Y,$IU81+HH$23-$G$23,$IT81)</f>
        <v>42</v>
      </c>
      <c r="HI81" s="12">
        <f>INDEX('O3-8hr'!$A:$Y,$IU81+HI$23-$G$23,$IT81)</f>
        <v>30</v>
      </c>
      <c r="HJ81" s="12">
        <f>INDEX('O3-8hr'!$A:$Y,$IU81+HJ$23-$G$23,$IT81)</f>
        <v>41</v>
      </c>
      <c r="HK81" s="12">
        <f>INDEX('O3-8hr'!$A:$Y,$IU81+HK$23-$G$23,$IT81)</f>
        <v>31</v>
      </c>
      <c r="HL81" s="12">
        <f>INDEX('O3-8hr'!$A:$Y,$IU81+HL$23-$G$23,$IT81)</f>
        <v>34</v>
      </c>
      <c r="HM81" s="12">
        <f>INDEX('O3-8hr'!$A:$Y,$IU81+HM$23-$G$23,$IT81)</f>
        <v>37.000000000000007</v>
      </c>
      <c r="HN81" s="12">
        <f>INDEX('O3-8hr'!$A:$Y,$IU81+HN$23-$G$23,$IT81)</f>
        <v>35</v>
      </c>
      <c r="HO81" s="12">
        <f>INDEX('O3-8hr'!$A:$Y,$IU81+HO$23-$G$23,$IT81)</f>
        <v>45.000000000000007</v>
      </c>
      <c r="HP81" s="12">
        <f>INDEX('O3-8hr'!$A:$Y,$IU81+HP$23-$G$23,$IT81)</f>
        <v>35</v>
      </c>
      <c r="HQ81" s="12">
        <f>INDEX('O3-8hr'!$A:$Y,$IU81+HQ$23-$G$23,$IT81)</f>
        <v>34</v>
      </c>
      <c r="HR81" s="12">
        <f>INDEX('O3-8hr'!$A:$Y,$IU81+HR$23-$G$23,$IT81)</f>
        <v>34</v>
      </c>
      <c r="HS81" s="12">
        <f>INDEX('O3-8hr'!$A:$Y,$IU81+HS$23-$G$23,$IT81)</f>
        <v>38</v>
      </c>
      <c r="HT81" s="12">
        <f>INDEX('O3-8hr'!$A:$Y,$IU81+HT$23-$G$23,$IT81)</f>
        <v>45.000000000000007</v>
      </c>
      <c r="HU81" s="12">
        <f>INDEX('O3-8hr'!$A:$Y,$IU81+HU$23-$G$23,$IT81)</f>
        <v>27</v>
      </c>
      <c r="HV81" s="12">
        <f>INDEX('O3-8hr'!$A:$Y,$IU81+HV$23-$G$23,$IT81)</f>
        <v>39</v>
      </c>
      <c r="HW81" s="12">
        <f>INDEX('O3-8hr'!$A:$Y,$IU81+HW$23-$G$23,$IT81)</f>
        <v>37.000000000000007</v>
      </c>
      <c r="HX81" s="12">
        <f>INDEX('O3-8hr'!$A:$Y,$IU81+HX$23-$G$23,$IT81)</f>
        <v>35</v>
      </c>
      <c r="HY81" s="12">
        <f>INDEX('O3-8hr'!$A:$Y,$IU81+HY$23-$G$23,$IT81)</f>
        <v>42</v>
      </c>
      <c r="HZ81" s="12">
        <f>INDEX('O3-8hr'!$A:$Y,$IU81+HZ$23-$G$23,$IT81)</f>
        <v>30</v>
      </c>
      <c r="IA81" s="12">
        <f>INDEX('O3-8hr'!$A:$Y,$IU81+IA$23-$G$23,$IT81)</f>
        <v>40</v>
      </c>
      <c r="IB81" s="12">
        <f>INDEX('O3-8hr'!$A:$Y,$IU81+IB$23-$G$23,$IT81)</f>
        <v>40</v>
      </c>
      <c r="IC81" s="12">
        <f>INDEX('O3-8hr'!$A:$Y,$IU81+IC$23-$G$23,$IT81)</f>
        <v>40</v>
      </c>
      <c r="ID81" s="12">
        <f>INDEX('O3-8hr'!$A:$Y,$IU81+ID$23-$G$23,$IT81)</f>
        <v>45.000000000000007</v>
      </c>
      <c r="IE81" s="12">
        <f>INDEX('O3-8hr'!$A:$Y,$IU81+IE$23-$G$23,$IT81)</f>
        <v>42</v>
      </c>
      <c r="IF81" s="12">
        <f>INDEX('O3-8hr'!$A:$Y,$IU81+IF$23-$G$23,$IT81)</f>
        <v>38</v>
      </c>
      <c r="IG81" s="12">
        <f>INDEX('O3-8hr'!$A:$Y,$IU81+IG$23-$G$23,$IT81)</f>
        <v>31</v>
      </c>
      <c r="IH81" s="12">
        <f>INDEX('O3-8hr'!$A:$Y,$IU81+IH$23-$G$23,$IT81)</f>
        <v>28</v>
      </c>
      <c r="II81" s="12">
        <f>INDEX('O3-8hr'!$A:$Y,$IU81+II$23-$G$23,$IT81)</f>
        <v>36.000000000000007</v>
      </c>
      <c r="IJ81" s="12">
        <f>INDEX('O3-8hr'!$A:$Y,$IU81+IJ$23-$G$23,$IT81)</f>
        <v>42</v>
      </c>
      <c r="IK81" s="12">
        <f>INDEX('O3-8hr'!$A:$Y,$IU81+IK$23-$G$23,$IT81)</f>
        <v>33</v>
      </c>
      <c r="IL81" s="12">
        <f>INDEX('O3-8hr'!$A:$Y,$IU81+IL$23-$G$23,$IT81)</f>
        <v>30</v>
      </c>
      <c r="IM81" s="12">
        <f>INDEX('O3-8hr'!$A:$Y,$IU81+IM$23-$G$23,$IT81)</f>
        <v>39</v>
      </c>
      <c r="IN81" s="12">
        <f>INDEX('O3-8hr'!$A:$Y,$IU81+IN$23-$G$23,$IT81)</f>
        <v>37.000000000000007</v>
      </c>
      <c r="IO81" s="12">
        <f>INDEX('O3-8hr'!$A:$Y,$IU81+IO$23-$G$23,$IT81)</f>
        <v>41</v>
      </c>
      <c r="IP81" s="12">
        <f>INDEX('O3-8hr'!$A:$Y,$IU81+IP$23-$G$23,$IT81)</f>
        <v>43</v>
      </c>
      <c r="IQ81" s="17">
        <f>INDEX('O3-8hr'!$A:$Y,$IU81+IQ$23-$G$23,$IT81)</f>
        <v>25</v>
      </c>
      <c r="IR81" s="26">
        <f t="shared" si="59"/>
        <v>79</v>
      </c>
      <c r="IT81" s="26">
        <f>MATCH($B81,'O3-8hr'!$1:$1,0)</f>
        <v>9</v>
      </c>
      <c r="IU81" s="38">
        <f>MATCH(DATE($A81,$IT$19,$IU$19),'O3-8hr'!$B:$B,0)</f>
        <v>431</v>
      </c>
    </row>
    <row r="82" spans="1:255" ht="12.75" customHeight="1" x14ac:dyDescent="0.2">
      <c r="A82" s="26">
        <v>2016</v>
      </c>
      <c r="B82" s="26">
        <v>100051002</v>
      </c>
      <c r="C82" s="88">
        <f>INDEX(Sites!$A:$N,MATCH($B82,Sites!$A:$A,0),2)</f>
        <v>38.6539</v>
      </c>
      <c r="D82" s="26" t="str">
        <f>INDEX(Sites!$A:$N,MATCH($B82,Sites!$A:$A,0),4)</f>
        <v>DE</v>
      </c>
      <c r="E82" s="26" t="str">
        <f>INDEX(Sites!$A:$N,MATCH($B82,Sites!$A:$A,0),10)</f>
        <v>0.0</v>
      </c>
      <c r="F82" s="148" t="str">
        <f>INDEX(Sites!$A:$N,MATCH($B82,Sites!$A:$A,0),6)</f>
        <v>Sussex (SEAFORD)</v>
      </c>
      <c r="G82" s="18" t="str">
        <f>INDEX('O3-8hr'!$A:$Y,$IU82+G$23-$G$23,$IT82)</f>
        <v/>
      </c>
      <c r="H82" s="12" t="str">
        <f>INDEX('O3-8hr'!$A:$Y,$IU82+H$23-$G$23,$IT82)</f>
        <v/>
      </c>
      <c r="I82" s="12" t="str">
        <f>INDEX('O3-8hr'!$A:$Y,$IU82+I$23-$G$23,$IT82)</f>
        <v/>
      </c>
      <c r="J82" s="12">
        <f>INDEX('O3-8hr'!$A:$Y,$IU82+J$23-$G$23,$IT82)</f>
        <v>30</v>
      </c>
      <c r="K82" s="12">
        <f>INDEX('O3-8hr'!$A:$Y,$IU82+K$23-$G$23,$IT82)</f>
        <v>39</v>
      </c>
      <c r="L82" s="12">
        <f>INDEX('O3-8hr'!$A:$Y,$IU82+L$23-$G$23,$IT82)</f>
        <v>36.000000000000007</v>
      </c>
      <c r="M82" s="12">
        <f>INDEX('O3-8hr'!$A:$Y,$IU82+M$23-$G$23,$IT82)</f>
        <v>43</v>
      </c>
      <c r="N82" s="12">
        <f>INDEX('O3-8hr'!$A:$Y,$IU82+N$23-$G$23,$IT82)</f>
        <v>50</v>
      </c>
      <c r="O82" s="12">
        <f>INDEX('O3-8hr'!$A:$Y,$IU82+O$23-$G$23,$IT82)</f>
        <v>57</v>
      </c>
      <c r="P82" s="12">
        <f>INDEX('O3-8hr'!$A:$Y,$IU82+P$23-$G$23,$IT82)</f>
        <v>45.000000000000007</v>
      </c>
      <c r="Q82" s="12">
        <f>INDEX('O3-8hr'!$A:$Y,$IU82+Q$23-$G$23,$IT82)</f>
        <v>50</v>
      </c>
      <c r="R82" s="12">
        <f>INDEX('O3-8hr'!$A:$Y,$IU82+R$23-$G$23,$IT82)</f>
        <v>33</v>
      </c>
      <c r="S82" s="12">
        <f>INDEX('O3-8hr'!$A:$Y,$IU82+S$23-$G$23,$IT82)</f>
        <v>40</v>
      </c>
      <c r="T82" s="12">
        <f>INDEX('O3-8hr'!$A:$Y,$IU82+T$23-$G$23,$IT82)</f>
        <v>37.000000000000007</v>
      </c>
      <c r="U82" s="12">
        <f>INDEX('O3-8hr'!$A:$Y,$IU82+U$23-$G$23,$IT82)</f>
        <v>27</v>
      </c>
      <c r="V82" s="12">
        <f>INDEX('O3-8hr'!$A:$Y,$IU82+V$23-$G$23,$IT82)</f>
        <v>44.000000000000007</v>
      </c>
      <c r="W82" s="12">
        <f>INDEX('O3-8hr'!$A:$Y,$IU82+W$23-$G$23,$IT82)</f>
        <v>48</v>
      </c>
      <c r="X82" s="12">
        <f>INDEX('O3-8hr'!$A:$Y,$IU82+X$23-$G$23,$IT82)</f>
        <v>45.000000000000007</v>
      </c>
      <c r="Y82" s="12">
        <f>INDEX('O3-8hr'!$A:$Y,$IU82+Y$23-$G$23,$IT82)</f>
        <v>36.000000000000007</v>
      </c>
      <c r="Z82" s="12">
        <f>INDEX('O3-8hr'!$A:$Y,$IU82+Z$23-$G$23,$IT82)</f>
        <v>38</v>
      </c>
      <c r="AA82" s="12">
        <f>INDEX('O3-8hr'!$A:$Y,$IU82+AA$23-$G$23,$IT82)</f>
        <v>45.000000000000007</v>
      </c>
      <c r="AB82" s="12">
        <f>INDEX('O3-8hr'!$A:$Y,$IU82+AB$23-$G$23,$IT82)</f>
        <v>48</v>
      </c>
      <c r="AC82" s="12">
        <f>INDEX('O3-8hr'!$A:$Y,$IU82+AC$23-$G$23,$IT82)</f>
        <v>56</v>
      </c>
      <c r="AD82" s="12">
        <f>INDEX('O3-8hr'!$A:$Y,$IU82+AD$23-$G$23,$IT82)</f>
        <v>57</v>
      </c>
      <c r="AE82" s="12">
        <f>INDEX('O3-8hr'!$A:$Y,$IU82+AE$23-$G$23,$IT82)</f>
        <v>43</v>
      </c>
      <c r="AF82" s="12">
        <f>INDEX('O3-8hr'!$A:$Y,$IU82+AF$23-$G$23,$IT82)</f>
        <v>41</v>
      </c>
      <c r="AG82" s="12">
        <f>INDEX('O3-8hr'!$A:$Y,$IU82+AG$23-$G$23,$IT82)</f>
        <v>38</v>
      </c>
      <c r="AH82" s="12">
        <f>INDEX('O3-8hr'!$A:$Y,$IU82+AH$23-$G$23,$IT82)</f>
        <v>46</v>
      </c>
      <c r="AI82" s="12">
        <f>INDEX('O3-8hr'!$A:$Y,$IU82+AI$23-$G$23,$IT82)</f>
        <v>46</v>
      </c>
      <c r="AJ82" s="12">
        <f>INDEX('O3-8hr'!$A:$Y,$IU82+AJ$23-$G$23,$IT82)</f>
        <v>49</v>
      </c>
      <c r="AK82" s="12">
        <f>INDEX('O3-8hr'!$A:$Y,$IU82+AK$23-$G$23,$IT82)</f>
        <v>52.000000000000007</v>
      </c>
      <c r="AL82" s="12">
        <f>INDEX('O3-8hr'!$A:$Y,$IU82+AL$23-$G$23,$IT82)</f>
        <v>43</v>
      </c>
      <c r="AM82" s="12">
        <f>INDEX('O3-8hr'!$A:$Y,$IU82+AM$23-$G$23,$IT82)</f>
        <v>41</v>
      </c>
      <c r="AN82" s="12">
        <f>INDEX('O3-8hr'!$A:$Y,$IU82+AN$23-$G$23,$IT82)</f>
        <v>46</v>
      </c>
      <c r="AO82" s="12">
        <f>INDEX('O3-8hr'!$A:$Y,$IU82+AO$23-$G$23,$IT82)</f>
        <v>49</v>
      </c>
      <c r="AP82" s="12">
        <f>INDEX('O3-8hr'!$A:$Y,$IU82+AP$23-$G$23,$IT82)</f>
        <v>41</v>
      </c>
      <c r="AQ82" s="12">
        <f>INDEX('O3-8hr'!$A:$Y,$IU82+AQ$23-$G$23,$IT82)</f>
        <v>49</v>
      </c>
      <c r="AR82" s="12">
        <f>INDEX('O3-8hr'!$A:$Y,$IU82+AR$23-$G$23,$IT82)</f>
        <v>43</v>
      </c>
      <c r="AS82" s="12">
        <f>INDEX('O3-8hr'!$A:$Y,$IU82+AS$23-$G$23,$IT82)</f>
        <v>44.000000000000007</v>
      </c>
      <c r="AT82" s="12">
        <f>INDEX('O3-8hr'!$A:$Y,$IU82+AT$23-$G$23,$IT82)</f>
        <v>37.000000000000007</v>
      </c>
      <c r="AU82" s="12">
        <f>INDEX('O3-8hr'!$A:$Y,$IU82+AU$23-$G$23,$IT82)</f>
        <v>42</v>
      </c>
      <c r="AV82" s="12">
        <f>INDEX('O3-8hr'!$A:$Y,$IU82+AV$23-$G$23,$IT82)</f>
        <v>49</v>
      </c>
      <c r="AW82" s="12">
        <f>INDEX('O3-8hr'!$A:$Y,$IU82+AW$23-$G$23,$IT82)</f>
        <v>39</v>
      </c>
      <c r="AX82" s="12">
        <f>INDEX('O3-8hr'!$A:$Y,$IU82+AX$23-$G$23,$IT82)</f>
        <v>45.000000000000007</v>
      </c>
      <c r="AY82" s="12">
        <f>INDEX('O3-8hr'!$A:$Y,$IU82+AY$23-$G$23,$IT82)</f>
        <v>49</v>
      </c>
      <c r="AZ82" s="12">
        <f>INDEX('O3-8hr'!$A:$Y,$IU82+AZ$23-$G$23,$IT82)</f>
        <v>50</v>
      </c>
      <c r="BA82" s="12">
        <f>INDEX('O3-8hr'!$A:$Y,$IU82+BA$23-$G$23,$IT82)</f>
        <v>52.000000000000007</v>
      </c>
      <c r="BB82" s="12">
        <f>INDEX('O3-8hr'!$A:$Y,$IU82+BB$23-$G$23,$IT82)</f>
        <v>55</v>
      </c>
      <c r="BC82" s="12">
        <f>INDEX('O3-8hr'!$A:$Y,$IU82+BC$23-$G$23,$IT82)</f>
        <v>63</v>
      </c>
      <c r="BD82" s="12">
        <f>INDEX('O3-8hr'!$A:$Y,$IU82+BD$23-$G$23,$IT82)</f>
        <v>70</v>
      </c>
      <c r="BE82" s="12">
        <f>INDEX('O3-8hr'!$A:$Y,$IU82+BE$23-$G$23,$IT82)</f>
        <v>51.000000000000007</v>
      </c>
      <c r="BF82" s="12">
        <f>INDEX('O3-8hr'!$A:$Y,$IU82+BF$23-$G$23,$IT82)</f>
        <v>55</v>
      </c>
      <c r="BG82" s="12">
        <f>INDEX('O3-8hr'!$A:$Y,$IU82+BG$23-$G$23,$IT82)</f>
        <v>48</v>
      </c>
      <c r="BH82" s="12">
        <f>INDEX('O3-8hr'!$A:$Y,$IU82+BH$23-$G$23,$IT82)</f>
        <v>40</v>
      </c>
      <c r="BI82" s="12">
        <f>INDEX('O3-8hr'!$A:$Y,$IU82+BI$23-$G$23,$IT82)</f>
        <v>50</v>
      </c>
      <c r="BJ82" s="12">
        <f>INDEX('O3-8hr'!$A:$Y,$IU82+BJ$23-$G$23,$IT82)</f>
        <v>53.000000000000007</v>
      </c>
      <c r="BK82" s="12">
        <f>INDEX('O3-8hr'!$A:$Y,$IU82+BK$23-$G$23,$IT82)</f>
        <v>61.000000000000007</v>
      </c>
      <c r="BL82" s="12">
        <f>INDEX('O3-8hr'!$A:$Y,$IU82+BL$23-$G$23,$IT82)</f>
        <v>37.000000000000007</v>
      </c>
      <c r="BM82" s="12">
        <f>INDEX('O3-8hr'!$A:$Y,$IU82+BM$23-$G$23,$IT82)</f>
        <v>46</v>
      </c>
      <c r="BN82" s="12">
        <f>INDEX('O3-8hr'!$A:$Y,$IU82+BN$23-$G$23,$IT82)</f>
        <v>36.000000000000007</v>
      </c>
      <c r="BO82" s="12">
        <f>INDEX('O3-8hr'!$A:$Y,$IU82+BO$23-$G$23,$IT82)</f>
        <v>42</v>
      </c>
      <c r="BP82" s="12">
        <f>INDEX('O3-8hr'!$A:$Y,$IU82+BP$23-$G$23,$IT82)</f>
        <v>35</v>
      </c>
      <c r="BQ82" s="12">
        <f>INDEX('O3-8hr'!$A:$Y,$IU82+BQ$23-$G$23,$IT82)</f>
        <v>38</v>
      </c>
      <c r="BR82" s="12">
        <f>INDEX('O3-8hr'!$A:$Y,$IU82+BR$23-$G$23,$IT82)</f>
        <v>37.000000000000007</v>
      </c>
      <c r="BS82" s="12">
        <f>INDEX('O3-8hr'!$A:$Y,$IU82+BS$23-$G$23,$IT82)</f>
        <v>34</v>
      </c>
      <c r="BT82" s="12">
        <f>INDEX('O3-8hr'!$A:$Y,$IU82+BT$23-$G$23,$IT82)</f>
        <v>27</v>
      </c>
      <c r="BU82" s="12">
        <f>INDEX('O3-8hr'!$A:$Y,$IU82+BU$23-$G$23,$IT82)</f>
        <v>23</v>
      </c>
      <c r="BV82" s="12">
        <f>INDEX('O3-8hr'!$A:$Y,$IU82+BV$23-$G$23,$IT82)</f>
        <v>31</v>
      </c>
      <c r="BW82" s="12">
        <f>INDEX('O3-8hr'!$A:$Y,$IU82+BW$23-$G$23,$IT82)</f>
        <v>45.000000000000007</v>
      </c>
      <c r="BX82" s="12">
        <f>INDEX('O3-8hr'!$A:$Y,$IU82+BX$23-$G$23,$IT82)</f>
        <v>39</v>
      </c>
      <c r="BY82" s="12">
        <f>INDEX('O3-8hr'!$A:$Y,$IU82+BY$23-$G$23,$IT82)</f>
        <v>42</v>
      </c>
      <c r="BZ82" s="12">
        <f>INDEX('O3-8hr'!$A:$Y,$IU82+BZ$23-$G$23,$IT82)</f>
        <v>32</v>
      </c>
      <c r="CA82" s="12">
        <f>INDEX('O3-8hr'!$A:$Y,$IU82+CA$23-$G$23,$IT82)</f>
        <v>44.000000000000007</v>
      </c>
      <c r="CB82" s="12">
        <f>INDEX('O3-8hr'!$A:$Y,$IU82+CB$23-$G$23,$IT82)</f>
        <v>32</v>
      </c>
      <c r="CC82" s="12">
        <f>INDEX('O3-8hr'!$A:$Y,$IU82+CC$23-$G$23,$IT82)</f>
        <v>50</v>
      </c>
      <c r="CD82" s="12">
        <f>INDEX('O3-8hr'!$A:$Y,$IU82+CD$23-$G$23,$IT82)</f>
        <v>45.000000000000007</v>
      </c>
      <c r="CE82" s="12">
        <f>INDEX('O3-8hr'!$A:$Y,$IU82+CE$23-$G$23,$IT82)</f>
        <v>50</v>
      </c>
      <c r="CF82" s="12">
        <f>INDEX('O3-8hr'!$A:$Y,$IU82+CF$23-$G$23,$IT82)</f>
        <v>39</v>
      </c>
      <c r="CG82" s="12">
        <f>INDEX('O3-8hr'!$A:$Y,$IU82+CG$23-$G$23,$IT82)</f>
        <v>55</v>
      </c>
      <c r="CH82" s="12">
        <f>INDEX('O3-8hr'!$A:$Y,$IU82+CH$23-$G$23,$IT82)</f>
        <v>56</v>
      </c>
      <c r="CI82" s="12">
        <f>INDEX('O3-8hr'!$A:$Y,$IU82+CI$23-$G$23,$IT82)</f>
        <v>53.000000000000007</v>
      </c>
      <c r="CJ82" s="12">
        <f>INDEX('O3-8hr'!$A:$Y,$IU82+CJ$23-$G$23,$IT82)</f>
        <v>50</v>
      </c>
      <c r="CK82" s="12">
        <f>INDEX('O3-8hr'!$A:$Y,$IU82+CK$23-$G$23,$IT82)</f>
        <v>43</v>
      </c>
      <c r="CL82" s="12">
        <f>INDEX('O3-8hr'!$A:$Y,$IU82+CL$23-$G$23,$IT82)</f>
        <v>51.000000000000007</v>
      </c>
      <c r="CM82" s="12">
        <f>INDEX('O3-8hr'!$A:$Y,$IU82+CM$23-$G$23,$IT82)</f>
        <v>58</v>
      </c>
      <c r="CN82" s="12">
        <f>INDEX('O3-8hr'!$A:$Y,$IU82+CN$23-$G$23,$IT82)</f>
        <v>76</v>
      </c>
      <c r="CO82" s="12">
        <f>INDEX('O3-8hr'!$A:$Y,$IU82+CO$23-$G$23,$IT82)</f>
        <v>71.000000000000014</v>
      </c>
      <c r="CP82" s="12">
        <f>INDEX('O3-8hr'!$A:$Y,$IU82+CP$23-$G$23,$IT82)</f>
        <v>61.000000000000007</v>
      </c>
      <c r="CQ82" s="12">
        <f>INDEX('O3-8hr'!$A:$Y,$IU82+CQ$23-$G$23,$IT82)</f>
        <v>52.000000000000007</v>
      </c>
      <c r="CR82" s="12">
        <f>INDEX('O3-8hr'!$A:$Y,$IU82+CR$23-$G$23,$IT82)</f>
        <v>23</v>
      </c>
      <c r="CS82" s="12">
        <f>INDEX('O3-8hr'!$A:$Y,$IU82+CS$23-$G$23,$IT82)</f>
        <v>21</v>
      </c>
      <c r="CT82" s="12">
        <f>INDEX('O3-8hr'!$A:$Y,$IU82+CT$23-$G$23,$IT82)</f>
        <v>43</v>
      </c>
      <c r="CU82" s="12">
        <f>INDEX('O3-8hr'!$A:$Y,$IU82+CU$23-$G$23,$IT82)</f>
        <v>54</v>
      </c>
      <c r="CV82" s="12">
        <f>INDEX('O3-8hr'!$A:$Y,$IU82+CV$23-$G$23,$IT82)</f>
        <v>30</v>
      </c>
      <c r="CW82" s="12">
        <f>INDEX('O3-8hr'!$A:$Y,$IU82+CW$23-$G$23,$IT82)</f>
        <v>22.000000000000004</v>
      </c>
      <c r="CX82" s="12">
        <f>INDEX('O3-8hr'!$A:$Y,$IU82+CX$23-$G$23,$IT82)</f>
        <v>40</v>
      </c>
      <c r="CY82" s="12">
        <f>INDEX('O3-8hr'!$A:$Y,$IU82+CY$23-$G$23,$IT82)</f>
        <v>35</v>
      </c>
      <c r="CZ82" s="12">
        <f>INDEX('O3-8hr'!$A:$Y,$IU82+CZ$23-$G$23,$IT82)</f>
        <v>51.000000000000007</v>
      </c>
      <c r="DA82" s="12">
        <f>INDEX('O3-8hr'!$A:$Y,$IU82+DA$23-$G$23,$IT82)</f>
        <v>62</v>
      </c>
      <c r="DB82" s="12">
        <f>INDEX('O3-8hr'!$A:$Y,$IU82+DB$23-$G$23,$IT82)</f>
        <v>43</v>
      </c>
      <c r="DC82" s="12">
        <f>INDEX('O3-8hr'!$A:$Y,$IU82+DC$23-$G$23,$IT82)</f>
        <v>59.000000000000007</v>
      </c>
      <c r="DD82" s="12">
        <f>INDEX('O3-8hr'!$A:$Y,$IU82+DD$23-$G$23,$IT82)</f>
        <v>51.000000000000007</v>
      </c>
      <c r="DE82" s="12">
        <f>INDEX('O3-8hr'!$A:$Y,$IU82+DE$23-$G$23,$IT82)</f>
        <v>60</v>
      </c>
      <c r="DF82" s="12">
        <f>INDEX('O3-8hr'!$A:$Y,$IU82+DF$23-$G$23,$IT82)</f>
        <v>64</v>
      </c>
      <c r="DG82" s="12">
        <f>INDEX('O3-8hr'!$A:$Y,$IU82+DG$23-$G$23,$IT82)</f>
        <v>49</v>
      </c>
      <c r="DH82" s="12">
        <f>INDEX('O3-8hr'!$A:$Y,$IU82+DH$23-$G$23,$IT82)</f>
        <v>50</v>
      </c>
      <c r="DI82" s="12">
        <f>INDEX('O3-8hr'!$A:$Y,$IU82+DI$23-$G$23,$IT82)</f>
        <v>48</v>
      </c>
      <c r="DJ82" s="12">
        <f>INDEX('O3-8hr'!$A:$Y,$IU82+DJ$23-$G$23,$IT82)</f>
        <v>39</v>
      </c>
      <c r="DK82" s="12">
        <f>INDEX('O3-8hr'!$A:$Y,$IU82+DK$23-$G$23,$IT82)</f>
        <v>44.000000000000007</v>
      </c>
      <c r="DL82" s="12">
        <f>INDEX('O3-8hr'!$A:$Y,$IU82+DL$23-$G$23,$IT82)</f>
        <v>46</v>
      </c>
      <c r="DM82" s="12">
        <f>INDEX('O3-8hr'!$A:$Y,$IU82+DM$23-$G$23,$IT82)</f>
        <v>55</v>
      </c>
      <c r="DN82" s="12">
        <f>INDEX('O3-8hr'!$A:$Y,$IU82+DN$23-$G$23,$IT82)</f>
        <v>58</v>
      </c>
      <c r="DO82" s="12">
        <f>INDEX('O3-8hr'!$A:$Y,$IU82+DO$23-$G$23,$IT82)</f>
        <v>49</v>
      </c>
      <c r="DP82" s="12">
        <f>INDEX('O3-8hr'!$A:$Y,$IU82+DP$23-$G$23,$IT82)</f>
        <v>59.000000000000007</v>
      </c>
      <c r="DQ82" s="12">
        <f>INDEX('O3-8hr'!$A:$Y,$IU82+DQ$23-$G$23,$IT82)</f>
        <v>46</v>
      </c>
      <c r="DR82" s="12">
        <f>INDEX('O3-8hr'!$A:$Y,$IU82+DR$23-$G$23,$IT82)</f>
        <v>47</v>
      </c>
      <c r="DS82" s="12">
        <f>INDEX('O3-8hr'!$A:$Y,$IU82+DS$23-$G$23,$IT82)</f>
        <v>55</v>
      </c>
      <c r="DT82" s="12">
        <f>INDEX('O3-8hr'!$A:$Y,$IU82+DT$23-$G$23,$IT82)</f>
        <v>53.000000000000007</v>
      </c>
      <c r="DU82" s="12">
        <f>INDEX('O3-8hr'!$A:$Y,$IU82+DU$23-$G$23,$IT82)</f>
        <v>46</v>
      </c>
      <c r="DV82" s="12">
        <f>INDEX('O3-8hr'!$A:$Y,$IU82+DV$23-$G$23,$IT82)</f>
        <v>42</v>
      </c>
      <c r="DW82" s="12">
        <f>INDEX('O3-8hr'!$A:$Y,$IU82+DW$23-$G$23,$IT82)</f>
        <v>56</v>
      </c>
      <c r="DX82" s="12">
        <f>INDEX('O3-8hr'!$A:$Y,$IU82+DX$23-$G$23,$IT82)</f>
        <v>49</v>
      </c>
      <c r="DY82" s="12">
        <f>INDEX('O3-8hr'!$A:$Y,$IU82+DY$23-$G$23,$IT82)</f>
        <v>43</v>
      </c>
      <c r="DZ82" s="12">
        <f>INDEX('O3-8hr'!$A:$Y,$IU82+DZ$23-$G$23,$IT82)</f>
        <v>46</v>
      </c>
      <c r="EA82" s="12">
        <f>INDEX('O3-8hr'!$A:$Y,$IU82+EA$23-$G$23,$IT82)</f>
        <v>34</v>
      </c>
      <c r="EB82" s="12">
        <f>INDEX('O3-8hr'!$A:$Y,$IU82+EB$23-$G$23,$IT82)</f>
        <v>35</v>
      </c>
      <c r="EC82" s="12">
        <f>INDEX('O3-8hr'!$A:$Y,$IU82+EC$23-$G$23,$IT82)</f>
        <v>49</v>
      </c>
      <c r="ED82" s="12">
        <f>INDEX('O3-8hr'!$A:$Y,$IU82+ED$23-$G$23,$IT82)</f>
        <v>58</v>
      </c>
      <c r="EE82" s="12">
        <f>INDEX('O3-8hr'!$A:$Y,$IU82+EE$23-$G$23,$IT82)</f>
        <v>68</v>
      </c>
      <c r="EF82" s="12">
        <f>INDEX('O3-8hr'!$A:$Y,$IU82+EF$23-$G$23,$IT82)</f>
        <v>63</v>
      </c>
      <c r="EG82" s="12">
        <f>INDEX('O3-8hr'!$A:$Y,$IU82+EG$23-$G$23,$IT82)</f>
        <v>55</v>
      </c>
      <c r="EH82" s="12">
        <f>INDEX('O3-8hr'!$A:$Y,$IU82+EH$23-$G$23,$IT82)</f>
        <v>46</v>
      </c>
      <c r="EI82" s="12">
        <f>INDEX('O3-8hr'!$A:$Y,$IU82+EI$23-$G$23,$IT82)</f>
        <v>42</v>
      </c>
      <c r="EJ82" s="12">
        <f>INDEX('O3-8hr'!$A:$Y,$IU82+EJ$23-$G$23,$IT82)</f>
        <v>51.000000000000007</v>
      </c>
      <c r="EK82" s="12">
        <f>INDEX('O3-8hr'!$A:$Y,$IU82+EK$23-$G$23,$IT82)</f>
        <v>37.000000000000007</v>
      </c>
      <c r="EL82" s="12">
        <f>INDEX('O3-8hr'!$A:$Y,$IU82+EL$23-$G$23,$IT82)</f>
        <v>41</v>
      </c>
      <c r="EM82" s="12">
        <f>INDEX('O3-8hr'!$A:$Y,$IU82+EM$23-$G$23,$IT82)</f>
        <v>54</v>
      </c>
      <c r="EN82" s="12">
        <f>INDEX('O3-8hr'!$A:$Y,$IU82+EN$23-$G$23,$IT82)</f>
        <v>41</v>
      </c>
      <c r="EO82" s="12">
        <f>INDEX('O3-8hr'!$A:$Y,$IU82+EO$23-$G$23,$IT82)</f>
        <v>50</v>
      </c>
      <c r="EP82" s="12">
        <f>INDEX('O3-8hr'!$A:$Y,$IU82+EP$23-$G$23,$IT82)</f>
        <v>43</v>
      </c>
      <c r="EQ82" s="12">
        <f>INDEX('O3-8hr'!$A:$Y,$IU82+EQ$23-$G$23,$IT82)</f>
        <v>51.000000000000007</v>
      </c>
      <c r="ER82" s="12">
        <f>INDEX('O3-8hr'!$A:$Y,$IU82+ER$23-$G$23,$IT82)</f>
        <v>50</v>
      </c>
      <c r="ES82" s="12">
        <f>INDEX('O3-8hr'!$A:$Y,$IU82+ES$23-$G$23,$IT82)</f>
        <v>56</v>
      </c>
      <c r="ET82" s="12">
        <f>INDEX('O3-8hr'!$A:$Y,$IU82+ET$23-$G$23,$IT82)</f>
        <v>53.000000000000007</v>
      </c>
      <c r="EU82" s="12">
        <f>INDEX('O3-8hr'!$A:$Y,$IU82+EU$23-$G$23,$IT82)</f>
        <v>62</v>
      </c>
      <c r="EV82" s="12">
        <f>INDEX('O3-8hr'!$A:$Y,$IU82+EV$23-$G$23,$IT82)</f>
        <v>54</v>
      </c>
      <c r="EW82" s="12">
        <f>INDEX('O3-8hr'!$A:$Y,$IU82+EW$23-$G$23,$IT82)</f>
        <v>49</v>
      </c>
      <c r="EX82" s="12">
        <f>INDEX('O3-8hr'!$A:$Y,$IU82+EX$23-$G$23,$IT82)</f>
        <v>58</v>
      </c>
      <c r="EY82" s="12">
        <f>INDEX('O3-8hr'!$A:$Y,$IU82+EY$23-$G$23,$IT82)</f>
        <v>57</v>
      </c>
      <c r="EZ82" s="12">
        <f>INDEX('O3-8hr'!$A:$Y,$IU82+EZ$23-$G$23,$IT82)</f>
        <v>45.000000000000007</v>
      </c>
      <c r="FA82" s="12">
        <f>INDEX('O3-8hr'!$A:$Y,$IU82+FA$23-$G$23,$IT82)</f>
        <v>52.000000000000007</v>
      </c>
      <c r="FB82" s="12">
        <f>INDEX('O3-8hr'!$A:$Y,$IU82+FB$23-$G$23,$IT82)</f>
        <v>48</v>
      </c>
      <c r="FC82" s="12">
        <f>INDEX('O3-8hr'!$A:$Y,$IU82+FC$23-$G$23,$IT82)</f>
        <v>41</v>
      </c>
      <c r="FD82" s="12">
        <f>INDEX('O3-8hr'!$A:$Y,$IU82+FD$23-$G$23,$IT82)</f>
        <v>38</v>
      </c>
      <c r="FE82" s="12">
        <f>INDEX('O3-8hr'!$A:$Y,$IU82+FE$23-$G$23,$IT82)</f>
        <v>31</v>
      </c>
      <c r="FF82" s="12">
        <f>INDEX('O3-8hr'!$A:$Y,$IU82+FF$23-$G$23,$IT82)</f>
        <v>27</v>
      </c>
      <c r="FG82" s="12">
        <f>INDEX('O3-8hr'!$A:$Y,$IU82+FG$23-$G$23,$IT82)</f>
        <v>28</v>
      </c>
      <c r="FH82" s="12">
        <f>INDEX('O3-8hr'!$A:$Y,$IU82+FH$23-$G$23,$IT82)</f>
        <v>33</v>
      </c>
      <c r="FI82" s="12">
        <f>INDEX('O3-8hr'!$A:$Y,$IU82+FI$23-$G$23,$IT82)</f>
        <v>40</v>
      </c>
      <c r="FJ82" s="12">
        <f>INDEX('O3-8hr'!$A:$Y,$IU82+FJ$23-$G$23,$IT82)</f>
        <v>38</v>
      </c>
      <c r="FK82" s="12">
        <f>INDEX('O3-8hr'!$A:$Y,$IU82+FK$23-$G$23,$IT82)</f>
        <v>42</v>
      </c>
      <c r="FL82" s="12">
        <f>INDEX('O3-8hr'!$A:$Y,$IU82+FL$23-$G$23,$IT82)</f>
        <v>38</v>
      </c>
      <c r="FM82" s="12">
        <f>INDEX('O3-8hr'!$A:$Y,$IU82+FM$23-$G$23,$IT82)</f>
        <v>23</v>
      </c>
      <c r="FN82" s="12">
        <f>INDEX('O3-8hr'!$A:$Y,$IU82+FN$23-$G$23,$IT82)</f>
        <v>24</v>
      </c>
      <c r="FO82" s="12">
        <f>INDEX('O3-8hr'!$A:$Y,$IU82+FO$23-$G$23,$IT82)</f>
        <v>28</v>
      </c>
      <c r="FP82" s="12">
        <f>INDEX('O3-8hr'!$A:$Y,$IU82+FP$23-$G$23,$IT82)</f>
        <v>37.000000000000007</v>
      </c>
      <c r="FQ82" s="12">
        <f>INDEX('O3-8hr'!$A:$Y,$IU82+FQ$23-$G$23,$IT82)</f>
        <v>36.000000000000007</v>
      </c>
      <c r="FR82" s="12">
        <f>INDEX('O3-8hr'!$A:$Y,$IU82+FR$23-$G$23,$IT82)</f>
        <v>39</v>
      </c>
      <c r="FS82" s="12">
        <f>INDEX('O3-8hr'!$A:$Y,$IU82+FS$23-$G$23,$IT82)</f>
        <v>30</v>
      </c>
      <c r="FT82" s="12">
        <f>INDEX('O3-8hr'!$A:$Y,$IU82+FT$23-$G$23,$IT82)</f>
        <v>47</v>
      </c>
      <c r="FU82" s="12">
        <f>INDEX('O3-8hr'!$A:$Y,$IU82+FU$23-$G$23,$IT82)</f>
        <v>44.000000000000007</v>
      </c>
      <c r="FV82" s="12">
        <f>INDEX('O3-8hr'!$A:$Y,$IU82+FV$23-$G$23,$IT82)</f>
        <v>45.000000000000007</v>
      </c>
      <c r="FW82" s="12">
        <f>INDEX('O3-8hr'!$A:$Y,$IU82+FW$23-$G$23,$IT82)</f>
        <v>56</v>
      </c>
      <c r="FX82" s="12">
        <f>INDEX('O3-8hr'!$A:$Y,$IU82+FX$23-$G$23,$IT82)</f>
        <v>37.000000000000007</v>
      </c>
      <c r="FY82" s="12">
        <f>INDEX('O3-8hr'!$A:$Y,$IU82+FY$23-$G$23,$IT82)</f>
        <v>34</v>
      </c>
      <c r="FZ82" s="12">
        <f>INDEX('O3-8hr'!$A:$Y,$IU82+FZ$23-$G$23,$IT82)</f>
        <v>43</v>
      </c>
      <c r="GA82" s="12">
        <f>INDEX('O3-8hr'!$A:$Y,$IU82+GA$23-$G$23,$IT82)</f>
        <v>57</v>
      </c>
      <c r="GB82" s="12">
        <f>INDEX('O3-8hr'!$A:$Y,$IU82+GB$23-$G$23,$IT82)</f>
        <v>47</v>
      </c>
      <c r="GC82" s="12">
        <f>INDEX('O3-8hr'!$A:$Y,$IU82+GC$23-$G$23,$IT82)</f>
        <v>55</v>
      </c>
      <c r="GD82" s="12">
        <f>INDEX('O3-8hr'!$A:$Y,$IU82+GD$23-$G$23,$IT82)</f>
        <v>47</v>
      </c>
      <c r="GE82" s="12">
        <f>INDEX('O3-8hr'!$A:$Y,$IU82+GE$23-$G$23,$IT82)</f>
        <v>37.000000000000007</v>
      </c>
      <c r="GF82" s="12">
        <f>INDEX('O3-8hr'!$A:$Y,$IU82+GF$23-$G$23,$IT82)</f>
        <v>48</v>
      </c>
      <c r="GG82" s="12">
        <f>INDEX('O3-8hr'!$A:$Y,$IU82+GG$23-$G$23,$IT82)</f>
        <v>50</v>
      </c>
      <c r="GH82" s="12">
        <f>INDEX('O3-8hr'!$A:$Y,$IU82+GH$23-$G$23,$IT82)</f>
        <v>53.000000000000007</v>
      </c>
      <c r="GI82" s="12">
        <f>INDEX('O3-8hr'!$A:$Y,$IU82+GI$23-$G$23,$IT82)</f>
        <v>35</v>
      </c>
      <c r="GJ82" s="12">
        <f>INDEX('O3-8hr'!$A:$Y,$IU82+GJ$23-$G$23,$IT82)</f>
        <v>31</v>
      </c>
      <c r="GK82" s="12">
        <f>INDEX('O3-8hr'!$A:$Y,$IU82+GK$23-$G$23,$IT82)</f>
        <v>22.000000000000004</v>
      </c>
      <c r="GL82" s="12">
        <f>INDEX('O3-8hr'!$A:$Y,$IU82+GL$23-$G$23,$IT82)</f>
        <v>30</v>
      </c>
      <c r="GM82" s="12">
        <f>INDEX('O3-8hr'!$A:$Y,$IU82+GM$23-$G$23,$IT82)</f>
        <v>34</v>
      </c>
      <c r="GN82" s="12">
        <f>INDEX('O3-8hr'!$A:$Y,$IU82+GN$23-$G$23,$IT82)</f>
        <v>56</v>
      </c>
      <c r="GO82" s="12">
        <f>INDEX('O3-8hr'!$A:$Y,$IU82+GO$23-$G$23,$IT82)</f>
        <v>45.000000000000007</v>
      </c>
      <c r="GP82" s="12">
        <f>INDEX('O3-8hr'!$A:$Y,$IU82+GP$23-$G$23,$IT82)</f>
        <v>60</v>
      </c>
      <c r="GQ82" s="12">
        <f>INDEX('O3-8hr'!$A:$Y,$IU82+GQ$23-$G$23,$IT82)</f>
        <v>46</v>
      </c>
      <c r="GR82" s="12">
        <f>INDEX('O3-8hr'!$A:$Y,$IU82+GR$23-$G$23,$IT82)</f>
        <v>41</v>
      </c>
      <c r="GS82" s="12">
        <f>INDEX('O3-8hr'!$A:$Y,$IU82+GS$23-$G$23,$IT82)</f>
        <v>37.000000000000007</v>
      </c>
      <c r="GT82" s="12">
        <f>INDEX('O3-8hr'!$A:$Y,$IU82+GT$23-$G$23,$IT82)</f>
        <v>33</v>
      </c>
      <c r="GU82" s="12">
        <f>INDEX('O3-8hr'!$A:$Y,$IU82+GU$23-$G$23,$IT82)</f>
        <v>43</v>
      </c>
      <c r="GV82" s="12">
        <f>INDEX('O3-8hr'!$A:$Y,$IU82+GV$23-$G$23,$IT82)</f>
        <v>62</v>
      </c>
      <c r="GW82" s="12">
        <f>INDEX('O3-8hr'!$A:$Y,$IU82+GW$23-$G$23,$IT82)</f>
        <v>27</v>
      </c>
      <c r="GX82" s="12">
        <f>INDEX('O3-8hr'!$A:$Y,$IU82+GX$23-$G$23,$IT82)</f>
        <v>30</v>
      </c>
      <c r="GY82" s="12">
        <f>INDEX('O3-8hr'!$A:$Y,$IU82+GY$23-$G$23,$IT82)</f>
        <v>40</v>
      </c>
      <c r="GZ82" s="12">
        <f>INDEX('O3-8hr'!$A:$Y,$IU82+GZ$23-$G$23,$IT82)</f>
        <v>26.000000000000004</v>
      </c>
      <c r="HA82" s="12">
        <f>INDEX('O3-8hr'!$A:$Y,$IU82+HA$23-$G$23,$IT82)</f>
        <v>22.000000000000004</v>
      </c>
      <c r="HB82" s="12">
        <f>INDEX('O3-8hr'!$A:$Y,$IU82+HB$23-$G$23,$IT82)</f>
        <v>18.000000000000004</v>
      </c>
      <c r="HC82" s="12">
        <f>INDEX('O3-8hr'!$A:$Y,$IU82+HC$23-$G$23,$IT82)</f>
        <v>34</v>
      </c>
      <c r="HD82" s="12">
        <f>INDEX('O3-8hr'!$A:$Y,$IU82+HD$23-$G$23,$IT82)</f>
        <v>40</v>
      </c>
      <c r="HE82" s="12">
        <f>INDEX('O3-8hr'!$A:$Y,$IU82+HE$23-$G$23,$IT82)</f>
        <v>58</v>
      </c>
      <c r="HF82" s="12">
        <f>INDEX('O3-8hr'!$A:$Y,$IU82+HF$23-$G$23,$IT82)</f>
        <v>19</v>
      </c>
      <c r="HG82" s="12">
        <f>INDEX('O3-8hr'!$A:$Y,$IU82+HG$23-$G$23,$IT82)</f>
        <v>36.000000000000007</v>
      </c>
      <c r="HH82" s="12">
        <f>INDEX('O3-8hr'!$A:$Y,$IU82+HH$23-$G$23,$IT82)</f>
        <v>38</v>
      </c>
      <c r="HI82" s="12">
        <f>INDEX('O3-8hr'!$A:$Y,$IU82+HI$23-$G$23,$IT82)</f>
        <v>24</v>
      </c>
      <c r="HJ82" s="12">
        <f>INDEX('O3-8hr'!$A:$Y,$IU82+HJ$23-$G$23,$IT82)</f>
        <v>29</v>
      </c>
      <c r="HK82" s="12">
        <f>INDEX('O3-8hr'!$A:$Y,$IU82+HK$23-$G$23,$IT82)</f>
        <v>21</v>
      </c>
      <c r="HL82" s="12">
        <f>INDEX('O3-8hr'!$A:$Y,$IU82+HL$23-$G$23,$IT82)</f>
        <v>21</v>
      </c>
      <c r="HM82" s="12">
        <f>INDEX('O3-8hr'!$A:$Y,$IU82+HM$23-$G$23,$IT82)</f>
        <v>22.000000000000004</v>
      </c>
      <c r="HN82" s="12">
        <f>INDEX('O3-8hr'!$A:$Y,$IU82+HN$23-$G$23,$IT82)</f>
        <v>31</v>
      </c>
      <c r="HO82" s="12">
        <f>INDEX('O3-8hr'!$A:$Y,$IU82+HO$23-$G$23,$IT82)</f>
        <v>39</v>
      </c>
      <c r="HP82" s="12">
        <f>INDEX('O3-8hr'!$A:$Y,$IU82+HP$23-$G$23,$IT82)</f>
        <v>30</v>
      </c>
      <c r="HQ82" s="12">
        <f>INDEX('O3-8hr'!$A:$Y,$IU82+HQ$23-$G$23,$IT82)</f>
        <v>23</v>
      </c>
      <c r="HR82" s="12">
        <f>INDEX('O3-8hr'!$A:$Y,$IU82+HR$23-$G$23,$IT82)</f>
        <v>30</v>
      </c>
      <c r="HS82" s="12">
        <f>INDEX('O3-8hr'!$A:$Y,$IU82+HS$23-$G$23,$IT82)</f>
        <v>31</v>
      </c>
      <c r="HT82" s="12">
        <f>INDEX('O3-8hr'!$A:$Y,$IU82+HT$23-$G$23,$IT82)</f>
        <v>29</v>
      </c>
      <c r="HU82" s="12">
        <f>INDEX('O3-8hr'!$A:$Y,$IU82+HU$23-$G$23,$IT82)</f>
        <v>23</v>
      </c>
      <c r="HV82" s="12">
        <f>INDEX('O3-8hr'!$A:$Y,$IU82+HV$23-$G$23,$IT82)</f>
        <v>33</v>
      </c>
      <c r="HW82" s="12">
        <f>INDEX('O3-8hr'!$A:$Y,$IU82+HW$23-$G$23,$IT82)</f>
        <v>36.000000000000007</v>
      </c>
      <c r="HX82" s="12">
        <f>INDEX('O3-8hr'!$A:$Y,$IU82+HX$23-$G$23,$IT82)</f>
        <v>34</v>
      </c>
      <c r="HY82" s="12">
        <f>INDEX('O3-8hr'!$A:$Y,$IU82+HY$23-$G$23,$IT82)</f>
        <v>39</v>
      </c>
      <c r="HZ82" s="12">
        <f>INDEX('O3-8hr'!$A:$Y,$IU82+HZ$23-$G$23,$IT82)</f>
        <v>28</v>
      </c>
      <c r="IA82" s="12">
        <f>INDEX('O3-8hr'!$A:$Y,$IU82+IA$23-$G$23,$IT82)</f>
        <v>39</v>
      </c>
      <c r="IB82" s="12">
        <f>INDEX('O3-8hr'!$A:$Y,$IU82+IB$23-$G$23,$IT82)</f>
        <v>38</v>
      </c>
      <c r="IC82" s="12">
        <f>INDEX('O3-8hr'!$A:$Y,$IU82+IC$23-$G$23,$IT82)</f>
        <v>38</v>
      </c>
      <c r="ID82" s="12">
        <f>INDEX('O3-8hr'!$A:$Y,$IU82+ID$23-$G$23,$IT82)</f>
        <v>40</v>
      </c>
      <c r="IE82" s="12">
        <f>INDEX('O3-8hr'!$A:$Y,$IU82+IE$23-$G$23,$IT82)</f>
        <v>42</v>
      </c>
      <c r="IF82" s="12">
        <f>INDEX('O3-8hr'!$A:$Y,$IU82+IF$23-$G$23,$IT82)</f>
        <v>35</v>
      </c>
      <c r="IG82" s="12">
        <f>INDEX('O3-8hr'!$A:$Y,$IU82+IG$23-$G$23,$IT82)</f>
        <v>32</v>
      </c>
      <c r="IH82" s="12">
        <f>INDEX('O3-8hr'!$A:$Y,$IU82+IH$23-$G$23,$IT82)</f>
        <v>29</v>
      </c>
      <c r="II82" s="12">
        <f>INDEX('O3-8hr'!$A:$Y,$IU82+II$23-$G$23,$IT82)</f>
        <v>35</v>
      </c>
      <c r="IJ82" s="12">
        <f>INDEX('O3-8hr'!$A:$Y,$IU82+IJ$23-$G$23,$IT82)</f>
        <v>41</v>
      </c>
      <c r="IK82" s="12">
        <f>INDEX('O3-8hr'!$A:$Y,$IU82+IK$23-$G$23,$IT82)</f>
        <v>33</v>
      </c>
      <c r="IL82" s="12">
        <f>INDEX('O3-8hr'!$A:$Y,$IU82+IL$23-$G$23,$IT82)</f>
        <v>30</v>
      </c>
      <c r="IM82" s="12">
        <f>INDEX('O3-8hr'!$A:$Y,$IU82+IM$23-$G$23,$IT82)</f>
        <v>33</v>
      </c>
      <c r="IN82" s="12">
        <f>INDEX('O3-8hr'!$A:$Y,$IU82+IN$23-$G$23,$IT82)</f>
        <v>35</v>
      </c>
      <c r="IO82" s="12">
        <f>INDEX('O3-8hr'!$A:$Y,$IU82+IO$23-$G$23,$IT82)</f>
        <v>40</v>
      </c>
      <c r="IP82" s="12">
        <f>INDEX('O3-8hr'!$A:$Y,$IU82+IP$23-$G$23,$IT82)</f>
        <v>36.000000000000007</v>
      </c>
      <c r="IQ82" s="17">
        <f>INDEX('O3-8hr'!$A:$Y,$IU82+IQ$23-$G$23,$IT82)</f>
        <v>22.000000000000004</v>
      </c>
      <c r="IR82" s="26">
        <f t="shared" si="59"/>
        <v>76</v>
      </c>
      <c r="IT82" s="26">
        <f>MATCH($B82,'O3-8hr'!$1:$1,0)</f>
        <v>8</v>
      </c>
      <c r="IU82" s="38">
        <f>MATCH(DATE($A82,$IT$19,$IU$19),'O3-8hr'!$B:$B,0)</f>
        <v>431</v>
      </c>
    </row>
    <row r="83" spans="1:255" ht="12.75" customHeight="1" x14ac:dyDescent="0.2">
      <c r="A83" s="26">
        <v>2016</v>
      </c>
      <c r="B83" s="26">
        <v>240150003</v>
      </c>
      <c r="C83" s="88">
        <f>INDEX(Sites!$A:$N,MATCH($B83,Sites!$A:$A,0),2)</f>
        <v>39.701444000000002</v>
      </c>
      <c r="D83" s="26" t="str">
        <f>INDEX(Sites!$A:$N,MATCH($B83,Sites!$A:$A,0),4)</f>
        <v>MD</v>
      </c>
      <c r="E83" s="26" t="str">
        <f>INDEX(Sites!$A:$N,MATCH($B83,Sites!$A:$A,0),10)</f>
        <v>128.0</v>
      </c>
      <c r="F83" s="148" t="str">
        <f>INDEX(Sites!$A:$N,MATCH($B83,Sites!$A:$A,0),6)</f>
        <v>Cecil (Fair Hill)</v>
      </c>
      <c r="G83" s="18" t="str">
        <f>INDEX('O3-8hr'!$A:$Y,$IU83+G$23-$G$23,$IT83)</f>
        <v/>
      </c>
      <c r="H83" s="12" t="str">
        <f>INDEX('O3-8hr'!$A:$Y,$IU83+H$23-$G$23,$IT83)</f>
        <v/>
      </c>
      <c r="I83" s="12" t="str">
        <f>INDEX('O3-8hr'!$A:$Y,$IU83+I$23-$G$23,$IT83)</f>
        <v/>
      </c>
      <c r="J83" s="12" t="str">
        <f>INDEX('O3-8hr'!$A:$Y,$IU83+J$23-$G$23,$IT83)</f>
        <v/>
      </c>
      <c r="K83" s="12" t="str">
        <f>INDEX('O3-8hr'!$A:$Y,$IU83+K$23-$G$23,$IT83)</f>
        <v/>
      </c>
      <c r="L83" s="12" t="str">
        <f>INDEX('O3-8hr'!$A:$Y,$IU83+L$23-$G$23,$IT83)</f>
        <v/>
      </c>
      <c r="M83" s="12" t="str">
        <f>INDEX('O3-8hr'!$A:$Y,$IU83+M$23-$G$23,$IT83)</f>
        <v/>
      </c>
      <c r="N83" s="12" t="str">
        <f>INDEX('O3-8hr'!$A:$Y,$IU83+N$23-$G$23,$IT83)</f>
        <v/>
      </c>
      <c r="O83" s="12" t="str">
        <f>INDEX('O3-8hr'!$A:$Y,$IU83+O$23-$G$23,$IT83)</f>
        <v/>
      </c>
      <c r="P83" s="12" t="str">
        <f>INDEX('O3-8hr'!$A:$Y,$IU83+P$23-$G$23,$IT83)</f>
        <v/>
      </c>
      <c r="Q83" s="12" t="str">
        <f>INDEX('O3-8hr'!$A:$Y,$IU83+Q$23-$G$23,$IT83)</f>
        <v/>
      </c>
      <c r="R83" s="12" t="str">
        <f>INDEX('O3-8hr'!$A:$Y,$IU83+R$23-$G$23,$IT83)</f>
        <v/>
      </c>
      <c r="S83" s="12" t="str">
        <f>INDEX('O3-8hr'!$A:$Y,$IU83+S$23-$G$23,$IT83)</f>
        <v/>
      </c>
      <c r="T83" s="12" t="str">
        <f>INDEX('O3-8hr'!$A:$Y,$IU83+T$23-$G$23,$IT83)</f>
        <v/>
      </c>
      <c r="U83" s="12" t="str">
        <f>INDEX('O3-8hr'!$A:$Y,$IU83+U$23-$G$23,$IT83)</f>
        <v/>
      </c>
      <c r="V83" s="12" t="str">
        <f>INDEX('O3-8hr'!$A:$Y,$IU83+V$23-$G$23,$IT83)</f>
        <v/>
      </c>
      <c r="W83" s="12" t="str">
        <f>INDEX('O3-8hr'!$A:$Y,$IU83+W$23-$G$23,$IT83)</f>
        <v/>
      </c>
      <c r="X83" s="12" t="str">
        <f>INDEX('O3-8hr'!$A:$Y,$IU83+X$23-$G$23,$IT83)</f>
        <v/>
      </c>
      <c r="Y83" s="12" t="str">
        <f>INDEX('O3-8hr'!$A:$Y,$IU83+Y$23-$G$23,$IT83)</f>
        <v/>
      </c>
      <c r="Z83" s="12" t="str">
        <f>INDEX('O3-8hr'!$A:$Y,$IU83+Z$23-$G$23,$IT83)</f>
        <v/>
      </c>
      <c r="AA83" s="12" t="str">
        <f>INDEX('O3-8hr'!$A:$Y,$IU83+AA$23-$G$23,$IT83)</f>
        <v/>
      </c>
      <c r="AB83" s="12" t="str">
        <f>INDEX('O3-8hr'!$A:$Y,$IU83+AB$23-$G$23,$IT83)</f>
        <v/>
      </c>
      <c r="AC83" s="12" t="str">
        <f>INDEX('O3-8hr'!$A:$Y,$IU83+AC$23-$G$23,$IT83)</f>
        <v/>
      </c>
      <c r="AD83" s="12" t="str">
        <f>INDEX('O3-8hr'!$A:$Y,$IU83+AD$23-$G$23,$IT83)</f>
        <v/>
      </c>
      <c r="AE83" s="12" t="str">
        <f>INDEX('O3-8hr'!$A:$Y,$IU83+AE$23-$G$23,$IT83)</f>
        <v/>
      </c>
      <c r="AF83" s="12" t="str">
        <f>INDEX('O3-8hr'!$A:$Y,$IU83+AF$23-$G$23,$IT83)</f>
        <v/>
      </c>
      <c r="AG83" s="12" t="str">
        <f>INDEX('O3-8hr'!$A:$Y,$IU83+AG$23-$G$23,$IT83)</f>
        <v/>
      </c>
      <c r="AH83" s="12" t="str">
        <f>INDEX('O3-8hr'!$A:$Y,$IU83+AH$23-$G$23,$IT83)</f>
        <v/>
      </c>
      <c r="AI83" s="12" t="str">
        <f>INDEX('O3-8hr'!$A:$Y,$IU83+AI$23-$G$23,$IT83)</f>
        <v/>
      </c>
      <c r="AJ83" s="12" t="str">
        <f>INDEX('O3-8hr'!$A:$Y,$IU83+AJ$23-$G$23,$IT83)</f>
        <v/>
      </c>
      <c r="AK83" s="12">
        <f>INDEX('O3-8hr'!$A:$Y,$IU83+AK$23-$G$23,$IT83)</f>
        <v>34</v>
      </c>
      <c r="AL83" s="12">
        <f>INDEX('O3-8hr'!$A:$Y,$IU83+AL$23-$G$23,$IT83)</f>
        <v>46</v>
      </c>
      <c r="AM83" s="12">
        <f>INDEX('O3-8hr'!$A:$Y,$IU83+AM$23-$G$23,$IT83)</f>
        <v>42</v>
      </c>
      <c r="AN83" s="12">
        <f>INDEX('O3-8hr'!$A:$Y,$IU83+AN$23-$G$23,$IT83)</f>
        <v>45.000000000000007</v>
      </c>
      <c r="AO83" s="12">
        <f>INDEX('O3-8hr'!$A:$Y,$IU83+AO$23-$G$23,$IT83)</f>
        <v>37.000000000000007</v>
      </c>
      <c r="AP83" s="12">
        <f>INDEX('O3-8hr'!$A:$Y,$IU83+AP$23-$G$23,$IT83)</f>
        <v>43</v>
      </c>
      <c r="AQ83" s="12">
        <f>INDEX('O3-8hr'!$A:$Y,$IU83+AQ$23-$G$23,$IT83)</f>
        <v>50</v>
      </c>
      <c r="AR83" s="12">
        <f>INDEX('O3-8hr'!$A:$Y,$IU83+AR$23-$G$23,$IT83)</f>
        <v>41</v>
      </c>
      <c r="AS83" s="12">
        <f>INDEX('O3-8hr'!$A:$Y,$IU83+AS$23-$G$23,$IT83)</f>
        <v>43</v>
      </c>
      <c r="AT83" s="12">
        <f>INDEX('O3-8hr'!$A:$Y,$IU83+AT$23-$G$23,$IT83)</f>
        <v>40</v>
      </c>
      <c r="AU83" s="12">
        <f>INDEX('O3-8hr'!$A:$Y,$IU83+AU$23-$G$23,$IT83)</f>
        <v>45.000000000000007</v>
      </c>
      <c r="AV83" s="12">
        <f>INDEX('O3-8hr'!$A:$Y,$IU83+AV$23-$G$23,$IT83)</f>
        <v>51.000000000000007</v>
      </c>
      <c r="AW83" s="12">
        <f>INDEX('O3-8hr'!$A:$Y,$IU83+AW$23-$G$23,$IT83)</f>
        <v>46</v>
      </c>
      <c r="AX83" s="12">
        <f>INDEX('O3-8hr'!$A:$Y,$IU83+AX$23-$G$23,$IT83)</f>
        <v>44.000000000000007</v>
      </c>
      <c r="AY83" s="12">
        <f>INDEX('O3-8hr'!$A:$Y,$IU83+AY$23-$G$23,$IT83)</f>
        <v>48</v>
      </c>
      <c r="AZ83" s="12">
        <f>INDEX('O3-8hr'!$A:$Y,$IU83+AZ$23-$G$23,$IT83)</f>
        <v>54</v>
      </c>
      <c r="BA83" s="12">
        <f>INDEX('O3-8hr'!$A:$Y,$IU83+BA$23-$G$23,$IT83)</f>
        <v>53.000000000000007</v>
      </c>
      <c r="BB83" s="12">
        <f>INDEX('O3-8hr'!$A:$Y,$IU83+BB$23-$G$23,$IT83)</f>
        <v>60</v>
      </c>
      <c r="BC83" s="12">
        <f>INDEX('O3-8hr'!$A:$Y,$IU83+BC$23-$G$23,$IT83)</f>
        <v>64</v>
      </c>
      <c r="BD83" s="12">
        <f>INDEX('O3-8hr'!$A:$Y,$IU83+BD$23-$G$23,$IT83)</f>
        <v>59.000000000000007</v>
      </c>
      <c r="BE83" s="12">
        <f>INDEX('O3-8hr'!$A:$Y,$IU83+BE$23-$G$23,$IT83)</f>
        <v>54</v>
      </c>
      <c r="BF83" s="12">
        <f>INDEX('O3-8hr'!$A:$Y,$IU83+BF$23-$G$23,$IT83)</f>
        <v>59.000000000000007</v>
      </c>
      <c r="BG83" s="12">
        <f>INDEX('O3-8hr'!$A:$Y,$IU83+BG$23-$G$23,$IT83)</f>
        <v>54</v>
      </c>
      <c r="BH83" s="12">
        <f>INDEX('O3-8hr'!$A:$Y,$IU83+BH$23-$G$23,$IT83)</f>
        <v>44.000000000000007</v>
      </c>
      <c r="BI83" s="12">
        <f>INDEX('O3-8hr'!$A:$Y,$IU83+BI$23-$G$23,$IT83)</f>
        <v>50</v>
      </c>
      <c r="BJ83" s="12">
        <f>INDEX('O3-8hr'!$A:$Y,$IU83+BJ$23-$G$23,$IT83)</f>
        <v>60</v>
      </c>
      <c r="BK83" s="12">
        <f>INDEX('O3-8hr'!$A:$Y,$IU83+BK$23-$G$23,$IT83)</f>
        <v>58</v>
      </c>
      <c r="BL83" s="12">
        <f>INDEX('O3-8hr'!$A:$Y,$IU83+BL$23-$G$23,$IT83)</f>
        <v>25</v>
      </c>
      <c r="BM83" s="12">
        <f>INDEX('O3-8hr'!$A:$Y,$IU83+BM$23-$G$23,$IT83)</f>
        <v>37.000000000000007</v>
      </c>
      <c r="BN83" s="12">
        <f>INDEX('O3-8hr'!$A:$Y,$IU83+BN$23-$G$23,$IT83)</f>
        <v>37.000000000000007</v>
      </c>
      <c r="BO83" s="12">
        <f>INDEX('O3-8hr'!$A:$Y,$IU83+BO$23-$G$23,$IT83)</f>
        <v>43</v>
      </c>
      <c r="BP83" s="12">
        <f>INDEX('O3-8hr'!$A:$Y,$IU83+BP$23-$G$23,$IT83)</f>
        <v>37.000000000000007</v>
      </c>
      <c r="BQ83" s="12">
        <f>INDEX('O3-8hr'!$A:$Y,$IU83+BQ$23-$G$23,$IT83)</f>
        <v>31</v>
      </c>
      <c r="BR83" s="12">
        <f>INDEX('O3-8hr'!$A:$Y,$IU83+BR$23-$G$23,$IT83)</f>
        <v>25</v>
      </c>
      <c r="BS83" s="12">
        <f>INDEX('O3-8hr'!$A:$Y,$IU83+BS$23-$G$23,$IT83)</f>
        <v>27</v>
      </c>
      <c r="BT83" s="12">
        <f>INDEX('O3-8hr'!$A:$Y,$IU83+BT$23-$G$23,$IT83)</f>
        <v>29</v>
      </c>
      <c r="BU83" s="12">
        <f>INDEX('O3-8hr'!$A:$Y,$IU83+BU$23-$G$23,$IT83)</f>
        <v>25</v>
      </c>
      <c r="BV83" s="12">
        <f>INDEX('O3-8hr'!$A:$Y,$IU83+BV$23-$G$23,$IT83)</f>
        <v>28</v>
      </c>
      <c r="BW83" s="12">
        <f>INDEX('O3-8hr'!$A:$Y,$IU83+BW$23-$G$23,$IT83)</f>
        <v>42</v>
      </c>
      <c r="BX83" s="12">
        <f>INDEX('O3-8hr'!$A:$Y,$IU83+BX$23-$G$23,$IT83)</f>
        <v>40</v>
      </c>
      <c r="BY83" s="12">
        <f>INDEX('O3-8hr'!$A:$Y,$IU83+BY$23-$G$23,$IT83)</f>
        <v>34</v>
      </c>
      <c r="BZ83" s="12">
        <f>INDEX('O3-8hr'!$A:$Y,$IU83+BZ$23-$G$23,$IT83)</f>
        <v>32</v>
      </c>
      <c r="CA83" s="12">
        <f>INDEX('O3-8hr'!$A:$Y,$IU83+CA$23-$G$23,$IT83)</f>
        <v>45.000000000000007</v>
      </c>
      <c r="CB83" s="12">
        <f>INDEX('O3-8hr'!$A:$Y,$IU83+CB$23-$G$23,$IT83)</f>
        <v>34</v>
      </c>
      <c r="CC83" s="12">
        <f>INDEX('O3-8hr'!$A:$Y,$IU83+CC$23-$G$23,$IT83)</f>
        <v>50</v>
      </c>
      <c r="CD83" s="12">
        <f>INDEX('O3-8hr'!$A:$Y,$IU83+CD$23-$G$23,$IT83)</f>
        <v>41</v>
      </c>
      <c r="CE83" s="12">
        <f>INDEX('O3-8hr'!$A:$Y,$IU83+CE$23-$G$23,$IT83)</f>
        <v>46</v>
      </c>
      <c r="CF83" s="12">
        <f>INDEX('O3-8hr'!$A:$Y,$IU83+CF$23-$G$23,$IT83)</f>
        <v>39</v>
      </c>
      <c r="CG83" s="12">
        <f>INDEX('O3-8hr'!$A:$Y,$IU83+CG$23-$G$23,$IT83)</f>
        <v>39</v>
      </c>
      <c r="CH83" s="12">
        <f>INDEX('O3-8hr'!$A:$Y,$IU83+CH$23-$G$23,$IT83)</f>
        <v>52.000000000000007</v>
      </c>
      <c r="CI83" s="12">
        <f>INDEX('O3-8hr'!$A:$Y,$IU83+CI$23-$G$23,$IT83)</f>
        <v>54</v>
      </c>
      <c r="CJ83" s="12">
        <f>INDEX('O3-8hr'!$A:$Y,$IU83+CJ$23-$G$23,$IT83)</f>
        <v>40</v>
      </c>
      <c r="CK83" s="12">
        <f>INDEX('O3-8hr'!$A:$Y,$IU83+CK$23-$G$23,$IT83)</f>
        <v>42</v>
      </c>
      <c r="CL83" s="12">
        <f>INDEX('O3-8hr'!$A:$Y,$IU83+CL$23-$G$23,$IT83)</f>
        <v>47</v>
      </c>
      <c r="CM83" s="12">
        <f>INDEX('O3-8hr'!$A:$Y,$IU83+CM$23-$G$23,$IT83)</f>
        <v>58</v>
      </c>
      <c r="CN83" s="12" t="str">
        <f>INDEX('O3-8hr'!$A:$Y,$IU83+CN$23-$G$23,$IT83)</f>
        <v/>
      </c>
      <c r="CO83" s="12">
        <f>INDEX('O3-8hr'!$A:$Y,$IU83+CO$23-$G$23,$IT83)</f>
        <v>61.000000000000007</v>
      </c>
      <c r="CP83" s="12">
        <f>INDEX('O3-8hr'!$A:$Y,$IU83+CP$23-$G$23,$IT83)</f>
        <v>69</v>
      </c>
      <c r="CQ83" s="12">
        <f>INDEX('O3-8hr'!$A:$Y,$IU83+CQ$23-$G$23,$IT83)</f>
        <v>60</v>
      </c>
      <c r="CR83" s="12">
        <f>INDEX('O3-8hr'!$A:$Y,$IU83+CR$23-$G$23,$IT83)</f>
        <v>40</v>
      </c>
      <c r="CS83" s="12">
        <f>INDEX('O3-8hr'!$A:$Y,$IU83+CS$23-$G$23,$IT83)</f>
        <v>44.000000000000007</v>
      </c>
      <c r="CT83" s="12">
        <f>INDEX('O3-8hr'!$A:$Y,$IU83+CT$23-$G$23,$IT83)</f>
        <v>62</v>
      </c>
      <c r="CU83" s="12">
        <f>INDEX('O3-8hr'!$A:$Y,$IU83+CU$23-$G$23,$IT83)</f>
        <v>69</v>
      </c>
      <c r="CV83" s="12">
        <f>INDEX('O3-8hr'!$A:$Y,$IU83+CV$23-$G$23,$IT83)</f>
        <v>43</v>
      </c>
      <c r="CW83" s="12">
        <f>INDEX('O3-8hr'!$A:$Y,$IU83+CW$23-$G$23,$IT83)</f>
        <v>35</v>
      </c>
      <c r="CX83" s="12">
        <f>INDEX('O3-8hr'!$A:$Y,$IU83+CX$23-$G$23,$IT83)</f>
        <v>40</v>
      </c>
      <c r="CY83" s="12">
        <f>INDEX('O3-8hr'!$A:$Y,$IU83+CY$23-$G$23,$IT83)</f>
        <v>35</v>
      </c>
      <c r="CZ83" s="12">
        <f>INDEX('O3-8hr'!$A:$Y,$IU83+CZ$23-$G$23,$IT83)</f>
        <v>57</v>
      </c>
      <c r="DA83" s="12">
        <f>INDEX('O3-8hr'!$A:$Y,$IU83+DA$23-$G$23,$IT83)</f>
        <v>56</v>
      </c>
      <c r="DB83" s="12">
        <f>INDEX('O3-8hr'!$A:$Y,$IU83+DB$23-$G$23,$IT83)</f>
        <v>37.000000000000007</v>
      </c>
      <c r="DC83" s="12">
        <f>INDEX('O3-8hr'!$A:$Y,$IU83+DC$23-$G$23,$IT83)</f>
        <v>50</v>
      </c>
      <c r="DD83" s="12">
        <f>INDEX('O3-8hr'!$A:$Y,$IU83+DD$23-$G$23,$IT83)</f>
        <v>46</v>
      </c>
      <c r="DE83" s="12">
        <f>INDEX('O3-8hr'!$A:$Y,$IU83+DE$23-$G$23,$IT83)</f>
        <v>71.000000000000014</v>
      </c>
      <c r="DF83" s="12">
        <f>INDEX('O3-8hr'!$A:$Y,$IU83+DF$23-$G$23,$IT83)</f>
        <v>55</v>
      </c>
      <c r="DG83" s="12">
        <f>INDEX('O3-8hr'!$A:$Y,$IU83+DG$23-$G$23,$IT83)</f>
        <v>43</v>
      </c>
      <c r="DH83" s="12">
        <f>INDEX('O3-8hr'!$A:$Y,$IU83+DH$23-$G$23,$IT83)</f>
        <v>51.000000000000007</v>
      </c>
      <c r="DI83" s="12">
        <f>INDEX('O3-8hr'!$A:$Y,$IU83+DI$23-$G$23,$IT83)</f>
        <v>57</v>
      </c>
      <c r="DJ83" s="12">
        <f>INDEX('O3-8hr'!$A:$Y,$IU83+DJ$23-$G$23,$IT83)</f>
        <v>33</v>
      </c>
      <c r="DK83" s="12">
        <f>INDEX('O3-8hr'!$A:$Y,$IU83+DK$23-$G$23,$IT83)</f>
        <v>66</v>
      </c>
      <c r="DL83" s="12">
        <f>INDEX('O3-8hr'!$A:$Y,$IU83+DL$23-$G$23,$IT83)</f>
        <v>58</v>
      </c>
      <c r="DM83" s="12">
        <f>INDEX('O3-8hr'!$A:$Y,$IU83+DM$23-$G$23,$IT83)</f>
        <v>58</v>
      </c>
      <c r="DN83" s="12">
        <f>INDEX('O3-8hr'!$A:$Y,$IU83+DN$23-$G$23,$IT83)</f>
        <v>80</v>
      </c>
      <c r="DO83" s="12">
        <f>INDEX('O3-8hr'!$A:$Y,$IU83+DO$23-$G$23,$IT83)</f>
        <v>48</v>
      </c>
      <c r="DP83" s="12">
        <f>INDEX('O3-8hr'!$A:$Y,$IU83+DP$23-$G$23,$IT83)</f>
        <v>58</v>
      </c>
      <c r="DQ83" s="12">
        <f>INDEX('O3-8hr'!$A:$Y,$IU83+DQ$23-$G$23,$IT83)</f>
        <v>59.000000000000007</v>
      </c>
      <c r="DR83" s="12">
        <f>INDEX('O3-8hr'!$A:$Y,$IU83+DR$23-$G$23,$IT83)</f>
        <v>50</v>
      </c>
      <c r="DS83" s="12">
        <f>INDEX('O3-8hr'!$A:$Y,$IU83+DS$23-$G$23,$IT83)</f>
        <v>70</v>
      </c>
      <c r="DT83" s="12">
        <f>INDEX('O3-8hr'!$A:$Y,$IU83+DT$23-$G$23,$IT83)</f>
        <v>56</v>
      </c>
      <c r="DU83" s="12">
        <f>INDEX('O3-8hr'!$A:$Y,$IU83+DU$23-$G$23,$IT83)</f>
        <v>46</v>
      </c>
      <c r="DV83" s="12">
        <f>INDEX('O3-8hr'!$A:$Y,$IU83+DV$23-$G$23,$IT83)</f>
        <v>42</v>
      </c>
      <c r="DW83" s="12">
        <f>INDEX('O3-8hr'!$A:$Y,$IU83+DW$23-$G$23,$IT83)</f>
        <v>48</v>
      </c>
      <c r="DX83" s="12">
        <f>INDEX('O3-8hr'!$A:$Y,$IU83+DX$23-$G$23,$IT83)</f>
        <v>59.000000000000007</v>
      </c>
      <c r="DY83" s="12">
        <f>INDEX('O3-8hr'!$A:$Y,$IU83+DY$23-$G$23,$IT83)</f>
        <v>52.000000000000007</v>
      </c>
      <c r="DZ83" s="12">
        <f>INDEX('O3-8hr'!$A:$Y,$IU83+DZ$23-$G$23,$IT83)</f>
        <v>36.000000000000007</v>
      </c>
      <c r="EA83" s="12">
        <f>INDEX('O3-8hr'!$A:$Y,$IU83+EA$23-$G$23,$IT83)</f>
        <v>38</v>
      </c>
      <c r="EB83" s="12">
        <f>INDEX('O3-8hr'!$A:$Y,$IU83+EB$23-$G$23,$IT83)</f>
        <v>40</v>
      </c>
      <c r="EC83" s="12">
        <f>INDEX('O3-8hr'!$A:$Y,$IU83+EC$23-$G$23,$IT83)</f>
        <v>47</v>
      </c>
      <c r="ED83" s="12">
        <f>INDEX('O3-8hr'!$A:$Y,$IU83+ED$23-$G$23,$IT83)</f>
        <v>56</v>
      </c>
      <c r="EE83" s="12">
        <f>INDEX('O3-8hr'!$A:$Y,$IU83+EE$23-$G$23,$IT83)</f>
        <v>56</v>
      </c>
      <c r="EF83" s="12">
        <f>INDEX('O3-8hr'!$A:$Y,$IU83+EF$23-$G$23,$IT83)</f>
        <v>58</v>
      </c>
      <c r="EG83" s="12">
        <f>INDEX('O3-8hr'!$A:$Y,$IU83+EG$23-$G$23,$IT83)</f>
        <v>43</v>
      </c>
      <c r="EH83" s="12">
        <f>INDEX('O3-8hr'!$A:$Y,$IU83+EH$23-$G$23,$IT83)</f>
        <v>42</v>
      </c>
      <c r="EI83" s="12">
        <f>INDEX('O3-8hr'!$A:$Y,$IU83+EI$23-$G$23,$IT83)</f>
        <v>47</v>
      </c>
      <c r="EJ83" s="12">
        <f>INDEX('O3-8hr'!$A:$Y,$IU83+EJ$23-$G$23,$IT83)</f>
        <v>53.000000000000007</v>
      </c>
      <c r="EK83" s="12">
        <f>INDEX('O3-8hr'!$A:$Y,$IU83+EK$23-$G$23,$IT83)</f>
        <v>37.000000000000007</v>
      </c>
      <c r="EL83" s="12">
        <f>INDEX('O3-8hr'!$A:$Y,$IU83+EL$23-$G$23,$IT83)</f>
        <v>59.000000000000007</v>
      </c>
      <c r="EM83" s="12">
        <f>INDEX('O3-8hr'!$A:$Y,$IU83+EM$23-$G$23,$IT83)</f>
        <v>52.000000000000007</v>
      </c>
      <c r="EN83" s="12">
        <f>INDEX('O3-8hr'!$A:$Y,$IU83+EN$23-$G$23,$IT83)</f>
        <v>52.000000000000007</v>
      </c>
      <c r="EO83" s="12">
        <f>INDEX('O3-8hr'!$A:$Y,$IU83+EO$23-$G$23,$IT83)</f>
        <v>61.000000000000007</v>
      </c>
      <c r="EP83" s="12">
        <f>INDEX('O3-8hr'!$A:$Y,$IU83+EP$23-$G$23,$IT83)</f>
        <v>63</v>
      </c>
      <c r="EQ83" s="12">
        <f>INDEX('O3-8hr'!$A:$Y,$IU83+EQ$23-$G$23,$IT83)</f>
        <v>53.000000000000007</v>
      </c>
      <c r="ER83" s="12">
        <f>INDEX('O3-8hr'!$A:$Y,$IU83+ER$23-$G$23,$IT83)</f>
        <v>65</v>
      </c>
      <c r="ES83" s="12">
        <f>INDEX('O3-8hr'!$A:$Y,$IU83+ES$23-$G$23,$IT83)</f>
        <v>65</v>
      </c>
      <c r="ET83" s="12">
        <f>INDEX('O3-8hr'!$A:$Y,$IU83+ET$23-$G$23,$IT83)</f>
        <v>40</v>
      </c>
      <c r="EU83" s="12">
        <f>INDEX('O3-8hr'!$A:$Y,$IU83+EU$23-$G$23,$IT83)</f>
        <v>57</v>
      </c>
      <c r="EV83" s="12">
        <f>INDEX('O3-8hr'!$A:$Y,$IU83+EV$23-$G$23,$IT83)</f>
        <v>51.000000000000007</v>
      </c>
      <c r="EW83" s="12">
        <f>INDEX('O3-8hr'!$A:$Y,$IU83+EW$23-$G$23,$IT83)</f>
        <v>74.000000000000014</v>
      </c>
      <c r="EX83" s="12">
        <f>INDEX('O3-8hr'!$A:$Y,$IU83+EX$23-$G$23,$IT83)</f>
        <v>64</v>
      </c>
      <c r="EY83" s="12">
        <f>INDEX('O3-8hr'!$A:$Y,$IU83+EY$23-$G$23,$IT83)</f>
        <v>64</v>
      </c>
      <c r="EZ83" s="12">
        <f>INDEX('O3-8hr'!$A:$Y,$IU83+EZ$23-$G$23,$IT83)</f>
        <v>58</v>
      </c>
      <c r="FA83" s="12">
        <f>INDEX('O3-8hr'!$A:$Y,$IU83+FA$23-$G$23,$IT83)</f>
        <v>58</v>
      </c>
      <c r="FB83" s="12">
        <f>INDEX('O3-8hr'!$A:$Y,$IU83+FB$23-$G$23,$IT83)</f>
        <v>43</v>
      </c>
      <c r="FC83" s="12">
        <f>INDEX('O3-8hr'!$A:$Y,$IU83+FC$23-$G$23,$IT83)</f>
        <v>41</v>
      </c>
      <c r="FD83" s="12">
        <f>INDEX('O3-8hr'!$A:$Y,$IU83+FD$23-$G$23,$IT83)</f>
        <v>29</v>
      </c>
      <c r="FE83" s="12">
        <f>INDEX('O3-8hr'!$A:$Y,$IU83+FE$23-$G$23,$IT83)</f>
        <v>46</v>
      </c>
      <c r="FF83" s="12">
        <f>INDEX('O3-8hr'!$A:$Y,$IU83+FF$23-$G$23,$IT83)</f>
        <v>56</v>
      </c>
      <c r="FG83" s="12">
        <f>INDEX('O3-8hr'!$A:$Y,$IU83+FG$23-$G$23,$IT83)</f>
        <v>39</v>
      </c>
      <c r="FH83" s="12">
        <f>INDEX('O3-8hr'!$A:$Y,$IU83+FH$23-$G$23,$IT83)</f>
        <v>42</v>
      </c>
      <c r="FI83" s="12">
        <f>INDEX('O3-8hr'!$A:$Y,$IU83+FI$23-$G$23,$IT83)</f>
        <v>48</v>
      </c>
      <c r="FJ83" s="12">
        <f>INDEX('O3-8hr'!$A:$Y,$IU83+FJ$23-$G$23,$IT83)</f>
        <v>38</v>
      </c>
      <c r="FK83" s="12">
        <f>INDEX('O3-8hr'!$A:$Y,$IU83+FK$23-$G$23,$IT83)</f>
        <v>54</v>
      </c>
      <c r="FL83" s="12">
        <f>INDEX('O3-8hr'!$A:$Y,$IU83+FL$23-$G$23,$IT83)</f>
        <v>49</v>
      </c>
      <c r="FM83" s="12" t="str">
        <f>INDEX('O3-8hr'!$A:$Y,$IU83+FM$23-$G$23,$IT83)</f>
        <v/>
      </c>
      <c r="FN83" s="12">
        <f>INDEX('O3-8hr'!$A:$Y,$IU83+FN$23-$G$23,$IT83)</f>
        <v>55</v>
      </c>
      <c r="FO83" s="12">
        <f>INDEX('O3-8hr'!$A:$Y,$IU83+FO$23-$G$23,$IT83)</f>
        <v>59.000000000000007</v>
      </c>
      <c r="FP83" s="12">
        <f>INDEX('O3-8hr'!$A:$Y,$IU83+FP$23-$G$23,$IT83)</f>
        <v>27</v>
      </c>
      <c r="FQ83" s="12">
        <f>INDEX('O3-8hr'!$A:$Y,$IU83+FQ$23-$G$23,$IT83)</f>
        <v>24</v>
      </c>
      <c r="FR83" s="12">
        <f>INDEX('O3-8hr'!$A:$Y,$IU83+FR$23-$G$23,$IT83)</f>
        <v>25</v>
      </c>
      <c r="FS83" s="12">
        <f>INDEX('O3-8hr'!$A:$Y,$IU83+FS$23-$G$23,$IT83)</f>
        <v>26.000000000000004</v>
      </c>
      <c r="FT83" s="12">
        <f>INDEX('O3-8hr'!$A:$Y,$IU83+FT$23-$G$23,$IT83)</f>
        <v>53.000000000000007</v>
      </c>
      <c r="FU83" s="12">
        <f>INDEX('O3-8hr'!$A:$Y,$IU83+FU$23-$G$23,$IT83)</f>
        <v>50</v>
      </c>
      <c r="FV83" s="12">
        <f>INDEX('O3-8hr'!$A:$Y,$IU83+FV$23-$G$23,$IT83)</f>
        <v>52.000000000000007</v>
      </c>
      <c r="FW83" s="12">
        <f>INDEX('O3-8hr'!$A:$Y,$IU83+FW$23-$G$23,$IT83)</f>
        <v>62</v>
      </c>
      <c r="FX83" s="12">
        <f>INDEX('O3-8hr'!$A:$Y,$IU83+FX$23-$G$23,$IT83)</f>
        <v>38</v>
      </c>
      <c r="FY83" s="12" t="str">
        <f>INDEX('O3-8hr'!$A:$Y,$IU83+FY$23-$G$23,$IT83)</f>
        <v/>
      </c>
      <c r="FZ83" s="12">
        <f>INDEX('O3-8hr'!$A:$Y,$IU83+FZ$23-$G$23,$IT83)</f>
        <v>48</v>
      </c>
      <c r="GA83" s="12">
        <f>INDEX('O3-8hr'!$A:$Y,$IU83+GA$23-$G$23,$IT83)</f>
        <v>54</v>
      </c>
      <c r="GB83" s="12">
        <f>INDEX('O3-8hr'!$A:$Y,$IU83+GB$23-$G$23,$IT83)</f>
        <v>52.000000000000007</v>
      </c>
      <c r="GC83" s="12">
        <f>INDEX('O3-8hr'!$A:$Y,$IU83+GC$23-$G$23,$IT83)</f>
        <v>51.000000000000007</v>
      </c>
      <c r="GD83" s="12">
        <f>INDEX('O3-8hr'!$A:$Y,$IU83+GD$23-$G$23,$IT83)</f>
        <v>75</v>
      </c>
      <c r="GE83" s="12">
        <f>INDEX('O3-8hr'!$A:$Y,$IU83+GE$23-$G$23,$IT83)</f>
        <v>47</v>
      </c>
      <c r="GF83" s="12">
        <f>INDEX('O3-8hr'!$A:$Y,$IU83+GF$23-$G$23,$IT83)</f>
        <v>57</v>
      </c>
      <c r="GG83" s="12">
        <f>INDEX('O3-8hr'!$A:$Y,$IU83+GG$23-$G$23,$IT83)</f>
        <v>51.000000000000007</v>
      </c>
      <c r="GH83" s="12">
        <f>INDEX('O3-8hr'!$A:$Y,$IU83+GH$23-$G$23,$IT83)</f>
        <v>65</v>
      </c>
      <c r="GI83" s="12">
        <f>INDEX('O3-8hr'!$A:$Y,$IU83+GI$23-$G$23,$IT83)</f>
        <v>41</v>
      </c>
      <c r="GJ83" s="12">
        <f>INDEX('O3-8hr'!$A:$Y,$IU83+GJ$23-$G$23,$IT83)</f>
        <v>34</v>
      </c>
      <c r="GK83" s="12">
        <f>INDEX('O3-8hr'!$A:$Y,$IU83+GK$23-$G$23,$IT83)</f>
        <v>41</v>
      </c>
      <c r="GL83" s="12">
        <f>INDEX('O3-8hr'!$A:$Y,$IU83+GL$23-$G$23,$IT83)</f>
        <v>39</v>
      </c>
      <c r="GM83" s="12">
        <f>INDEX('O3-8hr'!$A:$Y,$IU83+GM$23-$G$23,$IT83)</f>
        <v>46</v>
      </c>
      <c r="GN83" s="12">
        <f>INDEX('O3-8hr'!$A:$Y,$IU83+GN$23-$G$23,$IT83)</f>
        <v>51.000000000000007</v>
      </c>
      <c r="GO83" s="12">
        <f>INDEX('O3-8hr'!$A:$Y,$IU83+GO$23-$G$23,$IT83)</f>
        <v>59.000000000000007</v>
      </c>
      <c r="GP83" s="12">
        <f>INDEX('O3-8hr'!$A:$Y,$IU83+GP$23-$G$23,$IT83)</f>
        <v>58</v>
      </c>
      <c r="GQ83" s="12">
        <f>INDEX('O3-8hr'!$A:$Y,$IU83+GQ$23-$G$23,$IT83)</f>
        <v>54</v>
      </c>
      <c r="GR83" s="12">
        <f>INDEX('O3-8hr'!$A:$Y,$IU83+GR$23-$G$23,$IT83)</f>
        <v>53.000000000000007</v>
      </c>
      <c r="GS83" s="12">
        <f>INDEX('O3-8hr'!$A:$Y,$IU83+GS$23-$G$23,$IT83)</f>
        <v>39</v>
      </c>
      <c r="GT83" s="12">
        <f>INDEX('O3-8hr'!$A:$Y,$IU83+GT$23-$G$23,$IT83)</f>
        <v>46</v>
      </c>
      <c r="GU83" s="12">
        <f>INDEX('O3-8hr'!$A:$Y,$IU83+GU$23-$G$23,$IT83)</f>
        <v>48</v>
      </c>
      <c r="GV83" s="12">
        <f>INDEX('O3-8hr'!$A:$Y,$IU83+GV$23-$G$23,$IT83)</f>
        <v>72.000000000000014</v>
      </c>
      <c r="GW83" s="12">
        <f>INDEX('O3-8hr'!$A:$Y,$IU83+GW$23-$G$23,$IT83)</f>
        <v>40</v>
      </c>
      <c r="GX83" s="12">
        <f>INDEX('O3-8hr'!$A:$Y,$IU83+GX$23-$G$23,$IT83)</f>
        <v>41</v>
      </c>
      <c r="GY83" s="12">
        <f>INDEX('O3-8hr'!$A:$Y,$IU83+GY$23-$G$23,$IT83)</f>
        <v>36.000000000000007</v>
      </c>
      <c r="GZ83" s="12">
        <f>INDEX('O3-8hr'!$A:$Y,$IU83+GZ$23-$G$23,$IT83)</f>
        <v>31</v>
      </c>
      <c r="HA83" s="12">
        <f>INDEX('O3-8hr'!$A:$Y,$IU83+HA$23-$G$23,$IT83)</f>
        <v>26.000000000000004</v>
      </c>
      <c r="HB83" s="12">
        <f>INDEX('O3-8hr'!$A:$Y,$IU83+HB$23-$G$23,$IT83)</f>
        <v>37.000000000000007</v>
      </c>
      <c r="HC83" s="12">
        <f>INDEX('O3-8hr'!$A:$Y,$IU83+HC$23-$G$23,$IT83)</f>
        <v>57</v>
      </c>
      <c r="HD83" s="12">
        <f>INDEX('O3-8hr'!$A:$Y,$IU83+HD$23-$G$23,$IT83)</f>
        <v>76</v>
      </c>
      <c r="HE83" s="12">
        <f>INDEX('O3-8hr'!$A:$Y,$IU83+HE$23-$G$23,$IT83)</f>
        <v>81</v>
      </c>
      <c r="HF83" s="12">
        <f>INDEX('O3-8hr'!$A:$Y,$IU83+HF$23-$G$23,$IT83)</f>
        <v>24</v>
      </c>
      <c r="HG83" s="12">
        <f>INDEX('O3-8hr'!$A:$Y,$IU83+HG$23-$G$23,$IT83)</f>
        <v>35</v>
      </c>
      <c r="HH83" s="12">
        <f>INDEX('O3-8hr'!$A:$Y,$IU83+HH$23-$G$23,$IT83)</f>
        <v>33</v>
      </c>
      <c r="HI83" s="12">
        <f>INDEX('O3-8hr'!$A:$Y,$IU83+HI$23-$G$23,$IT83)</f>
        <v>42</v>
      </c>
      <c r="HJ83" s="12">
        <f>INDEX('O3-8hr'!$A:$Y,$IU83+HJ$23-$G$23,$IT83)</f>
        <v>30</v>
      </c>
      <c r="HK83" s="12">
        <f>INDEX('O3-8hr'!$A:$Y,$IU83+HK$23-$G$23,$IT83)</f>
        <v>27</v>
      </c>
      <c r="HL83" s="12">
        <f>INDEX('O3-8hr'!$A:$Y,$IU83+HL$23-$G$23,$IT83)</f>
        <v>24</v>
      </c>
      <c r="HM83" s="12">
        <f>INDEX('O3-8hr'!$A:$Y,$IU83+HM$23-$G$23,$IT83)</f>
        <v>18.000000000000004</v>
      </c>
      <c r="HN83" s="12">
        <f>INDEX('O3-8hr'!$A:$Y,$IU83+HN$23-$G$23,$IT83)</f>
        <v>25</v>
      </c>
      <c r="HO83" s="12">
        <f>INDEX('O3-8hr'!$A:$Y,$IU83+HO$23-$G$23,$IT83)</f>
        <v>43</v>
      </c>
      <c r="HP83" s="12">
        <f>INDEX('O3-8hr'!$A:$Y,$IU83+HP$23-$G$23,$IT83)</f>
        <v>25</v>
      </c>
      <c r="HQ83" s="12">
        <f>INDEX('O3-8hr'!$A:$Y,$IU83+HQ$23-$G$23,$IT83)</f>
        <v>31</v>
      </c>
      <c r="HR83" s="12">
        <f>INDEX('O3-8hr'!$A:$Y,$IU83+HR$23-$G$23,$IT83)</f>
        <v>39</v>
      </c>
      <c r="HS83" s="12">
        <f>INDEX('O3-8hr'!$A:$Y,$IU83+HS$23-$G$23,$IT83)</f>
        <v>36.000000000000007</v>
      </c>
      <c r="HT83" s="12">
        <f>INDEX('O3-8hr'!$A:$Y,$IU83+HT$23-$G$23,$IT83)</f>
        <v>22.000000000000004</v>
      </c>
      <c r="HU83" s="12">
        <f>INDEX('O3-8hr'!$A:$Y,$IU83+HU$23-$G$23,$IT83)</f>
        <v>24</v>
      </c>
      <c r="HV83" s="12">
        <f>INDEX('O3-8hr'!$A:$Y,$IU83+HV$23-$G$23,$IT83)</f>
        <v>36.000000000000007</v>
      </c>
      <c r="HW83" s="12">
        <f>INDEX('O3-8hr'!$A:$Y,$IU83+HW$23-$G$23,$IT83)</f>
        <v>30</v>
      </c>
      <c r="HX83" s="12">
        <f>INDEX('O3-8hr'!$A:$Y,$IU83+HX$23-$G$23,$IT83)</f>
        <v>37.000000000000007</v>
      </c>
      <c r="HY83" s="12">
        <f>INDEX('O3-8hr'!$A:$Y,$IU83+HY$23-$G$23,$IT83)</f>
        <v>30</v>
      </c>
      <c r="HZ83" s="12">
        <f>INDEX('O3-8hr'!$A:$Y,$IU83+HZ$23-$G$23,$IT83)</f>
        <v>29</v>
      </c>
      <c r="IA83" s="12">
        <f>INDEX('O3-8hr'!$A:$Y,$IU83+IA$23-$G$23,$IT83)</f>
        <v>40</v>
      </c>
      <c r="IB83" s="12">
        <f>INDEX('O3-8hr'!$A:$Y,$IU83+IB$23-$G$23,$IT83)</f>
        <v>42</v>
      </c>
      <c r="IC83" s="12">
        <f>INDEX('O3-8hr'!$A:$Y,$IU83+IC$23-$G$23,$IT83)</f>
        <v>48</v>
      </c>
      <c r="ID83" s="12">
        <f>INDEX('O3-8hr'!$A:$Y,$IU83+ID$23-$G$23,$IT83)</f>
        <v>48</v>
      </c>
      <c r="IE83" s="12">
        <f>INDEX('O3-8hr'!$A:$Y,$IU83+IE$23-$G$23,$IT83)</f>
        <v>45.000000000000007</v>
      </c>
      <c r="IF83" s="12">
        <f>INDEX('O3-8hr'!$A:$Y,$IU83+IF$23-$G$23,$IT83)</f>
        <v>43</v>
      </c>
      <c r="IG83" s="12">
        <f>INDEX('O3-8hr'!$A:$Y,$IU83+IG$23-$G$23,$IT83)</f>
        <v>37.000000000000007</v>
      </c>
      <c r="IH83" s="12">
        <f>INDEX('O3-8hr'!$A:$Y,$IU83+IH$23-$G$23,$IT83)</f>
        <v>27</v>
      </c>
      <c r="II83" s="12">
        <f>INDEX('O3-8hr'!$A:$Y,$IU83+II$23-$G$23,$IT83)</f>
        <v>38</v>
      </c>
      <c r="IJ83" s="12">
        <f>INDEX('O3-8hr'!$A:$Y,$IU83+IJ$23-$G$23,$IT83)</f>
        <v>38</v>
      </c>
      <c r="IK83" s="12">
        <f>INDEX('O3-8hr'!$A:$Y,$IU83+IK$23-$G$23,$IT83)</f>
        <v>30</v>
      </c>
      <c r="IL83" s="12">
        <f>INDEX('O3-8hr'!$A:$Y,$IU83+IL$23-$G$23,$IT83)</f>
        <v>32</v>
      </c>
      <c r="IM83" s="12">
        <f>INDEX('O3-8hr'!$A:$Y,$IU83+IM$23-$G$23,$IT83)</f>
        <v>28</v>
      </c>
      <c r="IN83" s="12">
        <f>INDEX('O3-8hr'!$A:$Y,$IU83+IN$23-$G$23,$IT83)</f>
        <v>38</v>
      </c>
      <c r="IO83" s="12">
        <f>INDEX('O3-8hr'!$A:$Y,$IU83+IO$23-$G$23,$IT83)</f>
        <v>43</v>
      </c>
      <c r="IP83" s="12">
        <f>INDEX('O3-8hr'!$A:$Y,$IU83+IP$23-$G$23,$IT83)</f>
        <v>44.000000000000007</v>
      </c>
      <c r="IQ83" s="17">
        <f>INDEX('O3-8hr'!$A:$Y,$IU83+IQ$23-$G$23,$IT83)</f>
        <v>28</v>
      </c>
      <c r="IR83" s="26">
        <f t="shared" si="59"/>
        <v>81</v>
      </c>
      <c r="IT83" s="26">
        <f>MATCH($B83,'O3-8hr'!$1:$1,0)</f>
        <v>10</v>
      </c>
      <c r="IU83" s="38">
        <f>MATCH(DATE($A83,$IT$19,$IU$19),'O3-8hr'!$B:$B,0)</f>
        <v>431</v>
      </c>
    </row>
    <row r="84" spans="1:255" ht="12.75" customHeight="1" x14ac:dyDescent="0.2">
      <c r="A84" s="26">
        <v>2016</v>
      </c>
      <c r="B84" s="26">
        <v>340071001</v>
      </c>
      <c r="C84" s="88">
        <f>INDEX(Sites!$A:$N,MATCH($B84,Sites!$A:$A,0),2)</f>
        <v>39.684249999999999</v>
      </c>
      <c r="D84" s="26" t="str">
        <f>INDEX(Sites!$A:$N,MATCH($B84,Sites!$A:$A,0),4)</f>
        <v>NJ</v>
      </c>
      <c r="E84" s="26" t="str">
        <f>INDEX(Sites!$A:$N,MATCH($B84,Sites!$A:$A,0),10)</f>
        <v>33.0</v>
      </c>
      <c r="F84" s="26" t="str">
        <f>INDEX(Sites!$A:$N,MATCH($B84,Sites!$A:$A,0),6)</f>
        <v>Ancora State Hospital</v>
      </c>
      <c r="G84" s="18">
        <f>INDEX('O3-8hr'!$A:$Y,$IU84+G$23-$G$23,$IT84)</f>
        <v>44.000000000000007</v>
      </c>
      <c r="H84" s="12">
        <f>INDEX('O3-8hr'!$A:$Y,$IU84+H$23-$G$23,$IT84)</f>
        <v>34</v>
      </c>
      <c r="I84" s="12">
        <f>INDEX('O3-8hr'!$A:$Y,$IU84+I$23-$G$23,$IT84)</f>
        <v>29</v>
      </c>
      <c r="J84" s="12" t="str">
        <f>INDEX('O3-8hr'!$A:$Y,$IU84+J$23-$G$23,$IT84)</f>
        <v/>
      </c>
      <c r="K84" s="12" t="str">
        <f>INDEX('O3-8hr'!$A:$Y,$IU84+K$23-$G$23,$IT84)</f>
        <v/>
      </c>
      <c r="L84" s="12" t="str">
        <f>INDEX('O3-8hr'!$A:$Y,$IU84+L$23-$G$23,$IT84)</f>
        <v/>
      </c>
      <c r="M84" s="12">
        <f>INDEX('O3-8hr'!$A:$Y,$IU84+M$23-$G$23,$IT84)</f>
        <v>36.000000000000007</v>
      </c>
      <c r="N84" s="12">
        <f>INDEX('O3-8hr'!$A:$Y,$IU84+N$23-$G$23,$IT84)</f>
        <v>44.000000000000007</v>
      </c>
      <c r="O84" s="12">
        <f>INDEX('O3-8hr'!$A:$Y,$IU84+O$23-$G$23,$IT84)</f>
        <v>45.000000000000007</v>
      </c>
      <c r="P84" s="12">
        <f>INDEX('O3-8hr'!$A:$Y,$IU84+P$23-$G$23,$IT84)</f>
        <v>40</v>
      </c>
      <c r="Q84" s="12">
        <f>INDEX('O3-8hr'!$A:$Y,$IU84+Q$23-$G$23,$IT84)</f>
        <v>30</v>
      </c>
      <c r="R84" s="12">
        <f>INDEX('O3-8hr'!$A:$Y,$IU84+R$23-$G$23,$IT84)</f>
        <v>28</v>
      </c>
      <c r="S84" s="12">
        <f>INDEX('O3-8hr'!$A:$Y,$IU84+S$23-$G$23,$IT84)</f>
        <v>29</v>
      </c>
      <c r="T84" s="12">
        <f>INDEX('O3-8hr'!$A:$Y,$IU84+T$23-$G$23,$IT84)</f>
        <v>30</v>
      </c>
      <c r="U84" s="12">
        <f>INDEX('O3-8hr'!$A:$Y,$IU84+U$23-$G$23,$IT84)</f>
        <v>11.000000000000002</v>
      </c>
      <c r="V84" s="12">
        <f>INDEX('O3-8hr'!$A:$Y,$IU84+V$23-$G$23,$IT84)</f>
        <v>30</v>
      </c>
      <c r="W84" s="12">
        <f>INDEX('O3-8hr'!$A:$Y,$IU84+W$23-$G$23,$IT84)</f>
        <v>30</v>
      </c>
      <c r="X84" s="12">
        <f>INDEX('O3-8hr'!$A:$Y,$IU84+X$23-$G$23,$IT84)</f>
        <v>31</v>
      </c>
      <c r="Y84" s="12">
        <f>INDEX('O3-8hr'!$A:$Y,$IU84+Y$23-$G$23,$IT84)</f>
        <v>29</v>
      </c>
      <c r="Z84" s="12">
        <f>INDEX('O3-8hr'!$A:$Y,$IU84+Z$23-$G$23,$IT84)</f>
        <v>29</v>
      </c>
      <c r="AA84" s="12">
        <f>INDEX('O3-8hr'!$A:$Y,$IU84+AA$23-$G$23,$IT84)</f>
        <v>32</v>
      </c>
      <c r="AB84" s="12">
        <f>INDEX('O3-8hr'!$A:$Y,$IU84+AB$23-$G$23,$IT84)</f>
        <v>39</v>
      </c>
      <c r="AC84" s="12">
        <f>INDEX('O3-8hr'!$A:$Y,$IU84+AC$23-$G$23,$IT84)</f>
        <v>44.000000000000007</v>
      </c>
      <c r="AD84" s="12">
        <f>INDEX('O3-8hr'!$A:$Y,$IU84+AD$23-$G$23,$IT84)</f>
        <v>41</v>
      </c>
      <c r="AE84" s="12">
        <f>INDEX('O3-8hr'!$A:$Y,$IU84+AE$23-$G$23,$IT84)</f>
        <v>31</v>
      </c>
      <c r="AF84" s="12">
        <f>INDEX('O3-8hr'!$A:$Y,$IU84+AF$23-$G$23,$IT84)</f>
        <v>30</v>
      </c>
      <c r="AG84" s="12">
        <f>INDEX('O3-8hr'!$A:$Y,$IU84+AG$23-$G$23,$IT84)</f>
        <v>29</v>
      </c>
      <c r="AH84" s="12">
        <f>INDEX('O3-8hr'!$A:$Y,$IU84+AH$23-$G$23,$IT84)</f>
        <v>32</v>
      </c>
      <c r="AI84" s="12">
        <f>INDEX('O3-8hr'!$A:$Y,$IU84+AI$23-$G$23,$IT84)</f>
        <v>34</v>
      </c>
      <c r="AJ84" s="12">
        <f>INDEX('O3-8hr'!$A:$Y,$IU84+AJ$23-$G$23,$IT84)</f>
        <v>38</v>
      </c>
      <c r="AK84" s="12">
        <f>INDEX('O3-8hr'!$A:$Y,$IU84+AK$23-$G$23,$IT84)</f>
        <v>38</v>
      </c>
      <c r="AL84" s="12">
        <f>INDEX('O3-8hr'!$A:$Y,$IU84+AL$23-$G$23,$IT84)</f>
        <v>20</v>
      </c>
      <c r="AM84" s="12">
        <f>INDEX('O3-8hr'!$A:$Y,$IU84+AM$23-$G$23,$IT84)</f>
        <v>28</v>
      </c>
      <c r="AN84" s="12">
        <f>INDEX('O3-8hr'!$A:$Y,$IU84+AN$23-$G$23,$IT84)</f>
        <v>31</v>
      </c>
      <c r="AO84" s="12">
        <f>INDEX('O3-8hr'!$A:$Y,$IU84+AO$23-$G$23,$IT84)</f>
        <v>29</v>
      </c>
      <c r="AP84" s="12">
        <f>INDEX('O3-8hr'!$A:$Y,$IU84+AP$23-$G$23,$IT84)</f>
        <v>28</v>
      </c>
      <c r="AQ84" s="12">
        <f>INDEX('O3-8hr'!$A:$Y,$IU84+AQ$23-$G$23,$IT84)</f>
        <v>39</v>
      </c>
      <c r="AR84" s="12">
        <f>INDEX('O3-8hr'!$A:$Y,$IU84+AR$23-$G$23,$IT84)</f>
        <v>34</v>
      </c>
      <c r="AS84" s="12">
        <f>INDEX('O3-8hr'!$A:$Y,$IU84+AS$23-$G$23,$IT84)</f>
        <v>28</v>
      </c>
      <c r="AT84" s="12">
        <f>INDEX('O3-8hr'!$A:$Y,$IU84+AT$23-$G$23,$IT84)</f>
        <v>26.000000000000004</v>
      </c>
      <c r="AU84" s="12">
        <f>INDEX('O3-8hr'!$A:$Y,$IU84+AU$23-$G$23,$IT84)</f>
        <v>32</v>
      </c>
      <c r="AV84" s="12">
        <f>INDEX('O3-8hr'!$A:$Y,$IU84+AV$23-$G$23,$IT84)</f>
        <v>39</v>
      </c>
      <c r="AW84" s="12">
        <f>INDEX('O3-8hr'!$A:$Y,$IU84+AW$23-$G$23,$IT84)</f>
        <v>30</v>
      </c>
      <c r="AX84" s="12">
        <f>INDEX('O3-8hr'!$A:$Y,$IU84+AX$23-$G$23,$IT84)</f>
        <v>30</v>
      </c>
      <c r="AY84" s="12">
        <f>INDEX('O3-8hr'!$A:$Y,$IU84+AY$23-$G$23,$IT84)</f>
        <v>35</v>
      </c>
      <c r="AZ84" s="12">
        <f>INDEX('O3-8hr'!$A:$Y,$IU84+AZ$23-$G$23,$IT84)</f>
        <v>36.000000000000007</v>
      </c>
      <c r="BA84" s="12">
        <f>INDEX('O3-8hr'!$A:$Y,$IU84+BA$23-$G$23,$IT84)</f>
        <v>38</v>
      </c>
      <c r="BB84" s="12">
        <f>INDEX('O3-8hr'!$A:$Y,$IU84+BB$23-$G$23,$IT84)</f>
        <v>41</v>
      </c>
      <c r="BC84" s="12">
        <f>INDEX('O3-8hr'!$A:$Y,$IU84+BC$23-$G$23,$IT84)</f>
        <v>48</v>
      </c>
      <c r="BD84" s="12">
        <f>INDEX('O3-8hr'!$A:$Y,$IU84+BD$23-$G$23,$IT84)</f>
        <v>46</v>
      </c>
      <c r="BE84" s="12">
        <f>INDEX('O3-8hr'!$A:$Y,$IU84+BE$23-$G$23,$IT84)</f>
        <v>41</v>
      </c>
      <c r="BF84" s="12">
        <f>INDEX('O3-8hr'!$A:$Y,$IU84+BF$23-$G$23,$IT84)</f>
        <v>45.000000000000007</v>
      </c>
      <c r="BG84" s="12">
        <f>INDEX('O3-8hr'!$A:$Y,$IU84+BG$23-$G$23,$IT84)</f>
        <v>41</v>
      </c>
      <c r="BH84" s="12">
        <f>INDEX('O3-8hr'!$A:$Y,$IU84+BH$23-$G$23,$IT84)</f>
        <v>29</v>
      </c>
      <c r="BI84" s="12">
        <f>INDEX('O3-8hr'!$A:$Y,$IU84+BI$23-$G$23,$IT84)</f>
        <v>40</v>
      </c>
      <c r="BJ84" s="12">
        <f>INDEX('O3-8hr'!$A:$Y,$IU84+BJ$23-$G$23,$IT84)</f>
        <v>42</v>
      </c>
      <c r="BK84" s="12">
        <f>INDEX('O3-8hr'!$A:$Y,$IU84+BK$23-$G$23,$IT84)</f>
        <v>45.000000000000007</v>
      </c>
      <c r="BL84" s="12">
        <f>INDEX('O3-8hr'!$A:$Y,$IU84+BL$23-$G$23,$IT84)</f>
        <v>23</v>
      </c>
      <c r="BM84" s="12">
        <f>INDEX('O3-8hr'!$A:$Y,$IU84+BM$23-$G$23,$IT84)</f>
        <v>32</v>
      </c>
      <c r="BN84" s="12">
        <f>INDEX('O3-8hr'!$A:$Y,$IU84+BN$23-$G$23,$IT84)</f>
        <v>30</v>
      </c>
      <c r="BO84" s="12">
        <f>INDEX('O3-8hr'!$A:$Y,$IU84+BO$23-$G$23,$IT84)</f>
        <v>35</v>
      </c>
      <c r="BP84" s="12">
        <f>INDEX('O3-8hr'!$A:$Y,$IU84+BP$23-$G$23,$IT84)</f>
        <v>28</v>
      </c>
      <c r="BQ84" s="12">
        <f>INDEX('O3-8hr'!$A:$Y,$IU84+BQ$23-$G$23,$IT84)</f>
        <v>25</v>
      </c>
      <c r="BR84" s="12">
        <f>INDEX('O3-8hr'!$A:$Y,$IU84+BR$23-$G$23,$IT84)</f>
        <v>23</v>
      </c>
      <c r="BS84" s="12">
        <f>INDEX('O3-8hr'!$A:$Y,$IU84+BS$23-$G$23,$IT84)</f>
        <v>22.000000000000004</v>
      </c>
      <c r="BT84" s="12">
        <f>INDEX('O3-8hr'!$A:$Y,$IU84+BT$23-$G$23,$IT84)</f>
        <v>14</v>
      </c>
      <c r="BU84" s="12">
        <f>INDEX('O3-8hr'!$A:$Y,$IU84+BU$23-$G$23,$IT84)</f>
        <v>19</v>
      </c>
      <c r="BV84" s="12">
        <f>INDEX('O3-8hr'!$A:$Y,$IU84+BV$23-$G$23,$IT84)</f>
        <v>24</v>
      </c>
      <c r="BW84" s="12">
        <f>INDEX('O3-8hr'!$A:$Y,$IU84+BW$23-$G$23,$IT84)</f>
        <v>32</v>
      </c>
      <c r="BX84" s="12">
        <f>INDEX('O3-8hr'!$A:$Y,$IU84+BX$23-$G$23,$IT84)</f>
        <v>33</v>
      </c>
      <c r="BY84" s="12">
        <f>INDEX('O3-8hr'!$A:$Y,$IU84+BY$23-$G$23,$IT84)</f>
        <v>29</v>
      </c>
      <c r="BZ84" s="12">
        <f>INDEX('O3-8hr'!$A:$Y,$IU84+BZ$23-$G$23,$IT84)</f>
        <v>29</v>
      </c>
      <c r="CA84" s="12">
        <f>INDEX('O3-8hr'!$A:$Y,$IU84+CA$23-$G$23,$IT84)</f>
        <v>45.000000000000007</v>
      </c>
      <c r="CB84" s="12">
        <f>INDEX('O3-8hr'!$A:$Y,$IU84+CB$23-$G$23,$IT84)</f>
        <v>29</v>
      </c>
      <c r="CC84" s="12">
        <f>INDEX('O3-8hr'!$A:$Y,$IU84+CC$23-$G$23,$IT84)</f>
        <v>43</v>
      </c>
      <c r="CD84" s="12">
        <f>INDEX('O3-8hr'!$A:$Y,$IU84+CD$23-$G$23,$IT84)</f>
        <v>30</v>
      </c>
      <c r="CE84" s="12">
        <f>INDEX('O3-8hr'!$A:$Y,$IU84+CE$23-$G$23,$IT84)</f>
        <v>36.000000000000007</v>
      </c>
      <c r="CF84" s="12">
        <f>INDEX('O3-8hr'!$A:$Y,$IU84+CF$23-$G$23,$IT84)</f>
        <v>36.000000000000007</v>
      </c>
      <c r="CG84" s="12">
        <f>INDEX('O3-8hr'!$A:$Y,$IU84+CG$23-$G$23,$IT84)</f>
        <v>40</v>
      </c>
      <c r="CH84" s="12">
        <f>INDEX('O3-8hr'!$A:$Y,$IU84+CH$23-$G$23,$IT84)</f>
        <v>49</v>
      </c>
      <c r="CI84" s="12">
        <f>INDEX('O3-8hr'!$A:$Y,$IU84+CI$23-$G$23,$IT84)</f>
        <v>47</v>
      </c>
      <c r="CJ84" s="12">
        <f>INDEX('O3-8hr'!$A:$Y,$IU84+CJ$23-$G$23,$IT84)</f>
        <v>39</v>
      </c>
      <c r="CK84" s="12">
        <f>INDEX('O3-8hr'!$A:$Y,$IU84+CK$23-$G$23,$IT84)</f>
        <v>42</v>
      </c>
      <c r="CL84" s="12">
        <f>INDEX('O3-8hr'!$A:$Y,$IU84+CL$23-$G$23,$IT84)</f>
        <v>49</v>
      </c>
      <c r="CM84" s="12">
        <f>INDEX('O3-8hr'!$A:$Y,$IU84+CM$23-$G$23,$IT84)</f>
        <v>47</v>
      </c>
      <c r="CN84" s="12">
        <f>INDEX('O3-8hr'!$A:$Y,$IU84+CN$23-$G$23,$IT84)</f>
        <v>45.000000000000007</v>
      </c>
      <c r="CO84" s="12">
        <f>INDEX('O3-8hr'!$A:$Y,$IU84+CO$23-$G$23,$IT84)</f>
        <v>64</v>
      </c>
      <c r="CP84" s="12">
        <f>INDEX('O3-8hr'!$A:$Y,$IU84+CP$23-$G$23,$IT84)</f>
        <v>61.000000000000007</v>
      </c>
      <c r="CQ84" s="12">
        <f>INDEX('O3-8hr'!$A:$Y,$IU84+CQ$23-$G$23,$IT84)</f>
        <v>54</v>
      </c>
      <c r="CR84" s="12">
        <f>INDEX('O3-8hr'!$A:$Y,$IU84+CR$23-$G$23,$IT84)</f>
        <v>33</v>
      </c>
      <c r="CS84" s="12">
        <f>INDEX('O3-8hr'!$A:$Y,$IU84+CS$23-$G$23,$IT84)</f>
        <v>17</v>
      </c>
      <c r="CT84" s="12">
        <f>INDEX('O3-8hr'!$A:$Y,$IU84+CT$23-$G$23,$IT84)</f>
        <v>47</v>
      </c>
      <c r="CU84" s="12">
        <f>INDEX('O3-8hr'!$A:$Y,$IU84+CU$23-$G$23,$IT84)</f>
        <v>56</v>
      </c>
      <c r="CV84" s="12">
        <f>INDEX('O3-8hr'!$A:$Y,$IU84+CV$23-$G$23,$IT84)</f>
        <v>41</v>
      </c>
      <c r="CW84" s="12">
        <f>INDEX('O3-8hr'!$A:$Y,$IU84+CW$23-$G$23,$IT84)</f>
        <v>23</v>
      </c>
      <c r="CX84" s="12">
        <f>INDEX('O3-8hr'!$A:$Y,$IU84+CX$23-$G$23,$IT84)</f>
        <v>38</v>
      </c>
      <c r="CY84" s="12">
        <f>INDEX('O3-8hr'!$A:$Y,$IU84+CY$23-$G$23,$IT84)</f>
        <v>33</v>
      </c>
      <c r="CZ84" s="12">
        <f>INDEX('O3-8hr'!$A:$Y,$IU84+CZ$23-$G$23,$IT84)</f>
        <v>51.000000000000007</v>
      </c>
      <c r="DA84" s="12">
        <f>INDEX('O3-8hr'!$A:$Y,$IU84+DA$23-$G$23,$IT84)</f>
        <v>52.000000000000007</v>
      </c>
      <c r="DB84" s="12">
        <f>INDEX('O3-8hr'!$A:$Y,$IU84+DB$23-$G$23,$IT84)</f>
        <v>30</v>
      </c>
      <c r="DC84" s="12">
        <f>INDEX('O3-8hr'!$A:$Y,$IU84+DC$23-$G$23,$IT84)</f>
        <v>42</v>
      </c>
      <c r="DD84" s="12">
        <f>INDEX('O3-8hr'!$A:$Y,$IU84+DD$23-$G$23,$IT84)</f>
        <v>43</v>
      </c>
      <c r="DE84" s="12">
        <f>INDEX('O3-8hr'!$A:$Y,$IU84+DE$23-$G$23,$IT84)</f>
        <v>63</v>
      </c>
      <c r="DF84" s="12">
        <f>INDEX('O3-8hr'!$A:$Y,$IU84+DF$23-$G$23,$IT84)</f>
        <v>50</v>
      </c>
      <c r="DG84" s="12">
        <f>INDEX('O3-8hr'!$A:$Y,$IU84+DG$23-$G$23,$IT84)</f>
        <v>39</v>
      </c>
      <c r="DH84" s="12">
        <f>INDEX('O3-8hr'!$A:$Y,$IU84+DH$23-$G$23,$IT84)</f>
        <v>52.000000000000007</v>
      </c>
      <c r="DI84" s="12">
        <f>INDEX('O3-8hr'!$A:$Y,$IU84+DI$23-$G$23,$IT84)</f>
        <v>59.000000000000007</v>
      </c>
      <c r="DJ84" s="12">
        <f>INDEX('O3-8hr'!$A:$Y,$IU84+DJ$23-$G$23,$IT84)</f>
        <v>37.000000000000007</v>
      </c>
      <c r="DK84" s="12">
        <f>INDEX('O3-8hr'!$A:$Y,$IU84+DK$23-$G$23,$IT84)</f>
        <v>49</v>
      </c>
      <c r="DL84" s="12">
        <f>INDEX('O3-8hr'!$A:$Y,$IU84+DL$23-$G$23,$IT84)</f>
        <v>50</v>
      </c>
      <c r="DM84" s="12">
        <f>INDEX('O3-8hr'!$A:$Y,$IU84+DM$23-$G$23,$IT84)</f>
        <v>61.000000000000007</v>
      </c>
      <c r="DN84" s="12">
        <f>INDEX('O3-8hr'!$A:$Y,$IU84+DN$23-$G$23,$IT84)</f>
        <v>69</v>
      </c>
      <c r="DO84" s="12">
        <f>INDEX('O3-8hr'!$A:$Y,$IU84+DO$23-$G$23,$IT84)</f>
        <v>60</v>
      </c>
      <c r="DP84" s="12">
        <f>INDEX('O3-8hr'!$A:$Y,$IU84+DP$23-$G$23,$IT84)</f>
        <v>59.000000000000007</v>
      </c>
      <c r="DQ84" s="12">
        <f>INDEX('O3-8hr'!$A:$Y,$IU84+DQ$23-$G$23,$IT84)</f>
        <v>54</v>
      </c>
      <c r="DR84" s="12">
        <f>INDEX('O3-8hr'!$A:$Y,$IU84+DR$23-$G$23,$IT84)</f>
        <v>48</v>
      </c>
      <c r="DS84" s="12">
        <f>INDEX('O3-8hr'!$A:$Y,$IU84+DS$23-$G$23,$IT84)</f>
        <v>50</v>
      </c>
      <c r="DT84" s="12">
        <f>INDEX('O3-8hr'!$A:$Y,$IU84+DT$23-$G$23,$IT84)</f>
        <v>52.000000000000007</v>
      </c>
      <c r="DU84" s="12">
        <f>INDEX('O3-8hr'!$A:$Y,$IU84+DU$23-$G$23,$IT84)</f>
        <v>48</v>
      </c>
      <c r="DV84" s="12">
        <f>INDEX('O3-8hr'!$A:$Y,$IU84+DV$23-$G$23,$IT84)</f>
        <v>38</v>
      </c>
      <c r="DW84" s="12">
        <f>INDEX('O3-8hr'!$A:$Y,$IU84+DW$23-$G$23,$IT84)</f>
        <v>58</v>
      </c>
      <c r="DX84" s="12">
        <f>INDEX('O3-8hr'!$A:$Y,$IU84+DX$23-$G$23,$IT84)</f>
        <v>55</v>
      </c>
      <c r="DY84" s="12">
        <f>INDEX('O3-8hr'!$A:$Y,$IU84+DY$23-$G$23,$IT84)</f>
        <v>48</v>
      </c>
      <c r="DZ84" s="12">
        <f>INDEX('O3-8hr'!$A:$Y,$IU84+DZ$23-$G$23,$IT84)</f>
        <v>41</v>
      </c>
      <c r="EA84" s="12">
        <f>INDEX('O3-8hr'!$A:$Y,$IU84+EA$23-$G$23,$IT84)</f>
        <v>37.000000000000007</v>
      </c>
      <c r="EB84" s="12">
        <f>INDEX('O3-8hr'!$A:$Y,$IU84+EB$23-$G$23,$IT84)</f>
        <v>43</v>
      </c>
      <c r="EC84" s="12">
        <f>INDEX('O3-8hr'!$A:$Y,$IU84+EC$23-$G$23,$IT84)</f>
        <v>41</v>
      </c>
      <c r="ED84" s="12">
        <f>INDEX('O3-8hr'!$A:$Y,$IU84+ED$23-$G$23,$IT84)</f>
        <v>60</v>
      </c>
      <c r="EE84" s="12">
        <f>INDEX('O3-8hr'!$A:$Y,$IU84+EE$23-$G$23,$IT84)</f>
        <v>53.000000000000007</v>
      </c>
      <c r="EF84" s="12">
        <f>INDEX('O3-8hr'!$A:$Y,$IU84+EF$23-$G$23,$IT84)</f>
        <v>62</v>
      </c>
      <c r="EG84" s="12">
        <f>INDEX('O3-8hr'!$A:$Y,$IU84+EG$23-$G$23,$IT84)</f>
        <v>29</v>
      </c>
      <c r="EH84" s="12">
        <f>INDEX('O3-8hr'!$A:$Y,$IU84+EH$23-$G$23,$IT84)</f>
        <v>41</v>
      </c>
      <c r="EI84" s="12">
        <f>INDEX('O3-8hr'!$A:$Y,$IU84+EI$23-$G$23,$IT84)</f>
        <v>44.000000000000007</v>
      </c>
      <c r="EJ84" s="12">
        <f>INDEX('O3-8hr'!$A:$Y,$IU84+EJ$23-$G$23,$IT84)</f>
        <v>45.000000000000007</v>
      </c>
      <c r="EK84" s="12">
        <f>INDEX('O3-8hr'!$A:$Y,$IU84+EK$23-$G$23,$IT84)</f>
        <v>35</v>
      </c>
      <c r="EL84" s="12">
        <f>INDEX('O3-8hr'!$A:$Y,$IU84+EL$23-$G$23,$IT84)</f>
        <v>47</v>
      </c>
      <c r="EM84" s="12">
        <f>INDEX('O3-8hr'!$A:$Y,$IU84+EM$23-$G$23,$IT84)</f>
        <v>54</v>
      </c>
      <c r="EN84" s="12">
        <f>INDEX('O3-8hr'!$A:$Y,$IU84+EN$23-$G$23,$IT84)</f>
        <v>49</v>
      </c>
      <c r="EO84" s="12">
        <f>INDEX('O3-8hr'!$A:$Y,$IU84+EO$23-$G$23,$IT84)</f>
        <v>47</v>
      </c>
      <c r="EP84" s="12">
        <f>INDEX('O3-8hr'!$A:$Y,$IU84+EP$23-$G$23,$IT84)</f>
        <v>43</v>
      </c>
      <c r="EQ84" s="12">
        <f>INDEX('O3-8hr'!$A:$Y,$IU84+EQ$23-$G$23,$IT84)</f>
        <v>51.000000000000007</v>
      </c>
      <c r="ER84" s="12">
        <f>INDEX('O3-8hr'!$A:$Y,$IU84+ER$23-$G$23,$IT84)</f>
        <v>38</v>
      </c>
      <c r="ES84" s="12">
        <f>INDEX('O3-8hr'!$A:$Y,$IU84+ES$23-$G$23,$IT84)</f>
        <v>61.000000000000007</v>
      </c>
      <c r="ET84" s="12">
        <f>INDEX('O3-8hr'!$A:$Y,$IU84+ET$23-$G$23,$IT84)</f>
        <v>57</v>
      </c>
      <c r="EU84" s="12">
        <f>INDEX('O3-8hr'!$A:$Y,$IU84+EU$23-$G$23,$IT84)</f>
        <v>61.000000000000007</v>
      </c>
      <c r="EV84" s="12">
        <f>INDEX('O3-8hr'!$A:$Y,$IU84+EV$23-$G$23,$IT84)</f>
        <v>43</v>
      </c>
      <c r="EW84" s="12">
        <f>INDEX('O3-8hr'!$A:$Y,$IU84+EW$23-$G$23,$IT84)</f>
        <v>52.000000000000007</v>
      </c>
      <c r="EX84" s="12">
        <f>INDEX('O3-8hr'!$A:$Y,$IU84+EX$23-$G$23,$IT84)</f>
        <v>56</v>
      </c>
      <c r="EY84" s="12">
        <f>INDEX('O3-8hr'!$A:$Y,$IU84+EY$23-$G$23,$IT84)</f>
        <v>52.000000000000007</v>
      </c>
      <c r="EZ84" s="12">
        <f>INDEX('O3-8hr'!$A:$Y,$IU84+EZ$23-$G$23,$IT84)</f>
        <v>57</v>
      </c>
      <c r="FA84" s="12">
        <f>INDEX('O3-8hr'!$A:$Y,$IU84+FA$23-$G$23,$IT84)</f>
        <v>59.000000000000007</v>
      </c>
      <c r="FB84" s="12">
        <f>INDEX('O3-8hr'!$A:$Y,$IU84+FB$23-$G$23,$IT84)</f>
        <v>51.000000000000007</v>
      </c>
      <c r="FC84" s="12">
        <f>INDEX('O3-8hr'!$A:$Y,$IU84+FC$23-$G$23,$IT84)</f>
        <v>39</v>
      </c>
      <c r="FD84" s="12">
        <f>INDEX('O3-8hr'!$A:$Y,$IU84+FD$23-$G$23,$IT84)</f>
        <v>27</v>
      </c>
      <c r="FE84" s="12">
        <f>INDEX('O3-8hr'!$A:$Y,$IU84+FE$23-$G$23,$IT84)</f>
        <v>24</v>
      </c>
      <c r="FF84" s="12">
        <f>INDEX('O3-8hr'!$A:$Y,$IU84+FF$23-$G$23,$IT84)</f>
        <v>28</v>
      </c>
      <c r="FG84" s="12">
        <f>INDEX('O3-8hr'!$A:$Y,$IU84+FG$23-$G$23,$IT84)</f>
        <v>27</v>
      </c>
      <c r="FH84" s="12">
        <f>INDEX('O3-8hr'!$A:$Y,$IU84+FH$23-$G$23,$IT84)</f>
        <v>41</v>
      </c>
      <c r="FI84" s="12">
        <f>INDEX('O3-8hr'!$A:$Y,$IU84+FI$23-$G$23,$IT84)</f>
        <v>41</v>
      </c>
      <c r="FJ84" s="12">
        <f>INDEX('O3-8hr'!$A:$Y,$IU84+FJ$23-$G$23,$IT84)</f>
        <v>42</v>
      </c>
      <c r="FK84" s="12">
        <f>INDEX('O3-8hr'!$A:$Y,$IU84+FK$23-$G$23,$IT84)</f>
        <v>36.000000000000007</v>
      </c>
      <c r="FL84" s="12">
        <f>INDEX('O3-8hr'!$A:$Y,$IU84+FL$23-$G$23,$IT84)</f>
        <v>48</v>
      </c>
      <c r="FM84" s="12">
        <f>INDEX('O3-8hr'!$A:$Y,$IU84+FM$23-$G$23,$IT84)</f>
        <v>25</v>
      </c>
      <c r="FN84" s="12">
        <f>INDEX('O3-8hr'!$A:$Y,$IU84+FN$23-$G$23,$IT84)</f>
        <v>31</v>
      </c>
      <c r="FO84" s="12">
        <f>INDEX('O3-8hr'!$A:$Y,$IU84+FO$23-$G$23,$IT84)</f>
        <v>38</v>
      </c>
      <c r="FP84" s="12">
        <f>INDEX('O3-8hr'!$A:$Y,$IU84+FP$23-$G$23,$IT84)</f>
        <v>37.000000000000007</v>
      </c>
      <c r="FQ84" s="12">
        <f>INDEX('O3-8hr'!$A:$Y,$IU84+FQ$23-$G$23,$IT84)</f>
        <v>42</v>
      </c>
      <c r="FR84" s="12">
        <f>INDEX('O3-8hr'!$A:$Y,$IU84+FR$23-$G$23,$IT84)</f>
        <v>61.000000000000007</v>
      </c>
      <c r="FS84" s="12">
        <f>INDEX('O3-8hr'!$A:$Y,$IU84+FS$23-$G$23,$IT84)</f>
        <v>39</v>
      </c>
      <c r="FT84" s="12">
        <f>INDEX('O3-8hr'!$A:$Y,$IU84+FT$23-$G$23,$IT84)</f>
        <v>51.000000000000007</v>
      </c>
      <c r="FU84" s="12">
        <f>INDEX('O3-8hr'!$A:$Y,$IU84+FU$23-$G$23,$IT84)</f>
        <v>52.000000000000007</v>
      </c>
      <c r="FV84" s="12">
        <f>INDEX('O3-8hr'!$A:$Y,$IU84+FV$23-$G$23,$IT84)</f>
        <v>56</v>
      </c>
      <c r="FW84" s="12">
        <f>INDEX('O3-8hr'!$A:$Y,$IU84+FW$23-$G$23,$IT84)</f>
        <v>58</v>
      </c>
      <c r="FX84" s="12">
        <f>INDEX('O3-8hr'!$A:$Y,$IU84+FX$23-$G$23,$IT84)</f>
        <v>41</v>
      </c>
      <c r="FY84" s="12">
        <f>INDEX('O3-8hr'!$A:$Y,$IU84+FY$23-$G$23,$IT84)</f>
        <v>32</v>
      </c>
      <c r="FZ84" s="12">
        <f>INDEX('O3-8hr'!$A:$Y,$IU84+FZ$23-$G$23,$IT84)</f>
        <v>56</v>
      </c>
      <c r="GA84" s="12">
        <f>INDEX('O3-8hr'!$A:$Y,$IU84+GA$23-$G$23,$IT84)</f>
        <v>52.000000000000007</v>
      </c>
      <c r="GB84" s="12">
        <f>INDEX('O3-8hr'!$A:$Y,$IU84+GB$23-$G$23,$IT84)</f>
        <v>46</v>
      </c>
      <c r="GC84" s="12">
        <f>INDEX('O3-8hr'!$A:$Y,$IU84+GC$23-$G$23,$IT84)</f>
        <v>59.000000000000007</v>
      </c>
      <c r="GD84" s="12">
        <f>INDEX('O3-8hr'!$A:$Y,$IU84+GD$23-$G$23,$IT84)</f>
        <v>43</v>
      </c>
      <c r="GE84" s="12">
        <f>INDEX('O3-8hr'!$A:$Y,$IU84+GE$23-$G$23,$IT84)</f>
        <v>40</v>
      </c>
      <c r="GF84" s="12">
        <f>INDEX('O3-8hr'!$A:$Y,$IU84+GF$23-$G$23,$IT84)</f>
        <v>64</v>
      </c>
      <c r="GG84" s="12">
        <f>INDEX('O3-8hr'!$A:$Y,$IU84+GG$23-$G$23,$IT84)</f>
        <v>46</v>
      </c>
      <c r="GH84" s="12">
        <f>INDEX('O3-8hr'!$A:$Y,$IU84+GH$23-$G$23,$IT84)</f>
        <v>56</v>
      </c>
      <c r="GI84" s="12">
        <f>INDEX('O3-8hr'!$A:$Y,$IU84+GI$23-$G$23,$IT84)</f>
        <v>46</v>
      </c>
      <c r="GJ84" s="12">
        <f>INDEX('O3-8hr'!$A:$Y,$IU84+GJ$23-$G$23,$IT84)</f>
        <v>34</v>
      </c>
      <c r="GK84" s="12">
        <f>INDEX('O3-8hr'!$A:$Y,$IU84+GK$23-$G$23,$IT84)</f>
        <v>24</v>
      </c>
      <c r="GL84" s="12">
        <f>INDEX('O3-8hr'!$A:$Y,$IU84+GL$23-$G$23,$IT84)</f>
        <v>34</v>
      </c>
      <c r="GM84" s="12">
        <f>INDEX('O3-8hr'!$A:$Y,$IU84+GM$23-$G$23,$IT84)</f>
        <v>36.000000000000007</v>
      </c>
      <c r="GN84" s="12">
        <f>INDEX('O3-8hr'!$A:$Y,$IU84+GN$23-$G$23,$IT84)</f>
        <v>32</v>
      </c>
      <c r="GO84" s="12">
        <f>INDEX('O3-8hr'!$A:$Y,$IU84+GO$23-$G$23,$IT84)</f>
        <v>41</v>
      </c>
      <c r="GP84" s="12">
        <f>INDEX('O3-8hr'!$A:$Y,$IU84+GP$23-$G$23,$IT84)</f>
        <v>58</v>
      </c>
      <c r="GQ84" s="12">
        <f>INDEX('O3-8hr'!$A:$Y,$IU84+GQ$23-$G$23,$IT84)</f>
        <v>62</v>
      </c>
      <c r="GR84" s="12">
        <f>INDEX('O3-8hr'!$A:$Y,$IU84+GR$23-$G$23,$IT84)</f>
        <v>47</v>
      </c>
      <c r="GS84" s="12">
        <f>INDEX('O3-8hr'!$A:$Y,$IU84+GS$23-$G$23,$IT84)</f>
        <v>41</v>
      </c>
      <c r="GT84" s="12">
        <f>INDEX('O3-8hr'!$A:$Y,$IU84+GT$23-$G$23,$IT84)</f>
        <v>33</v>
      </c>
      <c r="GU84" s="12">
        <f>INDEX('O3-8hr'!$A:$Y,$IU84+GU$23-$G$23,$IT84)</f>
        <v>46</v>
      </c>
      <c r="GV84" s="12">
        <f>INDEX('O3-8hr'!$A:$Y,$IU84+GV$23-$G$23,$IT84)</f>
        <v>69</v>
      </c>
      <c r="GW84" s="12">
        <f>INDEX('O3-8hr'!$A:$Y,$IU84+GW$23-$G$23,$IT84)</f>
        <v>36.000000000000007</v>
      </c>
      <c r="GX84" s="12">
        <f>INDEX('O3-8hr'!$A:$Y,$IU84+GX$23-$G$23,$IT84)</f>
        <v>32</v>
      </c>
      <c r="GY84" s="12">
        <f>INDEX('O3-8hr'!$A:$Y,$IU84+GY$23-$G$23,$IT84)</f>
        <v>35</v>
      </c>
      <c r="GZ84" s="12">
        <f>INDEX('O3-8hr'!$A:$Y,$IU84+GZ$23-$G$23,$IT84)</f>
        <v>28</v>
      </c>
      <c r="HA84" s="12">
        <f>INDEX('O3-8hr'!$A:$Y,$IU84+HA$23-$G$23,$IT84)</f>
        <v>26.000000000000004</v>
      </c>
      <c r="HB84" s="12">
        <f>INDEX('O3-8hr'!$A:$Y,$IU84+HB$23-$G$23,$IT84)</f>
        <v>27</v>
      </c>
      <c r="HC84" s="12">
        <f>INDEX('O3-8hr'!$A:$Y,$IU84+HC$23-$G$23,$IT84)</f>
        <v>44.000000000000007</v>
      </c>
      <c r="HD84" s="12">
        <f>INDEX('O3-8hr'!$A:$Y,$IU84+HD$23-$G$23,$IT84)</f>
        <v>48</v>
      </c>
      <c r="HE84" s="12">
        <f>INDEX('O3-8hr'!$A:$Y,$IU84+HE$23-$G$23,$IT84)</f>
        <v>76</v>
      </c>
      <c r="HF84" s="12">
        <f>INDEX('O3-8hr'!$A:$Y,$IU84+HF$23-$G$23,$IT84)</f>
        <v>17</v>
      </c>
      <c r="HG84" s="12">
        <f>INDEX('O3-8hr'!$A:$Y,$IU84+HG$23-$G$23,$IT84)</f>
        <v>31</v>
      </c>
      <c r="HH84" s="12">
        <f>INDEX('O3-8hr'!$A:$Y,$IU84+HH$23-$G$23,$IT84)</f>
        <v>39</v>
      </c>
      <c r="HI84" s="12">
        <f>INDEX('O3-8hr'!$A:$Y,$IU84+HI$23-$G$23,$IT84)</f>
        <v>28</v>
      </c>
      <c r="HJ84" s="12">
        <f>INDEX('O3-8hr'!$A:$Y,$IU84+HJ$23-$G$23,$IT84)</f>
        <v>32</v>
      </c>
      <c r="HK84" s="12">
        <f>INDEX('O3-8hr'!$A:$Y,$IU84+HK$23-$G$23,$IT84)</f>
        <v>27</v>
      </c>
      <c r="HL84" s="12">
        <f>INDEX('O3-8hr'!$A:$Y,$IU84+HL$23-$G$23,$IT84)</f>
        <v>27</v>
      </c>
      <c r="HM84" s="12">
        <f>INDEX('O3-8hr'!$A:$Y,$IU84+HM$23-$G$23,$IT84)</f>
        <v>27</v>
      </c>
      <c r="HN84" s="12">
        <f>INDEX('O3-8hr'!$A:$Y,$IU84+HN$23-$G$23,$IT84)</f>
        <v>22.000000000000004</v>
      </c>
      <c r="HO84" s="12">
        <f>INDEX('O3-8hr'!$A:$Y,$IU84+HO$23-$G$23,$IT84)</f>
        <v>33</v>
      </c>
      <c r="HP84" s="12">
        <f>INDEX('O3-8hr'!$A:$Y,$IU84+HP$23-$G$23,$IT84)</f>
        <v>22.000000000000004</v>
      </c>
      <c r="HQ84" s="12">
        <f>INDEX('O3-8hr'!$A:$Y,$IU84+HQ$23-$G$23,$IT84)</f>
        <v>27</v>
      </c>
      <c r="HR84" s="12">
        <f>INDEX('O3-8hr'!$A:$Y,$IU84+HR$23-$G$23,$IT84)</f>
        <v>35</v>
      </c>
      <c r="HS84" s="12">
        <f>INDEX('O3-8hr'!$A:$Y,$IU84+HS$23-$G$23,$IT84)</f>
        <v>29</v>
      </c>
      <c r="HT84" s="12">
        <f>INDEX('O3-8hr'!$A:$Y,$IU84+HT$23-$G$23,$IT84)</f>
        <v>26.000000000000004</v>
      </c>
      <c r="HU84" s="12">
        <f>INDEX('O3-8hr'!$A:$Y,$IU84+HU$23-$G$23,$IT84)</f>
        <v>19</v>
      </c>
      <c r="HV84" s="12">
        <f>INDEX('O3-8hr'!$A:$Y,$IU84+HV$23-$G$23,$IT84)</f>
        <v>30</v>
      </c>
      <c r="HW84" s="12">
        <f>INDEX('O3-8hr'!$A:$Y,$IU84+HW$23-$G$23,$IT84)</f>
        <v>32</v>
      </c>
      <c r="HX84" s="12">
        <f>INDEX('O3-8hr'!$A:$Y,$IU84+HX$23-$G$23,$IT84)</f>
        <v>28</v>
      </c>
      <c r="HY84" s="12">
        <f>INDEX('O3-8hr'!$A:$Y,$IU84+HY$23-$G$23,$IT84)</f>
        <v>30</v>
      </c>
      <c r="HZ84" s="12">
        <f>INDEX('O3-8hr'!$A:$Y,$IU84+HZ$23-$G$23,$IT84)</f>
        <v>23</v>
      </c>
      <c r="IA84" s="12">
        <f>INDEX('O3-8hr'!$A:$Y,$IU84+IA$23-$G$23,$IT84)</f>
        <v>37.000000000000007</v>
      </c>
      <c r="IB84" s="12">
        <f>INDEX('O3-8hr'!$A:$Y,$IU84+IB$23-$G$23,$IT84)</f>
        <v>37.000000000000007</v>
      </c>
      <c r="IC84" s="12">
        <f>INDEX('O3-8hr'!$A:$Y,$IU84+IC$23-$G$23,$IT84)</f>
        <v>41</v>
      </c>
      <c r="ID84" s="12">
        <f>INDEX('O3-8hr'!$A:$Y,$IU84+ID$23-$G$23,$IT84)</f>
        <v>42</v>
      </c>
      <c r="IE84" s="12">
        <f>INDEX('O3-8hr'!$A:$Y,$IU84+IE$23-$G$23,$IT84)</f>
        <v>40</v>
      </c>
      <c r="IF84" s="12">
        <f>INDEX('O3-8hr'!$A:$Y,$IU84+IF$23-$G$23,$IT84)</f>
        <v>38</v>
      </c>
      <c r="IG84" s="12">
        <f>INDEX('O3-8hr'!$A:$Y,$IU84+IG$23-$G$23,$IT84)</f>
        <v>29</v>
      </c>
      <c r="IH84" s="12">
        <f>INDEX('O3-8hr'!$A:$Y,$IU84+IH$23-$G$23,$IT84)</f>
        <v>21</v>
      </c>
      <c r="II84" s="12">
        <f>INDEX('O3-8hr'!$A:$Y,$IU84+II$23-$G$23,$IT84)</f>
        <v>30</v>
      </c>
      <c r="IJ84" s="12">
        <f>INDEX('O3-8hr'!$A:$Y,$IU84+IJ$23-$G$23,$IT84)</f>
        <v>33</v>
      </c>
      <c r="IK84" s="12">
        <f>INDEX('O3-8hr'!$A:$Y,$IU84+IK$23-$G$23,$IT84)</f>
        <v>24</v>
      </c>
      <c r="IL84" s="12">
        <f>INDEX('O3-8hr'!$A:$Y,$IU84+IL$23-$G$23,$IT84)</f>
        <v>27</v>
      </c>
      <c r="IM84" s="12">
        <f>INDEX('O3-8hr'!$A:$Y,$IU84+IM$23-$G$23,$IT84)</f>
        <v>33</v>
      </c>
      <c r="IN84" s="12">
        <f>INDEX('O3-8hr'!$A:$Y,$IU84+IN$23-$G$23,$IT84)</f>
        <v>32</v>
      </c>
      <c r="IO84" s="12">
        <f>INDEX('O3-8hr'!$A:$Y,$IU84+IO$23-$G$23,$IT84)</f>
        <v>35</v>
      </c>
      <c r="IP84" s="12">
        <f>INDEX('O3-8hr'!$A:$Y,$IU84+IP$23-$G$23,$IT84)</f>
        <v>42</v>
      </c>
      <c r="IQ84" s="17">
        <f>INDEX('O3-8hr'!$A:$Y,$IU84+IQ$23-$G$23,$IT84)</f>
        <v>17</v>
      </c>
      <c r="IR84" s="26">
        <f t="shared" si="59"/>
        <v>76</v>
      </c>
      <c r="IT84" s="26">
        <f>MATCH($B84,'O3-8hr'!$1:$1,0)</f>
        <v>13</v>
      </c>
      <c r="IU84" s="38">
        <f>MATCH(DATE($A84,$IT$19,$IU$19),'O3-8hr'!$B:$B,0)</f>
        <v>431</v>
      </c>
    </row>
    <row r="85" spans="1:255" ht="12.75" customHeight="1" x14ac:dyDescent="0.2">
      <c r="A85" s="26">
        <v>2016</v>
      </c>
      <c r="B85" s="26">
        <v>340010006</v>
      </c>
      <c r="C85" s="88">
        <f>INDEX(Sites!$A:$N,MATCH($B85,Sites!$A:$A,0),2)</f>
        <v>39.464872</v>
      </c>
      <c r="D85" s="26" t="str">
        <f>INDEX(Sites!$A:$N,MATCH($B85,Sites!$A:$A,0),4)</f>
        <v>NJ</v>
      </c>
      <c r="E85" s="26" t="str">
        <f>INDEX(Sites!$A:$N,MATCH($B85,Sites!$A:$A,0),10)</f>
        <v>5.0</v>
      </c>
      <c r="F85" s="148" t="str">
        <f>INDEX(Sites!$A:$N,MATCH($B85,Sites!$A:$A,0),6)</f>
        <v>Brigantine</v>
      </c>
      <c r="G85" s="18">
        <f>INDEX('O3-8hr'!$A:$Y,$IU85+G$23-$G$23,$IT85)</f>
        <v>49</v>
      </c>
      <c r="H85" s="12">
        <f>INDEX('O3-8hr'!$A:$Y,$IU85+H$23-$G$23,$IT85)</f>
        <v>36.000000000000007</v>
      </c>
      <c r="I85" s="12">
        <f>INDEX('O3-8hr'!$A:$Y,$IU85+I$23-$G$23,$IT85)</f>
        <v>35</v>
      </c>
      <c r="J85" s="12">
        <f>INDEX('O3-8hr'!$A:$Y,$IU85+J$23-$G$23,$IT85)</f>
        <v>30</v>
      </c>
      <c r="K85" s="12">
        <f>INDEX('O3-8hr'!$A:$Y,$IU85+K$23-$G$23,$IT85)</f>
        <v>38</v>
      </c>
      <c r="L85" s="12">
        <f>INDEX('O3-8hr'!$A:$Y,$IU85+L$23-$G$23,$IT85)</f>
        <v>27</v>
      </c>
      <c r="M85" s="12">
        <f>INDEX('O3-8hr'!$A:$Y,$IU85+M$23-$G$23,$IT85)</f>
        <v>38</v>
      </c>
      <c r="N85" s="12">
        <f>INDEX('O3-8hr'!$A:$Y,$IU85+N$23-$G$23,$IT85)</f>
        <v>47</v>
      </c>
      <c r="O85" s="12">
        <f>INDEX('O3-8hr'!$A:$Y,$IU85+O$23-$G$23,$IT85)</f>
        <v>48</v>
      </c>
      <c r="P85" s="12">
        <f>INDEX('O3-8hr'!$A:$Y,$IU85+P$23-$G$23,$IT85)</f>
        <v>43</v>
      </c>
      <c r="Q85" s="12">
        <f>INDEX('O3-8hr'!$A:$Y,$IU85+Q$23-$G$23,$IT85)</f>
        <v>45.000000000000007</v>
      </c>
      <c r="R85" s="12">
        <f>INDEX('O3-8hr'!$A:$Y,$IU85+R$23-$G$23,$IT85)</f>
        <v>32</v>
      </c>
      <c r="S85" s="12">
        <f>INDEX('O3-8hr'!$A:$Y,$IU85+S$23-$G$23,$IT85)</f>
        <v>41</v>
      </c>
      <c r="T85" s="12">
        <f>INDEX('O3-8hr'!$A:$Y,$IU85+T$23-$G$23,$IT85)</f>
        <v>41</v>
      </c>
      <c r="U85" s="12">
        <f>INDEX('O3-8hr'!$A:$Y,$IU85+U$23-$G$23,$IT85)</f>
        <v>25</v>
      </c>
      <c r="V85" s="12">
        <f>INDEX('O3-8hr'!$A:$Y,$IU85+V$23-$G$23,$IT85)</f>
        <v>30</v>
      </c>
      <c r="W85" s="12">
        <f>INDEX('O3-8hr'!$A:$Y,$IU85+W$23-$G$23,$IT85)</f>
        <v>42</v>
      </c>
      <c r="X85" s="12">
        <f>INDEX('O3-8hr'!$A:$Y,$IU85+X$23-$G$23,$IT85)</f>
        <v>42</v>
      </c>
      <c r="Y85" s="12">
        <f>INDEX('O3-8hr'!$A:$Y,$IU85+Y$23-$G$23,$IT85)</f>
        <v>33</v>
      </c>
      <c r="Z85" s="12">
        <f>INDEX('O3-8hr'!$A:$Y,$IU85+Z$23-$G$23,$IT85)</f>
        <v>39</v>
      </c>
      <c r="AA85" s="12">
        <f>INDEX('O3-8hr'!$A:$Y,$IU85+AA$23-$G$23,$IT85)</f>
        <v>42</v>
      </c>
      <c r="AB85" s="12">
        <f>INDEX('O3-8hr'!$A:$Y,$IU85+AB$23-$G$23,$IT85)</f>
        <v>45.000000000000007</v>
      </c>
      <c r="AC85" s="12">
        <f>INDEX('O3-8hr'!$A:$Y,$IU85+AC$23-$G$23,$IT85)</f>
        <v>53.000000000000007</v>
      </c>
      <c r="AD85" s="12">
        <f>INDEX('O3-8hr'!$A:$Y,$IU85+AD$23-$G$23,$IT85)</f>
        <v>49</v>
      </c>
      <c r="AE85" s="12">
        <f>INDEX('O3-8hr'!$A:$Y,$IU85+AE$23-$G$23,$IT85)</f>
        <v>36.000000000000007</v>
      </c>
      <c r="AF85" s="12">
        <f>INDEX('O3-8hr'!$A:$Y,$IU85+AF$23-$G$23,$IT85)</f>
        <v>38</v>
      </c>
      <c r="AG85" s="12">
        <f>INDEX('O3-8hr'!$A:$Y,$IU85+AG$23-$G$23,$IT85)</f>
        <v>38</v>
      </c>
      <c r="AH85" s="12">
        <f>INDEX('O3-8hr'!$A:$Y,$IU85+AH$23-$G$23,$IT85)</f>
        <v>44.000000000000007</v>
      </c>
      <c r="AI85" s="12">
        <f>INDEX('O3-8hr'!$A:$Y,$IU85+AI$23-$G$23,$IT85)</f>
        <v>47</v>
      </c>
      <c r="AJ85" s="12">
        <f>INDEX('O3-8hr'!$A:$Y,$IU85+AJ$23-$G$23,$IT85)</f>
        <v>48</v>
      </c>
      <c r="AK85" s="12">
        <f>INDEX('O3-8hr'!$A:$Y,$IU85+AK$23-$G$23,$IT85)</f>
        <v>48</v>
      </c>
      <c r="AL85" s="12">
        <f>INDEX('O3-8hr'!$A:$Y,$IU85+AL$23-$G$23,$IT85)</f>
        <v>33</v>
      </c>
      <c r="AM85" s="12">
        <f>INDEX('O3-8hr'!$A:$Y,$IU85+AM$23-$G$23,$IT85)</f>
        <v>39</v>
      </c>
      <c r="AN85" s="12">
        <f>INDEX('O3-8hr'!$A:$Y,$IU85+AN$23-$G$23,$IT85)</f>
        <v>43</v>
      </c>
      <c r="AO85" s="12">
        <f>INDEX('O3-8hr'!$A:$Y,$IU85+AO$23-$G$23,$IT85)</f>
        <v>43</v>
      </c>
      <c r="AP85" s="12">
        <f>INDEX('O3-8hr'!$A:$Y,$IU85+AP$23-$G$23,$IT85)</f>
        <v>40</v>
      </c>
      <c r="AQ85" s="12">
        <f>INDEX('O3-8hr'!$A:$Y,$IU85+AQ$23-$G$23,$IT85)</f>
        <v>48</v>
      </c>
      <c r="AR85" s="12">
        <f>INDEX('O3-8hr'!$A:$Y,$IU85+AR$23-$G$23,$IT85)</f>
        <v>45.000000000000007</v>
      </c>
      <c r="AS85" s="12">
        <f>INDEX('O3-8hr'!$A:$Y,$IU85+AS$23-$G$23,$IT85)</f>
        <v>41</v>
      </c>
      <c r="AT85" s="12">
        <f>INDEX('O3-8hr'!$A:$Y,$IU85+AT$23-$G$23,$IT85)</f>
        <v>41</v>
      </c>
      <c r="AU85" s="12">
        <f>INDEX('O3-8hr'!$A:$Y,$IU85+AU$23-$G$23,$IT85)</f>
        <v>42</v>
      </c>
      <c r="AV85" s="12">
        <f>INDEX('O3-8hr'!$A:$Y,$IU85+AV$23-$G$23,$IT85)</f>
        <v>48</v>
      </c>
      <c r="AW85" s="12">
        <f>INDEX('O3-8hr'!$A:$Y,$IU85+AW$23-$G$23,$IT85)</f>
        <v>33</v>
      </c>
      <c r="AX85" s="12">
        <f>INDEX('O3-8hr'!$A:$Y,$IU85+AX$23-$G$23,$IT85)</f>
        <v>39</v>
      </c>
      <c r="AY85" s="12">
        <f>INDEX('O3-8hr'!$A:$Y,$IU85+AY$23-$G$23,$IT85)</f>
        <v>43</v>
      </c>
      <c r="AZ85" s="12">
        <f>INDEX('O3-8hr'!$A:$Y,$IU85+AZ$23-$G$23,$IT85)</f>
        <v>44.000000000000007</v>
      </c>
      <c r="BA85" s="12">
        <f>INDEX('O3-8hr'!$A:$Y,$IU85+BA$23-$G$23,$IT85)</f>
        <v>49</v>
      </c>
      <c r="BB85" s="12">
        <f>INDEX('O3-8hr'!$A:$Y,$IU85+BB$23-$G$23,$IT85)</f>
        <v>47</v>
      </c>
      <c r="BC85" s="12">
        <f>INDEX('O3-8hr'!$A:$Y,$IU85+BC$23-$G$23,$IT85)</f>
        <v>55</v>
      </c>
      <c r="BD85" s="12">
        <f>INDEX('O3-8hr'!$A:$Y,$IU85+BD$23-$G$23,$IT85)</f>
        <v>63</v>
      </c>
      <c r="BE85" s="12">
        <f>INDEX('O3-8hr'!$A:$Y,$IU85+BE$23-$G$23,$IT85)</f>
        <v>48</v>
      </c>
      <c r="BF85" s="12">
        <f>INDEX('O3-8hr'!$A:$Y,$IU85+BF$23-$G$23,$IT85)</f>
        <v>50</v>
      </c>
      <c r="BG85" s="12">
        <f>INDEX('O3-8hr'!$A:$Y,$IU85+BG$23-$G$23,$IT85)</f>
        <v>46</v>
      </c>
      <c r="BH85" s="12">
        <f>INDEX('O3-8hr'!$A:$Y,$IU85+BH$23-$G$23,$IT85)</f>
        <v>38</v>
      </c>
      <c r="BI85" s="12">
        <f>INDEX('O3-8hr'!$A:$Y,$IU85+BI$23-$G$23,$IT85)</f>
        <v>47</v>
      </c>
      <c r="BJ85" s="12">
        <f>INDEX('O3-8hr'!$A:$Y,$IU85+BJ$23-$G$23,$IT85)</f>
        <v>53.000000000000007</v>
      </c>
      <c r="BK85" s="12">
        <f>INDEX('O3-8hr'!$A:$Y,$IU85+BK$23-$G$23,$IT85)</f>
        <v>58</v>
      </c>
      <c r="BL85" s="12">
        <f>INDEX('O3-8hr'!$A:$Y,$IU85+BL$23-$G$23,$IT85)</f>
        <v>36.000000000000007</v>
      </c>
      <c r="BM85" s="12">
        <f>INDEX('O3-8hr'!$A:$Y,$IU85+BM$23-$G$23,$IT85)</f>
        <v>47</v>
      </c>
      <c r="BN85" s="12">
        <f>INDEX('O3-8hr'!$A:$Y,$IU85+BN$23-$G$23,$IT85)</f>
        <v>41</v>
      </c>
      <c r="BO85" s="12">
        <f>INDEX('O3-8hr'!$A:$Y,$IU85+BO$23-$G$23,$IT85)</f>
        <v>44.000000000000007</v>
      </c>
      <c r="BP85" s="12">
        <f>INDEX('O3-8hr'!$A:$Y,$IU85+BP$23-$G$23,$IT85)</f>
        <v>41</v>
      </c>
      <c r="BQ85" s="12">
        <f>INDEX('O3-8hr'!$A:$Y,$IU85+BQ$23-$G$23,$IT85)</f>
        <v>39</v>
      </c>
      <c r="BR85" s="12">
        <f>INDEX('O3-8hr'!$A:$Y,$IU85+BR$23-$G$23,$IT85)</f>
        <v>35</v>
      </c>
      <c r="BS85" s="12">
        <f>INDEX('O3-8hr'!$A:$Y,$IU85+BS$23-$G$23,$IT85)</f>
        <v>33</v>
      </c>
      <c r="BT85" s="12">
        <f>INDEX('O3-8hr'!$A:$Y,$IU85+BT$23-$G$23,$IT85)</f>
        <v>26.000000000000004</v>
      </c>
      <c r="BU85" s="12">
        <f>INDEX('O3-8hr'!$A:$Y,$IU85+BU$23-$G$23,$IT85)</f>
        <v>30</v>
      </c>
      <c r="BV85" s="12">
        <f>INDEX('O3-8hr'!$A:$Y,$IU85+BV$23-$G$23,$IT85)</f>
        <v>33</v>
      </c>
      <c r="BW85" s="12">
        <f>INDEX('O3-8hr'!$A:$Y,$IU85+BW$23-$G$23,$IT85)</f>
        <v>43</v>
      </c>
      <c r="BX85" s="12">
        <f>INDEX('O3-8hr'!$A:$Y,$IU85+BX$23-$G$23,$IT85)</f>
        <v>45.000000000000007</v>
      </c>
      <c r="BY85" s="12">
        <f>INDEX('O3-8hr'!$A:$Y,$IU85+BY$23-$G$23,$IT85)</f>
        <v>39</v>
      </c>
      <c r="BZ85" s="12">
        <f>INDEX('O3-8hr'!$A:$Y,$IU85+BZ$23-$G$23,$IT85)</f>
        <v>42</v>
      </c>
      <c r="CA85" s="12">
        <f>INDEX('O3-8hr'!$A:$Y,$IU85+CA$23-$G$23,$IT85)</f>
        <v>57</v>
      </c>
      <c r="CB85" s="12">
        <f>INDEX('O3-8hr'!$A:$Y,$IU85+CB$23-$G$23,$IT85)</f>
        <v>45.000000000000007</v>
      </c>
      <c r="CC85" s="12">
        <f>INDEX('O3-8hr'!$A:$Y,$IU85+CC$23-$G$23,$IT85)</f>
        <v>53.000000000000007</v>
      </c>
      <c r="CD85" s="12">
        <f>INDEX('O3-8hr'!$A:$Y,$IU85+CD$23-$G$23,$IT85)</f>
        <v>38</v>
      </c>
      <c r="CE85" s="12">
        <f>INDEX('O3-8hr'!$A:$Y,$IU85+CE$23-$G$23,$IT85)</f>
        <v>46</v>
      </c>
      <c r="CF85" s="12">
        <f>INDEX('O3-8hr'!$A:$Y,$IU85+CF$23-$G$23,$IT85)</f>
        <v>42</v>
      </c>
      <c r="CG85" s="12">
        <f>INDEX('O3-8hr'!$A:$Y,$IU85+CG$23-$G$23,$IT85)</f>
        <v>44.000000000000007</v>
      </c>
      <c r="CH85" s="12">
        <f>INDEX('O3-8hr'!$A:$Y,$IU85+CH$23-$G$23,$IT85)</f>
        <v>50</v>
      </c>
      <c r="CI85" s="12">
        <f>INDEX('O3-8hr'!$A:$Y,$IU85+CI$23-$G$23,$IT85)</f>
        <v>51.000000000000007</v>
      </c>
      <c r="CJ85" s="12">
        <f>INDEX('O3-8hr'!$A:$Y,$IU85+CJ$23-$G$23,$IT85)</f>
        <v>53.000000000000007</v>
      </c>
      <c r="CK85" s="12">
        <f>INDEX('O3-8hr'!$A:$Y,$IU85+CK$23-$G$23,$IT85)</f>
        <v>49</v>
      </c>
      <c r="CL85" s="12">
        <f>INDEX('O3-8hr'!$A:$Y,$IU85+CL$23-$G$23,$IT85)</f>
        <v>53.000000000000007</v>
      </c>
      <c r="CM85" s="12">
        <f>INDEX('O3-8hr'!$A:$Y,$IU85+CM$23-$G$23,$IT85)</f>
        <v>49</v>
      </c>
      <c r="CN85" s="12">
        <f>INDEX('O3-8hr'!$A:$Y,$IU85+CN$23-$G$23,$IT85)</f>
        <v>55</v>
      </c>
      <c r="CO85" s="12">
        <f>INDEX('O3-8hr'!$A:$Y,$IU85+CO$23-$G$23,$IT85)</f>
        <v>62</v>
      </c>
      <c r="CP85" s="12">
        <f>INDEX('O3-8hr'!$A:$Y,$IU85+CP$23-$G$23,$IT85)</f>
        <v>52.000000000000007</v>
      </c>
      <c r="CQ85" s="12">
        <f>INDEX('O3-8hr'!$A:$Y,$IU85+CQ$23-$G$23,$IT85)</f>
        <v>45.000000000000007</v>
      </c>
      <c r="CR85" s="12">
        <f>INDEX('O3-8hr'!$A:$Y,$IU85+CR$23-$G$23,$IT85)</f>
        <v>21</v>
      </c>
      <c r="CS85" s="12">
        <f>INDEX('O3-8hr'!$A:$Y,$IU85+CS$23-$G$23,$IT85)</f>
        <v>21</v>
      </c>
      <c r="CT85" s="12">
        <f>INDEX('O3-8hr'!$A:$Y,$IU85+CT$23-$G$23,$IT85)</f>
        <v>34</v>
      </c>
      <c r="CU85" s="12">
        <f>INDEX('O3-8hr'!$A:$Y,$IU85+CU$23-$G$23,$IT85)</f>
        <v>35</v>
      </c>
      <c r="CV85" s="12">
        <f>INDEX('O3-8hr'!$A:$Y,$IU85+CV$23-$G$23,$IT85)</f>
        <v>36.000000000000007</v>
      </c>
      <c r="CW85" s="12">
        <f>INDEX('O3-8hr'!$A:$Y,$IU85+CW$23-$G$23,$IT85)</f>
        <v>29</v>
      </c>
      <c r="CX85" s="12">
        <f>INDEX('O3-8hr'!$A:$Y,$IU85+CX$23-$G$23,$IT85)</f>
        <v>43</v>
      </c>
      <c r="CY85" s="12">
        <f>INDEX('O3-8hr'!$A:$Y,$IU85+CY$23-$G$23,$IT85)</f>
        <v>38</v>
      </c>
      <c r="CZ85" s="12">
        <f>INDEX('O3-8hr'!$A:$Y,$IU85+CZ$23-$G$23,$IT85)</f>
        <v>52.000000000000007</v>
      </c>
      <c r="DA85" s="12">
        <f>INDEX('O3-8hr'!$A:$Y,$IU85+DA$23-$G$23,$IT85)</f>
        <v>51.000000000000007</v>
      </c>
      <c r="DB85" s="12">
        <f>INDEX('O3-8hr'!$A:$Y,$IU85+DB$23-$G$23,$IT85)</f>
        <v>34</v>
      </c>
      <c r="DC85" s="12">
        <f>INDEX('O3-8hr'!$A:$Y,$IU85+DC$23-$G$23,$IT85)</f>
        <v>49</v>
      </c>
      <c r="DD85" s="12">
        <f>INDEX('O3-8hr'!$A:$Y,$IU85+DD$23-$G$23,$IT85)</f>
        <v>50</v>
      </c>
      <c r="DE85" s="12">
        <f>INDEX('O3-8hr'!$A:$Y,$IU85+DE$23-$G$23,$IT85)</f>
        <v>61.000000000000007</v>
      </c>
      <c r="DF85" s="12">
        <f>INDEX('O3-8hr'!$A:$Y,$IU85+DF$23-$G$23,$IT85)</f>
        <v>57</v>
      </c>
      <c r="DG85" s="12">
        <f>INDEX('O3-8hr'!$A:$Y,$IU85+DG$23-$G$23,$IT85)</f>
        <v>44.000000000000007</v>
      </c>
      <c r="DH85" s="12">
        <f>INDEX('O3-8hr'!$A:$Y,$IU85+DH$23-$G$23,$IT85)</f>
        <v>56</v>
      </c>
      <c r="DI85" s="12">
        <f>INDEX('O3-8hr'!$A:$Y,$IU85+DI$23-$G$23,$IT85)</f>
        <v>56</v>
      </c>
      <c r="DJ85" s="12">
        <f>INDEX('O3-8hr'!$A:$Y,$IU85+DJ$23-$G$23,$IT85)</f>
        <v>45.000000000000007</v>
      </c>
      <c r="DK85" s="12">
        <f>INDEX('O3-8hr'!$A:$Y,$IU85+DK$23-$G$23,$IT85)</f>
        <v>49</v>
      </c>
      <c r="DL85" s="12">
        <f>INDEX('O3-8hr'!$A:$Y,$IU85+DL$23-$G$23,$IT85)</f>
        <v>38</v>
      </c>
      <c r="DM85" s="12">
        <f>INDEX('O3-8hr'!$A:$Y,$IU85+DM$23-$G$23,$IT85)</f>
        <v>56</v>
      </c>
      <c r="DN85" s="12">
        <f>INDEX('O3-8hr'!$A:$Y,$IU85+DN$23-$G$23,$IT85)</f>
        <v>67</v>
      </c>
      <c r="DO85" s="12">
        <f>INDEX('O3-8hr'!$A:$Y,$IU85+DO$23-$G$23,$IT85)</f>
        <v>53.000000000000007</v>
      </c>
      <c r="DP85" s="12">
        <f>INDEX('O3-8hr'!$A:$Y,$IU85+DP$23-$G$23,$IT85)</f>
        <v>62</v>
      </c>
      <c r="DQ85" s="12">
        <f>INDEX('O3-8hr'!$A:$Y,$IU85+DQ$23-$G$23,$IT85)</f>
        <v>47</v>
      </c>
      <c r="DR85" s="12">
        <f>INDEX('O3-8hr'!$A:$Y,$IU85+DR$23-$G$23,$IT85)</f>
        <v>51.000000000000007</v>
      </c>
      <c r="DS85" s="12">
        <f>INDEX('O3-8hr'!$A:$Y,$IU85+DS$23-$G$23,$IT85)</f>
        <v>57</v>
      </c>
      <c r="DT85" s="12">
        <f>INDEX('O3-8hr'!$A:$Y,$IU85+DT$23-$G$23,$IT85)</f>
        <v>44.000000000000007</v>
      </c>
      <c r="DU85" s="12">
        <f>INDEX('O3-8hr'!$A:$Y,$IU85+DU$23-$G$23,$IT85)</f>
        <v>43</v>
      </c>
      <c r="DV85" s="12">
        <f>INDEX('O3-8hr'!$A:$Y,$IU85+DV$23-$G$23,$IT85)</f>
        <v>39</v>
      </c>
      <c r="DW85" s="12">
        <f>INDEX('O3-8hr'!$A:$Y,$IU85+DW$23-$G$23,$IT85)</f>
        <v>51.000000000000007</v>
      </c>
      <c r="DX85" s="12">
        <f>INDEX('O3-8hr'!$A:$Y,$IU85+DX$23-$G$23,$IT85)</f>
        <v>50</v>
      </c>
      <c r="DY85" s="12">
        <f>INDEX('O3-8hr'!$A:$Y,$IU85+DY$23-$G$23,$IT85)</f>
        <v>43</v>
      </c>
      <c r="DZ85" s="12">
        <f>INDEX('O3-8hr'!$A:$Y,$IU85+DZ$23-$G$23,$IT85)</f>
        <v>45.000000000000007</v>
      </c>
      <c r="EA85" s="12">
        <f>INDEX('O3-8hr'!$A:$Y,$IU85+EA$23-$G$23,$IT85)</f>
        <v>39</v>
      </c>
      <c r="EB85" s="12">
        <f>INDEX('O3-8hr'!$A:$Y,$IU85+EB$23-$G$23,$IT85)</f>
        <v>45.000000000000007</v>
      </c>
      <c r="EC85" s="12">
        <f>INDEX('O3-8hr'!$A:$Y,$IU85+EC$23-$G$23,$IT85)</f>
        <v>42</v>
      </c>
      <c r="ED85" s="12">
        <f>INDEX('O3-8hr'!$A:$Y,$IU85+ED$23-$G$23,$IT85)</f>
        <v>57</v>
      </c>
      <c r="EE85" s="12">
        <f>INDEX('O3-8hr'!$A:$Y,$IU85+EE$23-$G$23,$IT85)</f>
        <v>51.000000000000007</v>
      </c>
      <c r="EF85" s="12">
        <f>INDEX('O3-8hr'!$A:$Y,$IU85+EF$23-$G$23,$IT85)</f>
        <v>68</v>
      </c>
      <c r="EG85" s="12">
        <f>INDEX('O3-8hr'!$A:$Y,$IU85+EG$23-$G$23,$IT85)</f>
        <v>34</v>
      </c>
      <c r="EH85" s="12">
        <f>INDEX('O3-8hr'!$A:$Y,$IU85+EH$23-$G$23,$IT85)</f>
        <v>42</v>
      </c>
      <c r="EI85" s="12">
        <f>INDEX('O3-8hr'!$A:$Y,$IU85+EI$23-$G$23,$IT85)</f>
        <v>34</v>
      </c>
      <c r="EJ85" s="12">
        <f>INDEX('O3-8hr'!$A:$Y,$IU85+EJ$23-$G$23,$IT85)</f>
        <v>47</v>
      </c>
      <c r="EK85" s="12">
        <f>INDEX('O3-8hr'!$A:$Y,$IU85+EK$23-$G$23,$IT85)</f>
        <v>39</v>
      </c>
      <c r="EL85" s="12">
        <f>INDEX('O3-8hr'!$A:$Y,$IU85+EL$23-$G$23,$IT85)</f>
        <v>47</v>
      </c>
      <c r="EM85" s="12">
        <f>INDEX('O3-8hr'!$A:$Y,$IU85+EM$23-$G$23,$IT85)</f>
        <v>53.000000000000007</v>
      </c>
      <c r="EN85" s="12">
        <f>INDEX('O3-8hr'!$A:$Y,$IU85+EN$23-$G$23,$IT85)</f>
        <v>57</v>
      </c>
      <c r="EO85" s="12">
        <f>INDEX('O3-8hr'!$A:$Y,$IU85+EO$23-$G$23,$IT85)</f>
        <v>48</v>
      </c>
      <c r="EP85" s="12">
        <f>INDEX('O3-8hr'!$A:$Y,$IU85+EP$23-$G$23,$IT85)</f>
        <v>47</v>
      </c>
      <c r="EQ85" s="12">
        <f>INDEX('O3-8hr'!$A:$Y,$IU85+EQ$23-$G$23,$IT85)</f>
        <v>54</v>
      </c>
      <c r="ER85" s="12">
        <f>INDEX('O3-8hr'!$A:$Y,$IU85+ER$23-$G$23,$IT85)</f>
        <v>37.000000000000007</v>
      </c>
      <c r="ES85" s="12">
        <f>INDEX('O3-8hr'!$A:$Y,$IU85+ES$23-$G$23,$IT85)</f>
        <v>58</v>
      </c>
      <c r="ET85" s="12">
        <f>INDEX('O3-8hr'!$A:$Y,$IU85+ET$23-$G$23,$IT85)</f>
        <v>52.000000000000007</v>
      </c>
      <c r="EU85" s="12">
        <f>INDEX('O3-8hr'!$A:$Y,$IU85+EU$23-$G$23,$IT85)</f>
        <v>60</v>
      </c>
      <c r="EV85" s="12">
        <f>INDEX('O3-8hr'!$A:$Y,$IU85+EV$23-$G$23,$IT85)</f>
        <v>48</v>
      </c>
      <c r="EW85" s="12">
        <f>INDEX('O3-8hr'!$A:$Y,$IU85+EW$23-$G$23,$IT85)</f>
        <v>53.000000000000007</v>
      </c>
      <c r="EX85" s="12">
        <f>INDEX('O3-8hr'!$A:$Y,$IU85+EX$23-$G$23,$IT85)</f>
        <v>56</v>
      </c>
      <c r="EY85" s="12">
        <f>INDEX('O3-8hr'!$A:$Y,$IU85+EY$23-$G$23,$IT85)</f>
        <v>50</v>
      </c>
      <c r="EZ85" s="12">
        <f>INDEX('O3-8hr'!$A:$Y,$IU85+EZ$23-$G$23,$IT85)</f>
        <v>61.000000000000007</v>
      </c>
      <c r="FA85" s="12">
        <f>INDEX('O3-8hr'!$A:$Y,$IU85+FA$23-$G$23,$IT85)</f>
        <v>62</v>
      </c>
      <c r="FB85" s="12">
        <f>INDEX('O3-8hr'!$A:$Y,$IU85+FB$23-$G$23,$IT85)</f>
        <v>55</v>
      </c>
      <c r="FC85" s="12">
        <f>INDEX('O3-8hr'!$A:$Y,$IU85+FC$23-$G$23,$IT85)</f>
        <v>44.000000000000007</v>
      </c>
      <c r="FD85" s="12">
        <f>INDEX('O3-8hr'!$A:$Y,$IU85+FD$23-$G$23,$IT85)</f>
        <v>34</v>
      </c>
      <c r="FE85" s="12">
        <f>INDEX('O3-8hr'!$A:$Y,$IU85+FE$23-$G$23,$IT85)</f>
        <v>24</v>
      </c>
      <c r="FF85" s="12">
        <f>INDEX('O3-8hr'!$A:$Y,$IU85+FF$23-$G$23,$IT85)</f>
        <v>25</v>
      </c>
      <c r="FG85" s="12">
        <f>INDEX('O3-8hr'!$A:$Y,$IU85+FG$23-$G$23,$IT85)</f>
        <v>25</v>
      </c>
      <c r="FH85" s="12">
        <f>INDEX('O3-8hr'!$A:$Y,$IU85+FH$23-$G$23,$IT85)</f>
        <v>28</v>
      </c>
      <c r="FI85" s="12">
        <f>INDEX('O3-8hr'!$A:$Y,$IU85+FI$23-$G$23,$IT85)</f>
        <v>43</v>
      </c>
      <c r="FJ85" s="12">
        <f>INDEX('O3-8hr'!$A:$Y,$IU85+FJ$23-$G$23,$IT85)</f>
        <v>39</v>
      </c>
      <c r="FK85" s="12">
        <f>INDEX('O3-8hr'!$A:$Y,$IU85+FK$23-$G$23,$IT85)</f>
        <v>35</v>
      </c>
      <c r="FL85" s="12">
        <f>INDEX('O3-8hr'!$A:$Y,$IU85+FL$23-$G$23,$IT85)</f>
        <v>44.000000000000007</v>
      </c>
      <c r="FM85" s="12">
        <f>INDEX('O3-8hr'!$A:$Y,$IU85+FM$23-$G$23,$IT85)</f>
        <v>27</v>
      </c>
      <c r="FN85" s="12">
        <f>INDEX('O3-8hr'!$A:$Y,$IU85+FN$23-$G$23,$IT85)</f>
        <v>29</v>
      </c>
      <c r="FO85" s="12">
        <f>INDEX('O3-8hr'!$A:$Y,$IU85+FO$23-$G$23,$IT85)</f>
        <v>33</v>
      </c>
      <c r="FP85" s="12">
        <f>INDEX('O3-8hr'!$A:$Y,$IU85+FP$23-$G$23,$IT85)</f>
        <v>38</v>
      </c>
      <c r="FQ85" s="12">
        <f>INDEX('O3-8hr'!$A:$Y,$IU85+FQ$23-$G$23,$IT85)</f>
        <v>41</v>
      </c>
      <c r="FR85" s="12">
        <f>INDEX('O3-8hr'!$A:$Y,$IU85+FR$23-$G$23,$IT85)</f>
        <v>56</v>
      </c>
      <c r="FS85" s="12">
        <f>INDEX('O3-8hr'!$A:$Y,$IU85+FS$23-$G$23,$IT85)</f>
        <v>38</v>
      </c>
      <c r="FT85" s="12">
        <f>INDEX('O3-8hr'!$A:$Y,$IU85+FT$23-$G$23,$IT85)</f>
        <v>44.000000000000007</v>
      </c>
      <c r="FU85" s="12">
        <f>INDEX('O3-8hr'!$A:$Y,$IU85+FU$23-$G$23,$IT85)</f>
        <v>56</v>
      </c>
      <c r="FV85" s="12">
        <f>INDEX('O3-8hr'!$A:$Y,$IU85+FV$23-$G$23,$IT85)</f>
        <v>63</v>
      </c>
      <c r="FW85" s="12">
        <f>INDEX('O3-8hr'!$A:$Y,$IU85+FW$23-$G$23,$IT85)</f>
        <v>57</v>
      </c>
      <c r="FX85" s="12">
        <f>INDEX('O3-8hr'!$A:$Y,$IU85+FX$23-$G$23,$IT85)</f>
        <v>46</v>
      </c>
      <c r="FY85" s="12">
        <f>INDEX('O3-8hr'!$A:$Y,$IU85+FY$23-$G$23,$IT85)</f>
        <v>37.000000000000007</v>
      </c>
      <c r="FZ85" s="12">
        <f>INDEX('O3-8hr'!$A:$Y,$IU85+FZ$23-$G$23,$IT85)</f>
        <v>46</v>
      </c>
      <c r="GA85" s="12">
        <f>INDEX('O3-8hr'!$A:$Y,$IU85+GA$23-$G$23,$IT85)</f>
        <v>57</v>
      </c>
      <c r="GB85" s="12">
        <f>INDEX('O3-8hr'!$A:$Y,$IU85+GB$23-$G$23,$IT85)</f>
        <v>48</v>
      </c>
      <c r="GC85" s="12">
        <f>INDEX('O3-8hr'!$A:$Y,$IU85+GC$23-$G$23,$IT85)</f>
        <v>62</v>
      </c>
      <c r="GD85" s="12">
        <f>INDEX('O3-8hr'!$A:$Y,$IU85+GD$23-$G$23,$IT85)</f>
        <v>44.000000000000007</v>
      </c>
      <c r="GE85" s="12">
        <f>INDEX('O3-8hr'!$A:$Y,$IU85+GE$23-$G$23,$IT85)</f>
        <v>32</v>
      </c>
      <c r="GF85" s="12">
        <f>INDEX('O3-8hr'!$A:$Y,$IU85+GF$23-$G$23,$IT85)</f>
        <v>49</v>
      </c>
      <c r="GG85" s="12">
        <f>INDEX('O3-8hr'!$A:$Y,$IU85+GG$23-$G$23,$IT85)</f>
        <v>52.000000000000007</v>
      </c>
      <c r="GH85" s="12">
        <f>INDEX('O3-8hr'!$A:$Y,$IU85+GH$23-$G$23,$IT85)</f>
        <v>55</v>
      </c>
      <c r="GI85" s="12">
        <f>INDEX('O3-8hr'!$A:$Y,$IU85+GI$23-$G$23,$IT85)</f>
        <v>42</v>
      </c>
      <c r="GJ85" s="12">
        <f>INDEX('O3-8hr'!$A:$Y,$IU85+GJ$23-$G$23,$IT85)</f>
        <v>41</v>
      </c>
      <c r="GK85" s="12">
        <f>INDEX('O3-8hr'!$A:$Y,$IU85+GK$23-$G$23,$IT85)</f>
        <v>25</v>
      </c>
      <c r="GL85" s="12">
        <f>INDEX('O3-8hr'!$A:$Y,$IU85+GL$23-$G$23,$IT85)</f>
        <v>31</v>
      </c>
      <c r="GM85" s="12">
        <f>INDEX('O3-8hr'!$A:$Y,$IU85+GM$23-$G$23,$IT85)</f>
        <v>35</v>
      </c>
      <c r="GN85" s="12">
        <f>INDEX('O3-8hr'!$A:$Y,$IU85+GN$23-$G$23,$IT85)</f>
        <v>35</v>
      </c>
      <c r="GO85" s="12">
        <f>INDEX('O3-8hr'!$A:$Y,$IU85+GO$23-$G$23,$IT85)</f>
        <v>47</v>
      </c>
      <c r="GP85" s="12">
        <f>INDEX('O3-8hr'!$A:$Y,$IU85+GP$23-$G$23,$IT85)</f>
        <v>52.000000000000007</v>
      </c>
      <c r="GQ85" s="12">
        <f>INDEX('O3-8hr'!$A:$Y,$IU85+GQ$23-$G$23,$IT85)</f>
        <v>55</v>
      </c>
      <c r="GR85" s="12">
        <f>INDEX('O3-8hr'!$A:$Y,$IU85+GR$23-$G$23,$IT85)</f>
        <v>36.000000000000007</v>
      </c>
      <c r="GS85" s="12">
        <f>INDEX('O3-8hr'!$A:$Y,$IU85+GS$23-$G$23,$IT85)</f>
        <v>43</v>
      </c>
      <c r="GT85" s="12">
        <f>INDEX('O3-8hr'!$A:$Y,$IU85+GT$23-$G$23,$IT85)</f>
        <v>27</v>
      </c>
      <c r="GU85" s="12">
        <f>INDEX('O3-8hr'!$A:$Y,$IU85+GU$23-$G$23,$IT85)</f>
        <v>47</v>
      </c>
      <c r="GV85" s="12">
        <f>INDEX('O3-8hr'!$A:$Y,$IU85+GV$23-$G$23,$IT85)</f>
        <v>52.000000000000007</v>
      </c>
      <c r="GW85" s="12">
        <f>INDEX('O3-8hr'!$A:$Y,$IU85+GW$23-$G$23,$IT85)</f>
        <v>31</v>
      </c>
      <c r="GX85" s="12">
        <f>INDEX('O3-8hr'!$A:$Y,$IU85+GX$23-$G$23,$IT85)</f>
        <v>29</v>
      </c>
      <c r="GY85" s="12">
        <f>INDEX('O3-8hr'!$A:$Y,$IU85+GY$23-$G$23,$IT85)</f>
        <v>33</v>
      </c>
      <c r="GZ85" s="12">
        <f>INDEX('O3-8hr'!$A:$Y,$IU85+GZ$23-$G$23,$IT85)</f>
        <v>28</v>
      </c>
      <c r="HA85" s="12">
        <f>INDEX('O3-8hr'!$A:$Y,$IU85+HA$23-$G$23,$IT85)</f>
        <v>33</v>
      </c>
      <c r="HB85" s="12">
        <f>INDEX('O3-8hr'!$A:$Y,$IU85+HB$23-$G$23,$IT85)</f>
        <v>29</v>
      </c>
      <c r="HC85" s="12">
        <f>INDEX('O3-8hr'!$A:$Y,$IU85+HC$23-$G$23,$IT85)</f>
        <v>51.000000000000007</v>
      </c>
      <c r="HD85" s="12">
        <f>INDEX('O3-8hr'!$A:$Y,$IU85+HD$23-$G$23,$IT85)</f>
        <v>52.000000000000007</v>
      </c>
      <c r="HE85" s="12">
        <f>INDEX('O3-8hr'!$A:$Y,$IU85+HE$23-$G$23,$IT85)</f>
        <v>33</v>
      </c>
      <c r="HF85" s="12">
        <f>INDEX('O3-8hr'!$A:$Y,$IU85+HF$23-$G$23,$IT85)</f>
        <v>17</v>
      </c>
      <c r="HG85" s="12">
        <f>INDEX('O3-8hr'!$A:$Y,$IU85+HG$23-$G$23,$IT85)</f>
        <v>33</v>
      </c>
      <c r="HH85" s="12">
        <f>INDEX('O3-8hr'!$A:$Y,$IU85+HH$23-$G$23,$IT85)</f>
        <v>41</v>
      </c>
      <c r="HI85" s="12">
        <f>INDEX('O3-8hr'!$A:$Y,$IU85+HI$23-$G$23,$IT85)</f>
        <v>22.000000000000004</v>
      </c>
      <c r="HJ85" s="12">
        <f>INDEX('O3-8hr'!$A:$Y,$IU85+HJ$23-$G$23,$IT85)</f>
        <v>37.000000000000007</v>
      </c>
      <c r="HK85" s="12">
        <f>INDEX('O3-8hr'!$A:$Y,$IU85+HK$23-$G$23,$IT85)</f>
        <v>28</v>
      </c>
      <c r="HL85" s="12">
        <f>INDEX('O3-8hr'!$A:$Y,$IU85+HL$23-$G$23,$IT85)</f>
        <v>32</v>
      </c>
      <c r="HM85" s="12">
        <f>INDEX('O3-8hr'!$A:$Y,$IU85+HM$23-$G$23,$IT85)</f>
        <v>34</v>
      </c>
      <c r="HN85" s="12">
        <f>INDEX('O3-8hr'!$A:$Y,$IU85+HN$23-$G$23,$IT85)</f>
        <v>28</v>
      </c>
      <c r="HO85" s="12">
        <f>INDEX('O3-8hr'!$A:$Y,$IU85+HO$23-$G$23,$IT85)</f>
        <v>35</v>
      </c>
      <c r="HP85" s="12">
        <f>INDEX('O3-8hr'!$A:$Y,$IU85+HP$23-$G$23,$IT85)</f>
        <v>28</v>
      </c>
      <c r="HQ85" s="12">
        <f>INDEX('O3-8hr'!$A:$Y,$IU85+HQ$23-$G$23,$IT85)</f>
        <v>30</v>
      </c>
      <c r="HR85" s="12">
        <f>INDEX('O3-8hr'!$A:$Y,$IU85+HR$23-$G$23,$IT85)</f>
        <v>37.000000000000007</v>
      </c>
      <c r="HS85" s="12">
        <f>INDEX('O3-8hr'!$A:$Y,$IU85+HS$23-$G$23,$IT85)</f>
        <v>32</v>
      </c>
      <c r="HT85" s="12">
        <f>INDEX('O3-8hr'!$A:$Y,$IU85+HT$23-$G$23,$IT85)</f>
        <v>33</v>
      </c>
      <c r="HU85" s="12">
        <f>INDEX('O3-8hr'!$A:$Y,$IU85+HU$23-$G$23,$IT85)</f>
        <v>24</v>
      </c>
      <c r="HV85" s="12">
        <f>INDEX('O3-8hr'!$A:$Y,$IU85+HV$23-$G$23,$IT85)</f>
        <v>32</v>
      </c>
      <c r="HW85" s="12">
        <f>INDEX('O3-8hr'!$A:$Y,$IU85+HW$23-$G$23,$IT85)</f>
        <v>34</v>
      </c>
      <c r="HX85" s="12">
        <f>INDEX('O3-8hr'!$A:$Y,$IU85+HX$23-$G$23,$IT85)</f>
        <v>33</v>
      </c>
      <c r="HY85" s="12">
        <f>INDEX('O3-8hr'!$A:$Y,$IU85+HY$23-$G$23,$IT85)</f>
        <v>35</v>
      </c>
      <c r="HZ85" s="12">
        <f>INDEX('O3-8hr'!$A:$Y,$IU85+HZ$23-$G$23,$IT85)</f>
        <v>23</v>
      </c>
      <c r="IA85" s="12">
        <f>INDEX('O3-8hr'!$A:$Y,$IU85+IA$23-$G$23,$IT85)</f>
        <v>38</v>
      </c>
      <c r="IB85" s="12">
        <f>INDEX('O3-8hr'!$A:$Y,$IU85+IB$23-$G$23,$IT85)</f>
        <v>39</v>
      </c>
      <c r="IC85" s="12">
        <f>INDEX('O3-8hr'!$A:$Y,$IU85+IC$23-$G$23,$IT85)</f>
        <v>38</v>
      </c>
      <c r="ID85" s="12">
        <f>INDEX('O3-8hr'!$A:$Y,$IU85+ID$23-$G$23,$IT85)</f>
        <v>43</v>
      </c>
      <c r="IE85" s="12">
        <f>INDEX('O3-8hr'!$A:$Y,$IU85+IE$23-$G$23,$IT85)</f>
        <v>39</v>
      </c>
      <c r="IF85" s="12">
        <f>INDEX('O3-8hr'!$A:$Y,$IU85+IF$23-$G$23,$IT85)</f>
        <v>38</v>
      </c>
      <c r="IG85" s="12">
        <f>INDEX('O3-8hr'!$A:$Y,$IU85+IG$23-$G$23,$IT85)</f>
        <v>28</v>
      </c>
      <c r="IH85" s="12">
        <f>INDEX('O3-8hr'!$A:$Y,$IU85+IH$23-$G$23,$IT85)</f>
        <v>22.000000000000004</v>
      </c>
      <c r="II85" s="12">
        <f>INDEX('O3-8hr'!$A:$Y,$IU85+II$23-$G$23,$IT85)</f>
        <v>31</v>
      </c>
      <c r="IJ85" s="12">
        <f>INDEX('O3-8hr'!$A:$Y,$IU85+IJ$23-$G$23,$IT85)</f>
        <v>34</v>
      </c>
      <c r="IK85" s="12">
        <f>INDEX('O3-8hr'!$A:$Y,$IU85+IK$23-$G$23,$IT85)</f>
        <v>26.000000000000004</v>
      </c>
      <c r="IL85" s="12">
        <f>INDEX('O3-8hr'!$A:$Y,$IU85+IL$23-$G$23,$IT85)</f>
        <v>31</v>
      </c>
      <c r="IM85" s="12">
        <f>INDEX('O3-8hr'!$A:$Y,$IU85+IM$23-$G$23,$IT85)</f>
        <v>40</v>
      </c>
      <c r="IN85" s="12">
        <f>INDEX('O3-8hr'!$A:$Y,$IU85+IN$23-$G$23,$IT85)</f>
        <v>35</v>
      </c>
      <c r="IO85" s="12">
        <f>INDEX('O3-8hr'!$A:$Y,$IU85+IO$23-$G$23,$IT85)</f>
        <v>37.000000000000007</v>
      </c>
      <c r="IP85" s="12">
        <f>INDEX('O3-8hr'!$A:$Y,$IU85+IP$23-$G$23,$IT85)</f>
        <v>43</v>
      </c>
      <c r="IQ85" s="17">
        <f>INDEX('O3-8hr'!$A:$Y,$IU85+IQ$23-$G$23,$IT85)</f>
        <v>26.000000000000004</v>
      </c>
      <c r="IR85" s="26">
        <f t="shared" si="59"/>
        <v>68</v>
      </c>
      <c r="IT85" s="26">
        <f>MATCH($B85,'O3-8hr'!$1:$1,0)</f>
        <v>11</v>
      </c>
      <c r="IU85" s="38">
        <f>MATCH(DATE($A85,$IT$19,$IU$19),'O3-8hr'!$B:$B,0)</f>
        <v>431</v>
      </c>
    </row>
    <row r="86" spans="1:255" ht="12.75" customHeight="1" x14ac:dyDescent="0.2">
      <c r="A86" s="26">
        <v>2016</v>
      </c>
      <c r="B86" s="26">
        <v>340070002</v>
      </c>
      <c r="C86" s="88">
        <f>INDEX(Sites!$A:$N,MATCH($B86,Sites!$A:$A,0),2)</f>
        <v>39.934446000000001</v>
      </c>
      <c r="D86" s="26" t="str">
        <f>INDEX(Sites!$A:$N,MATCH($B86,Sites!$A:$A,0),4)</f>
        <v>NJ</v>
      </c>
      <c r="E86" s="26" t="str">
        <f>INDEX(Sites!$A:$N,MATCH($B86,Sites!$A:$A,0),10)</f>
        <v>4.0</v>
      </c>
      <c r="F86" s="148" t="str">
        <f>INDEX(Sites!$A:$N,MATCH($B86,Sites!$A:$A,0),6)</f>
        <v>Camden Spruce St</v>
      </c>
      <c r="G86" s="18">
        <f>INDEX('O3-8hr'!$A:$Y,$IU86+G$23-$G$23,$IT86)</f>
        <v>40</v>
      </c>
      <c r="H86" s="12">
        <f>INDEX('O3-8hr'!$A:$Y,$IU86+H$23-$G$23,$IT86)</f>
        <v>35</v>
      </c>
      <c r="I86" s="12">
        <f>INDEX('O3-8hr'!$A:$Y,$IU86+I$23-$G$23,$IT86)</f>
        <v>31</v>
      </c>
      <c r="J86" s="12">
        <f>INDEX('O3-8hr'!$A:$Y,$IU86+J$23-$G$23,$IT86)</f>
        <v>27</v>
      </c>
      <c r="K86" s="12">
        <f>INDEX('O3-8hr'!$A:$Y,$IU86+K$23-$G$23,$IT86)</f>
        <v>36.000000000000007</v>
      </c>
      <c r="L86" s="12">
        <f>INDEX('O3-8hr'!$A:$Y,$IU86+L$23-$G$23,$IT86)</f>
        <v>34</v>
      </c>
      <c r="M86" s="12">
        <f>INDEX('O3-8hr'!$A:$Y,$IU86+M$23-$G$23,$IT86)</f>
        <v>36.000000000000007</v>
      </c>
      <c r="N86" s="12">
        <f>INDEX('O3-8hr'!$A:$Y,$IU86+N$23-$G$23,$IT86)</f>
        <v>32</v>
      </c>
      <c r="O86" s="12">
        <f>INDEX('O3-8hr'!$A:$Y,$IU86+O$23-$G$23,$IT86)</f>
        <v>47</v>
      </c>
      <c r="P86" s="12">
        <f>INDEX('O3-8hr'!$A:$Y,$IU86+P$23-$G$23,$IT86)</f>
        <v>45.000000000000007</v>
      </c>
      <c r="Q86" s="12">
        <f>INDEX('O3-8hr'!$A:$Y,$IU86+Q$23-$G$23,$IT86)</f>
        <v>36.000000000000007</v>
      </c>
      <c r="R86" s="12">
        <f>INDEX('O3-8hr'!$A:$Y,$IU86+R$23-$G$23,$IT86)</f>
        <v>33</v>
      </c>
      <c r="S86" s="12">
        <f>INDEX('O3-8hr'!$A:$Y,$IU86+S$23-$G$23,$IT86)</f>
        <v>39</v>
      </c>
      <c r="T86" s="12">
        <f>INDEX('O3-8hr'!$A:$Y,$IU86+T$23-$G$23,$IT86)</f>
        <v>34</v>
      </c>
      <c r="U86" s="12">
        <f>INDEX('O3-8hr'!$A:$Y,$IU86+U$23-$G$23,$IT86)</f>
        <v>20</v>
      </c>
      <c r="V86" s="12">
        <f>INDEX('O3-8hr'!$A:$Y,$IU86+V$23-$G$23,$IT86)</f>
        <v>31</v>
      </c>
      <c r="W86" s="12">
        <f>INDEX('O3-8hr'!$A:$Y,$IU86+W$23-$G$23,$IT86)</f>
        <v>32</v>
      </c>
      <c r="X86" s="12">
        <f>INDEX('O3-8hr'!$A:$Y,$IU86+X$23-$G$23,$IT86)</f>
        <v>39</v>
      </c>
      <c r="Y86" s="12">
        <f>INDEX('O3-8hr'!$A:$Y,$IU86+Y$23-$G$23,$IT86)</f>
        <v>36.000000000000007</v>
      </c>
      <c r="Z86" s="12">
        <f>INDEX('O3-8hr'!$A:$Y,$IU86+Z$23-$G$23,$IT86)</f>
        <v>37.000000000000007</v>
      </c>
      <c r="AA86" s="12">
        <f>INDEX('O3-8hr'!$A:$Y,$IU86+AA$23-$G$23,$IT86)</f>
        <v>41</v>
      </c>
      <c r="AB86" s="12">
        <f>INDEX('O3-8hr'!$A:$Y,$IU86+AB$23-$G$23,$IT86)</f>
        <v>39</v>
      </c>
      <c r="AC86" s="12">
        <f>INDEX('O3-8hr'!$A:$Y,$IU86+AC$23-$G$23,$IT86)</f>
        <v>43</v>
      </c>
      <c r="AD86" s="12">
        <f>INDEX('O3-8hr'!$A:$Y,$IU86+AD$23-$G$23,$IT86)</f>
        <v>45.000000000000007</v>
      </c>
      <c r="AE86" s="12">
        <f>INDEX('O3-8hr'!$A:$Y,$IU86+AE$23-$G$23,$IT86)</f>
        <v>41</v>
      </c>
      <c r="AF86" s="12">
        <f>INDEX('O3-8hr'!$A:$Y,$IU86+AF$23-$G$23,$IT86)</f>
        <v>40</v>
      </c>
      <c r="AG86" s="12">
        <f>INDEX('O3-8hr'!$A:$Y,$IU86+AG$23-$G$23,$IT86)</f>
        <v>39</v>
      </c>
      <c r="AH86" s="12">
        <f>INDEX('O3-8hr'!$A:$Y,$IU86+AH$23-$G$23,$IT86)</f>
        <v>42</v>
      </c>
      <c r="AI86" s="12">
        <f>INDEX('O3-8hr'!$A:$Y,$IU86+AI$23-$G$23,$IT86)</f>
        <v>46</v>
      </c>
      <c r="AJ86" s="12">
        <f>INDEX('O3-8hr'!$A:$Y,$IU86+AJ$23-$G$23,$IT86)</f>
        <v>43</v>
      </c>
      <c r="AK86" s="12">
        <f>INDEX('O3-8hr'!$A:$Y,$IU86+AK$23-$G$23,$IT86)</f>
        <v>47</v>
      </c>
      <c r="AL86" s="12">
        <f>INDEX('O3-8hr'!$A:$Y,$IU86+AL$23-$G$23,$IT86)</f>
        <v>39</v>
      </c>
      <c r="AM86" s="12">
        <f>INDEX('O3-8hr'!$A:$Y,$IU86+AM$23-$G$23,$IT86)</f>
        <v>40</v>
      </c>
      <c r="AN86" s="12">
        <f>INDEX('O3-8hr'!$A:$Y,$IU86+AN$23-$G$23,$IT86)</f>
        <v>44.000000000000007</v>
      </c>
      <c r="AO86" s="12">
        <f>INDEX('O3-8hr'!$A:$Y,$IU86+AO$23-$G$23,$IT86)</f>
        <v>34</v>
      </c>
      <c r="AP86" s="12">
        <f>INDEX('O3-8hr'!$A:$Y,$IU86+AP$23-$G$23,$IT86)</f>
        <v>41</v>
      </c>
      <c r="AQ86" s="12">
        <f>INDEX('O3-8hr'!$A:$Y,$IU86+AQ$23-$G$23,$IT86)</f>
        <v>45.000000000000007</v>
      </c>
      <c r="AR86" s="12">
        <f>INDEX('O3-8hr'!$A:$Y,$IU86+AR$23-$G$23,$IT86)</f>
        <v>38</v>
      </c>
      <c r="AS86" s="12">
        <f>INDEX('O3-8hr'!$A:$Y,$IU86+AS$23-$G$23,$IT86)</f>
        <v>38</v>
      </c>
      <c r="AT86" s="12">
        <f>INDEX('O3-8hr'!$A:$Y,$IU86+AT$23-$G$23,$IT86)</f>
        <v>39</v>
      </c>
      <c r="AU86" s="12">
        <f>INDEX('O3-8hr'!$A:$Y,$IU86+AU$23-$G$23,$IT86)</f>
        <v>42</v>
      </c>
      <c r="AV86" s="12">
        <f>INDEX('O3-8hr'!$A:$Y,$IU86+AV$23-$G$23,$IT86)</f>
        <v>41</v>
      </c>
      <c r="AW86" s="12">
        <f>INDEX('O3-8hr'!$A:$Y,$IU86+AW$23-$G$23,$IT86)</f>
        <v>41</v>
      </c>
      <c r="AX86" s="12">
        <f>INDEX('O3-8hr'!$A:$Y,$IU86+AX$23-$G$23,$IT86)</f>
        <v>39</v>
      </c>
      <c r="AY86" s="12" t="str">
        <f>INDEX('O3-8hr'!$A:$Y,$IU86+AY$23-$G$23,$IT86)</f>
        <v/>
      </c>
      <c r="AZ86" s="12">
        <f>INDEX('O3-8hr'!$A:$Y,$IU86+AZ$23-$G$23,$IT86)</f>
        <v>45.000000000000007</v>
      </c>
      <c r="BA86" s="12">
        <f>INDEX('O3-8hr'!$A:$Y,$IU86+BA$23-$G$23,$IT86)</f>
        <v>49</v>
      </c>
      <c r="BB86" s="12">
        <f>INDEX('O3-8hr'!$A:$Y,$IU86+BB$23-$G$23,$IT86)</f>
        <v>55</v>
      </c>
      <c r="BC86" s="12">
        <f>INDEX('O3-8hr'!$A:$Y,$IU86+BC$23-$G$23,$IT86)</f>
        <v>62</v>
      </c>
      <c r="BD86" s="12">
        <f>INDEX('O3-8hr'!$A:$Y,$IU86+BD$23-$G$23,$IT86)</f>
        <v>56</v>
      </c>
      <c r="BE86" s="12">
        <f>INDEX('O3-8hr'!$A:$Y,$IU86+BE$23-$G$23,$IT86)</f>
        <v>50</v>
      </c>
      <c r="BF86" s="12">
        <f>INDEX('O3-8hr'!$A:$Y,$IU86+BF$23-$G$23,$IT86)</f>
        <v>50</v>
      </c>
      <c r="BG86" s="12">
        <f>INDEX('O3-8hr'!$A:$Y,$IU86+BG$23-$G$23,$IT86)</f>
        <v>51.000000000000007</v>
      </c>
      <c r="BH86" s="12">
        <f>INDEX('O3-8hr'!$A:$Y,$IU86+BH$23-$G$23,$IT86)</f>
        <v>40</v>
      </c>
      <c r="BI86" s="12">
        <f>INDEX('O3-8hr'!$A:$Y,$IU86+BI$23-$G$23,$IT86)</f>
        <v>47</v>
      </c>
      <c r="BJ86" s="12">
        <f>INDEX('O3-8hr'!$A:$Y,$IU86+BJ$23-$G$23,$IT86)</f>
        <v>48</v>
      </c>
      <c r="BK86" s="12">
        <f>INDEX('O3-8hr'!$A:$Y,$IU86+BK$23-$G$23,$IT86)</f>
        <v>44.000000000000007</v>
      </c>
      <c r="BL86" s="12">
        <f>INDEX('O3-8hr'!$A:$Y,$IU86+BL$23-$G$23,$IT86)</f>
        <v>22.000000000000004</v>
      </c>
      <c r="BM86" s="12">
        <f>INDEX('O3-8hr'!$A:$Y,$IU86+BM$23-$G$23,$IT86)</f>
        <v>40</v>
      </c>
      <c r="BN86" s="12">
        <f>INDEX('O3-8hr'!$A:$Y,$IU86+BN$23-$G$23,$IT86)</f>
        <v>36.000000000000007</v>
      </c>
      <c r="BO86" s="12">
        <f>INDEX('O3-8hr'!$A:$Y,$IU86+BO$23-$G$23,$IT86)</f>
        <v>43</v>
      </c>
      <c r="BP86" s="12">
        <f>INDEX('O3-8hr'!$A:$Y,$IU86+BP$23-$G$23,$IT86)</f>
        <v>33</v>
      </c>
      <c r="BQ86" s="12">
        <f>INDEX('O3-8hr'!$A:$Y,$IU86+BQ$23-$G$23,$IT86)</f>
        <v>22.000000000000004</v>
      </c>
      <c r="BR86" s="12">
        <f>INDEX('O3-8hr'!$A:$Y,$IU86+BR$23-$G$23,$IT86)</f>
        <v>27</v>
      </c>
      <c r="BS86" s="12">
        <f>INDEX('O3-8hr'!$A:$Y,$IU86+BS$23-$G$23,$IT86)</f>
        <v>28</v>
      </c>
      <c r="BT86" s="12">
        <f>INDEX('O3-8hr'!$A:$Y,$IU86+BT$23-$G$23,$IT86)</f>
        <v>25</v>
      </c>
      <c r="BU86" s="12">
        <f>INDEX('O3-8hr'!$A:$Y,$IU86+BU$23-$G$23,$IT86)</f>
        <v>23</v>
      </c>
      <c r="BV86" s="12">
        <f>INDEX('O3-8hr'!$A:$Y,$IU86+BV$23-$G$23,$IT86)</f>
        <v>29</v>
      </c>
      <c r="BW86" s="12">
        <f>INDEX('O3-8hr'!$A:$Y,$IU86+BW$23-$G$23,$IT86)</f>
        <v>43</v>
      </c>
      <c r="BX86" s="12">
        <f>INDEX('O3-8hr'!$A:$Y,$IU86+BX$23-$G$23,$IT86)</f>
        <v>32</v>
      </c>
      <c r="BY86" s="12">
        <f>INDEX('O3-8hr'!$A:$Y,$IU86+BY$23-$G$23,$IT86)</f>
        <v>30</v>
      </c>
      <c r="BZ86" s="12">
        <f>INDEX('O3-8hr'!$A:$Y,$IU86+BZ$23-$G$23,$IT86)</f>
        <v>27</v>
      </c>
      <c r="CA86" s="12">
        <f>INDEX('O3-8hr'!$A:$Y,$IU86+CA$23-$G$23,$IT86)</f>
        <v>48</v>
      </c>
      <c r="CB86" s="12">
        <f>INDEX('O3-8hr'!$A:$Y,$IU86+CB$23-$G$23,$IT86)</f>
        <v>18.000000000000004</v>
      </c>
      <c r="CC86" s="12">
        <f>INDEX('O3-8hr'!$A:$Y,$IU86+CC$23-$G$23,$IT86)</f>
        <v>48</v>
      </c>
      <c r="CD86" s="12">
        <f>INDEX('O3-8hr'!$A:$Y,$IU86+CD$23-$G$23,$IT86)</f>
        <v>37.000000000000007</v>
      </c>
      <c r="CE86" s="12">
        <f>INDEX('O3-8hr'!$A:$Y,$IU86+CE$23-$G$23,$IT86)</f>
        <v>37.000000000000007</v>
      </c>
      <c r="CF86" s="12">
        <f>INDEX('O3-8hr'!$A:$Y,$IU86+CF$23-$G$23,$IT86)</f>
        <v>29</v>
      </c>
      <c r="CG86" s="12">
        <f>INDEX('O3-8hr'!$A:$Y,$IU86+CG$23-$G$23,$IT86)</f>
        <v>42</v>
      </c>
      <c r="CH86" s="12">
        <f>INDEX('O3-8hr'!$A:$Y,$IU86+CH$23-$G$23,$IT86)</f>
        <v>50</v>
      </c>
      <c r="CI86" s="12">
        <f>INDEX('O3-8hr'!$A:$Y,$IU86+CI$23-$G$23,$IT86)</f>
        <v>55</v>
      </c>
      <c r="CJ86" s="12">
        <f>INDEX('O3-8hr'!$A:$Y,$IU86+CJ$23-$G$23,$IT86)</f>
        <v>41</v>
      </c>
      <c r="CK86" s="12">
        <f>INDEX('O3-8hr'!$A:$Y,$IU86+CK$23-$G$23,$IT86)</f>
        <v>45.000000000000007</v>
      </c>
      <c r="CL86" s="12">
        <f>INDEX('O3-8hr'!$A:$Y,$IU86+CL$23-$G$23,$IT86)</f>
        <v>54</v>
      </c>
      <c r="CM86" s="12">
        <f>INDEX('O3-8hr'!$A:$Y,$IU86+CM$23-$G$23,$IT86)</f>
        <v>48</v>
      </c>
      <c r="CN86" s="12">
        <f>INDEX('O3-8hr'!$A:$Y,$IU86+CN$23-$G$23,$IT86)</f>
        <v>45.000000000000007</v>
      </c>
      <c r="CO86" s="12">
        <f>INDEX('O3-8hr'!$A:$Y,$IU86+CO$23-$G$23,$IT86)</f>
        <v>68</v>
      </c>
      <c r="CP86" s="12">
        <f>INDEX('O3-8hr'!$A:$Y,$IU86+CP$23-$G$23,$IT86)</f>
        <v>59.000000000000007</v>
      </c>
      <c r="CQ86" s="12">
        <f>INDEX('O3-8hr'!$A:$Y,$IU86+CQ$23-$G$23,$IT86)</f>
        <v>61.000000000000007</v>
      </c>
      <c r="CR86" s="12">
        <f>INDEX('O3-8hr'!$A:$Y,$IU86+CR$23-$G$23,$IT86)</f>
        <v>40</v>
      </c>
      <c r="CS86" s="12">
        <f>INDEX('O3-8hr'!$A:$Y,$IU86+CS$23-$G$23,$IT86)</f>
        <v>34</v>
      </c>
      <c r="CT86" s="12">
        <f>INDEX('O3-8hr'!$A:$Y,$IU86+CT$23-$G$23,$IT86)</f>
        <v>65</v>
      </c>
      <c r="CU86" s="12">
        <f>INDEX('O3-8hr'!$A:$Y,$IU86+CU$23-$G$23,$IT86)</f>
        <v>61.000000000000007</v>
      </c>
      <c r="CV86" s="12">
        <f>INDEX('O3-8hr'!$A:$Y,$IU86+CV$23-$G$23,$IT86)</f>
        <v>52.000000000000007</v>
      </c>
      <c r="CW86" s="12">
        <f>INDEX('O3-8hr'!$A:$Y,$IU86+CW$23-$G$23,$IT86)</f>
        <v>22.000000000000004</v>
      </c>
      <c r="CX86" s="12">
        <f>INDEX('O3-8hr'!$A:$Y,$IU86+CX$23-$G$23,$IT86)</f>
        <v>49</v>
      </c>
      <c r="CY86" s="12">
        <f>INDEX('O3-8hr'!$A:$Y,$IU86+CY$23-$G$23,$IT86)</f>
        <v>34</v>
      </c>
      <c r="CZ86" s="12">
        <f>INDEX('O3-8hr'!$A:$Y,$IU86+CZ$23-$G$23,$IT86)</f>
        <v>56</v>
      </c>
      <c r="DA86" s="12">
        <f>INDEX('O3-8hr'!$A:$Y,$IU86+DA$23-$G$23,$IT86)</f>
        <v>59.000000000000007</v>
      </c>
      <c r="DB86" s="12">
        <f>INDEX('O3-8hr'!$A:$Y,$IU86+DB$23-$G$23,$IT86)</f>
        <v>33</v>
      </c>
      <c r="DC86" s="12">
        <f>INDEX('O3-8hr'!$A:$Y,$IU86+DC$23-$G$23,$IT86)</f>
        <v>46</v>
      </c>
      <c r="DD86" s="12">
        <f>INDEX('O3-8hr'!$A:$Y,$IU86+DD$23-$G$23,$IT86)</f>
        <v>49</v>
      </c>
      <c r="DE86" s="12">
        <f>INDEX('O3-8hr'!$A:$Y,$IU86+DE$23-$G$23,$IT86)</f>
        <v>76</v>
      </c>
      <c r="DF86" s="12">
        <f>INDEX('O3-8hr'!$A:$Y,$IU86+DF$23-$G$23,$IT86)</f>
        <v>55</v>
      </c>
      <c r="DG86" s="12">
        <f>INDEX('O3-8hr'!$A:$Y,$IU86+DG$23-$G$23,$IT86)</f>
        <v>41</v>
      </c>
      <c r="DH86" s="12">
        <f>INDEX('O3-8hr'!$A:$Y,$IU86+DH$23-$G$23,$IT86)</f>
        <v>56</v>
      </c>
      <c r="DI86" s="12">
        <f>INDEX('O3-8hr'!$A:$Y,$IU86+DI$23-$G$23,$IT86)</f>
        <v>63</v>
      </c>
      <c r="DJ86" s="12">
        <f>INDEX('O3-8hr'!$A:$Y,$IU86+DJ$23-$G$23,$IT86)</f>
        <v>34</v>
      </c>
      <c r="DK86" s="12">
        <f>INDEX('O3-8hr'!$A:$Y,$IU86+DK$23-$G$23,$IT86)</f>
        <v>70</v>
      </c>
      <c r="DL86" s="12">
        <f>INDEX('O3-8hr'!$A:$Y,$IU86+DL$23-$G$23,$IT86)</f>
        <v>64</v>
      </c>
      <c r="DM86" s="12">
        <f>INDEX('O3-8hr'!$A:$Y,$IU86+DM$23-$G$23,$IT86)</f>
        <v>61.000000000000007</v>
      </c>
      <c r="DN86" s="12">
        <f>INDEX('O3-8hr'!$A:$Y,$IU86+DN$23-$G$23,$IT86)</f>
        <v>75</v>
      </c>
      <c r="DO86" s="12">
        <f>INDEX('O3-8hr'!$A:$Y,$IU86+DO$23-$G$23,$IT86)</f>
        <v>61.000000000000007</v>
      </c>
      <c r="DP86" s="12">
        <f>INDEX('O3-8hr'!$A:$Y,$IU86+DP$23-$G$23,$IT86)</f>
        <v>56</v>
      </c>
      <c r="DQ86" s="12">
        <f>INDEX('O3-8hr'!$A:$Y,$IU86+DQ$23-$G$23,$IT86)</f>
        <v>61.000000000000007</v>
      </c>
      <c r="DR86" s="12">
        <f>INDEX('O3-8hr'!$A:$Y,$IU86+DR$23-$G$23,$IT86)</f>
        <v>56</v>
      </c>
      <c r="DS86" s="12">
        <f>INDEX('O3-8hr'!$A:$Y,$IU86+DS$23-$G$23,$IT86)</f>
        <v>58</v>
      </c>
      <c r="DT86" s="12">
        <f>INDEX('O3-8hr'!$A:$Y,$IU86+DT$23-$G$23,$IT86)</f>
        <v>68</v>
      </c>
      <c r="DU86" s="12">
        <f>INDEX('O3-8hr'!$A:$Y,$IU86+DU$23-$G$23,$IT86)</f>
        <v>51.000000000000007</v>
      </c>
      <c r="DV86" s="12">
        <f>INDEX('O3-8hr'!$A:$Y,$IU86+DV$23-$G$23,$IT86)</f>
        <v>43</v>
      </c>
      <c r="DW86" s="12">
        <f>INDEX('O3-8hr'!$A:$Y,$IU86+DW$23-$G$23,$IT86)</f>
        <v>52.000000000000007</v>
      </c>
      <c r="DX86" s="12">
        <f>INDEX('O3-8hr'!$A:$Y,$IU86+DX$23-$G$23,$IT86)</f>
        <v>62</v>
      </c>
      <c r="DY86" s="12">
        <f>INDEX('O3-8hr'!$A:$Y,$IU86+DY$23-$G$23,$IT86)</f>
        <v>46</v>
      </c>
      <c r="DZ86" s="12">
        <f>INDEX('O3-8hr'!$A:$Y,$IU86+DZ$23-$G$23,$IT86)</f>
        <v>41</v>
      </c>
      <c r="EA86" s="12">
        <f>INDEX('O3-8hr'!$A:$Y,$IU86+EA$23-$G$23,$IT86)</f>
        <v>42</v>
      </c>
      <c r="EB86" s="12">
        <f>INDEX('O3-8hr'!$A:$Y,$IU86+EB$23-$G$23,$IT86)</f>
        <v>47</v>
      </c>
      <c r="EC86" s="12">
        <f>INDEX('O3-8hr'!$A:$Y,$IU86+EC$23-$G$23,$IT86)</f>
        <v>41</v>
      </c>
      <c r="ED86" s="12">
        <f>INDEX('O3-8hr'!$A:$Y,$IU86+ED$23-$G$23,$IT86)</f>
        <v>58</v>
      </c>
      <c r="EE86" s="12">
        <f>INDEX('O3-8hr'!$A:$Y,$IU86+EE$23-$G$23,$IT86)</f>
        <v>63</v>
      </c>
      <c r="EF86" s="12">
        <f>INDEX('O3-8hr'!$A:$Y,$IU86+EF$23-$G$23,$IT86)</f>
        <v>74.000000000000014</v>
      </c>
      <c r="EG86" s="12">
        <f>INDEX('O3-8hr'!$A:$Y,$IU86+EG$23-$G$23,$IT86)</f>
        <v>27</v>
      </c>
      <c r="EH86" s="12">
        <f>INDEX('O3-8hr'!$A:$Y,$IU86+EH$23-$G$23,$IT86)</f>
        <v>40</v>
      </c>
      <c r="EI86" s="12">
        <f>INDEX('O3-8hr'!$A:$Y,$IU86+EI$23-$G$23,$IT86)</f>
        <v>48</v>
      </c>
      <c r="EJ86" s="12">
        <f>INDEX('O3-8hr'!$A:$Y,$IU86+EJ$23-$G$23,$IT86)</f>
        <v>54</v>
      </c>
      <c r="EK86" s="12">
        <f>INDEX('O3-8hr'!$A:$Y,$IU86+EK$23-$G$23,$IT86)</f>
        <v>30</v>
      </c>
      <c r="EL86" s="12">
        <f>INDEX('O3-8hr'!$A:$Y,$IU86+EL$23-$G$23,$IT86)</f>
        <v>53.000000000000007</v>
      </c>
      <c r="EM86" s="12">
        <f>INDEX('O3-8hr'!$A:$Y,$IU86+EM$23-$G$23,$IT86)</f>
        <v>55</v>
      </c>
      <c r="EN86" s="12">
        <f>INDEX('O3-8hr'!$A:$Y,$IU86+EN$23-$G$23,$IT86)</f>
        <v>60</v>
      </c>
      <c r="EO86" s="12">
        <f>INDEX('O3-8hr'!$A:$Y,$IU86+EO$23-$G$23,$IT86)</f>
        <v>60</v>
      </c>
      <c r="EP86" s="12">
        <f>INDEX('O3-8hr'!$A:$Y,$IU86+EP$23-$G$23,$IT86)</f>
        <v>53.000000000000007</v>
      </c>
      <c r="EQ86" s="12">
        <f>INDEX('O3-8hr'!$A:$Y,$IU86+EQ$23-$G$23,$IT86)</f>
        <v>50</v>
      </c>
      <c r="ER86" s="12">
        <f>INDEX('O3-8hr'!$A:$Y,$IU86+ER$23-$G$23,$IT86)</f>
        <v>62</v>
      </c>
      <c r="ES86" s="12">
        <f>INDEX('O3-8hr'!$A:$Y,$IU86+ES$23-$G$23,$IT86)</f>
        <v>69</v>
      </c>
      <c r="ET86" s="12">
        <f>INDEX('O3-8hr'!$A:$Y,$IU86+ET$23-$G$23,$IT86)</f>
        <v>81</v>
      </c>
      <c r="EU86" s="12">
        <f>INDEX('O3-8hr'!$A:$Y,$IU86+EU$23-$G$23,$IT86)</f>
        <v>64</v>
      </c>
      <c r="EV86" s="12">
        <f>INDEX('O3-8hr'!$A:$Y,$IU86+EV$23-$G$23,$IT86)</f>
        <v>65</v>
      </c>
      <c r="EW86" s="12">
        <f>INDEX('O3-8hr'!$A:$Y,$IU86+EW$23-$G$23,$IT86)</f>
        <v>71.000000000000014</v>
      </c>
      <c r="EX86" s="12">
        <f>INDEX('O3-8hr'!$A:$Y,$IU86+EX$23-$G$23,$IT86)</f>
        <v>58</v>
      </c>
      <c r="EY86" s="12">
        <f>INDEX('O3-8hr'!$A:$Y,$IU86+EY$23-$G$23,$IT86)</f>
        <v>78</v>
      </c>
      <c r="EZ86" s="12">
        <f>INDEX('O3-8hr'!$A:$Y,$IU86+EZ$23-$G$23,$IT86)</f>
        <v>63</v>
      </c>
      <c r="FA86" s="12">
        <f>INDEX('O3-8hr'!$A:$Y,$IU86+FA$23-$G$23,$IT86)</f>
        <v>61.000000000000007</v>
      </c>
      <c r="FB86" s="12">
        <f>INDEX('O3-8hr'!$A:$Y,$IU86+FB$23-$G$23,$IT86)</f>
        <v>60</v>
      </c>
      <c r="FC86" s="12">
        <f>INDEX('O3-8hr'!$A:$Y,$IU86+FC$23-$G$23,$IT86)</f>
        <v>52.000000000000007</v>
      </c>
      <c r="FD86" s="12">
        <f>INDEX('O3-8hr'!$A:$Y,$IU86+FD$23-$G$23,$IT86)</f>
        <v>29</v>
      </c>
      <c r="FE86" s="12">
        <f>INDEX('O3-8hr'!$A:$Y,$IU86+FE$23-$G$23,$IT86)</f>
        <v>33</v>
      </c>
      <c r="FF86" s="12">
        <f>INDEX('O3-8hr'!$A:$Y,$IU86+FF$23-$G$23,$IT86)</f>
        <v>42</v>
      </c>
      <c r="FG86" s="12">
        <f>INDEX('O3-8hr'!$A:$Y,$IU86+FG$23-$G$23,$IT86)</f>
        <v>38</v>
      </c>
      <c r="FH86" s="12">
        <f>INDEX('O3-8hr'!$A:$Y,$IU86+FH$23-$G$23,$IT86)</f>
        <v>46</v>
      </c>
      <c r="FI86" s="12">
        <f>INDEX('O3-8hr'!$A:$Y,$IU86+FI$23-$G$23,$IT86)</f>
        <v>52.000000000000007</v>
      </c>
      <c r="FJ86" s="12">
        <f>INDEX('O3-8hr'!$A:$Y,$IU86+FJ$23-$G$23,$IT86)</f>
        <v>42</v>
      </c>
      <c r="FK86" s="12">
        <f>INDEX('O3-8hr'!$A:$Y,$IU86+FK$23-$G$23,$IT86)</f>
        <v>46</v>
      </c>
      <c r="FL86" s="12">
        <f>INDEX('O3-8hr'!$A:$Y,$IU86+FL$23-$G$23,$IT86)</f>
        <v>50</v>
      </c>
      <c r="FM86" s="12">
        <f>INDEX('O3-8hr'!$A:$Y,$IU86+FM$23-$G$23,$IT86)</f>
        <v>31</v>
      </c>
      <c r="FN86" s="12">
        <f>INDEX('O3-8hr'!$A:$Y,$IU86+FN$23-$G$23,$IT86)</f>
        <v>44.000000000000007</v>
      </c>
      <c r="FO86" s="12">
        <f>INDEX('O3-8hr'!$A:$Y,$IU86+FO$23-$G$23,$IT86)</f>
        <v>59.000000000000007</v>
      </c>
      <c r="FP86" s="12">
        <f>INDEX('O3-8hr'!$A:$Y,$IU86+FP$23-$G$23,$IT86)</f>
        <v>44.000000000000007</v>
      </c>
      <c r="FQ86" s="12">
        <f>INDEX('O3-8hr'!$A:$Y,$IU86+FQ$23-$G$23,$IT86)</f>
        <v>44.000000000000007</v>
      </c>
      <c r="FR86" s="12">
        <f>INDEX('O3-8hr'!$A:$Y,$IU86+FR$23-$G$23,$IT86)</f>
        <v>58</v>
      </c>
      <c r="FS86" s="12">
        <f>INDEX('O3-8hr'!$A:$Y,$IU86+FS$23-$G$23,$IT86)</f>
        <v>43</v>
      </c>
      <c r="FT86" s="12">
        <f>INDEX('O3-8hr'!$A:$Y,$IU86+FT$23-$G$23,$IT86)</f>
        <v>51.000000000000007</v>
      </c>
      <c r="FU86" s="12">
        <f>INDEX('O3-8hr'!$A:$Y,$IU86+FU$23-$G$23,$IT86)</f>
        <v>56</v>
      </c>
      <c r="FV86" s="12">
        <f>INDEX('O3-8hr'!$A:$Y,$IU86+FV$23-$G$23,$IT86)</f>
        <v>61.000000000000007</v>
      </c>
      <c r="FW86" s="12">
        <f>INDEX('O3-8hr'!$A:$Y,$IU86+FW$23-$G$23,$IT86)</f>
        <v>59.000000000000007</v>
      </c>
      <c r="FX86" s="12">
        <f>INDEX('O3-8hr'!$A:$Y,$IU86+FX$23-$G$23,$IT86)</f>
        <v>45.000000000000007</v>
      </c>
      <c r="FY86" s="12">
        <f>INDEX('O3-8hr'!$A:$Y,$IU86+FY$23-$G$23,$IT86)</f>
        <v>33</v>
      </c>
      <c r="FZ86" s="12">
        <f>INDEX('O3-8hr'!$A:$Y,$IU86+FZ$23-$G$23,$IT86)</f>
        <v>53.000000000000007</v>
      </c>
      <c r="GA86" s="12">
        <f>INDEX('O3-8hr'!$A:$Y,$IU86+GA$23-$G$23,$IT86)</f>
        <v>60</v>
      </c>
      <c r="GB86" s="12">
        <f>INDEX('O3-8hr'!$A:$Y,$IU86+GB$23-$G$23,$IT86)</f>
        <v>47</v>
      </c>
      <c r="GC86" s="12">
        <f>INDEX('O3-8hr'!$A:$Y,$IU86+GC$23-$G$23,$IT86)</f>
        <v>57</v>
      </c>
      <c r="GD86" s="12">
        <f>INDEX('O3-8hr'!$A:$Y,$IU86+GD$23-$G$23,$IT86)</f>
        <v>55</v>
      </c>
      <c r="GE86" s="12">
        <f>INDEX('O3-8hr'!$A:$Y,$IU86+GE$23-$G$23,$IT86)</f>
        <v>48</v>
      </c>
      <c r="GF86" s="12">
        <f>INDEX('O3-8hr'!$A:$Y,$IU86+GF$23-$G$23,$IT86)</f>
        <v>61.000000000000007</v>
      </c>
      <c r="GG86" s="12">
        <f>INDEX('O3-8hr'!$A:$Y,$IU86+GG$23-$G$23,$IT86)</f>
        <v>65</v>
      </c>
      <c r="GH86" s="12">
        <f>INDEX('O3-8hr'!$A:$Y,$IU86+GH$23-$G$23,$IT86)</f>
        <v>72.000000000000014</v>
      </c>
      <c r="GI86" s="12">
        <f>INDEX('O3-8hr'!$A:$Y,$IU86+GI$23-$G$23,$IT86)</f>
        <v>43</v>
      </c>
      <c r="GJ86" s="12">
        <f>INDEX('O3-8hr'!$A:$Y,$IU86+GJ$23-$G$23,$IT86)</f>
        <v>34</v>
      </c>
      <c r="GK86" s="12">
        <f>INDEX('O3-8hr'!$A:$Y,$IU86+GK$23-$G$23,$IT86)</f>
        <v>31</v>
      </c>
      <c r="GL86" s="12">
        <f>INDEX('O3-8hr'!$A:$Y,$IU86+GL$23-$G$23,$IT86)</f>
        <v>49</v>
      </c>
      <c r="GM86" s="12">
        <f>INDEX('O3-8hr'!$A:$Y,$IU86+GM$23-$G$23,$IT86)</f>
        <v>40</v>
      </c>
      <c r="GN86" s="12">
        <f>INDEX('O3-8hr'!$A:$Y,$IU86+GN$23-$G$23,$IT86)</f>
        <v>35</v>
      </c>
      <c r="GO86" s="12">
        <f>INDEX('O3-8hr'!$A:$Y,$IU86+GO$23-$G$23,$IT86)</f>
        <v>43</v>
      </c>
      <c r="GP86" s="12">
        <f>INDEX('O3-8hr'!$A:$Y,$IU86+GP$23-$G$23,$IT86)</f>
        <v>58</v>
      </c>
      <c r="GQ86" s="12">
        <f>INDEX('O3-8hr'!$A:$Y,$IU86+GQ$23-$G$23,$IT86)</f>
        <v>61.000000000000007</v>
      </c>
      <c r="GR86" s="12">
        <f>INDEX('O3-8hr'!$A:$Y,$IU86+GR$23-$G$23,$IT86)</f>
        <v>55</v>
      </c>
      <c r="GS86" s="12">
        <f>INDEX('O3-8hr'!$A:$Y,$IU86+GS$23-$G$23,$IT86)</f>
        <v>41</v>
      </c>
      <c r="GT86" s="12">
        <f>INDEX('O3-8hr'!$A:$Y,$IU86+GT$23-$G$23,$IT86)</f>
        <v>44.000000000000007</v>
      </c>
      <c r="GU86" s="12">
        <f>INDEX('O3-8hr'!$A:$Y,$IU86+GU$23-$G$23,$IT86)</f>
        <v>46</v>
      </c>
      <c r="GV86" s="12">
        <f>INDEX('O3-8hr'!$A:$Y,$IU86+GV$23-$G$23,$IT86)</f>
        <v>68</v>
      </c>
      <c r="GW86" s="12">
        <f>INDEX('O3-8hr'!$A:$Y,$IU86+GW$23-$G$23,$IT86)</f>
        <v>37.000000000000007</v>
      </c>
      <c r="GX86" s="12">
        <f>INDEX('O3-8hr'!$A:$Y,$IU86+GX$23-$G$23,$IT86)</f>
        <v>39</v>
      </c>
      <c r="GY86" s="12">
        <f>INDEX('O3-8hr'!$A:$Y,$IU86+GY$23-$G$23,$IT86)</f>
        <v>44.000000000000007</v>
      </c>
      <c r="GZ86" s="12">
        <f>INDEX('O3-8hr'!$A:$Y,$IU86+GZ$23-$G$23,$IT86)</f>
        <v>32</v>
      </c>
      <c r="HA86" s="12">
        <f>INDEX('O3-8hr'!$A:$Y,$IU86+HA$23-$G$23,$IT86)</f>
        <v>23</v>
      </c>
      <c r="HB86" s="12">
        <f>INDEX('O3-8hr'!$A:$Y,$IU86+HB$23-$G$23,$IT86)</f>
        <v>41</v>
      </c>
      <c r="HC86" s="12">
        <f>INDEX('O3-8hr'!$A:$Y,$IU86+HC$23-$G$23,$IT86)</f>
        <v>57</v>
      </c>
      <c r="HD86" s="12">
        <f>INDEX('O3-8hr'!$A:$Y,$IU86+HD$23-$G$23,$IT86)</f>
        <v>60</v>
      </c>
      <c r="HE86" s="12">
        <f>INDEX('O3-8hr'!$A:$Y,$IU86+HE$23-$G$23,$IT86)</f>
        <v>78</v>
      </c>
      <c r="HF86" s="12">
        <f>INDEX('O3-8hr'!$A:$Y,$IU86+HF$23-$G$23,$IT86)</f>
        <v>24</v>
      </c>
      <c r="HG86" s="12">
        <f>INDEX('O3-8hr'!$A:$Y,$IU86+HG$23-$G$23,$IT86)</f>
        <v>37.000000000000007</v>
      </c>
      <c r="HH86" s="12">
        <f>INDEX('O3-8hr'!$A:$Y,$IU86+HH$23-$G$23,$IT86)</f>
        <v>41</v>
      </c>
      <c r="HI86" s="12">
        <f>INDEX('O3-8hr'!$A:$Y,$IU86+HI$23-$G$23,$IT86)</f>
        <v>38</v>
      </c>
      <c r="HJ86" s="12">
        <f>INDEX('O3-8hr'!$A:$Y,$IU86+HJ$23-$G$23,$IT86)</f>
        <v>31</v>
      </c>
      <c r="HK86" s="12">
        <f>INDEX('O3-8hr'!$A:$Y,$IU86+HK$23-$G$23,$IT86)</f>
        <v>26.000000000000004</v>
      </c>
      <c r="HL86" s="12">
        <f>INDEX('O3-8hr'!$A:$Y,$IU86+HL$23-$G$23,$IT86)</f>
        <v>22.000000000000004</v>
      </c>
      <c r="HM86" s="12">
        <f>INDEX('O3-8hr'!$A:$Y,$IU86+HM$23-$G$23,$IT86)</f>
        <v>18.000000000000004</v>
      </c>
      <c r="HN86" s="12">
        <f>INDEX('O3-8hr'!$A:$Y,$IU86+HN$23-$G$23,$IT86)</f>
        <v>14</v>
      </c>
      <c r="HO86" s="12">
        <f>INDEX('O3-8hr'!$A:$Y,$IU86+HO$23-$G$23,$IT86)</f>
        <v>41</v>
      </c>
      <c r="HP86" s="12">
        <f>INDEX('O3-8hr'!$A:$Y,$IU86+HP$23-$G$23,$IT86)</f>
        <v>21</v>
      </c>
      <c r="HQ86" s="12">
        <f>INDEX('O3-8hr'!$A:$Y,$IU86+HQ$23-$G$23,$IT86)</f>
        <v>27</v>
      </c>
      <c r="HR86" s="12">
        <f>INDEX('O3-8hr'!$A:$Y,$IU86+HR$23-$G$23,$IT86)</f>
        <v>37.000000000000007</v>
      </c>
      <c r="HS86" s="12">
        <f>INDEX('O3-8hr'!$A:$Y,$IU86+HS$23-$G$23,$IT86)</f>
        <v>36.000000000000007</v>
      </c>
      <c r="HT86" s="12">
        <f>INDEX('O3-8hr'!$A:$Y,$IU86+HT$23-$G$23,$IT86)</f>
        <v>22.000000000000004</v>
      </c>
      <c r="HU86" s="12">
        <f>INDEX('O3-8hr'!$A:$Y,$IU86+HU$23-$G$23,$IT86)</f>
        <v>21</v>
      </c>
      <c r="HV86" s="12">
        <f>INDEX('O3-8hr'!$A:$Y,$IU86+HV$23-$G$23,$IT86)</f>
        <v>34</v>
      </c>
      <c r="HW86" s="12">
        <f>INDEX('O3-8hr'!$A:$Y,$IU86+HW$23-$G$23,$IT86)</f>
        <v>28</v>
      </c>
      <c r="HX86" s="12">
        <f>INDEX('O3-8hr'!$A:$Y,$IU86+HX$23-$G$23,$IT86)</f>
        <v>33</v>
      </c>
      <c r="HY86" s="12">
        <f>INDEX('O3-8hr'!$A:$Y,$IU86+HY$23-$G$23,$IT86)</f>
        <v>25</v>
      </c>
      <c r="HZ86" s="12">
        <f>INDEX('O3-8hr'!$A:$Y,$IU86+HZ$23-$G$23,$IT86)</f>
        <v>27</v>
      </c>
      <c r="IA86" s="12">
        <f>INDEX('O3-8hr'!$A:$Y,$IU86+IA$23-$G$23,$IT86)</f>
        <v>37.000000000000007</v>
      </c>
      <c r="IB86" s="12">
        <f>INDEX('O3-8hr'!$A:$Y,$IU86+IB$23-$G$23,$IT86)</f>
        <v>36.000000000000007</v>
      </c>
      <c r="IC86" s="12">
        <f>INDEX('O3-8hr'!$A:$Y,$IU86+IC$23-$G$23,$IT86)</f>
        <v>39</v>
      </c>
      <c r="ID86" s="12">
        <f>INDEX('O3-8hr'!$A:$Y,$IU86+ID$23-$G$23,$IT86)</f>
        <v>38</v>
      </c>
      <c r="IE86" s="12">
        <f>INDEX('O3-8hr'!$A:$Y,$IU86+IE$23-$G$23,$IT86)</f>
        <v>44.000000000000007</v>
      </c>
      <c r="IF86" s="12">
        <f>INDEX('O3-8hr'!$A:$Y,$IU86+IF$23-$G$23,$IT86)</f>
        <v>42</v>
      </c>
      <c r="IG86" s="12">
        <f>INDEX('O3-8hr'!$A:$Y,$IU86+IG$23-$G$23,$IT86)</f>
        <v>34</v>
      </c>
      <c r="IH86" s="12">
        <f>INDEX('O3-8hr'!$A:$Y,$IU86+IH$23-$G$23,$IT86)</f>
        <v>24</v>
      </c>
      <c r="II86" s="12">
        <f>INDEX('O3-8hr'!$A:$Y,$IU86+II$23-$G$23,$IT86)</f>
        <v>35</v>
      </c>
      <c r="IJ86" s="12">
        <f>INDEX('O3-8hr'!$A:$Y,$IU86+IJ$23-$G$23,$IT86)</f>
        <v>36.000000000000007</v>
      </c>
      <c r="IK86" s="12">
        <f>INDEX('O3-8hr'!$A:$Y,$IU86+IK$23-$G$23,$IT86)</f>
        <v>28</v>
      </c>
      <c r="IL86" s="12">
        <f>INDEX('O3-8hr'!$A:$Y,$IU86+IL$23-$G$23,$IT86)</f>
        <v>32</v>
      </c>
      <c r="IM86" s="12">
        <f>INDEX('O3-8hr'!$A:$Y,$IU86+IM$23-$G$23,$IT86)</f>
        <v>28</v>
      </c>
      <c r="IN86" s="12">
        <f>INDEX('O3-8hr'!$A:$Y,$IU86+IN$23-$G$23,$IT86)</f>
        <v>36.000000000000007</v>
      </c>
      <c r="IO86" s="12">
        <f>INDEX('O3-8hr'!$A:$Y,$IU86+IO$23-$G$23,$IT86)</f>
        <v>38</v>
      </c>
      <c r="IP86" s="12">
        <f>INDEX('O3-8hr'!$A:$Y,$IU86+IP$23-$G$23,$IT86)</f>
        <v>40</v>
      </c>
      <c r="IQ86" s="17">
        <f>INDEX('O3-8hr'!$A:$Y,$IU86+IQ$23-$G$23,$IT86)</f>
        <v>25</v>
      </c>
      <c r="IR86" s="26">
        <f t="shared" si="59"/>
        <v>81</v>
      </c>
      <c r="IT86" s="26">
        <f>MATCH($B86,'O3-8hr'!$1:$1,0)</f>
        <v>12</v>
      </c>
      <c r="IU86" s="38">
        <f>MATCH(DATE($A86,$IT$19,$IU$19),'O3-8hr'!$B:$B,0)</f>
        <v>431</v>
      </c>
    </row>
    <row r="87" spans="1:255" ht="12.75" customHeight="1" x14ac:dyDescent="0.2">
      <c r="A87" s="26">
        <v>2016</v>
      </c>
      <c r="B87" s="26">
        <v>340150002</v>
      </c>
      <c r="C87" s="88">
        <f>INDEX(Sites!$A:$N,MATCH($B87,Sites!$A:$A,0),2)</f>
        <v>39.800339000000001</v>
      </c>
      <c r="D87" s="26" t="str">
        <f>INDEX(Sites!$A:$N,MATCH($B87,Sites!$A:$A,0),4)</f>
        <v>NJ</v>
      </c>
      <c r="E87" s="26" t="str">
        <f>INDEX(Sites!$A:$N,MATCH($B87,Sites!$A:$A,0),10)</f>
        <v>12.0</v>
      </c>
      <c r="F87" s="148" t="str">
        <f>INDEX(Sites!$A:$N,MATCH($B87,Sites!$A:$A,0),6)</f>
        <v>Clarksboro</v>
      </c>
      <c r="G87" s="18" t="str">
        <f>INDEX('O3-8hr'!$A:$Y,$IU87+G$23-$G$23,$IT87)</f>
        <v/>
      </c>
      <c r="H87" s="12" t="str">
        <f>INDEX('O3-8hr'!$A:$Y,$IU87+H$23-$G$23,$IT87)</f>
        <v/>
      </c>
      <c r="I87" s="12" t="str">
        <f>INDEX('O3-8hr'!$A:$Y,$IU87+I$23-$G$23,$IT87)</f>
        <v/>
      </c>
      <c r="J87" s="12" t="str">
        <f>INDEX('O3-8hr'!$A:$Y,$IU87+J$23-$G$23,$IT87)</f>
        <v/>
      </c>
      <c r="K87" s="12" t="str">
        <f>INDEX('O3-8hr'!$A:$Y,$IU87+K$23-$G$23,$IT87)</f>
        <v/>
      </c>
      <c r="L87" s="12" t="str">
        <f>INDEX('O3-8hr'!$A:$Y,$IU87+L$23-$G$23,$IT87)</f>
        <v/>
      </c>
      <c r="M87" s="12">
        <f>INDEX('O3-8hr'!$A:$Y,$IU87+M$23-$G$23,$IT87)</f>
        <v>36.000000000000007</v>
      </c>
      <c r="N87" s="12">
        <f>INDEX('O3-8hr'!$A:$Y,$IU87+N$23-$G$23,$IT87)</f>
        <v>40</v>
      </c>
      <c r="O87" s="12">
        <f>INDEX('O3-8hr'!$A:$Y,$IU87+O$23-$G$23,$IT87)</f>
        <v>53.000000000000007</v>
      </c>
      <c r="P87" s="12">
        <f>INDEX('O3-8hr'!$A:$Y,$IU87+P$23-$G$23,$IT87)</f>
        <v>53.000000000000007</v>
      </c>
      <c r="Q87" s="12">
        <f>INDEX('O3-8hr'!$A:$Y,$IU87+Q$23-$G$23,$IT87)</f>
        <v>38</v>
      </c>
      <c r="R87" s="12">
        <f>INDEX('O3-8hr'!$A:$Y,$IU87+R$23-$G$23,$IT87)</f>
        <v>33</v>
      </c>
      <c r="S87" s="12">
        <f>INDEX('O3-8hr'!$A:$Y,$IU87+S$23-$G$23,$IT87)</f>
        <v>35</v>
      </c>
      <c r="T87" s="12">
        <f>INDEX('O3-8hr'!$A:$Y,$IU87+T$23-$G$23,$IT87)</f>
        <v>37.000000000000007</v>
      </c>
      <c r="U87" s="12" t="str">
        <f>INDEX('O3-8hr'!$A:$Y,$IU87+U$23-$G$23,$IT87)</f>
        <v/>
      </c>
      <c r="V87" s="12">
        <f>INDEX('O3-8hr'!$A:$Y,$IU87+V$23-$G$23,$IT87)</f>
        <v>38</v>
      </c>
      <c r="W87" s="12">
        <f>INDEX('O3-8hr'!$A:$Y,$IU87+W$23-$G$23,$IT87)</f>
        <v>37.000000000000007</v>
      </c>
      <c r="X87" s="12">
        <f>INDEX('O3-8hr'!$A:$Y,$IU87+X$23-$G$23,$IT87)</f>
        <v>42</v>
      </c>
      <c r="Y87" s="12">
        <f>INDEX('O3-8hr'!$A:$Y,$IU87+Y$23-$G$23,$IT87)</f>
        <v>35</v>
      </c>
      <c r="Z87" s="12">
        <f>INDEX('O3-8hr'!$A:$Y,$IU87+Z$23-$G$23,$IT87)</f>
        <v>38</v>
      </c>
      <c r="AA87" s="12">
        <f>INDEX('O3-8hr'!$A:$Y,$IU87+AA$23-$G$23,$IT87)</f>
        <v>42</v>
      </c>
      <c r="AB87" s="12">
        <f>INDEX('O3-8hr'!$A:$Y,$IU87+AB$23-$G$23,$IT87)</f>
        <v>45.000000000000007</v>
      </c>
      <c r="AC87" s="12">
        <f>INDEX('O3-8hr'!$A:$Y,$IU87+AC$23-$G$23,$IT87)</f>
        <v>49</v>
      </c>
      <c r="AD87" s="12">
        <f>INDEX('O3-8hr'!$A:$Y,$IU87+AD$23-$G$23,$IT87)</f>
        <v>52.000000000000007</v>
      </c>
      <c r="AE87" s="12">
        <f>INDEX('O3-8hr'!$A:$Y,$IU87+AE$23-$G$23,$IT87)</f>
        <v>41</v>
      </c>
      <c r="AF87" s="12">
        <f>INDEX('O3-8hr'!$A:$Y,$IU87+AF$23-$G$23,$IT87)</f>
        <v>40</v>
      </c>
      <c r="AG87" s="12">
        <f>INDEX('O3-8hr'!$A:$Y,$IU87+AG$23-$G$23,$IT87)</f>
        <v>39</v>
      </c>
      <c r="AH87" s="12">
        <f>INDEX('O3-8hr'!$A:$Y,$IU87+AH$23-$G$23,$IT87)</f>
        <v>43</v>
      </c>
      <c r="AI87" s="12">
        <f>INDEX('O3-8hr'!$A:$Y,$IU87+AI$23-$G$23,$IT87)</f>
        <v>45.000000000000007</v>
      </c>
      <c r="AJ87" s="12">
        <f>INDEX('O3-8hr'!$A:$Y,$IU87+AJ$23-$G$23,$IT87)</f>
        <v>48</v>
      </c>
      <c r="AK87" s="12">
        <f>INDEX('O3-8hr'!$A:$Y,$IU87+AK$23-$G$23,$IT87)</f>
        <v>50</v>
      </c>
      <c r="AL87" s="12">
        <f>INDEX('O3-8hr'!$A:$Y,$IU87+AL$23-$G$23,$IT87)</f>
        <v>43</v>
      </c>
      <c r="AM87" s="12">
        <f>INDEX('O3-8hr'!$A:$Y,$IU87+AM$23-$G$23,$IT87)</f>
        <v>37.000000000000007</v>
      </c>
      <c r="AN87" s="12">
        <f>INDEX('O3-8hr'!$A:$Y,$IU87+AN$23-$G$23,$IT87)</f>
        <v>43</v>
      </c>
      <c r="AO87" s="12">
        <f>INDEX('O3-8hr'!$A:$Y,$IU87+AO$23-$G$23,$IT87)</f>
        <v>33</v>
      </c>
      <c r="AP87" s="12">
        <f>INDEX('O3-8hr'!$A:$Y,$IU87+AP$23-$G$23,$IT87)</f>
        <v>39</v>
      </c>
      <c r="AQ87" s="12">
        <f>INDEX('O3-8hr'!$A:$Y,$IU87+AQ$23-$G$23,$IT87)</f>
        <v>48</v>
      </c>
      <c r="AR87" s="12">
        <f>INDEX('O3-8hr'!$A:$Y,$IU87+AR$23-$G$23,$IT87)</f>
        <v>43</v>
      </c>
      <c r="AS87" s="12">
        <f>INDEX('O3-8hr'!$A:$Y,$IU87+AS$23-$G$23,$IT87)</f>
        <v>39</v>
      </c>
      <c r="AT87" s="12">
        <f>INDEX('O3-8hr'!$A:$Y,$IU87+AT$23-$G$23,$IT87)</f>
        <v>36.000000000000007</v>
      </c>
      <c r="AU87" s="12">
        <f>INDEX('O3-8hr'!$A:$Y,$IU87+AU$23-$G$23,$IT87)</f>
        <v>43</v>
      </c>
      <c r="AV87" s="12">
        <f>INDEX('O3-8hr'!$A:$Y,$IU87+AV$23-$G$23,$IT87)</f>
        <v>47</v>
      </c>
      <c r="AW87" s="12">
        <f>INDEX('O3-8hr'!$A:$Y,$IU87+AW$23-$G$23,$IT87)</f>
        <v>38</v>
      </c>
      <c r="AX87" s="12">
        <f>INDEX('O3-8hr'!$A:$Y,$IU87+AX$23-$G$23,$IT87)</f>
        <v>39</v>
      </c>
      <c r="AY87" s="12">
        <f>INDEX('O3-8hr'!$A:$Y,$IU87+AY$23-$G$23,$IT87)</f>
        <v>40</v>
      </c>
      <c r="AZ87" s="12">
        <f>INDEX('O3-8hr'!$A:$Y,$IU87+AZ$23-$G$23,$IT87)</f>
        <v>45.000000000000007</v>
      </c>
      <c r="BA87" s="12">
        <f>INDEX('O3-8hr'!$A:$Y,$IU87+BA$23-$G$23,$IT87)</f>
        <v>49</v>
      </c>
      <c r="BB87" s="12">
        <f>INDEX('O3-8hr'!$A:$Y,$IU87+BB$23-$G$23,$IT87)</f>
        <v>56</v>
      </c>
      <c r="BC87" s="12">
        <f>INDEX('O3-8hr'!$A:$Y,$IU87+BC$23-$G$23,$IT87)</f>
        <v>63</v>
      </c>
      <c r="BD87" s="12">
        <f>INDEX('O3-8hr'!$A:$Y,$IU87+BD$23-$G$23,$IT87)</f>
        <v>57</v>
      </c>
      <c r="BE87" s="12">
        <f>INDEX('O3-8hr'!$A:$Y,$IU87+BE$23-$G$23,$IT87)</f>
        <v>51.000000000000007</v>
      </c>
      <c r="BF87" s="12">
        <f>INDEX('O3-8hr'!$A:$Y,$IU87+BF$23-$G$23,$IT87)</f>
        <v>56</v>
      </c>
      <c r="BG87" s="12">
        <f>INDEX('O3-8hr'!$A:$Y,$IU87+BG$23-$G$23,$IT87)</f>
        <v>57</v>
      </c>
      <c r="BH87" s="12">
        <f>INDEX('O3-8hr'!$A:$Y,$IU87+BH$23-$G$23,$IT87)</f>
        <v>38</v>
      </c>
      <c r="BI87" s="12">
        <f>INDEX('O3-8hr'!$A:$Y,$IU87+BI$23-$G$23,$IT87)</f>
        <v>50</v>
      </c>
      <c r="BJ87" s="12">
        <f>INDEX('O3-8hr'!$A:$Y,$IU87+BJ$23-$G$23,$IT87)</f>
        <v>57</v>
      </c>
      <c r="BK87" s="12">
        <f>INDEX('O3-8hr'!$A:$Y,$IU87+BK$23-$G$23,$IT87)</f>
        <v>56</v>
      </c>
      <c r="BL87" s="12">
        <f>INDEX('O3-8hr'!$A:$Y,$IU87+BL$23-$G$23,$IT87)</f>
        <v>20</v>
      </c>
      <c r="BM87" s="12">
        <f>INDEX('O3-8hr'!$A:$Y,$IU87+BM$23-$G$23,$IT87)</f>
        <v>35</v>
      </c>
      <c r="BN87" s="12">
        <f>INDEX('O3-8hr'!$A:$Y,$IU87+BN$23-$G$23,$IT87)</f>
        <v>37.000000000000007</v>
      </c>
      <c r="BO87" s="12">
        <f>INDEX('O3-8hr'!$A:$Y,$IU87+BO$23-$G$23,$IT87)</f>
        <v>42</v>
      </c>
      <c r="BP87" s="12">
        <f>INDEX('O3-8hr'!$A:$Y,$IU87+BP$23-$G$23,$IT87)</f>
        <v>33</v>
      </c>
      <c r="BQ87" s="12">
        <f>INDEX('O3-8hr'!$A:$Y,$IU87+BQ$23-$G$23,$IT87)</f>
        <v>29</v>
      </c>
      <c r="BR87" s="12">
        <f>INDEX('O3-8hr'!$A:$Y,$IU87+BR$23-$G$23,$IT87)</f>
        <v>26.000000000000004</v>
      </c>
      <c r="BS87" s="12">
        <f>INDEX('O3-8hr'!$A:$Y,$IU87+BS$23-$G$23,$IT87)</f>
        <v>28</v>
      </c>
      <c r="BT87" s="12">
        <f>INDEX('O3-8hr'!$A:$Y,$IU87+BT$23-$G$23,$IT87)</f>
        <v>23</v>
      </c>
      <c r="BU87" s="12">
        <f>INDEX('O3-8hr'!$A:$Y,$IU87+BU$23-$G$23,$IT87)</f>
        <v>23</v>
      </c>
      <c r="BV87" s="12">
        <f>INDEX('O3-8hr'!$A:$Y,$IU87+BV$23-$G$23,$IT87)</f>
        <v>28</v>
      </c>
      <c r="BW87" s="12">
        <f>INDEX('O3-8hr'!$A:$Y,$IU87+BW$23-$G$23,$IT87)</f>
        <v>41</v>
      </c>
      <c r="BX87" s="12">
        <f>INDEX('O3-8hr'!$A:$Y,$IU87+BX$23-$G$23,$IT87)</f>
        <v>39</v>
      </c>
      <c r="BY87" s="12">
        <f>INDEX('O3-8hr'!$A:$Y,$IU87+BY$23-$G$23,$IT87)</f>
        <v>31</v>
      </c>
      <c r="BZ87" s="12">
        <f>INDEX('O3-8hr'!$A:$Y,$IU87+BZ$23-$G$23,$IT87)</f>
        <v>40</v>
      </c>
      <c r="CA87" s="12">
        <f>INDEX('O3-8hr'!$A:$Y,$IU87+CA$23-$G$23,$IT87)</f>
        <v>51.000000000000007</v>
      </c>
      <c r="CB87" s="12">
        <f>INDEX('O3-8hr'!$A:$Y,$IU87+CB$23-$G$23,$IT87)</f>
        <v>32</v>
      </c>
      <c r="CC87" s="12">
        <f>INDEX('O3-8hr'!$A:$Y,$IU87+CC$23-$G$23,$IT87)</f>
        <v>48</v>
      </c>
      <c r="CD87" s="12" t="str">
        <f>INDEX('O3-8hr'!$A:$Y,$IU87+CD$23-$G$23,$IT87)</f>
        <v/>
      </c>
      <c r="CE87" s="12">
        <f>INDEX('O3-8hr'!$A:$Y,$IU87+CE$23-$G$23,$IT87)</f>
        <v>43</v>
      </c>
      <c r="CF87" s="12">
        <f>INDEX('O3-8hr'!$A:$Y,$IU87+CF$23-$G$23,$IT87)</f>
        <v>37.000000000000007</v>
      </c>
      <c r="CG87" s="12">
        <f>INDEX('O3-8hr'!$A:$Y,$IU87+CG$23-$G$23,$IT87)</f>
        <v>42</v>
      </c>
      <c r="CH87" s="12">
        <f>INDEX('O3-8hr'!$A:$Y,$IU87+CH$23-$G$23,$IT87)</f>
        <v>52.000000000000007</v>
      </c>
      <c r="CI87" s="12">
        <f>INDEX('O3-8hr'!$A:$Y,$IU87+CI$23-$G$23,$IT87)</f>
        <v>57</v>
      </c>
      <c r="CJ87" s="12">
        <f>INDEX('O3-8hr'!$A:$Y,$IU87+CJ$23-$G$23,$IT87)</f>
        <v>37.000000000000007</v>
      </c>
      <c r="CK87" s="12">
        <f>INDEX('O3-8hr'!$A:$Y,$IU87+CK$23-$G$23,$IT87)</f>
        <v>44.000000000000007</v>
      </c>
      <c r="CL87" s="12">
        <f>INDEX('O3-8hr'!$A:$Y,$IU87+CL$23-$G$23,$IT87)</f>
        <v>56</v>
      </c>
      <c r="CM87" s="12">
        <f>INDEX('O3-8hr'!$A:$Y,$IU87+CM$23-$G$23,$IT87)</f>
        <v>55</v>
      </c>
      <c r="CN87" s="12">
        <f>INDEX('O3-8hr'!$A:$Y,$IU87+CN$23-$G$23,$IT87)</f>
        <v>42</v>
      </c>
      <c r="CO87" s="12">
        <f>INDEX('O3-8hr'!$A:$Y,$IU87+CO$23-$G$23,$IT87)</f>
        <v>70</v>
      </c>
      <c r="CP87" s="12">
        <f>INDEX('O3-8hr'!$A:$Y,$IU87+CP$23-$G$23,$IT87)</f>
        <v>59.000000000000007</v>
      </c>
      <c r="CQ87" s="12">
        <f>INDEX('O3-8hr'!$A:$Y,$IU87+CQ$23-$G$23,$IT87)</f>
        <v>58</v>
      </c>
      <c r="CR87" s="12">
        <f>INDEX('O3-8hr'!$A:$Y,$IU87+CR$23-$G$23,$IT87)</f>
        <v>36.000000000000007</v>
      </c>
      <c r="CS87" s="12">
        <f>INDEX('O3-8hr'!$A:$Y,$IU87+CS$23-$G$23,$IT87)</f>
        <v>30</v>
      </c>
      <c r="CT87" s="12">
        <f>INDEX('O3-8hr'!$A:$Y,$IU87+CT$23-$G$23,$IT87)</f>
        <v>64</v>
      </c>
      <c r="CU87" s="12">
        <f>INDEX('O3-8hr'!$A:$Y,$IU87+CU$23-$G$23,$IT87)</f>
        <v>61.000000000000007</v>
      </c>
      <c r="CV87" s="12">
        <f>INDEX('O3-8hr'!$A:$Y,$IU87+CV$23-$G$23,$IT87)</f>
        <v>47</v>
      </c>
      <c r="CW87" s="12">
        <f>INDEX('O3-8hr'!$A:$Y,$IU87+CW$23-$G$23,$IT87)</f>
        <v>23</v>
      </c>
      <c r="CX87" s="12">
        <f>INDEX('O3-8hr'!$A:$Y,$IU87+CX$23-$G$23,$IT87)</f>
        <v>41</v>
      </c>
      <c r="CY87" s="12">
        <f>INDEX('O3-8hr'!$A:$Y,$IU87+CY$23-$G$23,$IT87)</f>
        <v>34</v>
      </c>
      <c r="CZ87" s="12">
        <f>INDEX('O3-8hr'!$A:$Y,$IU87+CZ$23-$G$23,$IT87)</f>
        <v>57</v>
      </c>
      <c r="DA87" s="12">
        <f>INDEX('O3-8hr'!$A:$Y,$IU87+DA$23-$G$23,$IT87)</f>
        <v>57</v>
      </c>
      <c r="DB87" s="12" t="str">
        <f>INDEX('O3-8hr'!$A:$Y,$IU87+DB$23-$G$23,$IT87)</f>
        <v/>
      </c>
      <c r="DC87" s="12">
        <f>INDEX('O3-8hr'!$A:$Y,$IU87+DC$23-$G$23,$IT87)</f>
        <v>45.000000000000007</v>
      </c>
      <c r="DD87" s="12">
        <f>INDEX('O3-8hr'!$A:$Y,$IU87+DD$23-$G$23,$IT87)</f>
        <v>46</v>
      </c>
      <c r="DE87" s="12">
        <f>INDEX('O3-8hr'!$A:$Y,$IU87+DE$23-$G$23,$IT87)</f>
        <v>74.000000000000014</v>
      </c>
      <c r="DF87" s="12">
        <f>INDEX('O3-8hr'!$A:$Y,$IU87+DF$23-$G$23,$IT87)</f>
        <v>54</v>
      </c>
      <c r="DG87" s="12">
        <f>INDEX('O3-8hr'!$A:$Y,$IU87+DG$23-$G$23,$IT87)</f>
        <v>39</v>
      </c>
      <c r="DH87" s="12">
        <f>INDEX('O3-8hr'!$A:$Y,$IU87+DH$23-$G$23,$IT87)</f>
        <v>53.000000000000007</v>
      </c>
      <c r="DI87" s="12">
        <f>INDEX('O3-8hr'!$A:$Y,$IU87+DI$23-$G$23,$IT87)</f>
        <v>59.000000000000007</v>
      </c>
      <c r="DJ87" s="12">
        <f>INDEX('O3-8hr'!$A:$Y,$IU87+DJ$23-$G$23,$IT87)</f>
        <v>30</v>
      </c>
      <c r="DK87" s="12">
        <f>INDEX('O3-8hr'!$A:$Y,$IU87+DK$23-$G$23,$IT87)</f>
        <v>63</v>
      </c>
      <c r="DL87" s="12">
        <f>INDEX('O3-8hr'!$A:$Y,$IU87+DL$23-$G$23,$IT87)</f>
        <v>59.000000000000007</v>
      </c>
      <c r="DM87" s="12">
        <f>INDEX('O3-8hr'!$A:$Y,$IU87+DM$23-$G$23,$IT87)</f>
        <v>60</v>
      </c>
      <c r="DN87" s="12">
        <f>INDEX('O3-8hr'!$A:$Y,$IU87+DN$23-$G$23,$IT87)</f>
        <v>77</v>
      </c>
      <c r="DO87" s="12">
        <f>INDEX('O3-8hr'!$A:$Y,$IU87+DO$23-$G$23,$IT87)</f>
        <v>60</v>
      </c>
      <c r="DP87" s="12">
        <f>INDEX('O3-8hr'!$A:$Y,$IU87+DP$23-$G$23,$IT87)</f>
        <v>58</v>
      </c>
      <c r="DQ87" s="12">
        <f>INDEX('O3-8hr'!$A:$Y,$IU87+DQ$23-$G$23,$IT87)</f>
        <v>62</v>
      </c>
      <c r="DR87" s="12">
        <f>INDEX('O3-8hr'!$A:$Y,$IU87+DR$23-$G$23,$IT87)</f>
        <v>51.000000000000007</v>
      </c>
      <c r="DS87" s="12">
        <f>INDEX('O3-8hr'!$A:$Y,$IU87+DS$23-$G$23,$IT87)</f>
        <v>55</v>
      </c>
      <c r="DT87" s="12">
        <f>INDEX('O3-8hr'!$A:$Y,$IU87+DT$23-$G$23,$IT87)</f>
        <v>60</v>
      </c>
      <c r="DU87" s="12">
        <f>INDEX('O3-8hr'!$A:$Y,$IU87+DU$23-$G$23,$IT87)</f>
        <v>48</v>
      </c>
      <c r="DV87" s="12">
        <f>INDEX('O3-8hr'!$A:$Y,$IU87+DV$23-$G$23,$IT87)</f>
        <v>42</v>
      </c>
      <c r="DW87" s="12">
        <f>INDEX('O3-8hr'!$A:$Y,$IU87+DW$23-$G$23,$IT87)</f>
        <v>51.000000000000007</v>
      </c>
      <c r="DX87" s="12">
        <f>INDEX('O3-8hr'!$A:$Y,$IU87+DX$23-$G$23,$IT87)</f>
        <v>57</v>
      </c>
      <c r="DY87" s="12">
        <f>INDEX('O3-8hr'!$A:$Y,$IU87+DY$23-$G$23,$IT87)</f>
        <v>47</v>
      </c>
      <c r="DZ87" s="12">
        <f>INDEX('O3-8hr'!$A:$Y,$IU87+DZ$23-$G$23,$IT87)</f>
        <v>38</v>
      </c>
      <c r="EA87" s="12">
        <f>INDEX('O3-8hr'!$A:$Y,$IU87+EA$23-$G$23,$IT87)</f>
        <v>39</v>
      </c>
      <c r="EB87" s="12">
        <f>INDEX('O3-8hr'!$A:$Y,$IU87+EB$23-$G$23,$IT87)</f>
        <v>45.000000000000007</v>
      </c>
      <c r="EC87" s="12">
        <f>INDEX('O3-8hr'!$A:$Y,$IU87+EC$23-$G$23,$IT87)</f>
        <v>42</v>
      </c>
      <c r="ED87" s="12">
        <f>INDEX('O3-8hr'!$A:$Y,$IU87+ED$23-$G$23,$IT87)</f>
        <v>65</v>
      </c>
      <c r="EE87" s="12">
        <f>INDEX('O3-8hr'!$A:$Y,$IU87+EE$23-$G$23,$IT87)</f>
        <v>61.000000000000007</v>
      </c>
      <c r="EF87" s="12">
        <f>INDEX('O3-8hr'!$A:$Y,$IU87+EF$23-$G$23,$IT87)</f>
        <v>76</v>
      </c>
      <c r="EG87" s="12">
        <f>INDEX('O3-8hr'!$A:$Y,$IU87+EG$23-$G$23,$IT87)</f>
        <v>26.000000000000004</v>
      </c>
      <c r="EH87" s="12">
        <f>INDEX('O3-8hr'!$A:$Y,$IU87+EH$23-$G$23,$IT87)</f>
        <v>38</v>
      </c>
      <c r="EI87" s="12">
        <f>INDEX('O3-8hr'!$A:$Y,$IU87+EI$23-$G$23,$IT87)</f>
        <v>47</v>
      </c>
      <c r="EJ87" s="12">
        <f>INDEX('O3-8hr'!$A:$Y,$IU87+EJ$23-$G$23,$IT87)</f>
        <v>52.000000000000007</v>
      </c>
      <c r="EK87" s="12">
        <f>INDEX('O3-8hr'!$A:$Y,$IU87+EK$23-$G$23,$IT87)</f>
        <v>33</v>
      </c>
      <c r="EL87" s="12">
        <f>INDEX('O3-8hr'!$A:$Y,$IU87+EL$23-$G$23,$IT87)</f>
        <v>53.000000000000007</v>
      </c>
      <c r="EM87" s="12">
        <f>INDEX('O3-8hr'!$A:$Y,$IU87+EM$23-$G$23,$IT87)</f>
        <v>59.000000000000007</v>
      </c>
      <c r="EN87" s="12">
        <f>INDEX('O3-8hr'!$A:$Y,$IU87+EN$23-$G$23,$IT87)</f>
        <v>57</v>
      </c>
      <c r="EO87" s="12">
        <f>INDEX('O3-8hr'!$A:$Y,$IU87+EO$23-$G$23,$IT87)</f>
        <v>64</v>
      </c>
      <c r="EP87" s="12">
        <f>INDEX('O3-8hr'!$A:$Y,$IU87+EP$23-$G$23,$IT87)</f>
        <v>53.000000000000007</v>
      </c>
      <c r="EQ87" s="12">
        <f>INDEX('O3-8hr'!$A:$Y,$IU87+EQ$23-$G$23,$IT87)</f>
        <v>54</v>
      </c>
      <c r="ER87" s="12">
        <f>INDEX('O3-8hr'!$A:$Y,$IU87+ER$23-$G$23,$IT87)</f>
        <v>51.000000000000007</v>
      </c>
      <c r="ES87" s="12">
        <f>INDEX('O3-8hr'!$A:$Y,$IU87+ES$23-$G$23,$IT87)</f>
        <v>65</v>
      </c>
      <c r="ET87" s="12">
        <f>INDEX('O3-8hr'!$A:$Y,$IU87+ET$23-$G$23,$IT87)</f>
        <v>74.000000000000014</v>
      </c>
      <c r="EU87" s="12">
        <f>INDEX('O3-8hr'!$A:$Y,$IU87+EU$23-$G$23,$IT87)</f>
        <v>36.000000000000007</v>
      </c>
      <c r="EV87" s="12">
        <f>INDEX('O3-8hr'!$A:$Y,$IU87+EV$23-$G$23,$IT87)</f>
        <v>37.000000000000007</v>
      </c>
      <c r="EW87" s="12">
        <f>INDEX('O3-8hr'!$A:$Y,$IU87+EW$23-$G$23,$IT87)</f>
        <v>37.000000000000007</v>
      </c>
      <c r="EX87" s="12">
        <f>INDEX('O3-8hr'!$A:$Y,$IU87+EX$23-$G$23,$IT87)</f>
        <v>33</v>
      </c>
      <c r="EY87" s="12">
        <f>INDEX('O3-8hr'!$A:$Y,$IU87+EY$23-$G$23,$IT87)</f>
        <v>71.000000000000014</v>
      </c>
      <c r="EZ87" s="12">
        <f>INDEX('O3-8hr'!$A:$Y,$IU87+EZ$23-$G$23,$IT87)</f>
        <v>61.000000000000007</v>
      </c>
      <c r="FA87" s="12">
        <f>INDEX('O3-8hr'!$A:$Y,$IU87+FA$23-$G$23,$IT87)</f>
        <v>60</v>
      </c>
      <c r="FB87" s="12">
        <f>INDEX('O3-8hr'!$A:$Y,$IU87+FB$23-$G$23,$IT87)</f>
        <v>54</v>
      </c>
      <c r="FC87" s="12">
        <f>INDEX('O3-8hr'!$A:$Y,$IU87+FC$23-$G$23,$IT87)</f>
        <v>51.000000000000007</v>
      </c>
      <c r="FD87" s="12">
        <f>INDEX('O3-8hr'!$A:$Y,$IU87+FD$23-$G$23,$IT87)</f>
        <v>27</v>
      </c>
      <c r="FE87" s="12">
        <f>INDEX('O3-8hr'!$A:$Y,$IU87+FE$23-$G$23,$IT87)</f>
        <v>31</v>
      </c>
      <c r="FF87" s="12">
        <f>INDEX('O3-8hr'!$A:$Y,$IU87+FF$23-$G$23,$IT87)</f>
        <v>39</v>
      </c>
      <c r="FG87" s="12">
        <f>INDEX('O3-8hr'!$A:$Y,$IU87+FG$23-$G$23,$IT87)</f>
        <v>34</v>
      </c>
      <c r="FH87" s="12">
        <f>INDEX('O3-8hr'!$A:$Y,$IU87+FH$23-$G$23,$IT87)</f>
        <v>43</v>
      </c>
      <c r="FI87" s="12">
        <f>INDEX('O3-8hr'!$A:$Y,$IU87+FI$23-$G$23,$IT87)</f>
        <v>49</v>
      </c>
      <c r="FJ87" s="12">
        <f>INDEX('O3-8hr'!$A:$Y,$IU87+FJ$23-$G$23,$IT87)</f>
        <v>41</v>
      </c>
      <c r="FK87" s="12">
        <f>INDEX('O3-8hr'!$A:$Y,$IU87+FK$23-$G$23,$IT87)</f>
        <v>46</v>
      </c>
      <c r="FL87" s="12">
        <f>INDEX('O3-8hr'!$A:$Y,$IU87+FL$23-$G$23,$IT87)</f>
        <v>48</v>
      </c>
      <c r="FM87" s="12">
        <f>INDEX('O3-8hr'!$A:$Y,$IU87+FM$23-$G$23,$IT87)</f>
        <v>29</v>
      </c>
      <c r="FN87" s="12">
        <f>INDEX('O3-8hr'!$A:$Y,$IU87+FN$23-$G$23,$IT87)</f>
        <v>37.000000000000007</v>
      </c>
      <c r="FO87" s="12">
        <f>INDEX('O3-8hr'!$A:$Y,$IU87+FO$23-$G$23,$IT87)</f>
        <v>51.000000000000007</v>
      </c>
      <c r="FP87" s="12">
        <f>INDEX('O3-8hr'!$A:$Y,$IU87+FP$23-$G$23,$IT87)</f>
        <v>39</v>
      </c>
      <c r="FQ87" s="12">
        <f>INDEX('O3-8hr'!$A:$Y,$IU87+FQ$23-$G$23,$IT87)</f>
        <v>44.000000000000007</v>
      </c>
      <c r="FR87" s="12">
        <f>INDEX('O3-8hr'!$A:$Y,$IU87+FR$23-$G$23,$IT87)</f>
        <v>53.000000000000007</v>
      </c>
      <c r="FS87" s="12">
        <f>INDEX('O3-8hr'!$A:$Y,$IU87+FS$23-$G$23,$IT87)</f>
        <v>42</v>
      </c>
      <c r="FT87" s="12">
        <f>INDEX('O3-8hr'!$A:$Y,$IU87+FT$23-$G$23,$IT87)</f>
        <v>47</v>
      </c>
      <c r="FU87" s="12">
        <f>INDEX('O3-8hr'!$A:$Y,$IU87+FU$23-$G$23,$IT87)</f>
        <v>50</v>
      </c>
      <c r="FV87" s="12">
        <f>INDEX('O3-8hr'!$A:$Y,$IU87+FV$23-$G$23,$IT87)</f>
        <v>60</v>
      </c>
      <c r="FW87" s="12">
        <f>INDEX('O3-8hr'!$A:$Y,$IU87+FW$23-$G$23,$IT87)</f>
        <v>57</v>
      </c>
      <c r="FX87" s="12">
        <f>INDEX('O3-8hr'!$A:$Y,$IU87+FX$23-$G$23,$IT87)</f>
        <v>41</v>
      </c>
      <c r="FY87" s="12">
        <f>INDEX('O3-8hr'!$A:$Y,$IU87+FY$23-$G$23,$IT87)</f>
        <v>33</v>
      </c>
      <c r="FZ87" s="12">
        <f>INDEX('O3-8hr'!$A:$Y,$IU87+FZ$23-$G$23,$IT87)</f>
        <v>55</v>
      </c>
      <c r="GA87" s="12">
        <f>INDEX('O3-8hr'!$A:$Y,$IU87+GA$23-$G$23,$IT87)</f>
        <v>55</v>
      </c>
      <c r="GB87" s="12">
        <f>INDEX('O3-8hr'!$A:$Y,$IU87+GB$23-$G$23,$IT87)</f>
        <v>46</v>
      </c>
      <c r="GC87" s="12">
        <f>INDEX('O3-8hr'!$A:$Y,$IU87+GC$23-$G$23,$IT87)</f>
        <v>56</v>
      </c>
      <c r="GD87" s="12">
        <f>INDEX('O3-8hr'!$A:$Y,$IU87+GD$23-$G$23,$IT87)</f>
        <v>55</v>
      </c>
      <c r="GE87" s="12">
        <f>INDEX('O3-8hr'!$A:$Y,$IU87+GE$23-$G$23,$IT87)</f>
        <v>43</v>
      </c>
      <c r="GF87" s="12">
        <f>INDEX('O3-8hr'!$A:$Y,$IU87+GF$23-$G$23,$IT87)</f>
        <v>60</v>
      </c>
      <c r="GG87" s="12">
        <f>INDEX('O3-8hr'!$A:$Y,$IU87+GG$23-$G$23,$IT87)</f>
        <v>61.000000000000007</v>
      </c>
      <c r="GH87" s="12">
        <f>INDEX('O3-8hr'!$A:$Y,$IU87+GH$23-$G$23,$IT87)</f>
        <v>64</v>
      </c>
      <c r="GI87" s="12">
        <f>INDEX('O3-8hr'!$A:$Y,$IU87+GI$23-$G$23,$IT87)</f>
        <v>39</v>
      </c>
      <c r="GJ87" s="12">
        <f>INDEX('O3-8hr'!$A:$Y,$IU87+GJ$23-$G$23,$IT87)</f>
        <v>35</v>
      </c>
      <c r="GK87" s="12">
        <f>INDEX('O3-8hr'!$A:$Y,$IU87+GK$23-$G$23,$IT87)</f>
        <v>29</v>
      </c>
      <c r="GL87" s="12">
        <f>INDEX('O3-8hr'!$A:$Y,$IU87+GL$23-$G$23,$IT87)</f>
        <v>46</v>
      </c>
      <c r="GM87" s="12">
        <f>INDEX('O3-8hr'!$A:$Y,$IU87+GM$23-$G$23,$IT87)</f>
        <v>40</v>
      </c>
      <c r="GN87" s="12">
        <f>INDEX('O3-8hr'!$A:$Y,$IU87+GN$23-$G$23,$IT87)</f>
        <v>37.000000000000007</v>
      </c>
      <c r="GO87" s="12">
        <f>INDEX('O3-8hr'!$A:$Y,$IU87+GO$23-$G$23,$IT87)</f>
        <v>47</v>
      </c>
      <c r="GP87" s="12">
        <f>INDEX('O3-8hr'!$A:$Y,$IU87+GP$23-$G$23,$IT87)</f>
        <v>61.000000000000007</v>
      </c>
      <c r="GQ87" s="12">
        <f>INDEX('O3-8hr'!$A:$Y,$IU87+GQ$23-$G$23,$IT87)</f>
        <v>65</v>
      </c>
      <c r="GR87" s="12">
        <f>INDEX('O3-8hr'!$A:$Y,$IU87+GR$23-$G$23,$IT87)</f>
        <v>52.000000000000007</v>
      </c>
      <c r="GS87" s="12">
        <f>INDEX('O3-8hr'!$A:$Y,$IU87+GS$23-$G$23,$IT87)</f>
        <v>41</v>
      </c>
      <c r="GT87" s="12">
        <f>INDEX('O3-8hr'!$A:$Y,$IU87+GT$23-$G$23,$IT87)</f>
        <v>45.000000000000007</v>
      </c>
      <c r="GU87" s="12">
        <f>INDEX('O3-8hr'!$A:$Y,$IU87+GU$23-$G$23,$IT87)</f>
        <v>48</v>
      </c>
      <c r="GV87" s="12">
        <f>INDEX('O3-8hr'!$A:$Y,$IU87+GV$23-$G$23,$IT87)</f>
        <v>69</v>
      </c>
      <c r="GW87" s="12">
        <f>INDEX('O3-8hr'!$A:$Y,$IU87+GW$23-$G$23,$IT87)</f>
        <v>35</v>
      </c>
      <c r="GX87" s="12">
        <f>INDEX('O3-8hr'!$A:$Y,$IU87+GX$23-$G$23,$IT87)</f>
        <v>37.000000000000007</v>
      </c>
      <c r="GY87" s="12">
        <f>INDEX('O3-8hr'!$A:$Y,$IU87+GY$23-$G$23,$IT87)</f>
        <v>41</v>
      </c>
      <c r="GZ87" s="12">
        <f>INDEX('O3-8hr'!$A:$Y,$IU87+GZ$23-$G$23,$IT87)</f>
        <v>30</v>
      </c>
      <c r="HA87" s="12">
        <f>INDEX('O3-8hr'!$A:$Y,$IU87+HA$23-$G$23,$IT87)</f>
        <v>21</v>
      </c>
      <c r="HB87" s="12">
        <f>INDEX('O3-8hr'!$A:$Y,$IU87+HB$23-$G$23,$IT87)</f>
        <v>32</v>
      </c>
      <c r="HC87" s="12">
        <f>INDEX('O3-8hr'!$A:$Y,$IU87+HC$23-$G$23,$IT87)</f>
        <v>48</v>
      </c>
      <c r="HD87" s="12">
        <f>INDEX('O3-8hr'!$A:$Y,$IU87+HD$23-$G$23,$IT87)</f>
        <v>59.000000000000007</v>
      </c>
      <c r="HE87" s="12">
        <f>INDEX('O3-8hr'!$A:$Y,$IU87+HE$23-$G$23,$IT87)</f>
        <v>79</v>
      </c>
      <c r="HF87" s="12">
        <f>INDEX('O3-8hr'!$A:$Y,$IU87+HF$23-$G$23,$IT87)</f>
        <v>20</v>
      </c>
      <c r="HG87" s="12">
        <f>INDEX('O3-8hr'!$A:$Y,$IU87+HG$23-$G$23,$IT87)</f>
        <v>35</v>
      </c>
      <c r="HH87" s="12">
        <f>INDEX('O3-8hr'!$A:$Y,$IU87+HH$23-$G$23,$IT87)</f>
        <v>40</v>
      </c>
      <c r="HI87" s="12">
        <f>INDEX('O3-8hr'!$A:$Y,$IU87+HI$23-$G$23,$IT87)</f>
        <v>37.000000000000007</v>
      </c>
      <c r="HJ87" s="12">
        <f>INDEX('O3-8hr'!$A:$Y,$IU87+HJ$23-$G$23,$IT87)</f>
        <v>28</v>
      </c>
      <c r="HK87" s="12">
        <f>INDEX('O3-8hr'!$A:$Y,$IU87+HK$23-$G$23,$IT87)</f>
        <v>27</v>
      </c>
      <c r="HL87" s="12">
        <f>INDEX('O3-8hr'!$A:$Y,$IU87+HL$23-$G$23,$IT87)</f>
        <v>23</v>
      </c>
      <c r="HM87" s="12">
        <f>INDEX('O3-8hr'!$A:$Y,$IU87+HM$23-$G$23,$IT87)</f>
        <v>19</v>
      </c>
      <c r="HN87" s="12">
        <f>INDEX('O3-8hr'!$A:$Y,$IU87+HN$23-$G$23,$IT87)</f>
        <v>17</v>
      </c>
      <c r="HO87" s="12">
        <f>INDEX('O3-8hr'!$A:$Y,$IU87+HO$23-$G$23,$IT87)</f>
        <v>40</v>
      </c>
      <c r="HP87" s="12">
        <f>INDEX('O3-8hr'!$A:$Y,$IU87+HP$23-$G$23,$IT87)</f>
        <v>23</v>
      </c>
      <c r="HQ87" s="12">
        <f>INDEX('O3-8hr'!$A:$Y,$IU87+HQ$23-$G$23,$IT87)</f>
        <v>30</v>
      </c>
      <c r="HR87" s="12">
        <f>INDEX('O3-8hr'!$A:$Y,$IU87+HR$23-$G$23,$IT87)</f>
        <v>36.000000000000007</v>
      </c>
      <c r="HS87" s="12">
        <f>INDEX('O3-8hr'!$A:$Y,$IU87+HS$23-$G$23,$IT87)</f>
        <v>33</v>
      </c>
      <c r="HT87" s="12">
        <f>INDEX('O3-8hr'!$A:$Y,$IU87+HT$23-$G$23,$IT87)</f>
        <v>14</v>
      </c>
      <c r="HU87" s="12" t="str">
        <f>INDEX('O3-8hr'!$A:$Y,$IU87+HU$23-$G$23,$IT87)</f>
        <v/>
      </c>
      <c r="HV87" s="12" t="str">
        <f>INDEX('O3-8hr'!$A:$Y,$IU87+HV$23-$G$23,$IT87)</f>
        <v/>
      </c>
      <c r="HW87" s="12">
        <f>INDEX('O3-8hr'!$A:$Y,$IU87+HW$23-$G$23,$IT87)</f>
        <v>16</v>
      </c>
      <c r="HX87" s="12">
        <f>INDEX('O3-8hr'!$A:$Y,$IU87+HX$23-$G$23,$IT87)</f>
        <v>34</v>
      </c>
      <c r="HY87" s="12">
        <f>INDEX('O3-8hr'!$A:$Y,$IU87+HY$23-$G$23,$IT87)</f>
        <v>29</v>
      </c>
      <c r="HZ87" s="12">
        <f>INDEX('O3-8hr'!$A:$Y,$IU87+HZ$23-$G$23,$IT87)</f>
        <v>23</v>
      </c>
      <c r="IA87" s="12">
        <f>INDEX('O3-8hr'!$A:$Y,$IU87+IA$23-$G$23,$IT87)</f>
        <v>35</v>
      </c>
      <c r="IB87" s="12">
        <f>INDEX('O3-8hr'!$A:$Y,$IU87+IB$23-$G$23,$IT87)</f>
        <v>37.000000000000007</v>
      </c>
      <c r="IC87" s="12">
        <f>INDEX('O3-8hr'!$A:$Y,$IU87+IC$23-$G$23,$IT87)</f>
        <v>40</v>
      </c>
      <c r="ID87" s="12">
        <f>INDEX('O3-8hr'!$A:$Y,$IU87+ID$23-$G$23,$IT87)</f>
        <v>42</v>
      </c>
      <c r="IE87" s="12">
        <f>INDEX('O3-8hr'!$A:$Y,$IU87+IE$23-$G$23,$IT87)</f>
        <v>43</v>
      </c>
      <c r="IF87" s="12">
        <f>INDEX('O3-8hr'!$A:$Y,$IU87+IF$23-$G$23,$IT87)</f>
        <v>41</v>
      </c>
      <c r="IG87" s="12">
        <f>INDEX('O3-8hr'!$A:$Y,$IU87+IG$23-$G$23,$IT87)</f>
        <v>34</v>
      </c>
      <c r="IH87" s="12">
        <f>INDEX('O3-8hr'!$A:$Y,$IU87+IH$23-$G$23,$IT87)</f>
        <v>23</v>
      </c>
      <c r="II87" s="12">
        <f>INDEX('O3-8hr'!$A:$Y,$IU87+II$23-$G$23,$IT87)</f>
        <v>33</v>
      </c>
      <c r="IJ87" s="12">
        <f>INDEX('O3-8hr'!$A:$Y,$IU87+IJ$23-$G$23,$IT87)</f>
        <v>35</v>
      </c>
      <c r="IK87" s="12">
        <f>INDEX('O3-8hr'!$A:$Y,$IU87+IK$23-$G$23,$IT87)</f>
        <v>27</v>
      </c>
      <c r="IL87" s="12">
        <f>INDEX('O3-8hr'!$A:$Y,$IU87+IL$23-$G$23,$IT87)</f>
        <v>30</v>
      </c>
      <c r="IM87" s="12">
        <f>INDEX('O3-8hr'!$A:$Y,$IU87+IM$23-$G$23,$IT87)</f>
        <v>32</v>
      </c>
      <c r="IN87" s="12">
        <f>INDEX('O3-8hr'!$A:$Y,$IU87+IN$23-$G$23,$IT87)</f>
        <v>36.000000000000007</v>
      </c>
      <c r="IO87" s="12">
        <f>INDEX('O3-8hr'!$A:$Y,$IU87+IO$23-$G$23,$IT87)</f>
        <v>38</v>
      </c>
      <c r="IP87" s="12">
        <f>INDEX('O3-8hr'!$A:$Y,$IU87+IP$23-$G$23,$IT87)</f>
        <v>43</v>
      </c>
      <c r="IQ87" s="17">
        <f>INDEX('O3-8hr'!$A:$Y,$IU87+IQ$23-$G$23,$IT87)</f>
        <v>22.000000000000004</v>
      </c>
      <c r="IR87" s="26">
        <f t="shared" si="59"/>
        <v>79</v>
      </c>
      <c r="IT87" s="26">
        <f>MATCH($B87,'O3-8hr'!$1:$1,0)</f>
        <v>15</v>
      </c>
      <c r="IU87" s="38">
        <f>MATCH(DATE($A87,$IT$19,$IU$19),'O3-8hr'!$B:$B,0)</f>
        <v>431</v>
      </c>
    </row>
    <row r="88" spans="1:255" ht="12.75" customHeight="1" x14ac:dyDescent="0.2">
      <c r="A88" s="26">
        <v>2016</v>
      </c>
      <c r="B88" s="26">
        <v>340290006</v>
      </c>
      <c r="C88" s="88">
        <f>INDEX(Sites!$A:$N,MATCH($B88,Sites!$A:$A,0),2)</f>
        <v>40.064830000000001</v>
      </c>
      <c r="D88" s="26" t="str">
        <f>INDEX(Sites!$A:$N,MATCH($B88,Sites!$A:$A,0),4)</f>
        <v>NJ</v>
      </c>
      <c r="E88" s="26" t="str">
        <f>INDEX(Sites!$A:$N,MATCH($B88,Sites!$A:$A,0),10)</f>
        <v>41.0</v>
      </c>
      <c r="F88" s="148" t="str">
        <f>INDEX(Sites!$A:$N,MATCH($B88,Sites!$A:$A,0),6)</f>
        <v>Colliers Mills</v>
      </c>
      <c r="G88" s="18" t="str">
        <f>INDEX('O3-8hr'!$A:$Y,$IU88+G$23-$G$23,$IT88)</f>
        <v/>
      </c>
      <c r="H88" s="12" t="str">
        <f>INDEX('O3-8hr'!$A:$Y,$IU88+H$23-$G$23,$IT88)</f>
        <v/>
      </c>
      <c r="I88" s="12" t="str">
        <f>INDEX('O3-8hr'!$A:$Y,$IU88+I$23-$G$23,$IT88)</f>
        <v/>
      </c>
      <c r="J88" s="12" t="str">
        <f>INDEX('O3-8hr'!$A:$Y,$IU88+J$23-$G$23,$IT88)</f>
        <v/>
      </c>
      <c r="K88" s="12" t="str">
        <f>INDEX('O3-8hr'!$A:$Y,$IU88+K$23-$G$23,$IT88)</f>
        <v/>
      </c>
      <c r="L88" s="12" t="str">
        <f>INDEX('O3-8hr'!$A:$Y,$IU88+L$23-$G$23,$IT88)</f>
        <v/>
      </c>
      <c r="M88" s="12">
        <f>INDEX('O3-8hr'!$A:$Y,$IU88+M$23-$G$23,$IT88)</f>
        <v>47</v>
      </c>
      <c r="N88" s="12">
        <f>INDEX('O3-8hr'!$A:$Y,$IU88+N$23-$G$23,$IT88)</f>
        <v>53.000000000000007</v>
      </c>
      <c r="O88" s="12">
        <f>INDEX('O3-8hr'!$A:$Y,$IU88+O$23-$G$23,$IT88)</f>
        <v>61.000000000000007</v>
      </c>
      <c r="P88" s="12">
        <f>INDEX('O3-8hr'!$A:$Y,$IU88+P$23-$G$23,$IT88)</f>
        <v>62</v>
      </c>
      <c r="Q88" s="12">
        <f>INDEX('O3-8hr'!$A:$Y,$IU88+Q$23-$G$23,$IT88)</f>
        <v>41</v>
      </c>
      <c r="R88" s="12">
        <f>INDEX('O3-8hr'!$A:$Y,$IU88+R$23-$G$23,$IT88)</f>
        <v>43</v>
      </c>
      <c r="S88" s="12">
        <f>INDEX('O3-8hr'!$A:$Y,$IU88+S$23-$G$23,$IT88)</f>
        <v>43</v>
      </c>
      <c r="T88" s="12">
        <f>INDEX('O3-8hr'!$A:$Y,$IU88+T$23-$G$23,$IT88)</f>
        <v>42</v>
      </c>
      <c r="U88" s="12">
        <f>INDEX('O3-8hr'!$A:$Y,$IU88+U$23-$G$23,$IT88)</f>
        <v>25</v>
      </c>
      <c r="V88" s="12">
        <f>INDEX('O3-8hr'!$A:$Y,$IU88+V$23-$G$23,$IT88)</f>
        <v>35</v>
      </c>
      <c r="W88" s="12">
        <f>INDEX('O3-8hr'!$A:$Y,$IU88+W$23-$G$23,$IT88)</f>
        <v>41</v>
      </c>
      <c r="X88" s="12">
        <f>INDEX('O3-8hr'!$A:$Y,$IU88+X$23-$G$23,$IT88)</f>
        <v>44.000000000000007</v>
      </c>
      <c r="Y88" s="12">
        <f>INDEX('O3-8hr'!$A:$Y,$IU88+Y$23-$G$23,$IT88)</f>
        <v>39</v>
      </c>
      <c r="Z88" s="12">
        <f>INDEX('O3-8hr'!$A:$Y,$IU88+Z$23-$G$23,$IT88)</f>
        <v>41</v>
      </c>
      <c r="AA88" s="12">
        <f>INDEX('O3-8hr'!$A:$Y,$IU88+AA$23-$G$23,$IT88)</f>
        <v>44.000000000000007</v>
      </c>
      <c r="AB88" s="12">
        <f>INDEX('O3-8hr'!$A:$Y,$IU88+AB$23-$G$23,$IT88)</f>
        <v>46</v>
      </c>
      <c r="AC88" s="12">
        <f>INDEX('O3-8hr'!$A:$Y,$IU88+AC$23-$G$23,$IT88)</f>
        <v>54</v>
      </c>
      <c r="AD88" s="12">
        <f>INDEX('O3-8hr'!$A:$Y,$IU88+AD$23-$G$23,$IT88)</f>
        <v>47</v>
      </c>
      <c r="AE88" s="12">
        <f>INDEX('O3-8hr'!$A:$Y,$IU88+AE$23-$G$23,$IT88)</f>
        <v>44.000000000000007</v>
      </c>
      <c r="AF88" s="12">
        <f>INDEX('O3-8hr'!$A:$Y,$IU88+AF$23-$G$23,$IT88)</f>
        <v>41</v>
      </c>
      <c r="AG88" s="12">
        <f>INDEX('O3-8hr'!$A:$Y,$IU88+AG$23-$G$23,$IT88)</f>
        <v>41</v>
      </c>
      <c r="AH88" s="12">
        <f>INDEX('O3-8hr'!$A:$Y,$IU88+AH$23-$G$23,$IT88)</f>
        <v>45.000000000000007</v>
      </c>
      <c r="AI88" s="12">
        <f>INDEX('O3-8hr'!$A:$Y,$IU88+AI$23-$G$23,$IT88)</f>
        <v>49</v>
      </c>
      <c r="AJ88" s="12">
        <f>INDEX('O3-8hr'!$A:$Y,$IU88+AJ$23-$G$23,$IT88)</f>
        <v>50</v>
      </c>
      <c r="AK88" s="12">
        <f>INDEX('O3-8hr'!$A:$Y,$IU88+AK$23-$G$23,$IT88)</f>
        <v>52.000000000000007</v>
      </c>
      <c r="AL88" s="12">
        <f>INDEX('O3-8hr'!$A:$Y,$IU88+AL$23-$G$23,$IT88)</f>
        <v>43</v>
      </c>
      <c r="AM88" s="12">
        <f>INDEX('O3-8hr'!$A:$Y,$IU88+AM$23-$G$23,$IT88)</f>
        <v>40</v>
      </c>
      <c r="AN88" s="12">
        <f>INDEX('O3-8hr'!$A:$Y,$IU88+AN$23-$G$23,$IT88)</f>
        <v>44.000000000000007</v>
      </c>
      <c r="AO88" s="12">
        <f>INDEX('O3-8hr'!$A:$Y,$IU88+AO$23-$G$23,$IT88)</f>
        <v>35</v>
      </c>
      <c r="AP88" s="12">
        <f>INDEX('O3-8hr'!$A:$Y,$IU88+AP$23-$G$23,$IT88)</f>
        <v>43</v>
      </c>
      <c r="AQ88" s="12">
        <f>INDEX('O3-8hr'!$A:$Y,$IU88+AQ$23-$G$23,$IT88)</f>
        <v>50</v>
      </c>
      <c r="AR88" s="12">
        <f>INDEX('O3-8hr'!$A:$Y,$IU88+AR$23-$G$23,$IT88)</f>
        <v>47</v>
      </c>
      <c r="AS88" s="12">
        <f>INDEX('O3-8hr'!$A:$Y,$IU88+AS$23-$G$23,$IT88)</f>
        <v>43</v>
      </c>
      <c r="AT88" s="12">
        <f>INDEX('O3-8hr'!$A:$Y,$IU88+AT$23-$G$23,$IT88)</f>
        <v>38</v>
      </c>
      <c r="AU88" s="12">
        <f>INDEX('O3-8hr'!$A:$Y,$IU88+AU$23-$G$23,$IT88)</f>
        <v>43</v>
      </c>
      <c r="AV88" s="12">
        <f>INDEX('O3-8hr'!$A:$Y,$IU88+AV$23-$G$23,$IT88)</f>
        <v>43</v>
      </c>
      <c r="AW88" s="12">
        <f>INDEX('O3-8hr'!$A:$Y,$IU88+AW$23-$G$23,$IT88)</f>
        <v>38</v>
      </c>
      <c r="AX88" s="12">
        <f>INDEX('O3-8hr'!$A:$Y,$IU88+AX$23-$G$23,$IT88)</f>
        <v>36.000000000000007</v>
      </c>
      <c r="AY88" s="12">
        <f>INDEX('O3-8hr'!$A:$Y,$IU88+AY$23-$G$23,$IT88)</f>
        <v>42</v>
      </c>
      <c r="AZ88" s="12">
        <f>INDEX('O3-8hr'!$A:$Y,$IU88+AZ$23-$G$23,$IT88)</f>
        <v>40</v>
      </c>
      <c r="BA88" s="12">
        <f>INDEX('O3-8hr'!$A:$Y,$IU88+BA$23-$G$23,$IT88)</f>
        <v>48</v>
      </c>
      <c r="BB88" s="12">
        <f>INDEX('O3-8hr'!$A:$Y,$IU88+BB$23-$G$23,$IT88)</f>
        <v>50</v>
      </c>
      <c r="BC88" s="12">
        <f>INDEX('O3-8hr'!$A:$Y,$IU88+BC$23-$G$23,$IT88)</f>
        <v>60</v>
      </c>
      <c r="BD88" s="12">
        <f>INDEX('O3-8hr'!$A:$Y,$IU88+BD$23-$G$23,$IT88)</f>
        <v>54</v>
      </c>
      <c r="BE88" s="12">
        <f>INDEX('O3-8hr'!$A:$Y,$IU88+BE$23-$G$23,$IT88)</f>
        <v>49</v>
      </c>
      <c r="BF88" s="12">
        <f>INDEX('O3-8hr'!$A:$Y,$IU88+BF$23-$G$23,$IT88)</f>
        <v>57</v>
      </c>
      <c r="BG88" s="12">
        <f>INDEX('O3-8hr'!$A:$Y,$IU88+BG$23-$G$23,$IT88)</f>
        <v>57</v>
      </c>
      <c r="BH88" s="12">
        <f>INDEX('O3-8hr'!$A:$Y,$IU88+BH$23-$G$23,$IT88)</f>
        <v>38</v>
      </c>
      <c r="BI88" s="12">
        <f>INDEX('O3-8hr'!$A:$Y,$IU88+BI$23-$G$23,$IT88)</f>
        <v>48</v>
      </c>
      <c r="BJ88" s="12">
        <f>INDEX('O3-8hr'!$A:$Y,$IU88+BJ$23-$G$23,$IT88)</f>
        <v>61.000000000000007</v>
      </c>
      <c r="BK88" s="12">
        <f>INDEX('O3-8hr'!$A:$Y,$IU88+BK$23-$G$23,$IT88)</f>
        <v>55</v>
      </c>
      <c r="BL88" s="12">
        <f>INDEX('O3-8hr'!$A:$Y,$IU88+BL$23-$G$23,$IT88)</f>
        <v>31</v>
      </c>
      <c r="BM88" s="12">
        <f>INDEX('O3-8hr'!$A:$Y,$IU88+BM$23-$G$23,$IT88)</f>
        <v>44.000000000000007</v>
      </c>
      <c r="BN88" s="12">
        <f>INDEX('O3-8hr'!$A:$Y,$IU88+BN$23-$G$23,$IT88)</f>
        <v>41</v>
      </c>
      <c r="BO88" s="12">
        <f>INDEX('O3-8hr'!$A:$Y,$IU88+BO$23-$G$23,$IT88)</f>
        <v>47</v>
      </c>
      <c r="BP88" s="12">
        <f>INDEX('O3-8hr'!$A:$Y,$IU88+BP$23-$G$23,$IT88)</f>
        <v>39</v>
      </c>
      <c r="BQ88" s="12">
        <f>INDEX('O3-8hr'!$A:$Y,$IU88+BQ$23-$G$23,$IT88)</f>
        <v>37.000000000000007</v>
      </c>
      <c r="BR88" s="12">
        <f>INDEX('O3-8hr'!$A:$Y,$IU88+BR$23-$G$23,$IT88)</f>
        <v>31</v>
      </c>
      <c r="BS88" s="12">
        <f>INDEX('O3-8hr'!$A:$Y,$IU88+BS$23-$G$23,$IT88)</f>
        <v>33</v>
      </c>
      <c r="BT88" s="12">
        <f>INDEX('O3-8hr'!$A:$Y,$IU88+BT$23-$G$23,$IT88)</f>
        <v>27</v>
      </c>
      <c r="BU88" s="12">
        <f>INDEX('O3-8hr'!$A:$Y,$IU88+BU$23-$G$23,$IT88)</f>
        <v>30</v>
      </c>
      <c r="BV88" s="12">
        <f>INDEX('O3-8hr'!$A:$Y,$IU88+BV$23-$G$23,$IT88)</f>
        <v>31</v>
      </c>
      <c r="BW88" s="12">
        <f>INDEX('O3-8hr'!$A:$Y,$IU88+BW$23-$G$23,$IT88)</f>
        <v>42</v>
      </c>
      <c r="BX88" s="12">
        <f>INDEX('O3-8hr'!$A:$Y,$IU88+BX$23-$G$23,$IT88)</f>
        <v>44.000000000000007</v>
      </c>
      <c r="BY88" s="12">
        <f>INDEX('O3-8hr'!$A:$Y,$IU88+BY$23-$G$23,$IT88)</f>
        <v>39</v>
      </c>
      <c r="BZ88" s="12">
        <f>INDEX('O3-8hr'!$A:$Y,$IU88+BZ$23-$G$23,$IT88)</f>
        <v>45.000000000000007</v>
      </c>
      <c r="CA88" s="12">
        <f>INDEX('O3-8hr'!$A:$Y,$IU88+CA$23-$G$23,$IT88)</f>
        <v>72.000000000000014</v>
      </c>
      <c r="CB88" s="12">
        <f>INDEX('O3-8hr'!$A:$Y,$IU88+CB$23-$G$23,$IT88)</f>
        <v>39</v>
      </c>
      <c r="CC88" s="12">
        <f>INDEX('O3-8hr'!$A:$Y,$IU88+CC$23-$G$23,$IT88)</f>
        <v>52.000000000000007</v>
      </c>
      <c r="CD88" s="12">
        <f>INDEX('O3-8hr'!$A:$Y,$IU88+CD$23-$G$23,$IT88)</f>
        <v>35</v>
      </c>
      <c r="CE88" s="12">
        <f>INDEX('O3-8hr'!$A:$Y,$IU88+CE$23-$G$23,$IT88)</f>
        <v>45.000000000000007</v>
      </c>
      <c r="CF88" s="12">
        <f>INDEX('O3-8hr'!$A:$Y,$IU88+CF$23-$G$23,$IT88)</f>
        <v>43</v>
      </c>
      <c r="CG88" s="12">
        <f>INDEX('O3-8hr'!$A:$Y,$IU88+CG$23-$G$23,$IT88)</f>
        <v>43</v>
      </c>
      <c r="CH88" s="12">
        <f>INDEX('O3-8hr'!$A:$Y,$IU88+CH$23-$G$23,$IT88)</f>
        <v>54</v>
      </c>
      <c r="CI88" s="12">
        <f>INDEX('O3-8hr'!$A:$Y,$IU88+CI$23-$G$23,$IT88)</f>
        <v>52.000000000000007</v>
      </c>
      <c r="CJ88" s="12">
        <f>INDEX('O3-8hr'!$A:$Y,$IU88+CJ$23-$G$23,$IT88)</f>
        <v>43</v>
      </c>
      <c r="CK88" s="12">
        <f>INDEX('O3-8hr'!$A:$Y,$IU88+CK$23-$G$23,$IT88)</f>
        <v>52.000000000000007</v>
      </c>
      <c r="CL88" s="12">
        <f>INDEX('O3-8hr'!$A:$Y,$IU88+CL$23-$G$23,$IT88)</f>
        <v>59.000000000000007</v>
      </c>
      <c r="CM88" s="12">
        <f>INDEX('O3-8hr'!$A:$Y,$IU88+CM$23-$G$23,$IT88)</f>
        <v>57</v>
      </c>
      <c r="CN88" s="12">
        <f>INDEX('O3-8hr'!$A:$Y,$IU88+CN$23-$G$23,$IT88)</f>
        <v>56</v>
      </c>
      <c r="CO88" s="12">
        <f>INDEX('O3-8hr'!$A:$Y,$IU88+CO$23-$G$23,$IT88)</f>
        <v>70</v>
      </c>
      <c r="CP88" s="12">
        <f>INDEX('O3-8hr'!$A:$Y,$IU88+CP$23-$G$23,$IT88)</f>
        <v>66</v>
      </c>
      <c r="CQ88" s="12">
        <f>INDEX('O3-8hr'!$A:$Y,$IU88+CQ$23-$G$23,$IT88)</f>
        <v>62</v>
      </c>
      <c r="CR88" s="12">
        <f>INDEX('O3-8hr'!$A:$Y,$IU88+CR$23-$G$23,$IT88)</f>
        <v>40</v>
      </c>
      <c r="CS88" s="12">
        <f>INDEX('O3-8hr'!$A:$Y,$IU88+CS$23-$G$23,$IT88)</f>
        <v>23</v>
      </c>
      <c r="CT88" s="12">
        <f>INDEX('O3-8hr'!$A:$Y,$IU88+CT$23-$G$23,$IT88)</f>
        <v>54</v>
      </c>
      <c r="CU88" s="12">
        <f>INDEX('O3-8hr'!$A:$Y,$IU88+CU$23-$G$23,$IT88)</f>
        <v>66</v>
      </c>
      <c r="CV88" s="12">
        <f>INDEX('O3-8hr'!$A:$Y,$IU88+CV$23-$G$23,$IT88)</f>
        <v>49</v>
      </c>
      <c r="CW88" s="12">
        <f>INDEX('O3-8hr'!$A:$Y,$IU88+CW$23-$G$23,$IT88)</f>
        <v>22.000000000000004</v>
      </c>
      <c r="CX88" s="12">
        <f>INDEX('O3-8hr'!$A:$Y,$IU88+CX$23-$G$23,$IT88)</f>
        <v>48</v>
      </c>
      <c r="CY88" s="12">
        <f>INDEX('O3-8hr'!$A:$Y,$IU88+CY$23-$G$23,$IT88)</f>
        <v>36.000000000000007</v>
      </c>
      <c r="CZ88" s="12">
        <f>INDEX('O3-8hr'!$A:$Y,$IU88+CZ$23-$G$23,$IT88)</f>
        <v>63</v>
      </c>
      <c r="DA88" s="12">
        <f>INDEX('O3-8hr'!$A:$Y,$IU88+DA$23-$G$23,$IT88)</f>
        <v>66</v>
      </c>
      <c r="DB88" s="12" t="str">
        <f>INDEX('O3-8hr'!$A:$Y,$IU88+DB$23-$G$23,$IT88)</f>
        <v/>
      </c>
      <c r="DC88" s="12">
        <f>INDEX('O3-8hr'!$A:$Y,$IU88+DC$23-$G$23,$IT88)</f>
        <v>44.000000000000007</v>
      </c>
      <c r="DD88" s="12">
        <f>INDEX('O3-8hr'!$A:$Y,$IU88+DD$23-$G$23,$IT88)</f>
        <v>48</v>
      </c>
      <c r="DE88" s="12">
        <f>INDEX('O3-8hr'!$A:$Y,$IU88+DE$23-$G$23,$IT88)</f>
        <v>73.000000000000014</v>
      </c>
      <c r="DF88" s="12">
        <f>INDEX('O3-8hr'!$A:$Y,$IU88+DF$23-$G$23,$IT88)</f>
        <v>54</v>
      </c>
      <c r="DG88" s="12">
        <f>INDEX('O3-8hr'!$A:$Y,$IU88+DG$23-$G$23,$IT88)</f>
        <v>37.000000000000007</v>
      </c>
      <c r="DH88" s="12">
        <f>INDEX('O3-8hr'!$A:$Y,$IU88+DH$23-$G$23,$IT88)</f>
        <v>53.000000000000007</v>
      </c>
      <c r="DI88" s="12">
        <f>INDEX('O3-8hr'!$A:$Y,$IU88+DI$23-$G$23,$IT88)</f>
        <v>71.000000000000014</v>
      </c>
      <c r="DJ88" s="12">
        <f>INDEX('O3-8hr'!$A:$Y,$IU88+DJ$23-$G$23,$IT88)</f>
        <v>44.000000000000007</v>
      </c>
      <c r="DK88" s="12">
        <f>INDEX('O3-8hr'!$A:$Y,$IU88+DK$23-$G$23,$IT88)</f>
        <v>59.000000000000007</v>
      </c>
      <c r="DL88" s="12">
        <f>INDEX('O3-8hr'!$A:$Y,$IU88+DL$23-$G$23,$IT88)</f>
        <v>53.000000000000007</v>
      </c>
      <c r="DM88" s="12">
        <f>INDEX('O3-8hr'!$A:$Y,$IU88+DM$23-$G$23,$IT88)</f>
        <v>64</v>
      </c>
      <c r="DN88" s="12">
        <f>INDEX('O3-8hr'!$A:$Y,$IU88+DN$23-$G$23,$IT88)</f>
        <v>68</v>
      </c>
      <c r="DO88" s="12">
        <f>INDEX('O3-8hr'!$A:$Y,$IU88+DO$23-$G$23,$IT88)</f>
        <v>65</v>
      </c>
      <c r="DP88" s="12">
        <f>INDEX('O3-8hr'!$A:$Y,$IU88+DP$23-$G$23,$IT88)</f>
        <v>59.000000000000007</v>
      </c>
      <c r="DQ88" s="12">
        <f>INDEX('O3-8hr'!$A:$Y,$IU88+DQ$23-$G$23,$IT88)</f>
        <v>62</v>
      </c>
      <c r="DR88" s="12">
        <f>INDEX('O3-8hr'!$A:$Y,$IU88+DR$23-$G$23,$IT88)</f>
        <v>60</v>
      </c>
      <c r="DS88" s="12" t="str">
        <f>INDEX('O3-8hr'!$A:$Y,$IU88+DS$23-$G$23,$IT88)</f>
        <v/>
      </c>
      <c r="DT88" s="12" t="str">
        <f>INDEX('O3-8hr'!$A:$Y,$IU88+DT$23-$G$23,$IT88)</f>
        <v/>
      </c>
      <c r="DU88" s="12">
        <f>INDEX('O3-8hr'!$A:$Y,$IU88+DU$23-$G$23,$IT88)</f>
        <v>45.000000000000007</v>
      </c>
      <c r="DV88" s="12" t="str">
        <f>INDEX('O3-8hr'!$A:$Y,$IU88+DV$23-$G$23,$IT88)</f>
        <v/>
      </c>
      <c r="DW88" s="12">
        <f>INDEX('O3-8hr'!$A:$Y,$IU88+DW$23-$G$23,$IT88)</f>
        <v>55</v>
      </c>
      <c r="DX88" s="12">
        <f>INDEX('O3-8hr'!$A:$Y,$IU88+DX$23-$G$23,$IT88)</f>
        <v>53.000000000000007</v>
      </c>
      <c r="DY88" s="12">
        <f>INDEX('O3-8hr'!$A:$Y,$IU88+DY$23-$G$23,$IT88)</f>
        <v>42</v>
      </c>
      <c r="DZ88" s="12">
        <f>INDEX('O3-8hr'!$A:$Y,$IU88+DZ$23-$G$23,$IT88)</f>
        <v>38</v>
      </c>
      <c r="EA88" s="12">
        <f>INDEX('O3-8hr'!$A:$Y,$IU88+EA$23-$G$23,$IT88)</f>
        <v>37.000000000000007</v>
      </c>
      <c r="EB88" s="12">
        <f>INDEX('O3-8hr'!$A:$Y,$IU88+EB$23-$G$23,$IT88)</f>
        <v>46</v>
      </c>
      <c r="EC88" s="12">
        <f>INDEX('O3-8hr'!$A:$Y,$IU88+EC$23-$G$23,$IT88)</f>
        <v>43</v>
      </c>
      <c r="ED88" s="12">
        <f>INDEX('O3-8hr'!$A:$Y,$IU88+ED$23-$G$23,$IT88)</f>
        <v>67</v>
      </c>
      <c r="EE88" s="12">
        <f>INDEX('O3-8hr'!$A:$Y,$IU88+EE$23-$G$23,$IT88)</f>
        <v>50</v>
      </c>
      <c r="EF88" s="12">
        <f>INDEX('O3-8hr'!$A:$Y,$IU88+EF$23-$G$23,$IT88)</f>
        <v>62</v>
      </c>
      <c r="EG88" s="12">
        <f>INDEX('O3-8hr'!$A:$Y,$IU88+EG$23-$G$23,$IT88)</f>
        <v>29</v>
      </c>
      <c r="EH88" s="12">
        <f>INDEX('O3-8hr'!$A:$Y,$IU88+EH$23-$G$23,$IT88)</f>
        <v>43</v>
      </c>
      <c r="EI88" s="12">
        <f>INDEX('O3-8hr'!$A:$Y,$IU88+EI$23-$G$23,$IT88)</f>
        <v>37.000000000000007</v>
      </c>
      <c r="EJ88" s="12">
        <f>INDEX('O3-8hr'!$A:$Y,$IU88+EJ$23-$G$23,$IT88)</f>
        <v>45.000000000000007</v>
      </c>
      <c r="EK88" s="12">
        <f>INDEX('O3-8hr'!$A:$Y,$IU88+EK$23-$G$23,$IT88)</f>
        <v>37.000000000000007</v>
      </c>
      <c r="EL88" s="12">
        <f>INDEX('O3-8hr'!$A:$Y,$IU88+EL$23-$G$23,$IT88)</f>
        <v>55</v>
      </c>
      <c r="EM88" s="12">
        <f>INDEX('O3-8hr'!$A:$Y,$IU88+EM$23-$G$23,$IT88)</f>
        <v>70</v>
      </c>
      <c r="EN88" s="12">
        <f>INDEX('O3-8hr'!$A:$Y,$IU88+EN$23-$G$23,$IT88)</f>
        <v>54</v>
      </c>
      <c r="EO88" s="12">
        <f>INDEX('O3-8hr'!$A:$Y,$IU88+EO$23-$G$23,$IT88)</f>
        <v>66</v>
      </c>
      <c r="EP88" s="12">
        <f>INDEX('O3-8hr'!$A:$Y,$IU88+EP$23-$G$23,$IT88)</f>
        <v>56</v>
      </c>
      <c r="EQ88" s="12">
        <f>INDEX('O3-8hr'!$A:$Y,$IU88+EQ$23-$G$23,$IT88)</f>
        <v>59.000000000000007</v>
      </c>
      <c r="ER88" s="12">
        <f>INDEX('O3-8hr'!$A:$Y,$IU88+ER$23-$G$23,$IT88)</f>
        <v>47</v>
      </c>
      <c r="ES88" s="12">
        <f>INDEX('O3-8hr'!$A:$Y,$IU88+ES$23-$G$23,$IT88)</f>
        <v>67</v>
      </c>
      <c r="ET88" s="12">
        <f>INDEX('O3-8hr'!$A:$Y,$IU88+ET$23-$G$23,$IT88)</f>
        <v>62</v>
      </c>
      <c r="EU88" s="12">
        <f>INDEX('O3-8hr'!$A:$Y,$IU88+EU$23-$G$23,$IT88)</f>
        <v>61.000000000000007</v>
      </c>
      <c r="EV88" s="12">
        <f>INDEX('O3-8hr'!$A:$Y,$IU88+EV$23-$G$23,$IT88)</f>
        <v>46</v>
      </c>
      <c r="EW88" s="12">
        <f>INDEX('O3-8hr'!$A:$Y,$IU88+EW$23-$G$23,$IT88)</f>
        <v>58</v>
      </c>
      <c r="EX88" s="12">
        <f>INDEX('O3-8hr'!$A:$Y,$IU88+EX$23-$G$23,$IT88)</f>
        <v>57</v>
      </c>
      <c r="EY88" s="12">
        <f>INDEX('O3-8hr'!$A:$Y,$IU88+EY$23-$G$23,$IT88)</f>
        <v>53.000000000000007</v>
      </c>
      <c r="EZ88" s="12">
        <f>INDEX('O3-8hr'!$A:$Y,$IU88+EZ$23-$G$23,$IT88)</f>
        <v>56</v>
      </c>
      <c r="FA88" s="12">
        <f>INDEX('O3-8hr'!$A:$Y,$IU88+FA$23-$G$23,$IT88)</f>
        <v>70</v>
      </c>
      <c r="FB88" s="12">
        <f>INDEX('O3-8hr'!$A:$Y,$IU88+FB$23-$G$23,$IT88)</f>
        <v>48</v>
      </c>
      <c r="FC88" s="12">
        <f>INDEX('O3-8hr'!$A:$Y,$IU88+FC$23-$G$23,$IT88)</f>
        <v>38</v>
      </c>
      <c r="FD88" s="12">
        <f>INDEX('O3-8hr'!$A:$Y,$IU88+FD$23-$G$23,$IT88)</f>
        <v>30</v>
      </c>
      <c r="FE88" s="12">
        <f>INDEX('O3-8hr'!$A:$Y,$IU88+FE$23-$G$23,$IT88)</f>
        <v>29</v>
      </c>
      <c r="FF88" s="12">
        <f>INDEX('O3-8hr'!$A:$Y,$IU88+FF$23-$G$23,$IT88)</f>
        <v>35</v>
      </c>
      <c r="FG88" s="12">
        <f>INDEX('O3-8hr'!$A:$Y,$IU88+FG$23-$G$23,$IT88)</f>
        <v>34</v>
      </c>
      <c r="FH88" s="12">
        <f>INDEX('O3-8hr'!$A:$Y,$IU88+FH$23-$G$23,$IT88)</f>
        <v>47</v>
      </c>
      <c r="FI88" s="12" t="str">
        <f>INDEX('O3-8hr'!$A:$Y,$IU88+FI$23-$G$23,$IT88)</f>
        <v/>
      </c>
      <c r="FJ88" s="12" t="str">
        <f>INDEX('O3-8hr'!$A:$Y,$IU88+FJ$23-$G$23,$IT88)</f>
        <v/>
      </c>
      <c r="FK88" s="12">
        <f>INDEX('O3-8hr'!$A:$Y,$IU88+FK$23-$G$23,$IT88)</f>
        <v>38</v>
      </c>
      <c r="FL88" s="12">
        <f>INDEX('O3-8hr'!$A:$Y,$IU88+FL$23-$G$23,$IT88)</f>
        <v>46</v>
      </c>
      <c r="FM88" s="12">
        <f>INDEX('O3-8hr'!$A:$Y,$IU88+FM$23-$G$23,$IT88)</f>
        <v>22.000000000000004</v>
      </c>
      <c r="FN88" s="12">
        <f>INDEX('O3-8hr'!$A:$Y,$IU88+FN$23-$G$23,$IT88)</f>
        <v>28</v>
      </c>
      <c r="FO88" s="12">
        <f>INDEX('O3-8hr'!$A:$Y,$IU88+FO$23-$G$23,$IT88)</f>
        <v>25</v>
      </c>
      <c r="FP88" s="12">
        <f>INDEX('O3-8hr'!$A:$Y,$IU88+FP$23-$G$23,$IT88)</f>
        <v>26.000000000000004</v>
      </c>
      <c r="FQ88" s="12">
        <f>INDEX('O3-8hr'!$A:$Y,$IU88+FQ$23-$G$23,$IT88)</f>
        <v>39</v>
      </c>
      <c r="FR88" s="12">
        <f>INDEX('O3-8hr'!$A:$Y,$IU88+FR$23-$G$23,$IT88)</f>
        <v>40</v>
      </c>
      <c r="FS88" s="12">
        <f>INDEX('O3-8hr'!$A:$Y,$IU88+FS$23-$G$23,$IT88)</f>
        <v>28</v>
      </c>
      <c r="FT88" s="12">
        <f>INDEX('O3-8hr'!$A:$Y,$IU88+FT$23-$G$23,$IT88)</f>
        <v>49</v>
      </c>
      <c r="FU88" s="12">
        <f>INDEX('O3-8hr'!$A:$Y,$IU88+FU$23-$G$23,$IT88)</f>
        <v>48</v>
      </c>
      <c r="FV88" s="12">
        <f>INDEX('O3-8hr'!$A:$Y,$IU88+FV$23-$G$23,$IT88)</f>
        <v>64</v>
      </c>
      <c r="FW88" s="12">
        <f>INDEX('O3-8hr'!$A:$Y,$IU88+FW$23-$G$23,$IT88)</f>
        <v>57</v>
      </c>
      <c r="FX88" s="12">
        <f>INDEX('O3-8hr'!$A:$Y,$IU88+FX$23-$G$23,$IT88)</f>
        <v>43</v>
      </c>
      <c r="FY88" s="12">
        <f>INDEX('O3-8hr'!$A:$Y,$IU88+FY$23-$G$23,$IT88)</f>
        <v>55</v>
      </c>
      <c r="FZ88" s="12">
        <f>INDEX('O3-8hr'!$A:$Y,$IU88+FZ$23-$G$23,$IT88)</f>
        <v>52.000000000000007</v>
      </c>
      <c r="GA88" s="12">
        <f>INDEX('O3-8hr'!$A:$Y,$IU88+GA$23-$G$23,$IT88)</f>
        <v>66</v>
      </c>
      <c r="GB88" s="12">
        <f>INDEX('O3-8hr'!$A:$Y,$IU88+GB$23-$G$23,$IT88)</f>
        <v>56</v>
      </c>
      <c r="GC88" s="12">
        <f>INDEX('O3-8hr'!$A:$Y,$IU88+GC$23-$G$23,$IT88)</f>
        <v>63</v>
      </c>
      <c r="GD88" s="12" t="str">
        <f>INDEX('O3-8hr'!$A:$Y,$IU88+GD$23-$G$23,$IT88)</f>
        <v/>
      </c>
      <c r="GE88" s="12" t="str">
        <f>INDEX('O3-8hr'!$A:$Y,$IU88+GE$23-$G$23,$IT88)</f>
        <v/>
      </c>
      <c r="GF88" s="12">
        <f>INDEX('O3-8hr'!$A:$Y,$IU88+GF$23-$G$23,$IT88)</f>
        <v>54</v>
      </c>
      <c r="GG88" s="12">
        <f>INDEX('O3-8hr'!$A:$Y,$IU88+GG$23-$G$23,$IT88)</f>
        <v>36.000000000000007</v>
      </c>
      <c r="GH88" s="12">
        <f>INDEX('O3-8hr'!$A:$Y,$IU88+GH$23-$G$23,$IT88)</f>
        <v>64</v>
      </c>
      <c r="GI88" s="12">
        <f>INDEX('O3-8hr'!$A:$Y,$IU88+GI$23-$G$23,$IT88)</f>
        <v>47</v>
      </c>
      <c r="GJ88" s="12">
        <f>INDEX('O3-8hr'!$A:$Y,$IU88+GJ$23-$G$23,$IT88)</f>
        <v>42</v>
      </c>
      <c r="GK88" s="12">
        <f>INDEX('O3-8hr'!$A:$Y,$IU88+GK$23-$G$23,$IT88)</f>
        <v>26.000000000000004</v>
      </c>
      <c r="GL88" s="12">
        <f>INDEX('O3-8hr'!$A:$Y,$IU88+GL$23-$G$23,$IT88)</f>
        <v>39</v>
      </c>
      <c r="GM88" s="12">
        <f>INDEX('O3-8hr'!$A:$Y,$IU88+GM$23-$G$23,$IT88)</f>
        <v>33</v>
      </c>
      <c r="GN88" s="12" t="str">
        <f>INDEX('O3-8hr'!$A:$Y,$IU88+GN$23-$G$23,$IT88)</f>
        <v/>
      </c>
      <c r="GO88" s="12">
        <f>INDEX('O3-8hr'!$A:$Y,$IU88+GO$23-$G$23,$IT88)</f>
        <v>47</v>
      </c>
      <c r="GP88" s="12">
        <f>INDEX('O3-8hr'!$A:$Y,$IU88+GP$23-$G$23,$IT88)</f>
        <v>70</v>
      </c>
      <c r="GQ88" s="12">
        <f>INDEX('O3-8hr'!$A:$Y,$IU88+GQ$23-$G$23,$IT88)</f>
        <v>65</v>
      </c>
      <c r="GR88" s="12">
        <f>INDEX('O3-8hr'!$A:$Y,$IU88+GR$23-$G$23,$IT88)</f>
        <v>44.000000000000007</v>
      </c>
      <c r="GS88" s="12">
        <f>INDEX('O3-8hr'!$A:$Y,$IU88+GS$23-$G$23,$IT88)</f>
        <v>39</v>
      </c>
      <c r="GT88" s="12">
        <f>INDEX('O3-8hr'!$A:$Y,$IU88+GT$23-$G$23,$IT88)</f>
        <v>34</v>
      </c>
      <c r="GU88" s="12">
        <f>INDEX('O3-8hr'!$A:$Y,$IU88+GU$23-$G$23,$IT88)</f>
        <v>44.000000000000007</v>
      </c>
      <c r="GV88" s="12">
        <f>INDEX('O3-8hr'!$A:$Y,$IU88+GV$23-$G$23,$IT88)</f>
        <v>71.000000000000014</v>
      </c>
      <c r="GW88" s="12">
        <f>INDEX('O3-8hr'!$A:$Y,$IU88+GW$23-$G$23,$IT88)</f>
        <v>38</v>
      </c>
      <c r="GX88" s="12">
        <f>INDEX('O3-8hr'!$A:$Y,$IU88+GX$23-$G$23,$IT88)</f>
        <v>35</v>
      </c>
      <c r="GY88" s="12">
        <f>INDEX('O3-8hr'!$A:$Y,$IU88+GY$23-$G$23,$IT88)</f>
        <v>35</v>
      </c>
      <c r="GZ88" s="12">
        <f>INDEX('O3-8hr'!$A:$Y,$IU88+GZ$23-$G$23,$IT88)</f>
        <v>29</v>
      </c>
      <c r="HA88" s="12">
        <f>INDEX('O3-8hr'!$A:$Y,$IU88+HA$23-$G$23,$IT88)</f>
        <v>29</v>
      </c>
      <c r="HB88" s="12">
        <f>INDEX('O3-8hr'!$A:$Y,$IU88+HB$23-$G$23,$IT88)</f>
        <v>27</v>
      </c>
      <c r="HC88" s="12">
        <f>INDEX('O3-8hr'!$A:$Y,$IU88+HC$23-$G$23,$IT88)</f>
        <v>48</v>
      </c>
      <c r="HD88" s="12">
        <f>INDEX('O3-8hr'!$A:$Y,$IU88+HD$23-$G$23,$IT88)</f>
        <v>56</v>
      </c>
      <c r="HE88" s="12">
        <f>INDEX('O3-8hr'!$A:$Y,$IU88+HE$23-$G$23,$IT88)</f>
        <v>77</v>
      </c>
      <c r="HF88" s="12">
        <f>INDEX('O3-8hr'!$A:$Y,$IU88+HF$23-$G$23,$IT88)</f>
        <v>25</v>
      </c>
      <c r="HG88" s="12">
        <f>INDEX('O3-8hr'!$A:$Y,$IU88+HG$23-$G$23,$IT88)</f>
        <v>34</v>
      </c>
      <c r="HH88" s="12">
        <f>INDEX('O3-8hr'!$A:$Y,$IU88+HH$23-$G$23,$IT88)</f>
        <v>43</v>
      </c>
      <c r="HI88" s="12">
        <f>INDEX('O3-8hr'!$A:$Y,$IU88+HI$23-$G$23,$IT88)</f>
        <v>36.000000000000007</v>
      </c>
      <c r="HJ88" s="12">
        <f>INDEX('O3-8hr'!$A:$Y,$IU88+HJ$23-$G$23,$IT88)</f>
        <v>36.000000000000007</v>
      </c>
      <c r="HK88" s="12">
        <f>INDEX('O3-8hr'!$A:$Y,$IU88+HK$23-$G$23,$IT88)</f>
        <v>32</v>
      </c>
      <c r="HL88" s="12">
        <f>INDEX('O3-8hr'!$A:$Y,$IU88+HL$23-$G$23,$IT88)</f>
        <v>30</v>
      </c>
      <c r="HM88" s="12">
        <f>INDEX('O3-8hr'!$A:$Y,$IU88+HM$23-$G$23,$IT88)</f>
        <v>27</v>
      </c>
      <c r="HN88" s="12">
        <f>INDEX('O3-8hr'!$A:$Y,$IU88+HN$23-$G$23,$IT88)</f>
        <v>22.000000000000004</v>
      </c>
      <c r="HO88" s="12">
        <f>INDEX('O3-8hr'!$A:$Y,$IU88+HO$23-$G$23,$IT88)</f>
        <v>32</v>
      </c>
      <c r="HP88" s="12">
        <f>INDEX('O3-8hr'!$A:$Y,$IU88+HP$23-$G$23,$IT88)</f>
        <v>27</v>
      </c>
      <c r="HQ88" s="12">
        <f>INDEX('O3-8hr'!$A:$Y,$IU88+HQ$23-$G$23,$IT88)</f>
        <v>31</v>
      </c>
      <c r="HR88" s="12">
        <f>INDEX('O3-8hr'!$A:$Y,$IU88+HR$23-$G$23,$IT88)</f>
        <v>42</v>
      </c>
      <c r="HS88" s="12">
        <f>INDEX('O3-8hr'!$A:$Y,$IU88+HS$23-$G$23,$IT88)</f>
        <v>39</v>
      </c>
      <c r="HT88" s="12">
        <f>INDEX('O3-8hr'!$A:$Y,$IU88+HT$23-$G$23,$IT88)</f>
        <v>28</v>
      </c>
      <c r="HU88" s="12">
        <f>INDEX('O3-8hr'!$A:$Y,$IU88+HU$23-$G$23,$IT88)</f>
        <v>24</v>
      </c>
      <c r="HV88" s="12">
        <f>INDEX('O3-8hr'!$A:$Y,$IU88+HV$23-$G$23,$IT88)</f>
        <v>36.000000000000007</v>
      </c>
      <c r="HW88" s="12">
        <f>INDEX('O3-8hr'!$A:$Y,$IU88+HW$23-$G$23,$IT88)</f>
        <v>33</v>
      </c>
      <c r="HX88" s="12">
        <f>INDEX('O3-8hr'!$A:$Y,$IU88+HX$23-$G$23,$IT88)</f>
        <v>36.000000000000007</v>
      </c>
      <c r="HY88" s="12">
        <f>INDEX('O3-8hr'!$A:$Y,$IU88+HY$23-$G$23,$IT88)</f>
        <v>33</v>
      </c>
      <c r="HZ88" s="12">
        <f>INDEX('O3-8hr'!$A:$Y,$IU88+HZ$23-$G$23,$IT88)</f>
        <v>26.000000000000004</v>
      </c>
      <c r="IA88" s="12">
        <f>INDEX('O3-8hr'!$A:$Y,$IU88+IA$23-$G$23,$IT88)</f>
        <v>36.000000000000007</v>
      </c>
      <c r="IB88" s="12">
        <f>INDEX('O3-8hr'!$A:$Y,$IU88+IB$23-$G$23,$IT88)</f>
        <v>42</v>
      </c>
      <c r="IC88" s="12">
        <f>INDEX('O3-8hr'!$A:$Y,$IU88+IC$23-$G$23,$IT88)</f>
        <v>44.000000000000007</v>
      </c>
      <c r="ID88" s="12">
        <f>INDEX('O3-8hr'!$A:$Y,$IU88+ID$23-$G$23,$IT88)</f>
        <v>45.000000000000007</v>
      </c>
      <c r="IE88" s="12">
        <f>INDEX('O3-8hr'!$A:$Y,$IU88+IE$23-$G$23,$IT88)</f>
        <v>46</v>
      </c>
      <c r="IF88" s="12">
        <f>INDEX('O3-8hr'!$A:$Y,$IU88+IF$23-$G$23,$IT88)</f>
        <v>45.000000000000007</v>
      </c>
      <c r="IG88" s="12">
        <f>INDEX('O3-8hr'!$A:$Y,$IU88+IG$23-$G$23,$IT88)</f>
        <v>27</v>
      </c>
      <c r="IH88" s="12">
        <f>INDEX('O3-8hr'!$A:$Y,$IU88+IH$23-$G$23,$IT88)</f>
        <v>27</v>
      </c>
      <c r="II88" s="12">
        <f>INDEX('O3-8hr'!$A:$Y,$IU88+II$23-$G$23,$IT88)</f>
        <v>38</v>
      </c>
      <c r="IJ88" s="12">
        <f>INDEX('O3-8hr'!$A:$Y,$IU88+IJ$23-$G$23,$IT88)</f>
        <v>40</v>
      </c>
      <c r="IK88" s="12">
        <f>INDEX('O3-8hr'!$A:$Y,$IU88+IK$23-$G$23,$IT88)</f>
        <v>32</v>
      </c>
      <c r="IL88" s="12">
        <f>INDEX('O3-8hr'!$A:$Y,$IU88+IL$23-$G$23,$IT88)</f>
        <v>35</v>
      </c>
      <c r="IM88" s="12">
        <f>INDEX('O3-8hr'!$A:$Y,$IU88+IM$23-$G$23,$IT88)</f>
        <v>37.000000000000007</v>
      </c>
      <c r="IN88" s="12">
        <f>INDEX('O3-8hr'!$A:$Y,$IU88+IN$23-$G$23,$IT88)</f>
        <v>37.000000000000007</v>
      </c>
      <c r="IO88" s="12">
        <f>INDEX('O3-8hr'!$A:$Y,$IU88+IO$23-$G$23,$IT88)</f>
        <v>39</v>
      </c>
      <c r="IP88" s="12">
        <f>INDEX('O3-8hr'!$A:$Y,$IU88+IP$23-$G$23,$IT88)</f>
        <v>49</v>
      </c>
      <c r="IQ88" s="17">
        <f>INDEX('O3-8hr'!$A:$Y,$IU88+IQ$23-$G$23,$IT88)</f>
        <v>30</v>
      </c>
      <c r="IR88" s="26">
        <f t="shared" si="59"/>
        <v>77</v>
      </c>
      <c r="IT88" s="26">
        <f>MATCH($B88,'O3-8hr'!$1:$1,0)</f>
        <v>17</v>
      </c>
      <c r="IU88" s="38">
        <f>MATCH(DATE($A88,$IT$19,$IU$19),'O3-8hr'!$B:$B,0)</f>
        <v>431</v>
      </c>
    </row>
    <row r="89" spans="1:255" ht="12.75" customHeight="1" x14ac:dyDescent="0.2">
      <c r="A89" s="26">
        <v>2016</v>
      </c>
      <c r="B89" s="26">
        <v>340110007</v>
      </c>
      <c r="C89" s="88">
        <f>INDEX(Sites!$A:$N,MATCH($B89,Sites!$A:$A,0),2)</f>
        <v>39.422272999999997</v>
      </c>
      <c r="D89" s="26" t="str">
        <f>INDEX(Sites!$A:$N,MATCH($B89,Sites!$A:$A,0),4)</f>
        <v>NJ</v>
      </c>
      <c r="E89" s="26" t="str">
        <f>INDEX(Sites!$A:$N,MATCH($B89,Sites!$A:$A,0),10)</f>
        <v>22.0</v>
      </c>
      <c r="F89" s="148" t="str">
        <f>INDEX(Sites!$A:$N,MATCH($B89,Sites!$A:$A,0),6)</f>
        <v>Millville</v>
      </c>
      <c r="G89" s="18">
        <f>INDEX('O3-8hr'!$A:$Y,$IU89+G$23-$G$23,$IT89)</f>
        <v>47</v>
      </c>
      <c r="H89" s="12">
        <f>INDEX('O3-8hr'!$A:$Y,$IU89+H$23-$G$23,$IT89)</f>
        <v>34</v>
      </c>
      <c r="I89" s="12">
        <f>INDEX('O3-8hr'!$A:$Y,$IU89+I$23-$G$23,$IT89)</f>
        <v>34</v>
      </c>
      <c r="J89" s="12">
        <f>INDEX('O3-8hr'!$A:$Y,$IU89+J$23-$G$23,$IT89)</f>
        <v>24</v>
      </c>
      <c r="K89" s="12">
        <f>INDEX('O3-8hr'!$A:$Y,$IU89+K$23-$G$23,$IT89)</f>
        <v>36.000000000000007</v>
      </c>
      <c r="L89" s="12">
        <f>INDEX('O3-8hr'!$A:$Y,$IU89+L$23-$G$23,$IT89)</f>
        <v>28</v>
      </c>
      <c r="M89" s="12">
        <f>INDEX('O3-8hr'!$A:$Y,$IU89+M$23-$G$23,$IT89)</f>
        <v>41</v>
      </c>
      <c r="N89" s="12">
        <f>INDEX('O3-8hr'!$A:$Y,$IU89+N$23-$G$23,$IT89)</f>
        <v>51.000000000000007</v>
      </c>
      <c r="O89" s="12">
        <f>INDEX('O3-8hr'!$A:$Y,$IU89+O$23-$G$23,$IT89)</f>
        <v>55</v>
      </c>
      <c r="P89" s="12">
        <f>INDEX('O3-8hr'!$A:$Y,$IU89+P$23-$G$23,$IT89)</f>
        <v>46</v>
      </c>
      <c r="Q89" s="12">
        <f>INDEX('O3-8hr'!$A:$Y,$IU89+Q$23-$G$23,$IT89)</f>
        <v>40</v>
      </c>
      <c r="R89" s="12">
        <f>INDEX('O3-8hr'!$A:$Y,$IU89+R$23-$G$23,$IT89)</f>
        <v>34</v>
      </c>
      <c r="S89" s="12">
        <f>INDEX('O3-8hr'!$A:$Y,$IU89+S$23-$G$23,$IT89)</f>
        <v>40</v>
      </c>
      <c r="T89" s="12">
        <f>INDEX('O3-8hr'!$A:$Y,$IU89+T$23-$G$23,$IT89)</f>
        <v>39</v>
      </c>
      <c r="U89" s="12">
        <f>INDEX('O3-8hr'!$A:$Y,$IU89+U$23-$G$23,$IT89)</f>
        <v>17</v>
      </c>
      <c r="V89" s="12">
        <f>INDEX('O3-8hr'!$A:$Y,$IU89+V$23-$G$23,$IT89)</f>
        <v>39</v>
      </c>
      <c r="W89" s="12">
        <f>INDEX('O3-8hr'!$A:$Y,$IU89+W$23-$G$23,$IT89)</f>
        <v>42</v>
      </c>
      <c r="X89" s="12">
        <f>INDEX('O3-8hr'!$A:$Y,$IU89+X$23-$G$23,$IT89)</f>
        <v>33</v>
      </c>
      <c r="Y89" s="12">
        <f>INDEX('O3-8hr'!$A:$Y,$IU89+Y$23-$G$23,$IT89)</f>
        <v>34</v>
      </c>
      <c r="Z89" s="12">
        <f>INDEX('O3-8hr'!$A:$Y,$IU89+Z$23-$G$23,$IT89)</f>
        <v>36.000000000000007</v>
      </c>
      <c r="AA89" s="12">
        <f>INDEX('O3-8hr'!$A:$Y,$IU89+AA$23-$G$23,$IT89)</f>
        <v>42</v>
      </c>
      <c r="AB89" s="12">
        <f>INDEX('O3-8hr'!$A:$Y,$IU89+AB$23-$G$23,$IT89)</f>
        <v>46</v>
      </c>
      <c r="AC89" s="12">
        <f>INDEX('O3-8hr'!$A:$Y,$IU89+AC$23-$G$23,$IT89)</f>
        <v>51.000000000000007</v>
      </c>
      <c r="AD89" s="12">
        <f>INDEX('O3-8hr'!$A:$Y,$IU89+AD$23-$G$23,$IT89)</f>
        <v>53.000000000000007</v>
      </c>
      <c r="AE89" s="12">
        <f>INDEX('O3-8hr'!$A:$Y,$IU89+AE$23-$G$23,$IT89)</f>
        <v>39</v>
      </c>
      <c r="AF89" s="12">
        <f>INDEX('O3-8hr'!$A:$Y,$IU89+AF$23-$G$23,$IT89)</f>
        <v>40</v>
      </c>
      <c r="AG89" s="12">
        <f>INDEX('O3-8hr'!$A:$Y,$IU89+AG$23-$G$23,$IT89)</f>
        <v>40</v>
      </c>
      <c r="AH89" s="12">
        <f>INDEX('O3-8hr'!$A:$Y,$IU89+AH$23-$G$23,$IT89)</f>
        <v>44.000000000000007</v>
      </c>
      <c r="AI89" s="12">
        <f>INDEX('O3-8hr'!$A:$Y,$IU89+AI$23-$G$23,$IT89)</f>
        <v>45.000000000000007</v>
      </c>
      <c r="AJ89" s="12">
        <f>INDEX('O3-8hr'!$A:$Y,$IU89+AJ$23-$G$23,$IT89)</f>
        <v>50</v>
      </c>
      <c r="AK89" s="12">
        <f>INDEX('O3-8hr'!$A:$Y,$IU89+AK$23-$G$23,$IT89)</f>
        <v>50</v>
      </c>
      <c r="AL89" s="12">
        <f>INDEX('O3-8hr'!$A:$Y,$IU89+AL$23-$G$23,$IT89)</f>
        <v>38</v>
      </c>
      <c r="AM89" s="12">
        <f>INDEX('O3-8hr'!$A:$Y,$IU89+AM$23-$G$23,$IT89)</f>
        <v>40</v>
      </c>
      <c r="AN89" s="12">
        <f>INDEX('O3-8hr'!$A:$Y,$IU89+AN$23-$G$23,$IT89)</f>
        <v>44.000000000000007</v>
      </c>
      <c r="AO89" s="12">
        <f>INDEX('O3-8hr'!$A:$Y,$IU89+AO$23-$G$23,$IT89)</f>
        <v>44.000000000000007</v>
      </c>
      <c r="AP89" s="12">
        <f>INDEX('O3-8hr'!$A:$Y,$IU89+AP$23-$G$23,$IT89)</f>
        <v>38</v>
      </c>
      <c r="AQ89" s="12">
        <f>INDEX('O3-8hr'!$A:$Y,$IU89+AQ$23-$G$23,$IT89)</f>
        <v>49</v>
      </c>
      <c r="AR89" s="12">
        <f>INDEX('O3-8hr'!$A:$Y,$IU89+AR$23-$G$23,$IT89)</f>
        <v>43</v>
      </c>
      <c r="AS89" s="12">
        <f>INDEX('O3-8hr'!$A:$Y,$IU89+AS$23-$G$23,$IT89)</f>
        <v>41</v>
      </c>
      <c r="AT89" s="12">
        <f>INDEX('O3-8hr'!$A:$Y,$IU89+AT$23-$G$23,$IT89)</f>
        <v>37.000000000000007</v>
      </c>
      <c r="AU89" s="12">
        <f>INDEX('O3-8hr'!$A:$Y,$IU89+AU$23-$G$23,$IT89)</f>
        <v>43</v>
      </c>
      <c r="AV89" s="12">
        <f>INDEX('O3-8hr'!$A:$Y,$IU89+AV$23-$G$23,$IT89)</f>
        <v>48</v>
      </c>
      <c r="AW89" s="12">
        <f>INDEX('O3-8hr'!$A:$Y,$IU89+AW$23-$G$23,$IT89)</f>
        <v>37.000000000000007</v>
      </c>
      <c r="AX89" s="12">
        <f>INDEX('O3-8hr'!$A:$Y,$IU89+AX$23-$G$23,$IT89)</f>
        <v>44.000000000000007</v>
      </c>
      <c r="AY89" s="12">
        <f>INDEX('O3-8hr'!$A:$Y,$IU89+AY$23-$G$23,$IT89)</f>
        <v>43</v>
      </c>
      <c r="AZ89" s="12">
        <f>INDEX('O3-8hr'!$A:$Y,$IU89+AZ$23-$G$23,$IT89)</f>
        <v>46</v>
      </c>
      <c r="BA89" s="12">
        <f>INDEX('O3-8hr'!$A:$Y,$IU89+BA$23-$G$23,$IT89)</f>
        <v>50</v>
      </c>
      <c r="BB89" s="12">
        <f>INDEX('O3-8hr'!$A:$Y,$IU89+BB$23-$G$23,$IT89)</f>
        <v>51.000000000000007</v>
      </c>
      <c r="BC89" s="12">
        <f>INDEX('O3-8hr'!$A:$Y,$IU89+BC$23-$G$23,$IT89)</f>
        <v>64</v>
      </c>
      <c r="BD89" s="12">
        <f>INDEX('O3-8hr'!$A:$Y,$IU89+BD$23-$G$23,$IT89)</f>
        <v>61.000000000000007</v>
      </c>
      <c r="BE89" s="12">
        <f>INDEX('O3-8hr'!$A:$Y,$IU89+BE$23-$G$23,$IT89)</f>
        <v>49</v>
      </c>
      <c r="BF89" s="12">
        <f>INDEX('O3-8hr'!$A:$Y,$IU89+BF$23-$G$23,$IT89)</f>
        <v>52.000000000000007</v>
      </c>
      <c r="BG89" s="12">
        <f>INDEX('O3-8hr'!$A:$Y,$IU89+BG$23-$G$23,$IT89)</f>
        <v>50</v>
      </c>
      <c r="BH89" s="12">
        <f>INDEX('O3-8hr'!$A:$Y,$IU89+BH$23-$G$23,$IT89)</f>
        <v>37.000000000000007</v>
      </c>
      <c r="BI89" s="12">
        <f>INDEX('O3-8hr'!$A:$Y,$IU89+BI$23-$G$23,$IT89)</f>
        <v>51.000000000000007</v>
      </c>
      <c r="BJ89" s="12">
        <f>INDEX('O3-8hr'!$A:$Y,$IU89+BJ$23-$G$23,$IT89)</f>
        <v>54</v>
      </c>
      <c r="BK89" s="12">
        <f>INDEX('O3-8hr'!$A:$Y,$IU89+BK$23-$G$23,$IT89)</f>
        <v>63</v>
      </c>
      <c r="BL89" s="12">
        <f>INDEX('O3-8hr'!$A:$Y,$IU89+BL$23-$G$23,$IT89)</f>
        <v>32</v>
      </c>
      <c r="BM89" s="12">
        <f>INDEX('O3-8hr'!$A:$Y,$IU89+BM$23-$G$23,$IT89)</f>
        <v>41</v>
      </c>
      <c r="BN89" s="12">
        <f>INDEX('O3-8hr'!$A:$Y,$IU89+BN$23-$G$23,$IT89)</f>
        <v>37.000000000000007</v>
      </c>
      <c r="BO89" s="12">
        <f>INDEX('O3-8hr'!$A:$Y,$IU89+BO$23-$G$23,$IT89)</f>
        <v>43</v>
      </c>
      <c r="BP89" s="12">
        <f>INDEX('O3-8hr'!$A:$Y,$IU89+BP$23-$G$23,$IT89)</f>
        <v>35</v>
      </c>
      <c r="BQ89" s="12">
        <f>INDEX('O3-8hr'!$A:$Y,$IU89+BQ$23-$G$23,$IT89)</f>
        <v>33</v>
      </c>
      <c r="BR89" s="12">
        <f>INDEX('O3-8hr'!$A:$Y,$IU89+BR$23-$G$23,$IT89)</f>
        <v>31</v>
      </c>
      <c r="BS89" s="12">
        <f>INDEX('O3-8hr'!$A:$Y,$IU89+BS$23-$G$23,$IT89)</f>
        <v>29</v>
      </c>
      <c r="BT89" s="12">
        <f>INDEX('O3-8hr'!$A:$Y,$IU89+BT$23-$G$23,$IT89)</f>
        <v>21</v>
      </c>
      <c r="BU89" s="12">
        <f>INDEX('O3-8hr'!$A:$Y,$IU89+BU$23-$G$23,$IT89)</f>
        <v>24</v>
      </c>
      <c r="BV89" s="12">
        <f>INDEX('O3-8hr'!$A:$Y,$IU89+BV$23-$G$23,$IT89)</f>
        <v>33</v>
      </c>
      <c r="BW89" s="12">
        <f>INDEX('O3-8hr'!$A:$Y,$IU89+BW$23-$G$23,$IT89)</f>
        <v>42</v>
      </c>
      <c r="BX89" s="12">
        <f>INDEX('O3-8hr'!$A:$Y,$IU89+BX$23-$G$23,$IT89)</f>
        <v>43</v>
      </c>
      <c r="BY89" s="12">
        <f>INDEX('O3-8hr'!$A:$Y,$IU89+BY$23-$G$23,$IT89)</f>
        <v>35</v>
      </c>
      <c r="BZ89" s="12">
        <f>INDEX('O3-8hr'!$A:$Y,$IU89+BZ$23-$G$23,$IT89)</f>
        <v>33</v>
      </c>
      <c r="CA89" s="12">
        <f>INDEX('O3-8hr'!$A:$Y,$IU89+CA$23-$G$23,$IT89)</f>
        <v>50</v>
      </c>
      <c r="CB89" s="12">
        <f>INDEX('O3-8hr'!$A:$Y,$IU89+CB$23-$G$23,$IT89)</f>
        <v>35</v>
      </c>
      <c r="CC89" s="12">
        <f>INDEX('O3-8hr'!$A:$Y,$IU89+CC$23-$G$23,$IT89)</f>
        <v>51.000000000000007</v>
      </c>
      <c r="CD89" s="12">
        <f>INDEX('O3-8hr'!$A:$Y,$IU89+CD$23-$G$23,$IT89)</f>
        <v>39</v>
      </c>
      <c r="CE89" s="12">
        <f>INDEX('O3-8hr'!$A:$Y,$IU89+CE$23-$G$23,$IT89)</f>
        <v>44.000000000000007</v>
      </c>
      <c r="CF89" s="12">
        <f>INDEX('O3-8hr'!$A:$Y,$IU89+CF$23-$G$23,$IT89)</f>
        <v>28</v>
      </c>
      <c r="CG89" s="12">
        <f>INDEX('O3-8hr'!$A:$Y,$IU89+CG$23-$G$23,$IT89)</f>
        <v>43</v>
      </c>
      <c r="CH89" s="12">
        <f>INDEX('O3-8hr'!$A:$Y,$IU89+CH$23-$G$23,$IT89)</f>
        <v>54</v>
      </c>
      <c r="CI89" s="12">
        <f>INDEX('O3-8hr'!$A:$Y,$IU89+CI$23-$G$23,$IT89)</f>
        <v>50</v>
      </c>
      <c r="CJ89" s="12">
        <f>INDEX('O3-8hr'!$A:$Y,$IU89+CJ$23-$G$23,$IT89)</f>
        <v>44.000000000000007</v>
      </c>
      <c r="CK89" s="12">
        <f>INDEX('O3-8hr'!$A:$Y,$IU89+CK$23-$G$23,$IT89)</f>
        <v>42</v>
      </c>
      <c r="CL89" s="12">
        <f>INDEX('O3-8hr'!$A:$Y,$IU89+CL$23-$G$23,$IT89)</f>
        <v>49</v>
      </c>
      <c r="CM89" s="12">
        <f>INDEX('O3-8hr'!$A:$Y,$IU89+CM$23-$G$23,$IT89)</f>
        <v>53.000000000000007</v>
      </c>
      <c r="CN89" s="12">
        <f>INDEX('O3-8hr'!$A:$Y,$IU89+CN$23-$G$23,$IT89)</f>
        <v>13.000000000000002</v>
      </c>
      <c r="CO89" s="12">
        <f>INDEX('O3-8hr'!$A:$Y,$IU89+CO$23-$G$23,$IT89)</f>
        <v>69</v>
      </c>
      <c r="CP89" s="12">
        <f>INDEX('O3-8hr'!$A:$Y,$IU89+CP$23-$G$23,$IT89)</f>
        <v>58</v>
      </c>
      <c r="CQ89" s="12">
        <f>INDEX('O3-8hr'!$A:$Y,$IU89+CQ$23-$G$23,$IT89)</f>
        <v>52.000000000000007</v>
      </c>
      <c r="CR89" s="12">
        <f>INDEX('O3-8hr'!$A:$Y,$IU89+CR$23-$G$23,$IT89)</f>
        <v>29</v>
      </c>
      <c r="CS89" s="12">
        <f>INDEX('O3-8hr'!$A:$Y,$IU89+CS$23-$G$23,$IT89)</f>
        <v>15.000000000000002</v>
      </c>
      <c r="CT89" s="12">
        <f>INDEX('O3-8hr'!$A:$Y,$IU89+CT$23-$G$23,$IT89)</f>
        <v>45.000000000000007</v>
      </c>
      <c r="CU89" s="12">
        <f>INDEX('O3-8hr'!$A:$Y,$IU89+CU$23-$G$23,$IT89)</f>
        <v>52.000000000000007</v>
      </c>
      <c r="CV89" s="12">
        <f>INDEX('O3-8hr'!$A:$Y,$IU89+CV$23-$G$23,$IT89)</f>
        <v>32</v>
      </c>
      <c r="CW89" s="12">
        <f>INDEX('O3-8hr'!$A:$Y,$IU89+CW$23-$G$23,$IT89)</f>
        <v>20</v>
      </c>
      <c r="CX89" s="12">
        <f>INDEX('O3-8hr'!$A:$Y,$IU89+CX$23-$G$23,$IT89)</f>
        <v>40</v>
      </c>
      <c r="CY89" s="12">
        <f>INDEX('O3-8hr'!$A:$Y,$IU89+CY$23-$G$23,$IT89)</f>
        <v>37.000000000000007</v>
      </c>
      <c r="CZ89" s="12">
        <f>INDEX('O3-8hr'!$A:$Y,$IU89+CZ$23-$G$23,$IT89)</f>
        <v>54</v>
      </c>
      <c r="DA89" s="12">
        <f>INDEX('O3-8hr'!$A:$Y,$IU89+DA$23-$G$23,$IT89)</f>
        <v>54</v>
      </c>
      <c r="DB89" s="12">
        <f>INDEX('O3-8hr'!$A:$Y,$IU89+DB$23-$G$23,$IT89)</f>
        <v>30</v>
      </c>
      <c r="DC89" s="12">
        <f>INDEX('O3-8hr'!$A:$Y,$IU89+DC$23-$G$23,$IT89)</f>
        <v>47</v>
      </c>
      <c r="DD89" s="12">
        <f>INDEX('O3-8hr'!$A:$Y,$IU89+DD$23-$G$23,$IT89)</f>
        <v>46</v>
      </c>
      <c r="DE89" s="12">
        <f>INDEX('O3-8hr'!$A:$Y,$IU89+DE$23-$G$23,$IT89)</f>
        <v>70</v>
      </c>
      <c r="DF89" s="12">
        <f>INDEX('O3-8hr'!$A:$Y,$IU89+DF$23-$G$23,$IT89)</f>
        <v>56</v>
      </c>
      <c r="DG89" s="12">
        <f>INDEX('O3-8hr'!$A:$Y,$IU89+DG$23-$G$23,$IT89)</f>
        <v>48</v>
      </c>
      <c r="DH89" s="12">
        <f>INDEX('O3-8hr'!$A:$Y,$IU89+DH$23-$G$23,$IT89)</f>
        <v>62</v>
      </c>
      <c r="DI89" s="12">
        <f>INDEX('O3-8hr'!$A:$Y,$IU89+DI$23-$G$23,$IT89)</f>
        <v>60</v>
      </c>
      <c r="DJ89" s="12">
        <f>INDEX('O3-8hr'!$A:$Y,$IU89+DJ$23-$G$23,$IT89)</f>
        <v>43</v>
      </c>
      <c r="DK89" s="12">
        <f>INDEX('O3-8hr'!$A:$Y,$IU89+DK$23-$G$23,$IT89)</f>
        <v>53.000000000000007</v>
      </c>
      <c r="DL89" s="12">
        <f>INDEX('O3-8hr'!$A:$Y,$IU89+DL$23-$G$23,$IT89)</f>
        <v>50</v>
      </c>
      <c r="DM89" s="12">
        <f>INDEX('O3-8hr'!$A:$Y,$IU89+DM$23-$G$23,$IT89)</f>
        <v>68</v>
      </c>
      <c r="DN89" s="12">
        <f>INDEX('O3-8hr'!$A:$Y,$IU89+DN$23-$G$23,$IT89)</f>
        <v>68</v>
      </c>
      <c r="DO89" s="12">
        <f>INDEX('O3-8hr'!$A:$Y,$IU89+DO$23-$G$23,$IT89)</f>
        <v>46</v>
      </c>
      <c r="DP89" s="12">
        <f>INDEX('O3-8hr'!$A:$Y,$IU89+DP$23-$G$23,$IT89)</f>
        <v>59.000000000000007</v>
      </c>
      <c r="DQ89" s="12">
        <f>INDEX('O3-8hr'!$A:$Y,$IU89+DQ$23-$G$23,$IT89)</f>
        <v>47</v>
      </c>
      <c r="DR89" s="12">
        <f>INDEX('O3-8hr'!$A:$Y,$IU89+DR$23-$G$23,$IT89)</f>
        <v>45.000000000000007</v>
      </c>
      <c r="DS89" s="12">
        <f>INDEX('O3-8hr'!$A:$Y,$IU89+DS$23-$G$23,$IT89)</f>
        <v>48</v>
      </c>
      <c r="DT89" s="12">
        <f>INDEX('O3-8hr'!$A:$Y,$IU89+DT$23-$G$23,$IT89)</f>
        <v>47</v>
      </c>
      <c r="DU89" s="12">
        <f>INDEX('O3-8hr'!$A:$Y,$IU89+DU$23-$G$23,$IT89)</f>
        <v>45.000000000000007</v>
      </c>
      <c r="DV89" s="12">
        <f>INDEX('O3-8hr'!$A:$Y,$IU89+DV$23-$G$23,$IT89)</f>
        <v>43</v>
      </c>
      <c r="DW89" s="12">
        <f>INDEX('O3-8hr'!$A:$Y,$IU89+DW$23-$G$23,$IT89)</f>
        <v>56</v>
      </c>
      <c r="DX89" s="12">
        <f>INDEX('O3-8hr'!$A:$Y,$IU89+DX$23-$G$23,$IT89)</f>
        <v>54</v>
      </c>
      <c r="DY89" s="12">
        <f>INDEX('O3-8hr'!$A:$Y,$IU89+DY$23-$G$23,$IT89)</f>
        <v>46</v>
      </c>
      <c r="DZ89" s="12">
        <f>INDEX('O3-8hr'!$A:$Y,$IU89+DZ$23-$G$23,$IT89)</f>
        <v>41</v>
      </c>
      <c r="EA89" s="12">
        <f>INDEX('O3-8hr'!$A:$Y,$IU89+EA$23-$G$23,$IT89)</f>
        <v>40</v>
      </c>
      <c r="EB89" s="12">
        <f>INDEX('O3-8hr'!$A:$Y,$IU89+EB$23-$G$23,$IT89)</f>
        <v>48</v>
      </c>
      <c r="EC89" s="12">
        <f>INDEX('O3-8hr'!$A:$Y,$IU89+EC$23-$G$23,$IT89)</f>
        <v>45.000000000000007</v>
      </c>
      <c r="ED89" s="12">
        <f>INDEX('O3-8hr'!$A:$Y,$IU89+ED$23-$G$23,$IT89)</f>
        <v>48</v>
      </c>
      <c r="EE89" s="12">
        <f>INDEX('O3-8hr'!$A:$Y,$IU89+EE$23-$G$23,$IT89)</f>
        <v>60</v>
      </c>
      <c r="EF89" s="12">
        <f>INDEX('O3-8hr'!$A:$Y,$IU89+EF$23-$G$23,$IT89)</f>
        <v>65</v>
      </c>
      <c r="EG89" s="12">
        <f>INDEX('O3-8hr'!$A:$Y,$IU89+EG$23-$G$23,$IT89)</f>
        <v>32</v>
      </c>
      <c r="EH89" s="12">
        <f>INDEX('O3-8hr'!$A:$Y,$IU89+EH$23-$G$23,$IT89)</f>
        <v>43</v>
      </c>
      <c r="EI89" s="12">
        <f>INDEX('O3-8hr'!$A:$Y,$IU89+EI$23-$G$23,$IT89)</f>
        <v>45.000000000000007</v>
      </c>
      <c r="EJ89" s="12">
        <f>INDEX('O3-8hr'!$A:$Y,$IU89+EJ$23-$G$23,$IT89)</f>
        <v>49</v>
      </c>
      <c r="EK89" s="12">
        <f>INDEX('O3-8hr'!$A:$Y,$IU89+EK$23-$G$23,$IT89)</f>
        <v>37.000000000000007</v>
      </c>
      <c r="EL89" s="12">
        <f>INDEX('O3-8hr'!$A:$Y,$IU89+EL$23-$G$23,$IT89)</f>
        <v>49</v>
      </c>
      <c r="EM89" s="12">
        <f>INDEX('O3-8hr'!$A:$Y,$IU89+EM$23-$G$23,$IT89)</f>
        <v>49</v>
      </c>
      <c r="EN89" s="12">
        <f>INDEX('O3-8hr'!$A:$Y,$IU89+EN$23-$G$23,$IT89)</f>
        <v>50</v>
      </c>
      <c r="EO89" s="12">
        <f>INDEX('O3-8hr'!$A:$Y,$IU89+EO$23-$G$23,$IT89)</f>
        <v>53.000000000000007</v>
      </c>
      <c r="EP89" s="12">
        <f>INDEX('O3-8hr'!$A:$Y,$IU89+EP$23-$G$23,$IT89)</f>
        <v>47</v>
      </c>
      <c r="EQ89" s="12">
        <f>INDEX('O3-8hr'!$A:$Y,$IU89+EQ$23-$G$23,$IT89)</f>
        <v>54</v>
      </c>
      <c r="ER89" s="12">
        <f>INDEX('O3-8hr'!$A:$Y,$IU89+ER$23-$G$23,$IT89)</f>
        <v>40</v>
      </c>
      <c r="ES89" s="12">
        <f>INDEX('O3-8hr'!$A:$Y,$IU89+ES$23-$G$23,$IT89)</f>
        <v>62</v>
      </c>
      <c r="ET89" s="12">
        <f>INDEX('O3-8hr'!$A:$Y,$IU89+ET$23-$G$23,$IT89)</f>
        <v>58</v>
      </c>
      <c r="EU89" s="12">
        <f>INDEX('O3-8hr'!$A:$Y,$IU89+EU$23-$G$23,$IT89)</f>
        <v>63</v>
      </c>
      <c r="EV89" s="12">
        <f>INDEX('O3-8hr'!$A:$Y,$IU89+EV$23-$G$23,$IT89)</f>
        <v>47</v>
      </c>
      <c r="EW89" s="12">
        <f>INDEX('O3-8hr'!$A:$Y,$IU89+EW$23-$G$23,$IT89)</f>
        <v>55</v>
      </c>
      <c r="EX89" s="12">
        <f>INDEX('O3-8hr'!$A:$Y,$IU89+EX$23-$G$23,$IT89)</f>
        <v>63</v>
      </c>
      <c r="EY89" s="12">
        <f>INDEX('O3-8hr'!$A:$Y,$IU89+EY$23-$G$23,$IT89)</f>
        <v>56</v>
      </c>
      <c r="EZ89" s="12">
        <f>INDEX('O3-8hr'!$A:$Y,$IU89+EZ$23-$G$23,$IT89)</f>
        <v>60</v>
      </c>
      <c r="FA89" s="12">
        <f>INDEX('O3-8hr'!$A:$Y,$IU89+FA$23-$G$23,$IT89)</f>
        <v>57</v>
      </c>
      <c r="FB89" s="12">
        <f>INDEX('O3-8hr'!$A:$Y,$IU89+FB$23-$G$23,$IT89)</f>
        <v>57</v>
      </c>
      <c r="FC89" s="12">
        <f>INDEX('O3-8hr'!$A:$Y,$IU89+FC$23-$G$23,$IT89)</f>
        <v>42</v>
      </c>
      <c r="FD89" s="12">
        <f>INDEX('O3-8hr'!$A:$Y,$IU89+FD$23-$G$23,$IT89)</f>
        <v>29</v>
      </c>
      <c r="FE89" s="12">
        <f>INDEX('O3-8hr'!$A:$Y,$IU89+FE$23-$G$23,$IT89)</f>
        <v>29</v>
      </c>
      <c r="FF89" s="12">
        <f>INDEX('O3-8hr'!$A:$Y,$IU89+FF$23-$G$23,$IT89)</f>
        <v>31</v>
      </c>
      <c r="FG89" s="12">
        <f>INDEX('O3-8hr'!$A:$Y,$IU89+FG$23-$G$23,$IT89)</f>
        <v>28</v>
      </c>
      <c r="FH89" s="12">
        <f>INDEX('O3-8hr'!$A:$Y,$IU89+FH$23-$G$23,$IT89)</f>
        <v>38</v>
      </c>
      <c r="FI89" s="12">
        <f>INDEX('O3-8hr'!$A:$Y,$IU89+FI$23-$G$23,$IT89)</f>
        <v>45.000000000000007</v>
      </c>
      <c r="FJ89" s="12">
        <f>INDEX('O3-8hr'!$A:$Y,$IU89+FJ$23-$G$23,$IT89)</f>
        <v>41</v>
      </c>
      <c r="FK89" s="12">
        <f>INDEX('O3-8hr'!$A:$Y,$IU89+FK$23-$G$23,$IT89)</f>
        <v>39</v>
      </c>
      <c r="FL89" s="12">
        <f>INDEX('O3-8hr'!$A:$Y,$IU89+FL$23-$G$23,$IT89)</f>
        <v>46</v>
      </c>
      <c r="FM89" s="12">
        <f>INDEX('O3-8hr'!$A:$Y,$IU89+FM$23-$G$23,$IT89)</f>
        <v>24</v>
      </c>
      <c r="FN89" s="12">
        <f>INDEX('O3-8hr'!$A:$Y,$IU89+FN$23-$G$23,$IT89)</f>
        <v>29</v>
      </c>
      <c r="FO89" s="12">
        <f>INDEX('O3-8hr'!$A:$Y,$IU89+FO$23-$G$23,$IT89)</f>
        <v>33</v>
      </c>
      <c r="FP89" s="12">
        <f>INDEX('O3-8hr'!$A:$Y,$IU89+FP$23-$G$23,$IT89)</f>
        <v>37.000000000000007</v>
      </c>
      <c r="FQ89" s="12">
        <f>INDEX('O3-8hr'!$A:$Y,$IU89+FQ$23-$G$23,$IT89)</f>
        <v>40</v>
      </c>
      <c r="FR89" s="12">
        <f>INDEX('O3-8hr'!$A:$Y,$IU89+FR$23-$G$23,$IT89)</f>
        <v>49</v>
      </c>
      <c r="FS89" s="12">
        <f>INDEX('O3-8hr'!$A:$Y,$IU89+FS$23-$G$23,$IT89)</f>
        <v>35</v>
      </c>
      <c r="FT89" s="12">
        <f>INDEX('O3-8hr'!$A:$Y,$IU89+FT$23-$G$23,$IT89)</f>
        <v>47</v>
      </c>
      <c r="FU89" s="12">
        <f>INDEX('O3-8hr'!$A:$Y,$IU89+FU$23-$G$23,$IT89)</f>
        <v>48</v>
      </c>
      <c r="FV89" s="12">
        <f>INDEX('O3-8hr'!$A:$Y,$IU89+FV$23-$G$23,$IT89)</f>
        <v>60</v>
      </c>
      <c r="FW89" s="12">
        <f>INDEX('O3-8hr'!$A:$Y,$IU89+FW$23-$G$23,$IT89)</f>
        <v>48</v>
      </c>
      <c r="FX89" s="12">
        <f>INDEX('O3-8hr'!$A:$Y,$IU89+FX$23-$G$23,$IT89)</f>
        <v>38</v>
      </c>
      <c r="FY89" s="12">
        <f>INDEX('O3-8hr'!$A:$Y,$IU89+FY$23-$G$23,$IT89)</f>
        <v>33</v>
      </c>
      <c r="FZ89" s="12">
        <f>INDEX('O3-8hr'!$A:$Y,$IU89+FZ$23-$G$23,$IT89)</f>
        <v>50</v>
      </c>
      <c r="GA89" s="12">
        <f>INDEX('O3-8hr'!$A:$Y,$IU89+GA$23-$G$23,$IT89)</f>
        <v>57</v>
      </c>
      <c r="GB89" s="12">
        <f>INDEX('O3-8hr'!$A:$Y,$IU89+GB$23-$G$23,$IT89)</f>
        <v>49</v>
      </c>
      <c r="GC89" s="12">
        <f>INDEX('O3-8hr'!$A:$Y,$IU89+GC$23-$G$23,$IT89)</f>
        <v>53.000000000000007</v>
      </c>
      <c r="GD89" s="12">
        <f>INDEX('O3-8hr'!$A:$Y,$IU89+GD$23-$G$23,$IT89)</f>
        <v>49</v>
      </c>
      <c r="GE89" s="12">
        <f>INDEX('O3-8hr'!$A:$Y,$IU89+GE$23-$G$23,$IT89)</f>
        <v>45.000000000000007</v>
      </c>
      <c r="GF89" s="12">
        <f>INDEX('O3-8hr'!$A:$Y,$IU89+GF$23-$G$23,$IT89)</f>
        <v>62</v>
      </c>
      <c r="GG89" s="12">
        <f>INDEX('O3-8hr'!$A:$Y,$IU89+GG$23-$G$23,$IT89)</f>
        <v>51.000000000000007</v>
      </c>
      <c r="GH89" s="12">
        <f>INDEX('O3-8hr'!$A:$Y,$IU89+GH$23-$G$23,$IT89)</f>
        <v>55</v>
      </c>
      <c r="GI89" s="12">
        <f>INDEX('O3-8hr'!$A:$Y,$IU89+GI$23-$G$23,$IT89)</f>
        <v>45.000000000000007</v>
      </c>
      <c r="GJ89" s="12">
        <f>INDEX('O3-8hr'!$A:$Y,$IU89+GJ$23-$G$23,$IT89)</f>
        <v>31</v>
      </c>
      <c r="GK89" s="12">
        <f>INDEX('O3-8hr'!$A:$Y,$IU89+GK$23-$G$23,$IT89)</f>
        <v>25</v>
      </c>
      <c r="GL89" s="12">
        <f>INDEX('O3-8hr'!$A:$Y,$IU89+GL$23-$G$23,$IT89)</f>
        <v>30</v>
      </c>
      <c r="GM89" s="12">
        <f>INDEX('O3-8hr'!$A:$Y,$IU89+GM$23-$G$23,$IT89)</f>
        <v>39</v>
      </c>
      <c r="GN89" s="12">
        <f>INDEX('O3-8hr'!$A:$Y,$IU89+GN$23-$G$23,$IT89)</f>
        <v>36.000000000000007</v>
      </c>
      <c r="GO89" s="12">
        <f>INDEX('O3-8hr'!$A:$Y,$IU89+GO$23-$G$23,$IT89)</f>
        <v>46</v>
      </c>
      <c r="GP89" s="12">
        <f>INDEX('O3-8hr'!$A:$Y,$IU89+GP$23-$G$23,$IT89)</f>
        <v>53.000000000000007</v>
      </c>
      <c r="GQ89" s="12">
        <f>INDEX('O3-8hr'!$A:$Y,$IU89+GQ$23-$G$23,$IT89)</f>
        <v>55</v>
      </c>
      <c r="GR89" s="12">
        <f>INDEX('O3-8hr'!$A:$Y,$IU89+GR$23-$G$23,$IT89)</f>
        <v>46</v>
      </c>
      <c r="GS89" s="12">
        <f>INDEX('O3-8hr'!$A:$Y,$IU89+GS$23-$G$23,$IT89)</f>
        <v>39</v>
      </c>
      <c r="GT89" s="12">
        <f>INDEX('O3-8hr'!$A:$Y,$IU89+GT$23-$G$23,$IT89)</f>
        <v>32</v>
      </c>
      <c r="GU89" s="12">
        <f>INDEX('O3-8hr'!$A:$Y,$IU89+GU$23-$G$23,$IT89)</f>
        <v>45.000000000000007</v>
      </c>
      <c r="GV89" s="12">
        <f>INDEX('O3-8hr'!$A:$Y,$IU89+GV$23-$G$23,$IT89)</f>
        <v>60</v>
      </c>
      <c r="GW89" s="12">
        <f>INDEX('O3-8hr'!$A:$Y,$IU89+GW$23-$G$23,$IT89)</f>
        <v>32</v>
      </c>
      <c r="GX89" s="12">
        <f>INDEX('O3-8hr'!$A:$Y,$IU89+GX$23-$G$23,$IT89)</f>
        <v>30</v>
      </c>
      <c r="GY89" s="12">
        <f>INDEX('O3-8hr'!$A:$Y,$IU89+GY$23-$G$23,$IT89)</f>
        <v>35</v>
      </c>
      <c r="GZ89" s="12">
        <f>INDEX('O3-8hr'!$A:$Y,$IU89+GZ$23-$G$23,$IT89)</f>
        <v>25</v>
      </c>
      <c r="HA89" s="12">
        <f>INDEX('O3-8hr'!$A:$Y,$IU89+HA$23-$G$23,$IT89)</f>
        <v>21</v>
      </c>
      <c r="HB89" s="12">
        <f>INDEX('O3-8hr'!$A:$Y,$IU89+HB$23-$G$23,$IT89)</f>
        <v>14</v>
      </c>
      <c r="HC89" s="12">
        <f>INDEX('O3-8hr'!$A:$Y,$IU89+HC$23-$G$23,$IT89)</f>
        <v>42</v>
      </c>
      <c r="HD89" s="12">
        <f>INDEX('O3-8hr'!$A:$Y,$IU89+HD$23-$G$23,$IT89)</f>
        <v>49</v>
      </c>
      <c r="HE89" s="12">
        <f>INDEX('O3-8hr'!$A:$Y,$IU89+HE$23-$G$23,$IT89)</f>
        <v>69</v>
      </c>
      <c r="HF89" s="12">
        <f>INDEX('O3-8hr'!$A:$Y,$IU89+HF$23-$G$23,$IT89)</f>
        <v>12</v>
      </c>
      <c r="HG89" s="12">
        <f>INDEX('O3-8hr'!$A:$Y,$IU89+HG$23-$G$23,$IT89)</f>
        <v>33</v>
      </c>
      <c r="HH89" s="12">
        <f>INDEX('O3-8hr'!$A:$Y,$IU89+HH$23-$G$23,$IT89)</f>
        <v>39</v>
      </c>
      <c r="HI89" s="12">
        <f>INDEX('O3-8hr'!$A:$Y,$IU89+HI$23-$G$23,$IT89)</f>
        <v>19</v>
      </c>
      <c r="HJ89" s="12">
        <f>INDEX('O3-8hr'!$A:$Y,$IU89+HJ$23-$G$23,$IT89)</f>
        <v>31</v>
      </c>
      <c r="HK89" s="12">
        <f>INDEX('O3-8hr'!$A:$Y,$IU89+HK$23-$G$23,$IT89)</f>
        <v>26.000000000000004</v>
      </c>
      <c r="HL89" s="12">
        <f>INDEX('O3-8hr'!$A:$Y,$IU89+HL$23-$G$23,$IT89)</f>
        <v>27</v>
      </c>
      <c r="HM89" s="12">
        <f>INDEX('O3-8hr'!$A:$Y,$IU89+HM$23-$G$23,$IT89)</f>
        <v>31</v>
      </c>
      <c r="HN89" s="12">
        <f>INDEX('O3-8hr'!$A:$Y,$IU89+HN$23-$G$23,$IT89)</f>
        <v>27</v>
      </c>
      <c r="HO89" s="12">
        <f>INDEX('O3-8hr'!$A:$Y,$IU89+HO$23-$G$23,$IT89)</f>
        <v>36.000000000000007</v>
      </c>
      <c r="HP89" s="12">
        <f>INDEX('O3-8hr'!$A:$Y,$IU89+HP$23-$G$23,$IT89)</f>
        <v>27</v>
      </c>
      <c r="HQ89" s="12">
        <f>INDEX('O3-8hr'!$A:$Y,$IU89+HQ$23-$G$23,$IT89)</f>
        <v>27</v>
      </c>
      <c r="HR89" s="12">
        <f>INDEX('O3-8hr'!$A:$Y,$IU89+HR$23-$G$23,$IT89)</f>
        <v>35</v>
      </c>
      <c r="HS89" s="12">
        <f>INDEX('O3-8hr'!$A:$Y,$IU89+HS$23-$G$23,$IT89)</f>
        <v>31</v>
      </c>
      <c r="HT89" s="12">
        <f>INDEX('O3-8hr'!$A:$Y,$IU89+HT$23-$G$23,$IT89)</f>
        <v>32</v>
      </c>
      <c r="HU89" s="12">
        <f>INDEX('O3-8hr'!$A:$Y,$IU89+HU$23-$G$23,$IT89)</f>
        <v>24</v>
      </c>
      <c r="HV89" s="12">
        <f>INDEX('O3-8hr'!$A:$Y,$IU89+HV$23-$G$23,$IT89)</f>
        <v>32</v>
      </c>
      <c r="HW89" s="12">
        <f>INDEX('O3-8hr'!$A:$Y,$IU89+HW$23-$G$23,$IT89)</f>
        <v>35</v>
      </c>
      <c r="HX89" s="12">
        <f>INDEX('O3-8hr'!$A:$Y,$IU89+HX$23-$G$23,$IT89)</f>
        <v>35</v>
      </c>
      <c r="HY89" s="12">
        <f>INDEX('O3-8hr'!$A:$Y,$IU89+HY$23-$G$23,$IT89)</f>
        <v>35</v>
      </c>
      <c r="HZ89" s="12">
        <f>INDEX('O3-8hr'!$A:$Y,$IU89+HZ$23-$G$23,$IT89)</f>
        <v>26.000000000000004</v>
      </c>
      <c r="IA89" s="12">
        <f>INDEX('O3-8hr'!$A:$Y,$IU89+IA$23-$G$23,$IT89)</f>
        <v>41</v>
      </c>
      <c r="IB89" s="12">
        <f>INDEX('O3-8hr'!$A:$Y,$IU89+IB$23-$G$23,$IT89)</f>
        <v>42</v>
      </c>
      <c r="IC89" s="12">
        <f>INDEX('O3-8hr'!$A:$Y,$IU89+IC$23-$G$23,$IT89)</f>
        <v>42</v>
      </c>
      <c r="ID89" s="12">
        <f>INDEX('O3-8hr'!$A:$Y,$IU89+ID$23-$G$23,$IT89)</f>
        <v>43</v>
      </c>
      <c r="IE89" s="12">
        <f>INDEX('O3-8hr'!$A:$Y,$IU89+IE$23-$G$23,$IT89)</f>
        <v>40</v>
      </c>
      <c r="IF89" s="12">
        <f>INDEX('O3-8hr'!$A:$Y,$IU89+IF$23-$G$23,$IT89)</f>
        <v>37.000000000000007</v>
      </c>
      <c r="IG89" s="12">
        <f>INDEX('O3-8hr'!$A:$Y,$IU89+IG$23-$G$23,$IT89)</f>
        <v>32</v>
      </c>
      <c r="IH89" s="12">
        <f>INDEX('O3-8hr'!$A:$Y,$IU89+IH$23-$G$23,$IT89)</f>
        <v>25</v>
      </c>
      <c r="II89" s="12">
        <f>INDEX('O3-8hr'!$A:$Y,$IU89+II$23-$G$23,$IT89)</f>
        <v>35</v>
      </c>
      <c r="IJ89" s="12">
        <f>INDEX('O3-8hr'!$A:$Y,$IU89+IJ$23-$G$23,$IT89)</f>
        <v>40</v>
      </c>
      <c r="IK89" s="12">
        <f>INDEX('O3-8hr'!$A:$Y,$IU89+IK$23-$G$23,$IT89)</f>
        <v>28</v>
      </c>
      <c r="IL89" s="12">
        <f>INDEX('O3-8hr'!$A:$Y,$IU89+IL$23-$G$23,$IT89)</f>
        <v>29</v>
      </c>
      <c r="IM89" s="12">
        <f>INDEX('O3-8hr'!$A:$Y,$IU89+IM$23-$G$23,$IT89)</f>
        <v>36.000000000000007</v>
      </c>
      <c r="IN89" s="12">
        <f>INDEX('O3-8hr'!$A:$Y,$IU89+IN$23-$G$23,$IT89)</f>
        <v>37.000000000000007</v>
      </c>
      <c r="IO89" s="12">
        <f>INDEX('O3-8hr'!$A:$Y,$IU89+IO$23-$G$23,$IT89)</f>
        <v>39</v>
      </c>
      <c r="IP89" s="12">
        <f>INDEX('O3-8hr'!$A:$Y,$IU89+IP$23-$G$23,$IT89)</f>
        <v>45.000000000000007</v>
      </c>
      <c r="IQ89" s="17">
        <f>INDEX('O3-8hr'!$A:$Y,$IU89+IQ$23-$G$23,$IT89)</f>
        <v>24</v>
      </c>
      <c r="IR89" s="26">
        <f t="shared" si="59"/>
        <v>70</v>
      </c>
      <c r="IT89" s="26">
        <f>MATCH($B89,'O3-8hr'!$1:$1,0)</f>
        <v>14</v>
      </c>
      <c r="IU89" s="38">
        <f>MATCH(DATE($A89,$IT$19,$IU$19),'O3-8hr'!$B:$B,0)</f>
        <v>431</v>
      </c>
    </row>
    <row r="90" spans="1:255" ht="12.75" customHeight="1" x14ac:dyDescent="0.2">
      <c r="A90" s="26">
        <v>2016</v>
      </c>
      <c r="B90" s="26">
        <v>340210005</v>
      </c>
      <c r="C90" s="88">
        <f>INDEX(Sites!$A:$N,MATCH($B90,Sites!$A:$A,0),2)</f>
        <v>40.283092000000003</v>
      </c>
      <c r="D90" s="26" t="str">
        <f>INDEX(Sites!$A:$N,MATCH($B90,Sites!$A:$A,0),4)</f>
        <v>NJ</v>
      </c>
      <c r="E90" s="26" t="str">
        <f>INDEX(Sites!$A:$N,MATCH($B90,Sites!$A:$A,0),10)</f>
        <v>30.0</v>
      </c>
      <c r="F90" s="148" t="str">
        <f>INDEX(Sites!$A:$N,MATCH($B90,Sites!$A:$A,0),6)</f>
        <v>Rider University</v>
      </c>
      <c r="G90" s="18">
        <f>INDEX('O3-8hr'!$A:$Y,$IU90+G$23-$G$23,$IT90)</f>
        <v>41</v>
      </c>
      <c r="H90" s="12">
        <f>INDEX('O3-8hr'!$A:$Y,$IU90+H$23-$G$23,$IT90)</f>
        <v>38</v>
      </c>
      <c r="I90" s="12">
        <f>INDEX('O3-8hr'!$A:$Y,$IU90+I$23-$G$23,$IT90)</f>
        <v>36.000000000000007</v>
      </c>
      <c r="J90" s="12">
        <f>INDEX('O3-8hr'!$A:$Y,$IU90+J$23-$G$23,$IT90)</f>
        <v>30</v>
      </c>
      <c r="K90" s="12">
        <f>INDEX('O3-8hr'!$A:$Y,$IU90+K$23-$G$23,$IT90)</f>
        <v>40</v>
      </c>
      <c r="L90" s="12">
        <f>INDEX('O3-8hr'!$A:$Y,$IU90+L$23-$G$23,$IT90)</f>
        <v>38</v>
      </c>
      <c r="M90" s="12">
        <f>INDEX('O3-8hr'!$A:$Y,$IU90+M$23-$G$23,$IT90)</f>
        <v>38</v>
      </c>
      <c r="N90" s="12">
        <f>INDEX('O3-8hr'!$A:$Y,$IU90+N$23-$G$23,$IT90)</f>
        <v>48</v>
      </c>
      <c r="O90" s="12">
        <f>INDEX('O3-8hr'!$A:$Y,$IU90+O$23-$G$23,$IT90)</f>
        <v>57</v>
      </c>
      <c r="P90" s="12">
        <f>INDEX('O3-8hr'!$A:$Y,$IU90+P$23-$G$23,$IT90)</f>
        <v>56</v>
      </c>
      <c r="Q90" s="12">
        <f>INDEX('O3-8hr'!$A:$Y,$IU90+Q$23-$G$23,$IT90)</f>
        <v>35</v>
      </c>
      <c r="R90" s="12">
        <f>INDEX('O3-8hr'!$A:$Y,$IU90+R$23-$G$23,$IT90)</f>
        <v>35</v>
      </c>
      <c r="S90" s="12">
        <f>INDEX('O3-8hr'!$A:$Y,$IU90+S$23-$G$23,$IT90)</f>
        <v>37.000000000000007</v>
      </c>
      <c r="T90" s="12">
        <f>INDEX('O3-8hr'!$A:$Y,$IU90+T$23-$G$23,$IT90)</f>
        <v>31</v>
      </c>
      <c r="U90" s="12">
        <f>INDEX('O3-8hr'!$A:$Y,$IU90+U$23-$G$23,$IT90)</f>
        <v>29</v>
      </c>
      <c r="V90" s="12">
        <f>INDEX('O3-8hr'!$A:$Y,$IU90+V$23-$G$23,$IT90)</f>
        <v>32</v>
      </c>
      <c r="W90" s="12">
        <f>INDEX('O3-8hr'!$A:$Y,$IU90+W$23-$G$23,$IT90)</f>
        <v>41</v>
      </c>
      <c r="X90" s="12">
        <f>INDEX('O3-8hr'!$A:$Y,$IU90+X$23-$G$23,$IT90)</f>
        <v>42</v>
      </c>
      <c r="Y90" s="12">
        <f>INDEX('O3-8hr'!$A:$Y,$IU90+Y$23-$G$23,$IT90)</f>
        <v>39</v>
      </c>
      <c r="Z90" s="12">
        <f>INDEX('O3-8hr'!$A:$Y,$IU90+Z$23-$G$23,$IT90)</f>
        <v>39</v>
      </c>
      <c r="AA90" s="12">
        <f>INDEX('O3-8hr'!$A:$Y,$IU90+AA$23-$G$23,$IT90)</f>
        <v>43</v>
      </c>
      <c r="AB90" s="12">
        <f>INDEX('O3-8hr'!$A:$Y,$IU90+AB$23-$G$23,$IT90)</f>
        <v>42</v>
      </c>
      <c r="AC90" s="12">
        <f>INDEX('O3-8hr'!$A:$Y,$IU90+AC$23-$G$23,$IT90)</f>
        <v>54</v>
      </c>
      <c r="AD90" s="12">
        <f>INDEX('O3-8hr'!$A:$Y,$IU90+AD$23-$G$23,$IT90)</f>
        <v>44.000000000000007</v>
      </c>
      <c r="AE90" s="12">
        <f>INDEX('O3-8hr'!$A:$Y,$IU90+AE$23-$G$23,$IT90)</f>
        <v>45.000000000000007</v>
      </c>
      <c r="AF90" s="12">
        <f>INDEX('O3-8hr'!$A:$Y,$IU90+AF$23-$G$23,$IT90)</f>
        <v>38</v>
      </c>
      <c r="AG90" s="12">
        <f>INDEX('O3-8hr'!$A:$Y,$IU90+AG$23-$G$23,$IT90)</f>
        <v>40</v>
      </c>
      <c r="AH90" s="12">
        <f>INDEX('O3-8hr'!$A:$Y,$IU90+AH$23-$G$23,$IT90)</f>
        <v>44.000000000000007</v>
      </c>
      <c r="AI90" s="12">
        <f>INDEX('O3-8hr'!$A:$Y,$IU90+AI$23-$G$23,$IT90)</f>
        <v>48</v>
      </c>
      <c r="AJ90" s="12">
        <f>INDEX('O3-8hr'!$A:$Y,$IU90+AJ$23-$G$23,$IT90)</f>
        <v>46</v>
      </c>
      <c r="AK90" s="12">
        <f>INDEX('O3-8hr'!$A:$Y,$IU90+AK$23-$G$23,$IT90)</f>
        <v>50</v>
      </c>
      <c r="AL90" s="12">
        <f>INDEX('O3-8hr'!$A:$Y,$IU90+AL$23-$G$23,$IT90)</f>
        <v>47</v>
      </c>
      <c r="AM90" s="12">
        <f>INDEX('O3-8hr'!$A:$Y,$IU90+AM$23-$G$23,$IT90)</f>
        <v>39</v>
      </c>
      <c r="AN90" s="12">
        <f>INDEX('O3-8hr'!$A:$Y,$IU90+AN$23-$G$23,$IT90)</f>
        <v>43</v>
      </c>
      <c r="AO90" s="12">
        <f>INDEX('O3-8hr'!$A:$Y,$IU90+AO$23-$G$23,$IT90)</f>
        <v>33</v>
      </c>
      <c r="AP90" s="12">
        <f>INDEX('O3-8hr'!$A:$Y,$IU90+AP$23-$G$23,$IT90)</f>
        <v>42</v>
      </c>
      <c r="AQ90" s="12">
        <f>INDEX('O3-8hr'!$A:$Y,$IU90+AQ$23-$G$23,$IT90)</f>
        <v>48</v>
      </c>
      <c r="AR90" s="12">
        <f>INDEX('O3-8hr'!$A:$Y,$IU90+AR$23-$G$23,$IT90)</f>
        <v>42</v>
      </c>
      <c r="AS90" s="12">
        <f>INDEX('O3-8hr'!$A:$Y,$IU90+AS$23-$G$23,$IT90)</f>
        <v>41</v>
      </c>
      <c r="AT90" s="12">
        <f>INDEX('O3-8hr'!$A:$Y,$IU90+AT$23-$G$23,$IT90)</f>
        <v>38</v>
      </c>
      <c r="AU90" s="12">
        <f>INDEX('O3-8hr'!$A:$Y,$IU90+AU$23-$G$23,$IT90)</f>
        <v>42</v>
      </c>
      <c r="AV90" s="12">
        <f>INDEX('O3-8hr'!$A:$Y,$IU90+AV$23-$G$23,$IT90)</f>
        <v>47</v>
      </c>
      <c r="AW90" s="12">
        <f>INDEX('O3-8hr'!$A:$Y,$IU90+AW$23-$G$23,$IT90)</f>
        <v>40</v>
      </c>
      <c r="AX90" s="12">
        <f>INDEX('O3-8hr'!$A:$Y,$IU90+AX$23-$G$23,$IT90)</f>
        <v>38</v>
      </c>
      <c r="AY90" s="12">
        <f>INDEX('O3-8hr'!$A:$Y,$IU90+AY$23-$G$23,$IT90)</f>
        <v>40</v>
      </c>
      <c r="AZ90" s="12">
        <f>INDEX('O3-8hr'!$A:$Y,$IU90+AZ$23-$G$23,$IT90)</f>
        <v>42</v>
      </c>
      <c r="BA90" s="12">
        <f>INDEX('O3-8hr'!$A:$Y,$IU90+BA$23-$G$23,$IT90)</f>
        <v>51.000000000000007</v>
      </c>
      <c r="BB90" s="12">
        <f>INDEX('O3-8hr'!$A:$Y,$IU90+BB$23-$G$23,$IT90)</f>
        <v>56</v>
      </c>
      <c r="BC90" s="12">
        <f>INDEX('O3-8hr'!$A:$Y,$IU90+BC$23-$G$23,$IT90)</f>
        <v>60</v>
      </c>
      <c r="BD90" s="12">
        <f>INDEX('O3-8hr'!$A:$Y,$IU90+BD$23-$G$23,$IT90)</f>
        <v>55</v>
      </c>
      <c r="BE90" s="12">
        <f>INDEX('O3-8hr'!$A:$Y,$IU90+BE$23-$G$23,$IT90)</f>
        <v>53.000000000000007</v>
      </c>
      <c r="BF90" s="12">
        <f>INDEX('O3-8hr'!$A:$Y,$IU90+BF$23-$G$23,$IT90)</f>
        <v>57</v>
      </c>
      <c r="BG90" s="12">
        <f>INDEX('O3-8hr'!$A:$Y,$IU90+BG$23-$G$23,$IT90)</f>
        <v>54</v>
      </c>
      <c r="BH90" s="12">
        <f>INDEX('O3-8hr'!$A:$Y,$IU90+BH$23-$G$23,$IT90)</f>
        <v>41</v>
      </c>
      <c r="BI90" s="12">
        <f>INDEX('O3-8hr'!$A:$Y,$IU90+BI$23-$G$23,$IT90)</f>
        <v>49</v>
      </c>
      <c r="BJ90" s="12">
        <f>INDEX('O3-8hr'!$A:$Y,$IU90+BJ$23-$G$23,$IT90)</f>
        <v>55</v>
      </c>
      <c r="BK90" s="12">
        <f>INDEX('O3-8hr'!$A:$Y,$IU90+BK$23-$G$23,$IT90)</f>
        <v>48</v>
      </c>
      <c r="BL90" s="12">
        <f>INDEX('O3-8hr'!$A:$Y,$IU90+BL$23-$G$23,$IT90)</f>
        <v>23</v>
      </c>
      <c r="BM90" s="12">
        <f>INDEX('O3-8hr'!$A:$Y,$IU90+BM$23-$G$23,$IT90)</f>
        <v>38</v>
      </c>
      <c r="BN90" s="12">
        <f>INDEX('O3-8hr'!$A:$Y,$IU90+BN$23-$G$23,$IT90)</f>
        <v>39</v>
      </c>
      <c r="BO90" s="12">
        <f>INDEX('O3-8hr'!$A:$Y,$IU90+BO$23-$G$23,$IT90)</f>
        <v>44.000000000000007</v>
      </c>
      <c r="BP90" s="12">
        <f>INDEX('O3-8hr'!$A:$Y,$IU90+BP$23-$G$23,$IT90)</f>
        <v>32</v>
      </c>
      <c r="BQ90" s="12">
        <f>INDEX('O3-8hr'!$A:$Y,$IU90+BQ$23-$G$23,$IT90)</f>
        <v>28</v>
      </c>
      <c r="BR90" s="12">
        <f>INDEX('O3-8hr'!$A:$Y,$IU90+BR$23-$G$23,$IT90)</f>
        <v>22.000000000000004</v>
      </c>
      <c r="BS90" s="12">
        <f>INDEX('O3-8hr'!$A:$Y,$IU90+BS$23-$G$23,$IT90)</f>
        <v>28</v>
      </c>
      <c r="BT90" s="12">
        <f>INDEX('O3-8hr'!$A:$Y,$IU90+BT$23-$G$23,$IT90)</f>
        <v>26.000000000000004</v>
      </c>
      <c r="BU90" s="12">
        <f>INDEX('O3-8hr'!$A:$Y,$IU90+BU$23-$G$23,$IT90)</f>
        <v>25</v>
      </c>
      <c r="BV90" s="12">
        <f>INDEX('O3-8hr'!$A:$Y,$IU90+BV$23-$G$23,$IT90)</f>
        <v>26.000000000000004</v>
      </c>
      <c r="BW90" s="12">
        <f>INDEX('O3-8hr'!$A:$Y,$IU90+BW$23-$G$23,$IT90)</f>
        <v>40</v>
      </c>
      <c r="BX90" s="12">
        <f>INDEX('O3-8hr'!$A:$Y,$IU90+BX$23-$G$23,$IT90)</f>
        <v>46</v>
      </c>
      <c r="BY90" s="12">
        <f>INDEX('O3-8hr'!$A:$Y,$IU90+BY$23-$G$23,$IT90)</f>
        <v>34</v>
      </c>
      <c r="BZ90" s="12">
        <f>INDEX('O3-8hr'!$A:$Y,$IU90+BZ$23-$G$23,$IT90)</f>
        <v>33</v>
      </c>
      <c r="CA90" s="12">
        <f>INDEX('O3-8hr'!$A:$Y,$IU90+CA$23-$G$23,$IT90)</f>
        <v>67</v>
      </c>
      <c r="CB90" s="12">
        <f>INDEX('O3-8hr'!$A:$Y,$IU90+CB$23-$G$23,$IT90)</f>
        <v>26.000000000000004</v>
      </c>
      <c r="CC90" s="12">
        <f>INDEX('O3-8hr'!$A:$Y,$IU90+CC$23-$G$23,$IT90)</f>
        <v>49</v>
      </c>
      <c r="CD90" s="12">
        <f>INDEX('O3-8hr'!$A:$Y,$IU90+CD$23-$G$23,$IT90)</f>
        <v>34</v>
      </c>
      <c r="CE90" s="12">
        <f>INDEX('O3-8hr'!$A:$Y,$IU90+CE$23-$G$23,$IT90)</f>
        <v>42</v>
      </c>
      <c r="CF90" s="12">
        <f>INDEX('O3-8hr'!$A:$Y,$IU90+CF$23-$G$23,$IT90)</f>
        <v>34</v>
      </c>
      <c r="CG90" s="12">
        <f>INDEX('O3-8hr'!$A:$Y,$IU90+CG$23-$G$23,$IT90)</f>
        <v>41</v>
      </c>
      <c r="CH90" s="12">
        <f>INDEX('O3-8hr'!$A:$Y,$IU90+CH$23-$G$23,$IT90)</f>
        <v>49</v>
      </c>
      <c r="CI90" s="12">
        <f>INDEX('O3-8hr'!$A:$Y,$IU90+CI$23-$G$23,$IT90)</f>
        <v>48</v>
      </c>
      <c r="CJ90" s="12">
        <f>INDEX('O3-8hr'!$A:$Y,$IU90+CJ$23-$G$23,$IT90)</f>
        <v>41</v>
      </c>
      <c r="CK90" s="12">
        <f>INDEX('O3-8hr'!$A:$Y,$IU90+CK$23-$G$23,$IT90)</f>
        <v>41</v>
      </c>
      <c r="CL90" s="12">
        <f>INDEX('O3-8hr'!$A:$Y,$IU90+CL$23-$G$23,$IT90)</f>
        <v>48</v>
      </c>
      <c r="CM90" s="12">
        <f>INDEX('O3-8hr'!$A:$Y,$IU90+CM$23-$G$23,$IT90)</f>
        <v>54</v>
      </c>
      <c r="CN90" s="12" t="str">
        <f>INDEX('O3-8hr'!$A:$Y,$IU90+CN$23-$G$23,$IT90)</f>
        <v/>
      </c>
      <c r="CO90" s="12">
        <f>INDEX('O3-8hr'!$A:$Y,$IU90+CO$23-$G$23,$IT90)</f>
        <v>46</v>
      </c>
      <c r="CP90" s="12">
        <f>INDEX('O3-8hr'!$A:$Y,$IU90+CP$23-$G$23,$IT90)</f>
        <v>67</v>
      </c>
      <c r="CQ90" s="12">
        <f>INDEX('O3-8hr'!$A:$Y,$IU90+CQ$23-$G$23,$IT90)</f>
        <v>70</v>
      </c>
      <c r="CR90" s="12">
        <f>INDEX('O3-8hr'!$A:$Y,$IU90+CR$23-$G$23,$IT90)</f>
        <v>55</v>
      </c>
      <c r="CS90" s="12">
        <f>INDEX('O3-8hr'!$A:$Y,$IU90+CS$23-$G$23,$IT90)</f>
        <v>37.000000000000007</v>
      </c>
      <c r="CT90" s="12">
        <f>INDEX('O3-8hr'!$A:$Y,$IU90+CT$23-$G$23,$IT90)</f>
        <v>59.000000000000007</v>
      </c>
      <c r="CU90" s="12">
        <f>INDEX('O3-8hr'!$A:$Y,$IU90+CU$23-$G$23,$IT90)</f>
        <v>67</v>
      </c>
      <c r="CV90" s="12">
        <f>INDEX('O3-8hr'!$A:$Y,$IU90+CV$23-$G$23,$IT90)</f>
        <v>53.000000000000007</v>
      </c>
      <c r="CW90" s="12">
        <f>INDEX('O3-8hr'!$A:$Y,$IU90+CW$23-$G$23,$IT90)</f>
        <v>26.000000000000004</v>
      </c>
      <c r="CX90" s="12">
        <f>INDEX('O3-8hr'!$A:$Y,$IU90+CX$23-$G$23,$IT90)</f>
        <v>61.000000000000007</v>
      </c>
      <c r="CY90" s="12">
        <f>INDEX('O3-8hr'!$A:$Y,$IU90+CY$23-$G$23,$IT90)</f>
        <v>39</v>
      </c>
      <c r="CZ90" s="12">
        <f>INDEX('O3-8hr'!$A:$Y,$IU90+CZ$23-$G$23,$IT90)</f>
        <v>59.000000000000007</v>
      </c>
      <c r="DA90" s="12">
        <f>INDEX('O3-8hr'!$A:$Y,$IU90+DA$23-$G$23,$IT90)</f>
        <v>59.000000000000007</v>
      </c>
      <c r="DB90" s="12">
        <f>INDEX('O3-8hr'!$A:$Y,$IU90+DB$23-$G$23,$IT90)</f>
        <v>32</v>
      </c>
      <c r="DC90" s="12">
        <f>INDEX('O3-8hr'!$A:$Y,$IU90+DC$23-$G$23,$IT90)</f>
        <v>41</v>
      </c>
      <c r="DD90" s="12">
        <f>INDEX('O3-8hr'!$A:$Y,$IU90+DD$23-$G$23,$IT90)</f>
        <v>45.000000000000007</v>
      </c>
      <c r="DE90" s="12">
        <f>INDEX('O3-8hr'!$A:$Y,$IU90+DE$23-$G$23,$IT90)</f>
        <v>69</v>
      </c>
      <c r="DF90" s="12">
        <f>INDEX('O3-8hr'!$A:$Y,$IU90+DF$23-$G$23,$IT90)</f>
        <v>51.000000000000007</v>
      </c>
      <c r="DG90" s="12">
        <f>INDEX('O3-8hr'!$A:$Y,$IU90+DG$23-$G$23,$IT90)</f>
        <v>33</v>
      </c>
      <c r="DH90" s="12">
        <f>INDEX('O3-8hr'!$A:$Y,$IU90+DH$23-$G$23,$IT90)</f>
        <v>50</v>
      </c>
      <c r="DI90" s="12">
        <f>INDEX('O3-8hr'!$A:$Y,$IU90+DI$23-$G$23,$IT90)</f>
        <v>71.000000000000014</v>
      </c>
      <c r="DJ90" s="12">
        <f>INDEX('O3-8hr'!$A:$Y,$IU90+DJ$23-$G$23,$IT90)</f>
        <v>43</v>
      </c>
      <c r="DK90" s="12">
        <f>INDEX('O3-8hr'!$A:$Y,$IU90+DK$23-$G$23,$IT90)</f>
        <v>58</v>
      </c>
      <c r="DL90" s="12">
        <f>INDEX('O3-8hr'!$A:$Y,$IU90+DL$23-$G$23,$IT90)</f>
        <v>55</v>
      </c>
      <c r="DM90" s="12">
        <f>INDEX('O3-8hr'!$A:$Y,$IU90+DM$23-$G$23,$IT90)</f>
        <v>59.000000000000007</v>
      </c>
      <c r="DN90" s="12">
        <f>INDEX('O3-8hr'!$A:$Y,$IU90+DN$23-$G$23,$IT90)</f>
        <v>70</v>
      </c>
      <c r="DO90" s="12">
        <f>INDEX('O3-8hr'!$A:$Y,$IU90+DO$23-$G$23,$IT90)</f>
        <v>59.000000000000007</v>
      </c>
      <c r="DP90" s="12">
        <f>INDEX('O3-8hr'!$A:$Y,$IU90+DP$23-$G$23,$IT90)</f>
        <v>55</v>
      </c>
      <c r="DQ90" s="12">
        <f>INDEX('O3-8hr'!$A:$Y,$IU90+DQ$23-$G$23,$IT90)</f>
        <v>52.000000000000007</v>
      </c>
      <c r="DR90" s="12">
        <f>INDEX('O3-8hr'!$A:$Y,$IU90+DR$23-$G$23,$IT90)</f>
        <v>68</v>
      </c>
      <c r="DS90" s="12">
        <f>INDEX('O3-8hr'!$A:$Y,$IU90+DS$23-$G$23,$IT90)</f>
        <v>58</v>
      </c>
      <c r="DT90" s="12">
        <f>INDEX('O3-8hr'!$A:$Y,$IU90+DT$23-$G$23,$IT90)</f>
        <v>67</v>
      </c>
      <c r="DU90" s="12">
        <f>INDEX('O3-8hr'!$A:$Y,$IU90+DU$23-$G$23,$IT90)</f>
        <v>55</v>
      </c>
      <c r="DV90" s="12">
        <f>INDEX('O3-8hr'!$A:$Y,$IU90+DV$23-$G$23,$IT90)</f>
        <v>35</v>
      </c>
      <c r="DW90" s="12">
        <f>INDEX('O3-8hr'!$A:$Y,$IU90+DW$23-$G$23,$IT90)</f>
        <v>50</v>
      </c>
      <c r="DX90" s="12">
        <f>INDEX('O3-8hr'!$A:$Y,$IU90+DX$23-$G$23,$IT90)</f>
        <v>57</v>
      </c>
      <c r="DY90" s="12">
        <f>INDEX('O3-8hr'!$A:$Y,$IU90+DY$23-$G$23,$IT90)</f>
        <v>45.000000000000007</v>
      </c>
      <c r="DZ90" s="12">
        <f>INDEX('O3-8hr'!$A:$Y,$IU90+DZ$23-$G$23,$IT90)</f>
        <v>35</v>
      </c>
      <c r="EA90" s="12">
        <f>INDEX('O3-8hr'!$A:$Y,$IU90+EA$23-$G$23,$IT90)</f>
        <v>45.000000000000007</v>
      </c>
      <c r="EB90" s="12">
        <f>INDEX('O3-8hr'!$A:$Y,$IU90+EB$23-$G$23,$IT90)</f>
        <v>51.000000000000007</v>
      </c>
      <c r="EC90" s="12">
        <f>INDEX('O3-8hr'!$A:$Y,$IU90+EC$23-$G$23,$IT90)</f>
        <v>39</v>
      </c>
      <c r="ED90" s="12">
        <f>INDEX('O3-8hr'!$A:$Y,$IU90+ED$23-$G$23,$IT90)</f>
        <v>57</v>
      </c>
      <c r="EE90" s="12">
        <f>INDEX('O3-8hr'!$A:$Y,$IU90+EE$23-$G$23,$IT90)</f>
        <v>60</v>
      </c>
      <c r="EF90" s="12">
        <f>INDEX('O3-8hr'!$A:$Y,$IU90+EF$23-$G$23,$IT90)</f>
        <v>61.000000000000007</v>
      </c>
      <c r="EG90" s="12">
        <f>INDEX('O3-8hr'!$A:$Y,$IU90+EG$23-$G$23,$IT90)</f>
        <v>28</v>
      </c>
      <c r="EH90" s="12">
        <f>INDEX('O3-8hr'!$A:$Y,$IU90+EH$23-$G$23,$IT90)</f>
        <v>37.000000000000007</v>
      </c>
      <c r="EI90" s="12">
        <f>INDEX('O3-8hr'!$A:$Y,$IU90+EI$23-$G$23,$IT90)</f>
        <v>31</v>
      </c>
      <c r="EJ90" s="12">
        <f>INDEX('O3-8hr'!$A:$Y,$IU90+EJ$23-$G$23,$IT90)</f>
        <v>56</v>
      </c>
      <c r="EK90" s="12">
        <f>INDEX('O3-8hr'!$A:$Y,$IU90+EK$23-$G$23,$IT90)</f>
        <v>28</v>
      </c>
      <c r="EL90" s="12">
        <f>INDEX('O3-8hr'!$A:$Y,$IU90+EL$23-$G$23,$IT90)</f>
        <v>56</v>
      </c>
      <c r="EM90" s="12">
        <f>INDEX('O3-8hr'!$A:$Y,$IU90+EM$23-$G$23,$IT90)</f>
        <v>56</v>
      </c>
      <c r="EN90" s="12">
        <f>INDEX('O3-8hr'!$A:$Y,$IU90+EN$23-$G$23,$IT90)</f>
        <v>55</v>
      </c>
      <c r="EO90" s="12">
        <f>INDEX('O3-8hr'!$A:$Y,$IU90+EO$23-$G$23,$IT90)</f>
        <v>55</v>
      </c>
      <c r="EP90" s="12">
        <f>INDEX('O3-8hr'!$A:$Y,$IU90+EP$23-$G$23,$IT90)</f>
        <v>51.000000000000007</v>
      </c>
      <c r="EQ90" s="12">
        <f>INDEX('O3-8hr'!$A:$Y,$IU90+EQ$23-$G$23,$IT90)</f>
        <v>42</v>
      </c>
      <c r="ER90" s="12">
        <f>INDEX('O3-8hr'!$A:$Y,$IU90+ER$23-$G$23,$IT90)</f>
        <v>49</v>
      </c>
      <c r="ES90" s="12">
        <f>INDEX('O3-8hr'!$A:$Y,$IU90+ES$23-$G$23,$IT90)</f>
        <v>74.000000000000014</v>
      </c>
      <c r="ET90" s="12">
        <f>INDEX('O3-8hr'!$A:$Y,$IU90+ET$23-$G$23,$IT90)</f>
        <v>72.000000000000014</v>
      </c>
      <c r="EU90" s="12">
        <f>INDEX('O3-8hr'!$A:$Y,$IU90+EU$23-$G$23,$IT90)</f>
        <v>55</v>
      </c>
      <c r="EV90" s="12">
        <f>INDEX('O3-8hr'!$A:$Y,$IU90+EV$23-$G$23,$IT90)</f>
        <v>47</v>
      </c>
      <c r="EW90" s="12">
        <f>INDEX('O3-8hr'!$A:$Y,$IU90+EW$23-$G$23,$IT90)</f>
        <v>66</v>
      </c>
      <c r="EX90" s="12">
        <f>INDEX('O3-8hr'!$A:$Y,$IU90+EX$23-$G$23,$IT90)</f>
        <v>50</v>
      </c>
      <c r="EY90" s="12">
        <f>INDEX('O3-8hr'!$A:$Y,$IU90+EY$23-$G$23,$IT90)</f>
        <v>47</v>
      </c>
      <c r="EZ90" s="12">
        <f>INDEX('O3-8hr'!$A:$Y,$IU90+EZ$23-$G$23,$IT90)</f>
        <v>53.000000000000007</v>
      </c>
      <c r="FA90" s="12">
        <f>INDEX('O3-8hr'!$A:$Y,$IU90+FA$23-$G$23,$IT90)</f>
        <v>56</v>
      </c>
      <c r="FB90" s="12">
        <f>INDEX('O3-8hr'!$A:$Y,$IU90+FB$23-$G$23,$IT90)</f>
        <v>53.000000000000007</v>
      </c>
      <c r="FC90" s="12">
        <f>INDEX('O3-8hr'!$A:$Y,$IU90+FC$23-$G$23,$IT90)</f>
        <v>37.000000000000007</v>
      </c>
      <c r="FD90" s="12">
        <f>INDEX('O3-8hr'!$A:$Y,$IU90+FD$23-$G$23,$IT90)</f>
        <v>31</v>
      </c>
      <c r="FE90" s="12">
        <f>INDEX('O3-8hr'!$A:$Y,$IU90+FE$23-$G$23,$IT90)</f>
        <v>30</v>
      </c>
      <c r="FF90" s="12">
        <f>INDEX('O3-8hr'!$A:$Y,$IU90+FF$23-$G$23,$IT90)</f>
        <v>32</v>
      </c>
      <c r="FG90" s="12">
        <f>INDEX('O3-8hr'!$A:$Y,$IU90+FG$23-$G$23,$IT90)</f>
        <v>37.000000000000007</v>
      </c>
      <c r="FH90" s="12">
        <f>INDEX('O3-8hr'!$A:$Y,$IU90+FH$23-$G$23,$IT90)</f>
        <v>51.000000000000007</v>
      </c>
      <c r="FI90" s="12">
        <f>INDEX('O3-8hr'!$A:$Y,$IU90+FI$23-$G$23,$IT90)</f>
        <v>46</v>
      </c>
      <c r="FJ90" s="12">
        <f>INDEX('O3-8hr'!$A:$Y,$IU90+FJ$23-$G$23,$IT90)</f>
        <v>37.000000000000007</v>
      </c>
      <c r="FK90" s="12">
        <f>INDEX('O3-8hr'!$A:$Y,$IU90+FK$23-$G$23,$IT90)</f>
        <v>38</v>
      </c>
      <c r="FL90" s="12">
        <f>INDEX('O3-8hr'!$A:$Y,$IU90+FL$23-$G$23,$IT90)</f>
        <v>48</v>
      </c>
      <c r="FM90" s="12">
        <f>INDEX('O3-8hr'!$A:$Y,$IU90+FM$23-$G$23,$IT90)</f>
        <v>41</v>
      </c>
      <c r="FN90" s="12">
        <f>INDEX('O3-8hr'!$A:$Y,$IU90+FN$23-$G$23,$IT90)</f>
        <v>55</v>
      </c>
      <c r="FO90" s="12">
        <f>INDEX('O3-8hr'!$A:$Y,$IU90+FO$23-$G$23,$IT90)</f>
        <v>49</v>
      </c>
      <c r="FP90" s="12">
        <f>INDEX('O3-8hr'!$A:$Y,$IU90+FP$23-$G$23,$IT90)</f>
        <v>56</v>
      </c>
      <c r="FQ90" s="12">
        <f>INDEX('O3-8hr'!$A:$Y,$IU90+FQ$23-$G$23,$IT90)</f>
        <v>46</v>
      </c>
      <c r="FR90" s="12">
        <f>INDEX('O3-8hr'!$A:$Y,$IU90+FR$23-$G$23,$IT90)</f>
        <v>43</v>
      </c>
      <c r="FS90" s="12">
        <f>INDEX('O3-8hr'!$A:$Y,$IU90+FS$23-$G$23,$IT90)</f>
        <v>50</v>
      </c>
      <c r="FT90" s="12">
        <f>INDEX('O3-8hr'!$A:$Y,$IU90+FT$23-$G$23,$IT90)</f>
        <v>42</v>
      </c>
      <c r="FU90" s="12">
        <f>INDEX('O3-8hr'!$A:$Y,$IU90+FU$23-$G$23,$IT90)</f>
        <v>44.000000000000007</v>
      </c>
      <c r="FV90" s="12">
        <f>INDEX('O3-8hr'!$A:$Y,$IU90+FV$23-$G$23,$IT90)</f>
        <v>52.000000000000007</v>
      </c>
      <c r="FW90" s="12">
        <f>INDEX('O3-8hr'!$A:$Y,$IU90+FW$23-$G$23,$IT90)</f>
        <v>58</v>
      </c>
      <c r="FX90" s="12">
        <f>INDEX('O3-8hr'!$A:$Y,$IU90+FX$23-$G$23,$IT90)</f>
        <v>44.000000000000007</v>
      </c>
      <c r="FY90" s="12">
        <f>INDEX('O3-8hr'!$A:$Y,$IU90+FY$23-$G$23,$IT90)</f>
        <v>35</v>
      </c>
      <c r="FZ90" s="12">
        <f>INDEX('O3-8hr'!$A:$Y,$IU90+FZ$23-$G$23,$IT90)</f>
        <v>47</v>
      </c>
      <c r="GA90" s="12">
        <f>INDEX('O3-8hr'!$A:$Y,$IU90+GA$23-$G$23,$IT90)</f>
        <v>76</v>
      </c>
      <c r="GB90" s="12">
        <f>INDEX('O3-8hr'!$A:$Y,$IU90+GB$23-$G$23,$IT90)</f>
        <v>50</v>
      </c>
      <c r="GC90" s="12">
        <f>INDEX('O3-8hr'!$A:$Y,$IU90+GC$23-$G$23,$IT90)</f>
        <v>48</v>
      </c>
      <c r="GD90" s="12">
        <f>INDEX('O3-8hr'!$A:$Y,$IU90+GD$23-$G$23,$IT90)</f>
        <v>45.000000000000007</v>
      </c>
      <c r="GE90" s="12">
        <f>INDEX('O3-8hr'!$A:$Y,$IU90+GE$23-$G$23,$IT90)</f>
        <v>45.000000000000007</v>
      </c>
      <c r="GF90" s="12">
        <f>INDEX('O3-8hr'!$A:$Y,$IU90+GF$23-$G$23,$IT90)</f>
        <v>52.000000000000007</v>
      </c>
      <c r="GG90" s="12">
        <f>INDEX('O3-8hr'!$A:$Y,$IU90+GG$23-$G$23,$IT90)</f>
        <v>51.000000000000007</v>
      </c>
      <c r="GH90" s="12">
        <f>INDEX('O3-8hr'!$A:$Y,$IU90+GH$23-$G$23,$IT90)</f>
        <v>68</v>
      </c>
      <c r="GI90" s="12">
        <f>INDEX('O3-8hr'!$A:$Y,$IU90+GI$23-$G$23,$IT90)</f>
        <v>36.000000000000007</v>
      </c>
      <c r="GJ90" s="12">
        <f>INDEX('O3-8hr'!$A:$Y,$IU90+GJ$23-$G$23,$IT90)</f>
        <v>31</v>
      </c>
      <c r="GK90" s="12">
        <f>INDEX('O3-8hr'!$A:$Y,$IU90+GK$23-$G$23,$IT90)</f>
        <v>31</v>
      </c>
      <c r="GL90" s="12">
        <f>INDEX('O3-8hr'!$A:$Y,$IU90+GL$23-$G$23,$IT90)</f>
        <v>45.000000000000007</v>
      </c>
      <c r="GM90" s="12">
        <f>INDEX('O3-8hr'!$A:$Y,$IU90+GM$23-$G$23,$IT90)</f>
        <v>30</v>
      </c>
      <c r="GN90" s="12">
        <f>INDEX('O3-8hr'!$A:$Y,$IU90+GN$23-$G$23,$IT90)</f>
        <v>30</v>
      </c>
      <c r="GO90" s="12">
        <f>INDEX('O3-8hr'!$A:$Y,$IU90+GO$23-$G$23,$IT90)</f>
        <v>40</v>
      </c>
      <c r="GP90" s="12">
        <f>INDEX('O3-8hr'!$A:$Y,$IU90+GP$23-$G$23,$IT90)</f>
        <v>61.000000000000007</v>
      </c>
      <c r="GQ90" s="12">
        <f>INDEX('O3-8hr'!$A:$Y,$IU90+GQ$23-$G$23,$IT90)</f>
        <v>53.000000000000007</v>
      </c>
      <c r="GR90" s="12">
        <f>INDEX('O3-8hr'!$A:$Y,$IU90+GR$23-$G$23,$IT90)</f>
        <v>61.000000000000007</v>
      </c>
      <c r="GS90" s="12">
        <f>INDEX('O3-8hr'!$A:$Y,$IU90+GS$23-$G$23,$IT90)</f>
        <v>38</v>
      </c>
      <c r="GT90" s="12">
        <f>INDEX('O3-8hr'!$A:$Y,$IU90+GT$23-$G$23,$IT90)</f>
        <v>40</v>
      </c>
      <c r="GU90" s="12">
        <f>INDEX('O3-8hr'!$A:$Y,$IU90+GU$23-$G$23,$IT90)</f>
        <v>52.000000000000007</v>
      </c>
      <c r="GV90" s="12">
        <f>INDEX('O3-8hr'!$A:$Y,$IU90+GV$23-$G$23,$IT90)</f>
        <v>62</v>
      </c>
      <c r="GW90" s="12">
        <f>INDEX('O3-8hr'!$A:$Y,$IU90+GW$23-$G$23,$IT90)</f>
        <v>37.000000000000007</v>
      </c>
      <c r="GX90" s="12">
        <f>INDEX('O3-8hr'!$A:$Y,$IU90+GX$23-$G$23,$IT90)</f>
        <v>38</v>
      </c>
      <c r="GY90" s="12">
        <f>INDEX('O3-8hr'!$A:$Y,$IU90+GY$23-$G$23,$IT90)</f>
        <v>37.000000000000007</v>
      </c>
      <c r="GZ90" s="12">
        <f>INDEX('O3-8hr'!$A:$Y,$IU90+GZ$23-$G$23,$IT90)</f>
        <v>34</v>
      </c>
      <c r="HA90" s="12">
        <f>INDEX('O3-8hr'!$A:$Y,$IU90+HA$23-$G$23,$IT90)</f>
        <v>21</v>
      </c>
      <c r="HB90" s="12">
        <f>INDEX('O3-8hr'!$A:$Y,$IU90+HB$23-$G$23,$IT90)</f>
        <v>37.000000000000007</v>
      </c>
      <c r="HC90" s="12">
        <f>INDEX('O3-8hr'!$A:$Y,$IU90+HC$23-$G$23,$IT90)</f>
        <v>53.000000000000007</v>
      </c>
      <c r="HD90" s="12">
        <f>INDEX('O3-8hr'!$A:$Y,$IU90+HD$23-$G$23,$IT90)</f>
        <v>50</v>
      </c>
      <c r="HE90" s="12">
        <f>INDEX('O3-8hr'!$A:$Y,$IU90+HE$23-$G$23,$IT90)</f>
        <v>70</v>
      </c>
      <c r="HF90" s="12">
        <f>INDEX('O3-8hr'!$A:$Y,$IU90+HF$23-$G$23,$IT90)</f>
        <v>27</v>
      </c>
      <c r="HG90" s="12">
        <f>INDEX('O3-8hr'!$A:$Y,$IU90+HG$23-$G$23,$IT90)</f>
        <v>30</v>
      </c>
      <c r="HH90" s="12">
        <f>INDEX('O3-8hr'!$A:$Y,$IU90+HH$23-$G$23,$IT90)</f>
        <v>40</v>
      </c>
      <c r="HI90" s="12">
        <f>INDEX('O3-8hr'!$A:$Y,$IU90+HI$23-$G$23,$IT90)</f>
        <v>38</v>
      </c>
      <c r="HJ90" s="12">
        <f>INDEX('O3-8hr'!$A:$Y,$IU90+HJ$23-$G$23,$IT90)</f>
        <v>32</v>
      </c>
      <c r="HK90" s="12">
        <f>INDEX('O3-8hr'!$A:$Y,$IU90+HK$23-$G$23,$IT90)</f>
        <v>24</v>
      </c>
      <c r="HL90" s="12">
        <f>INDEX('O3-8hr'!$A:$Y,$IU90+HL$23-$G$23,$IT90)</f>
        <v>18.000000000000004</v>
      </c>
      <c r="HM90" s="12">
        <f>INDEX('O3-8hr'!$A:$Y,$IU90+HM$23-$G$23,$IT90)</f>
        <v>17</v>
      </c>
      <c r="HN90" s="12">
        <f>INDEX('O3-8hr'!$A:$Y,$IU90+HN$23-$G$23,$IT90)</f>
        <v>12</v>
      </c>
      <c r="HO90" s="12">
        <f>INDEX('O3-8hr'!$A:$Y,$IU90+HO$23-$G$23,$IT90)</f>
        <v>33</v>
      </c>
      <c r="HP90" s="12">
        <f>INDEX('O3-8hr'!$A:$Y,$IU90+HP$23-$G$23,$IT90)</f>
        <v>18.000000000000004</v>
      </c>
      <c r="HQ90" s="12">
        <f>INDEX('O3-8hr'!$A:$Y,$IU90+HQ$23-$G$23,$IT90)</f>
        <v>21</v>
      </c>
      <c r="HR90" s="12">
        <f>INDEX('O3-8hr'!$A:$Y,$IU90+HR$23-$G$23,$IT90)</f>
        <v>34</v>
      </c>
      <c r="HS90" s="12">
        <f>INDEX('O3-8hr'!$A:$Y,$IU90+HS$23-$G$23,$IT90)</f>
        <v>37.000000000000007</v>
      </c>
      <c r="HT90" s="12">
        <f>INDEX('O3-8hr'!$A:$Y,$IU90+HT$23-$G$23,$IT90)</f>
        <v>19</v>
      </c>
      <c r="HU90" s="12">
        <f>INDEX('O3-8hr'!$A:$Y,$IU90+HU$23-$G$23,$IT90)</f>
        <v>20</v>
      </c>
      <c r="HV90" s="12">
        <f>INDEX('O3-8hr'!$A:$Y,$IU90+HV$23-$G$23,$IT90)</f>
        <v>33</v>
      </c>
      <c r="HW90" s="12">
        <f>INDEX('O3-8hr'!$A:$Y,$IU90+HW$23-$G$23,$IT90)</f>
        <v>22.000000000000004</v>
      </c>
      <c r="HX90" s="12">
        <f>INDEX('O3-8hr'!$A:$Y,$IU90+HX$23-$G$23,$IT90)</f>
        <v>31</v>
      </c>
      <c r="HY90" s="12">
        <f>INDEX('O3-8hr'!$A:$Y,$IU90+HY$23-$G$23,$IT90)</f>
        <v>21</v>
      </c>
      <c r="HZ90" s="12">
        <f>INDEX('O3-8hr'!$A:$Y,$IU90+HZ$23-$G$23,$IT90)</f>
        <v>27</v>
      </c>
      <c r="IA90" s="12">
        <f>INDEX('O3-8hr'!$A:$Y,$IU90+IA$23-$G$23,$IT90)</f>
        <v>30</v>
      </c>
      <c r="IB90" s="12">
        <f>INDEX('O3-8hr'!$A:$Y,$IU90+IB$23-$G$23,$IT90)</f>
        <v>37.000000000000007</v>
      </c>
      <c r="IC90" s="12">
        <f>INDEX('O3-8hr'!$A:$Y,$IU90+IC$23-$G$23,$IT90)</f>
        <v>38</v>
      </c>
      <c r="ID90" s="12">
        <f>INDEX('O3-8hr'!$A:$Y,$IU90+ID$23-$G$23,$IT90)</f>
        <v>44.000000000000007</v>
      </c>
      <c r="IE90" s="12">
        <f>INDEX('O3-8hr'!$A:$Y,$IU90+IE$23-$G$23,$IT90)</f>
        <v>44.000000000000007</v>
      </c>
      <c r="IF90" s="12">
        <f>INDEX('O3-8hr'!$A:$Y,$IU90+IF$23-$G$23,$IT90)</f>
        <v>37.000000000000007</v>
      </c>
      <c r="IG90" s="12">
        <f>INDEX('O3-8hr'!$A:$Y,$IU90+IG$23-$G$23,$IT90)</f>
        <v>25</v>
      </c>
      <c r="IH90" s="12">
        <f>INDEX('O3-8hr'!$A:$Y,$IU90+IH$23-$G$23,$IT90)</f>
        <v>23</v>
      </c>
      <c r="II90" s="12">
        <f>INDEX('O3-8hr'!$A:$Y,$IU90+II$23-$G$23,$IT90)</f>
        <v>34</v>
      </c>
      <c r="IJ90" s="12">
        <f>INDEX('O3-8hr'!$A:$Y,$IU90+IJ$23-$G$23,$IT90)</f>
        <v>35</v>
      </c>
      <c r="IK90" s="12">
        <f>INDEX('O3-8hr'!$A:$Y,$IU90+IK$23-$G$23,$IT90)</f>
        <v>27</v>
      </c>
      <c r="IL90" s="12">
        <f>INDEX('O3-8hr'!$A:$Y,$IU90+IL$23-$G$23,$IT90)</f>
        <v>31</v>
      </c>
      <c r="IM90" s="12">
        <f>INDEX('O3-8hr'!$A:$Y,$IU90+IM$23-$G$23,$IT90)</f>
        <v>23</v>
      </c>
      <c r="IN90" s="12">
        <f>INDEX('O3-8hr'!$A:$Y,$IU90+IN$23-$G$23,$IT90)</f>
        <v>32</v>
      </c>
      <c r="IO90" s="12">
        <f>INDEX('O3-8hr'!$A:$Y,$IU90+IO$23-$G$23,$IT90)</f>
        <v>34</v>
      </c>
      <c r="IP90" s="12">
        <f>INDEX('O3-8hr'!$A:$Y,$IU90+IP$23-$G$23,$IT90)</f>
        <v>43</v>
      </c>
      <c r="IQ90" s="17">
        <f>INDEX('O3-8hr'!$A:$Y,$IU90+IQ$23-$G$23,$IT90)</f>
        <v>26.000000000000004</v>
      </c>
      <c r="IR90" s="26">
        <f t="shared" si="59"/>
        <v>76</v>
      </c>
      <c r="IT90" s="26">
        <f>MATCH($B90,'O3-8hr'!$1:$1,0)</f>
        <v>16</v>
      </c>
      <c r="IU90" s="38">
        <f>MATCH(DATE($A90,$IT$19,$IU$19),'O3-8hr'!$B:$B,0)</f>
        <v>431</v>
      </c>
    </row>
    <row r="91" spans="1:255" ht="12.75" customHeight="1" x14ac:dyDescent="0.2">
      <c r="A91" s="26">
        <v>2016</v>
      </c>
      <c r="B91" s="26">
        <v>340219991</v>
      </c>
      <c r="C91" s="88">
        <f>INDEX(Sites!$A:$N,MATCH($B91,Sites!$A:$A,0),2)</f>
        <v>40.3125</v>
      </c>
      <c r="D91" s="26" t="str">
        <f>INDEX(Sites!$A:$N,MATCH($B91,Sites!$A:$A,0),4)</f>
        <v>NJ</v>
      </c>
      <c r="E91" s="26" t="str">
        <f>INDEX(Sites!$A:$N,MATCH($B91,Sites!$A:$A,0),10)</f>
        <v>61.0</v>
      </c>
      <c r="F91" s="148" t="str">
        <f>INDEX(Sites!$A:$N,MATCH($B91,Sites!$A:$A,0),6)</f>
        <v>Washington Crossing</v>
      </c>
      <c r="G91" s="18">
        <f>INDEX('O3-8hr'!$A:$Y,$IU91+G$23-$G$23,$IT91)</f>
        <v>41</v>
      </c>
      <c r="H91" s="12">
        <f>INDEX('O3-8hr'!$A:$Y,$IU91+H$23-$G$23,$IT91)</f>
        <v>38</v>
      </c>
      <c r="I91" s="12">
        <f>INDEX('O3-8hr'!$A:$Y,$IU91+I$23-$G$23,$IT91)</f>
        <v>37.000000000000007</v>
      </c>
      <c r="J91" s="12">
        <f>INDEX('O3-8hr'!$A:$Y,$IU91+J$23-$G$23,$IT91)</f>
        <v>33</v>
      </c>
      <c r="K91" s="12">
        <f>INDEX('O3-8hr'!$A:$Y,$IU91+K$23-$G$23,$IT91)</f>
        <v>41</v>
      </c>
      <c r="L91" s="12">
        <f>INDEX('O3-8hr'!$A:$Y,$IU91+L$23-$G$23,$IT91)</f>
        <v>40</v>
      </c>
      <c r="M91" s="12">
        <f>INDEX('O3-8hr'!$A:$Y,$IU91+M$23-$G$23,$IT91)</f>
        <v>39</v>
      </c>
      <c r="N91" s="12">
        <f>INDEX('O3-8hr'!$A:$Y,$IU91+N$23-$G$23,$IT91)</f>
        <v>53.000000000000007</v>
      </c>
      <c r="O91" s="12">
        <f>INDEX('O3-8hr'!$A:$Y,$IU91+O$23-$G$23,$IT91)</f>
        <v>59.000000000000007</v>
      </c>
      <c r="P91" s="12">
        <f>INDEX('O3-8hr'!$A:$Y,$IU91+P$23-$G$23,$IT91)</f>
        <v>55</v>
      </c>
      <c r="Q91" s="12">
        <f>INDEX('O3-8hr'!$A:$Y,$IU91+Q$23-$G$23,$IT91)</f>
        <v>37.000000000000007</v>
      </c>
      <c r="R91" s="12">
        <f>INDEX('O3-8hr'!$A:$Y,$IU91+R$23-$G$23,$IT91)</f>
        <v>37.000000000000007</v>
      </c>
      <c r="S91" s="12">
        <f>INDEX('O3-8hr'!$A:$Y,$IU91+S$23-$G$23,$IT91)</f>
        <v>40</v>
      </c>
      <c r="T91" s="12">
        <f>INDEX('O3-8hr'!$A:$Y,$IU91+T$23-$G$23,$IT91)</f>
        <v>37.000000000000007</v>
      </c>
      <c r="U91" s="12">
        <f>INDEX('O3-8hr'!$A:$Y,$IU91+U$23-$G$23,$IT91)</f>
        <v>30</v>
      </c>
      <c r="V91" s="12">
        <f>INDEX('O3-8hr'!$A:$Y,$IU91+V$23-$G$23,$IT91)</f>
        <v>36.000000000000007</v>
      </c>
      <c r="W91" s="12">
        <f>INDEX('O3-8hr'!$A:$Y,$IU91+W$23-$G$23,$IT91)</f>
        <v>42</v>
      </c>
      <c r="X91" s="12">
        <f>INDEX('O3-8hr'!$A:$Y,$IU91+X$23-$G$23,$IT91)</f>
        <v>43</v>
      </c>
      <c r="Y91" s="12">
        <f>INDEX('O3-8hr'!$A:$Y,$IU91+Y$23-$G$23,$IT91)</f>
        <v>39</v>
      </c>
      <c r="Z91" s="12">
        <f>INDEX('O3-8hr'!$A:$Y,$IU91+Z$23-$G$23,$IT91)</f>
        <v>40</v>
      </c>
      <c r="AA91" s="12">
        <f>INDEX('O3-8hr'!$A:$Y,$IU91+AA$23-$G$23,$IT91)</f>
        <v>44.000000000000007</v>
      </c>
      <c r="AB91" s="12">
        <f>INDEX('O3-8hr'!$A:$Y,$IU91+AB$23-$G$23,$IT91)</f>
        <v>43</v>
      </c>
      <c r="AC91" s="12">
        <f>INDEX('O3-8hr'!$A:$Y,$IU91+AC$23-$G$23,$IT91)</f>
        <v>56</v>
      </c>
      <c r="AD91" s="12">
        <f>INDEX('O3-8hr'!$A:$Y,$IU91+AD$23-$G$23,$IT91)</f>
        <v>46</v>
      </c>
      <c r="AE91" s="12">
        <f>INDEX('O3-8hr'!$A:$Y,$IU91+AE$23-$G$23,$IT91)</f>
        <v>45.000000000000007</v>
      </c>
      <c r="AF91" s="12">
        <f>INDEX('O3-8hr'!$A:$Y,$IU91+AF$23-$G$23,$IT91)</f>
        <v>39</v>
      </c>
      <c r="AG91" s="12">
        <f>INDEX('O3-8hr'!$A:$Y,$IU91+AG$23-$G$23,$IT91)</f>
        <v>42</v>
      </c>
      <c r="AH91" s="12">
        <f>INDEX('O3-8hr'!$A:$Y,$IU91+AH$23-$G$23,$IT91)</f>
        <v>44.000000000000007</v>
      </c>
      <c r="AI91" s="12">
        <f>INDEX('O3-8hr'!$A:$Y,$IU91+AI$23-$G$23,$IT91)</f>
        <v>48</v>
      </c>
      <c r="AJ91" s="12">
        <f>INDEX('O3-8hr'!$A:$Y,$IU91+AJ$23-$G$23,$IT91)</f>
        <v>47</v>
      </c>
      <c r="AK91" s="12">
        <f>INDEX('O3-8hr'!$A:$Y,$IU91+AK$23-$G$23,$IT91)</f>
        <v>51.000000000000007</v>
      </c>
      <c r="AL91" s="12">
        <f>INDEX('O3-8hr'!$A:$Y,$IU91+AL$23-$G$23,$IT91)</f>
        <v>48</v>
      </c>
      <c r="AM91" s="12">
        <f>INDEX('O3-8hr'!$A:$Y,$IU91+AM$23-$G$23,$IT91)</f>
        <v>40</v>
      </c>
      <c r="AN91" s="12">
        <f>INDEX('O3-8hr'!$A:$Y,$IU91+AN$23-$G$23,$IT91)</f>
        <v>44.000000000000007</v>
      </c>
      <c r="AO91" s="12">
        <f>INDEX('O3-8hr'!$A:$Y,$IU91+AO$23-$G$23,$IT91)</f>
        <v>35</v>
      </c>
      <c r="AP91" s="12">
        <f>INDEX('O3-8hr'!$A:$Y,$IU91+AP$23-$G$23,$IT91)</f>
        <v>43</v>
      </c>
      <c r="AQ91" s="12">
        <f>INDEX('O3-8hr'!$A:$Y,$IU91+AQ$23-$G$23,$IT91)</f>
        <v>49</v>
      </c>
      <c r="AR91" s="12">
        <f>INDEX('O3-8hr'!$A:$Y,$IU91+AR$23-$G$23,$IT91)</f>
        <v>43</v>
      </c>
      <c r="AS91" s="12">
        <f>INDEX('O3-8hr'!$A:$Y,$IU91+AS$23-$G$23,$IT91)</f>
        <v>43</v>
      </c>
      <c r="AT91" s="12">
        <f>INDEX('O3-8hr'!$A:$Y,$IU91+AT$23-$G$23,$IT91)</f>
        <v>39</v>
      </c>
      <c r="AU91" s="12">
        <f>INDEX('O3-8hr'!$A:$Y,$IU91+AU$23-$G$23,$IT91)</f>
        <v>43</v>
      </c>
      <c r="AV91" s="12">
        <f>INDEX('O3-8hr'!$A:$Y,$IU91+AV$23-$G$23,$IT91)</f>
        <v>48</v>
      </c>
      <c r="AW91" s="12">
        <f>INDEX('O3-8hr'!$A:$Y,$IU91+AW$23-$G$23,$IT91)</f>
        <v>41</v>
      </c>
      <c r="AX91" s="12">
        <f>INDEX('O3-8hr'!$A:$Y,$IU91+AX$23-$G$23,$IT91)</f>
        <v>42</v>
      </c>
      <c r="AY91" s="12">
        <f>INDEX('O3-8hr'!$A:$Y,$IU91+AY$23-$G$23,$IT91)</f>
        <v>42</v>
      </c>
      <c r="AZ91" s="12">
        <f>INDEX('O3-8hr'!$A:$Y,$IU91+AZ$23-$G$23,$IT91)</f>
        <v>45.000000000000007</v>
      </c>
      <c r="BA91" s="12">
        <f>INDEX('O3-8hr'!$A:$Y,$IU91+BA$23-$G$23,$IT91)</f>
        <v>54</v>
      </c>
      <c r="BB91" s="12">
        <f>INDEX('O3-8hr'!$A:$Y,$IU91+BB$23-$G$23,$IT91)</f>
        <v>57</v>
      </c>
      <c r="BC91" s="12">
        <f>INDEX('O3-8hr'!$A:$Y,$IU91+BC$23-$G$23,$IT91)</f>
        <v>62</v>
      </c>
      <c r="BD91" s="12">
        <f>INDEX('O3-8hr'!$A:$Y,$IU91+BD$23-$G$23,$IT91)</f>
        <v>56</v>
      </c>
      <c r="BE91" s="12">
        <f>INDEX('O3-8hr'!$A:$Y,$IU91+BE$23-$G$23,$IT91)</f>
        <v>54</v>
      </c>
      <c r="BF91" s="12">
        <f>INDEX('O3-8hr'!$A:$Y,$IU91+BF$23-$G$23,$IT91)</f>
        <v>56</v>
      </c>
      <c r="BG91" s="12">
        <f>INDEX('O3-8hr'!$A:$Y,$IU91+BG$23-$G$23,$IT91)</f>
        <v>55</v>
      </c>
      <c r="BH91" s="12">
        <f>INDEX('O3-8hr'!$A:$Y,$IU91+BH$23-$G$23,$IT91)</f>
        <v>40</v>
      </c>
      <c r="BI91" s="12">
        <f>INDEX('O3-8hr'!$A:$Y,$IU91+BI$23-$G$23,$IT91)</f>
        <v>51.000000000000007</v>
      </c>
      <c r="BJ91" s="12">
        <f>INDEX('O3-8hr'!$A:$Y,$IU91+BJ$23-$G$23,$IT91)</f>
        <v>59.000000000000007</v>
      </c>
      <c r="BK91" s="12">
        <f>INDEX('O3-8hr'!$A:$Y,$IU91+BK$23-$G$23,$IT91)</f>
        <v>52.000000000000007</v>
      </c>
      <c r="BL91" s="12">
        <f>INDEX('O3-8hr'!$A:$Y,$IU91+BL$23-$G$23,$IT91)</f>
        <v>22.000000000000004</v>
      </c>
      <c r="BM91" s="12">
        <f>INDEX('O3-8hr'!$A:$Y,$IU91+BM$23-$G$23,$IT91)</f>
        <v>39</v>
      </c>
      <c r="BN91" s="12">
        <f>INDEX('O3-8hr'!$A:$Y,$IU91+BN$23-$G$23,$IT91)</f>
        <v>42</v>
      </c>
      <c r="BO91" s="12">
        <f>INDEX('O3-8hr'!$A:$Y,$IU91+BO$23-$G$23,$IT91)</f>
        <v>44.000000000000007</v>
      </c>
      <c r="BP91" s="12">
        <f>INDEX('O3-8hr'!$A:$Y,$IU91+BP$23-$G$23,$IT91)</f>
        <v>34</v>
      </c>
      <c r="BQ91" s="12">
        <f>INDEX('O3-8hr'!$A:$Y,$IU91+BQ$23-$G$23,$IT91)</f>
        <v>27</v>
      </c>
      <c r="BR91" s="12">
        <f>INDEX('O3-8hr'!$A:$Y,$IU91+BR$23-$G$23,$IT91)</f>
        <v>24</v>
      </c>
      <c r="BS91" s="12">
        <f>INDEX('O3-8hr'!$A:$Y,$IU91+BS$23-$G$23,$IT91)</f>
        <v>28</v>
      </c>
      <c r="BT91" s="12">
        <f>INDEX('O3-8hr'!$A:$Y,$IU91+BT$23-$G$23,$IT91)</f>
        <v>30</v>
      </c>
      <c r="BU91" s="12">
        <f>INDEX('O3-8hr'!$A:$Y,$IU91+BU$23-$G$23,$IT91)</f>
        <v>27</v>
      </c>
      <c r="BV91" s="12">
        <f>INDEX('O3-8hr'!$A:$Y,$IU91+BV$23-$G$23,$IT91)</f>
        <v>27</v>
      </c>
      <c r="BW91" s="12">
        <f>INDEX('O3-8hr'!$A:$Y,$IU91+BW$23-$G$23,$IT91)</f>
        <v>41</v>
      </c>
      <c r="BX91" s="12">
        <f>INDEX('O3-8hr'!$A:$Y,$IU91+BX$23-$G$23,$IT91)</f>
        <v>46</v>
      </c>
      <c r="BY91" s="12">
        <f>INDEX('O3-8hr'!$A:$Y,$IU91+BY$23-$G$23,$IT91)</f>
        <v>35</v>
      </c>
      <c r="BZ91" s="12">
        <f>INDEX('O3-8hr'!$A:$Y,$IU91+BZ$23-$G$23,$IT91)</f>
        <v>36.000000000000007</v>
      </c>
      <c r="CA91" s="12">
        <f>INDEX('O3-8hr'!$A:$Y,$IU91+CA$23-$G$23,$IT91)</f>
        <v>68</v>
      </c>
      <c r="CB91" s="12">
        <f>INDEX('O3-8hr'!$A:$Y,$IU91+CB$23-$G$23,$IT91)</f>
        <v>28</v>
      </c>
      <c r="CC91" s="12">
        <f>INDEX('O3-8hr'!$A:$Y,$IU91+CC$23-$G$23,$IT91)</f>
        <v>50</v>
      </c>
      <c r="CD91" s="12">
        <f>INDEX('O3-8hr'!$A:$Y,$IU91+CD$23-$G$23,$IT91)</f>
        <v>34</v>
      </c>
      <c r="CE91" s="12">
        <f>INDEX('O3-8hr'!$A:$Y,$IU91+CE$23-$G$23,$IT91)</f>
        <v>43</v>
      </c>
      <c r="CF91" s="12">
        <f>INDEX('O3-8hr'!$A:$Y,$IU91+CF$23-$G$23,$IT91)</f>
        <v>35</v>
      </c>
      <c r="CG91" s="12">
        <f>INDEX('O3-8hr'!$A:$Y,$IU91+CG$23-$G$23,$IT91)</f>
        <v>43</v>
      </c>
      <c r="CH91" s="12">
        <f>INDEX('O3-8hr'!$A:$Y,$IU91+CH$23-$G$23,$IT91)</f>
        <v>50</v>
      </c>
      <c r="CI91" s="12">
        <f>INDEX('O3-8hr'!$A:$Y,$IU91+CI$23-$G$23,$IT91)</f>
        <v>49</v>
      </c>
      <c r="CJ91" s="12">
        <f>INDEX('O3-8hr'!$A:$Y,$IU91+CJ$23-$G$23,$IT91)</f>
        <v>43</v>
      </c>
      <c r="CK91" s="12">
        <f>INDEX('O3-8hr'!$A:$Y,$IU91+CK$23-$G$23,$IT91)</f>
        <v>44.000000000000007</v>
      </c>
      <c r="CL91" s="12">
        <f>INDEX('O3-8hr'!$A:$Y,$IU91+CL$23-$G$23,$IT91)</f>
        <v>51.000000000000007</v>
      </c>
      <c r="CM91" s="12">
        <f>INDEX('O3-8hr'!$A:$Y,$IU91+CM$23-$G$23,$IT91)</f>
        <v>55</v>
      </c>
      <c r="CN91" s="12">
        <f>INDEX('O3-8hr'!$A:$Y,$IU91+CN$23-$G$23,$IT91)</f>
        <v>83</v>
      </c>
      <c r="CO91" s="12">
        <f>INDEX('O3-8hr'!$A:$Y,$IU91+CO$23-$G$23,$IT91)</f>
        <v>86</v>
      </c>
      <c r="CP91" s="12">
        <f>INDEX('O3-8hr'!$A:$Y,$IU91+CP$23-$G$23,$IT91)</f>
        <v>74.000000000000014</v>
      </c>
      <c r="CQ91" s="12">
        <f>INDEX('O3-8hr'!$A:$Y,$IU91+CQ$23-$G$23,$IT91)</f>
        <v>74.000000000000014</v>
      </c>
      <c r="CR91" s="12">
        <f>INDEX('O3-8hr'!$A:$Y,$IU91+CR$23-$G$23,$IT91)</f>
        <v>57</v>
      </c>
      <c r="CS91" s="12">
        <f>INDEX('O3-8hr'!$A:$Y,$IU91+CS$23-$G$23,$IT91)</f>
        <v>40</v>
      </c>
      <c r="CT91" s="12">
        <f>INDEX('O3-8hr'!$A:$Y,$IU91+CT$23-$G$23,$IT91)</f>
        <v>58</v>
      </c>
      <c r="CU91" s="12">
        <f>INDEX('O3-8hr'!$A:$Y,$IU91+CU$23-$G$23,$IT91)</f>
        <v>71.000000000000014</v>
      </c>
      <c r="CV91" s="12">
        <f>INDEX('O3-8hr'!$A:$Y,$IU91+CV$23-$G$23,$IT91)</f>
        <v>56</v>
      </c>
      <c r="CW91" s="12">
        <f>INDEX('O3-8hr'!$A:$Y,$IU91+CW$23-$G$23,$IT91)</f>
        <v>26.000000000000004</v>
      </c>
      <c r="CX91" s="12">
        <f>INDEX('O3-8hr'!$A:$Y,$IU91+CX$23-$G$23,$IT91)</f>
        <v>61.000000000000007</v>
      </c>
      <c r="CY91" s="12">
        <f>INDEX('O3-8hr'!$A:$Y,$IU91+CY$23-$G$23,$IT91)</f>
        <v>38</v>
      </c>
      <c r="CZ91" s="12">
        <f>INDEX('O3-8hr'!$A:$Y,$IU91+CZ$23-$G$23,$IT91)</f>
        <v>57</v>
      </c>
      <c r="DA91" s="12">
        <f>INDEX('O3-8hr'!$A:$Y,$IU91+DA$23-$G$23,$IT91)</f>
        <v>57</v>
      </c>
      <c r="DB91" s="12">
        <f>INDEX('O3-8hr'!$A:$Y,$IU91+DB$23-$G$23,$IT91)</f>
        <v>33</v>
      </c>
      <c r="DC91" s="12">
        <f>INDEX('O3-8hr'!$A:$Y,$IU91+DC$23-$G$23,$IT91)</f>
        <v>42</v>
      </c>
      <c r="DD91" s="12">
        <f>INDEX('O3-8hr'!$A:$Y,$IU91+DD$23-$G$23,$IT91)</f>
        <v>46</v>
      </c>
      <c r="DE91" s="12">
        <f>INDEX('O3-8hr'!$A:$Y,$IU91+DE$23-$G$23,$IT91)</f>
        <v>69</v>
      </c>
      <c r="DF91" s="12">
        <f>INDEX('O3-8hr'!$A:$Y,$IU91+DF$23-$G$23,$IT91)</f>
        <v>51.000000000000007</v>
      </c>
      <c r="DG91" s="12">
        <f>INDEX('O3-8hr'!$A:$Y,$IU91+DG$23-$G$23,$IT91)</f>
        <v>33</v>
      </c>
      <c r="DH91" s="12">
        <f>INDEX('O3-8hr'!$A:$Y,$IU91+DH$23-$G$23,$IT91)</f>
        <v>51.000000000000007</v>
      </c>
      <c r="DI91" s="12">
        <f>INDEX('O3-8hr'!$A:$Y,$IU91+DI$23-$G$23,$IT91)</f>
        <v>68</v>
      </c>
      <c r="DJ91" s="12">
        <f>INDEX('O3-8hr'!$A:$Y,$IU91+DJ$23-$G$23,$IT91)</f>
        <v>48</v>
      </c>
      <c r="DK91" s="12">
        <f>INDEX('O3-8hr'!$A:$Y,$IU91+DK$23-$G$23,$IT91)</f>
        <v>64</v>
      </c>
      <c r="DL91" s="12">
        <f>INDEX('O3-8hr'!$A:$Y,$IU91+DL$23-$G$23,$IT91)</f>
        <v>56</v>
      </c>
      <c r="DM91" s="12">
        <f>INDEX('O3-8hr'!$A:$Y,$IU91+DM$23-$G$23,$IT91)</f>
        <v>60</v>
      </c>
      <c r="DN91" s="12">
        <f>INDEX('O3-8hr'!$A:$Y,$IU91+DN$23-$G$23,$IT91)</f>
        <v>72.000000000000014</v>
      </c>
      <c r="DO91" s="12">
        <f>INDEX('O3-8hr'!$A:$Y,$IU91+DO$23-$G$23,$IT91)</f>
        <v>60</v>
      </c>
      <c r="DP91" s="12">
        <f>INDEX('O3-8hr'!$A:$Y,$IU91+DP$23-$G$23,$IT91)</f>
        <v>55</v>
      </c>
      <c r="DQ91" s="12">
        <f>INDEX('O3-8hr'!$A:$Y,$IU91+DQ$23-$G$23,$IT91)</f>
        <v>59.000000000000007</v>
      </c>
      <c r="DR91" s="12">
        <f>INDEX('O3-8hr'!$A:$Y,$IU91+DR$23-$G$23,$IT91)</f>
        <v>74.000000000000014</v>
      </c>
      <c r="DS91" s="12">
        <f>INDEX('O3-8hr'!$A:$Y,$IU91+DS$23-$G$23,$IT91)</f>
        <v>61.000000000000007</v>
      </c>
      <c r="DT91" s="12">
        <f>INDEX('O3-8hr'!$A:$Y,$IU91+DT$23-$G$23,$IT91)</f>
        <v>74.000000000000014</v>
      </c>
      <c r="DU91" s="12">
        <f>INDEX('O3-8hr'!$A:$Y,$IU91+DU$23-$G$23,$IT91)</f>
        <v>62</v>
      </c>
      <c r="DV91" s="12">
        <f>INDEX('O3-8hr'!$A:$Y,$IU91+DV$23-$G$23,$IT91)</f>
        <v>43</v>
      </c>
      <c r="DW91" s="12">
        <f>INDEX('O3-8hr'!$A:$Y,$IU91+DW$23-$G$23,$IT91)</f>
        <v>50</v>
      </c>
      <c r="DX91" s="12">
        <f>INDEX('O3-8hr'!$A:$Y,$IU91+DX$23-$G$23,$IT91)</f>
        <v>58</v>
      </c>
      <c r="DY91" s="12">
        <f>INDEX('O3-8hr'!$A:$Y,$IU91+DY$23-$G$23,$IT91)</f>
        <v>52.000000000000007</v>
      </c>
      <c r="DZ91" s="12">
        <f>INDEX('O3-8hr'!$A:$Y,$IU91+DZ$23-$G$23,$IT91)</f>
        <v>35</v>
      </c>
      <c r="EA91" s="12">
        <f>INDEX('O3-8hr'!$A:$Y,$IU91+EA$23-$G$23,$IT91)</f>
        <v>47</v>
      </c>
      <c r="EB91" s="12">
        <f>INDEX('O3-8hr'!$A:$Y,$IU91+EB$23-$G$23,$IT91)</f>
        <v>53.000000000000007</v>
      </c>
      <c r="EC91" s="12">
        <f>INDEX('O3-8hr'!$A:$Y,$IU91+EC$23-$G$23,$IT91)</f>
        <v>44.000000000000007</v>
      </c>
      <c r="ED91" s="12">
        <f>INDEX('O3-8hr'!$A:$Y,$IU91+ED$23-$G$23,$IT91)</f>
        <v>57</v>
      </c>
      <c r="EE91" s="12">
        <f>INDEX('O3-8hr'!$A:$Y,$IU91+EE$23-$G$23,$IT91)</f>
        <v>62</v>
      </c>
      <c r="EF91" s="12">
        <f>INDEX('O3-8hr'!$A:$Y,$IU91+EF$23-$G$23,$IT91)</f>
        <v>63</v>
      </c>
      <c r="EG91" s="12">
        <f>INDEX('O3-8hr'!$A:$Y,$IU91+EG$23-$G$23,$IT91)</f>
        <v>32</v>
      </c>
      <c r="EH91" s="12">
        <f>INDEX('O3-8hr'!$A:$Y,$IU91+EH$23-$G$23,$IT91)</f>
        <v>36.000000000000007</v>
      </c>
      <c r="EI91" s="12">
        <f>INDEX('O3-8hr'!$A:$Y,$IU91+EI$23-$G$23,$IT91)</f>
        <v>36.000000000000007</v>
      </c>
      <c r="EJ91" s="12">
        <f>INDEX('O3-8hr'!$A:$Y,$IU91+EJ$23-$G$23,$IT91)</f>
        <v>65</v>
      </c>
      <c r="EK91" s="12">
        <f>INDEX('O3-8hr'!$A:$Y,$IU91+EK$23-$G$23,$IT91)</f>
        <v>33</v>
      </c>
      <c r="EL91" s="12">
        <f>INDEX('O3-8hr'!$A:$Y,$IU91+EL$23-$G$23,$IT91)</f>
        <v>57</v>
      </c>
      <c r="EM91" s="12">
        <f>INDEX('O3-8hr'!$A:$Y,$IU91+EM$23-$G$23,$IT91)</f>
        <v>56</v>
      </c>
      <c r="EN91" s="12">
        <f>INDEX('O3-8hr'!$A:$Y,$IU91+EN$23-$G$23,$IT91)</f>
        <v>52.000000000000007</v>
      </c>
      <c r="EO91" s="12">
        <f>INDEX('O3-8hr'!$A:$Y,$IU91+EO$23-$G$23,$IT91)</f>
        <v>55</v>
      </c>
      <c r="EP91" s="12">
        <f>INDEX('O3-8hr'!$A:$Y,$IU91+EP$23-$G$23,$IT91)</f>
        <v>55</v>
      </c>
      <c r="EQ91" s="12">
        <f>INDEX('O3-8hr'!$A:$Y,$IU91+EQ$23-$G$23,$IT91)</f>
        <v>42</v>
      </c>
      <c r="ER91" s="12">
        <f>INDEX('O3-8hr'!$A:$Y,$IU91+ER$23-$G$23,$IT91)</f>
        <v>47</v>
      </c>
      <c r="ES91" s="12">
        <f>INDEX('O3-8hr'!$A:$Y,$IU91+ES$23-$G$23,$IT91)</f>
        <v>69</v>
      </c>
      <c r="ET91" s="12">
        <f>INDEX('O3-8hr'!$A:$Y,$IU91+ET$23-$G$23,$IT91)</f>
        <v>72.000000000000014</v>
      </c>
      <c r="EU91" s="12">
        <f>INDEX('O3-8hr'!$A:$Y,$IU91+EU$23-$G$23,$IT91)</f>
        <v>54</v>
      </c>
      <c r="EV91" s="12">
        <f>INDEX('O3-8hr'!$A:$Y,$IU91+EV$23-$G$23,$IT91)</f>
        <v>47</v>
      </c>
      <c r="EW91" s="12">
        <f>INDEX('O3-8hr'!$A:$Y,$IU91+EW$23-$G$23,$IT91)</f>
        <v>63</v>
      </c>
      <c r="EX91" s="12">
        <f>INDEX('O3-8hr'!$A:$Y,$IU91+EX$23-$G$23,$IT91)</f>
        <v>32</v>
      </c>
      <c r="EY91" s="12">
        <f>INDEX('O3-8hr'!$A:$Y,$IU91+EY$23-$G$23,$IT91)</f>
        <v>45.000000000000007</v>
      </c>
      <c r="EZ91" s="12">
        <f>INDEX('O3-8hr'!$A:$Y,$IU91+EZ$23-$G$23,$IT91)</f>
        <v>62</v>
      </c>
      <c r="FA91" s="12">
        <f>INDEX('O3-8hr'!$A:$Y,$IU91+FA$23-$G$23,$IT91)</f>
        <v>56</v>
      </c>
      <c r="FB91" s="12">
        <f>INDEX('O3-8hr'!$A:$Y,$IU91+FB$23-$G$23,$IT91)</f>
        <v>50</v>
      </c>
      <c r="FC91" s="12">
        <f>INDEX('O3-8hr'!$A:$Y,$IU91+FC$23-$G$23,$IT91)</f>
        <v>38</v>
      </c>
      <c r="FD91" s="12">
        <f>INDEX('O3-8hr'!$A:$Y,$IU91+FD$23-$G$23,$IT91)</f>
        <v>33</v>
      </c>
      <c r="FE91" s="12">
        <f>INDEX('O3-8hr'!$A:$Y,$IU91+FE$23-$G$23,$IT91)</f>
        <v>33</v>
      </c>
      <c r="FF91" s="12">
        <f>INDEX('O3-8hr'!$A:$Y,$IU91+FF$23-$G$23,$IT91)</f>
        <v>40</v>
      </c>
      <c r="FG91" s="12">
        <f>INDEX('O3-8hr'!$A:$Y,$IU91+FG$23-$G$23,$IT91)</f>
        <v>44.000000000000007</v>
      </c>
      <c r="FH91" s="12">
        <f>INDEX('O3-8hr'!$A:$Y,$IU91+FH$23-$G$23,$IT91)</f>
        <v>53.000000000000007</v>
      </c>
      <c r="FI91" s="12">
        <f>INDEX('O3-8hr'!$A:$Y,$IU91+FI$23-$G$23,$IT91)</f>
        <v>44.000000000000007</v>
      </c>
      <c r="FJ91" s="12">
        <f>INDEX('O3-8hr'!$A:$Y,$IU91+FJ$23-$G$23,$IT91)</f>
        <v>37.000000000000007</v>
      </c>
      <c r="FK91" s="12">
        <f>INDEX('O3-8hr'!$A:$Y,$IU91+FK$23-$G$23,$IT91)</f>
        <v>37.000000000000007</v>
      </c>
      <c r="FL91" s="12">
        <f>INDEX('O3-8hr'!$A:$Y,$IU91+FL$23-$G$23,$IT91)</f>
        <v>52.000000000000007</v>
      </c>
      <c r="FM91" s="12">
        <f>INDEX('O3-8hr'!$A:$Y,$IU91+FM$23-$G$23,$IT91)</f>
        <v>45.000000000000007</v>
      </c>
      <c r="FN91" s="12">
        <f>INDEX('O3-8hr'!$A:$Y,$IU91+FN$23-$G$23,$IT91)</f>
        <v>46</v>
      </c>
      <c r="FO91" s="12">
        <f>INDEX('O3-8hr'!$A:$Y,$IU91+FO$23-$G$23,$IT91)</f>
        <v>46</v>
      </c>
      <c r="FP91" s="12">
        <f>INDEX('O3-8hr'!$A:$Y,$IU91+FP$23-$G$23,$IT91)</f>
        <v>55</v>
      </c>
      <c r="FQ91" s="12">
        <f>INDEX('O3-8hr'!$A:$Y,$IU91+FQ$23-$G$23,$IT91)</f>
        <v>43</v>
      </c>
      <c r="FR91" s="12">
        <f>INDEX('O3-8hr'!$A:$Y,$IU91+FR$23-$G$23,$IT91)</f>
        <v>43</v>
      </c>
      <c r="FS91" s="12">
        <f>INDEX('O3-8hr'!$A:$Y,$IU91+FS$23-$G$23,$IT91)</f>
        <v>56</v>
      </c>
      <c r="FT91" s="12">
        <f>INDEX('O3-8hr'!$A:$Y,$IU91+FT$23-$G$23,$IT91)</f>
        <v>43</v>
      </c>
      <c r="FU91" s="12">
        <f>INDEX('O3-8hr'!$A:$Y,$IU91+FU$23-$G$23,$IT91)</f>
        <v>42</v>
      </c>
      <c r="FV91" s="12">
        <f>INDEX('O3-8hr'!$A:$Y,$IU91+FV$23-$G$23,$IT91)</f>
        <v>45.000000000000007</v>
      </c>
      <c r="FW91" s="12">
        <f>INDEX('O3-8hr'!$A:$Y,$IU91+FW$23-$G$23,$IT91)</f>
        <v>57</v>
      </c>
      <c r="FX91" s="12">
        <f>INDEX('O3-8hr'!$A:$Y,$IU91+FX$23-$G$23,$IT91)</f>
        <v>43</v>
      </c>
      <c r="FY91" s="12">
        <f>INDEX('O3-8hr'!$A:$Y,$IU91+FY$23-$G$23,$IT91)</f>
        <v>33</v>
      </c>
      <c r="FZ91" s="12">
        <f>INDEX('O3-8hr'!$A:$Y,$IU91+FZ$23-$G$23,$IT91)</f>
        <v>44.000000000000007</v>
      </c>
      <c r="GA91" s="12">
        <f>INDEX('O3-8hr'!$A:$Y,$IU91+GA$23-$G$23,$IT91)</f>
        <v>70</v>
      </c>
      <c r="GB91" s="12">
        <f>INDEX('O3-8hr'!$A:$Y,$IU91+GB$23-$G$23,$IT91)</f>
        <v>56</v>
      </c>
      <c r="GC91" s="12" t="str">
        <f>INDEX('O3-8hr'!$A:$Y,$IU91+GC$23-$G$23,$IT91)</f>
        <v/>
      </c>
      <c r="GD91" s="12" t="str">
        <f>INDEX('O3-8hr'!$A:$Y,$IU91+GD$23-$G$23,$IT91)</f>
        <v/>
      </c>
      <c r="GE91" s="12">
        <f>INDEX('O3-8hr'!$A:$Y,$IU91+GE$23-$G$23,$IT91)</f>
        <v>48</v>
      </c>
      <c r="GF91" s="12">
        <f>INDEX('O3-8hr'!$A:$Y,$IU91+GF$23-$G$23,$IT91)</f>
        <v>54</v>
      </c>
      <c r="GG91" s="12">
        <f>INDEX('O3-8hr'!$A:$Y,$IU91+GG$23-$G$23,$IT91)</f>
        <v>54</v>
      </c>
      <c r="GH91" s="12">
        <f>INDEX('O3-8hr'!$A:$Y,$IU91+GH$23-$G$23,$IT91)</f>
        <v>65</v>
      </c>
      <c r="GI91" s="12">
        <f>INDEX('O3-8hr'!$A:$Y,$IU91+GI$23-$G$23,$IT91)</f>
        <v>34</v>
      </c>
      <c r="GJ91" s="12">
        <f>INDEX('O3-8hr'!$A:$Y,$IU91+GJ$23-$G$23,$IT91)</f>
        <v>29</v>
      </c>
      <c r="GK91" s="12">
        <f>INDEX('O3-8hr'!$A:$Y,$IU91+GK$23-$G$23,$IT91)</f>
        <v>35</v>
      </c>
      <c r="GL91" s="12">
        <f>INDEX('O3-8hr'!$A:$Y,$IU91+GL$23-$G$23,$IT91)</f>
        <v>45.000000000000007</v>
      </c>
      <c r="GM91" s="12">
        <f>INDEX('O3-8hr'!$A:$Y,$IU91+GM$23-$G$23,$IT91)</f>
        <v>31</v>
      </c>
      <c r="GN91" s="12">
        <f>INDEX('O3-8hr'!$A:$Y,$IU91+GN$23-$G$23,$IT91)</f>
        <v>31</v>
      </c>
      <c r="GO91" s="12">
        <f>INDEX('O3-8hr'!$A:$Y,$IU91+GO$23-$G$23,$IT91)</f>
        <v>41</v>
      </c>
      <c r="GP91" s="12">
        <f>INDEX('O3-8hr'!$A:$Y,$IU91+GP$23-$G$23,$IT91)</f>
        <v>61.000000000000007</v>
      </c>
      <c r="GQ91" s="12">
        <f>INDEX('O3-8hr'!$A:$Y,$IU91+GQ$23-$G$23,$IT91)</f>
        <v>53.000000000000007</v>
      </c>
      <c r="GR91" s="12">
        <f>INDEX('O3-8hr'!$A:$Y,$IU91+GR$23-$G$23,$IT91)</f>
        <v>60</v>
      </c>
      <c r="GS91" s="12">
        <f>INDEX('O3-8hr'!$A:$Y,$IU91+GS$23-$G$23,$IT91)</f>
        <v>38</v>
      </c>
      <c r="GT91" s="12">
        <f>INDEX('O3-8hr'!$A:$Y,$IU91+GT$23-$G$23,$IT91)</f>
        <v>38</v>
      </c>
      <c r="GU91" s="12">
        <f>INDEX('O3-8hr'!$A:$Y,$IU91+GU$23-$G$23,$IT91)</f>
        <v>55</v>
      </c>
      <c r="GV91" s="12">
        <f>INDEX('O3-8hr'!$A:$Y,$IU91+GV$23-$G$23,$IT91)</f>
        <v>62</v>
      </c>
      <c r="GW91" s="12">
        <f>INDEX('O3-8hr'!$A:$Y,$IU91+GW$23-$G$23,$IT91)</f>
        <v>42</v>
      </c>
      <c r="GX91" s="12">
        <f>INDEX('O3-8hr'!$A:$Y,$IU91+GX$23-$G$23,$IT91)</f>
        <v>41</v>
      </c>
      <c r="GY91" s="12">
        <f>INDEX('O3-8hr'!$A:$Y,$IU91+GY$23-$G$23,$IT91)</f>
        <v>42</v>
      </c>
      <c r="GZ91" s="12">
        <f>INDEX('O3-8hr'!$A:$Y,$IU91+GZ$23-$G$23,$IT91)</f>
        <v>39</v>
      </c>
      <c r="HA91" s="12">
        <f>INDEX('O3-8hr'!$A:$Y,$IU91+HA$23-$G$23,$IT91)</f>
        <v>24</v>
      </c>
      <c r="HB91" s="12">
        <f>INDEX('O3-8hr'!$A:$Y,$IU91+HB$23-$G$23,$IT91)</f>
        <v>41</v>
      </c>
      <c r="HC91" s="12" t="str">
        <f>INDEX('O3-8hr'!$A:$Y,$IU91+HC$23-$G$23,$IT91)</f>
        <v/>
      </c>
      <c r="HD91" s="12">
        <f>INDEX('O3-8hr'!$A:$Y,$IU91+HD$23-$G$23,$IT91)</f>
        <v>55</v>
      </c>
      <c r="HE91" s="12">
        <f>INDEX('O3-8hr'!$A:$Y,$IU91+HE$23-$G$23,$IT91)</f>
        <v>75</v>
      </c>
      <c r="HF91" s="12">
        <f>INDEX('O3-8hr'!$A:$Y,$IU91+HF$23-$G$23,$IT91)</f>
        <v>30</v>
      </c>
      <c r="HG91" s="12">
        <f>INDEX('O3-8hr'!$A:$Y,$IU91+HG$23-$G$23,$IT91)</f>
        <v>32</v>
      </c>
      <c r="HH91" s="12">
        <f>INDEX('O3-8hr'!$A:$Y,$IU91+HH$23-$G$23,$IT91)</f>
        <v>42</v>
      </c>
      <c r="HI91" s="12">
        <f>INDEX('O3-8hr'!$A:$Y,$IU91+HI$23-$G$23,$IT91)</f>
        <v>41</v>
      </c>
      <c r="HJ91" s="12">
        <f>INDEX('O3-8hr'!$A:$Y,$IU91+HJ$23-$G$23,$IT91)</f>
        <v>35</v>
      </c>
      <c r="HK91" s="12">
        <f>INDEX('O3-8hr'!$A:$Y,$IU91+HK$23-$G$23,$IT91)</f>
        <v>25</v>
      </c>
      <c r="HL91" s="12">
        <f>INDEX('O3-8hr'!$A:$Y,$IU91+HL$23-$G$23,$IT91)</f>
        <v>20</v>
      </c>
      <c r="HM91" s="12">
        <f>INDEX('O3-8hr'!$A:$Y,$IU91+HM$23-$G$23,$IT91)</f>
        <v>16</v>
      </c>
      <c r="HN91" s="12">
        <f>INDEX('O3-8hr'!$A:$Y,$IU91+HN$23-$G$23,$IT91)</f>
        <v>14</v>
      </c>
      <c r="HO91" s="12">
        <f>INDEX('O3-8hr'!$A:$Y,$IU91+HO$23-$G$23,$IT91)</f>
        <v>38</v>
      </c>
      <c r="HP91" s="12">
        <f>INDEX('O3-8hr'!$A:$Y,$IU91+HP$23-$G$23,$IT91)</f>
        <v>23</v>
      </c>
      <c r="HQ91" s="12">
        <f>INDEX('O3-8hr'!$A:$Y,$IU91+HQ$23-$G$23,$IT91)</f>
        <v>24</v>
      </c>
      <c r="HR91" s="12">
        <f>INDEX('O3-8hr'!$A:$Y,$IU91+HR$23-$G$23,$IT91)</f>
        <v>41</v>
      </c>
      <c r="HS91" s="12">
        <f>INDEX('O3-8hr'!$A:$Y,$IU91+HS$23-$G$23,$IT91)</f>
        <v>41</v>
      </c>
      <c r="HT91" s="12">
        <f>INDEX('O3-8hr'!$A:$Y,$IU91+HT$23-$G$23,$IT91)</f>
        <v>20</v>
      </c>
      <c r="HU91" s="12">
        <f>INDEX('O3-8hr'!$A:$Y,$IU91+HU$23-$G$23,$IT91)</f>
        <v>21</v>
      </c>
      <c r="HV91" s="12">
        <f>INDEX('O3-8hr'!$A:$Y,$IU91+HV$23-$G$23,$IT91)</f>
        <v>35</v>
      </c>
      <c r="HW91" s="12">
        <f>INDEX('O3-8hr'!$A:$Y,$IU91+HW$23-$G$23,$IT91)</f>
        <v>26.000000000000004</v>
      </c>
      <c r="HX91" s="12">
        <f>INDEX('O3-8hr'!$A:$Y,$IU91+HX$23-$G$23,$IT91)</f>
        <v>35</v>
      </c>
      <c r="HY91" s="12">
        <f>INDEX('O3-8hr'!$A:$Y,$IU91+HY$23-$G$23,$IT91)</f>
        <v>25</v>
      </c>
      <c r="HZ91" s="12">
        <f>INDEX('O3-8hr'!$A:$Y,$IU91+HZ$23-$G$23,$IT91)</f>
        <v>28</v>
      </c>
      <c r="IA91" s="12">
        <f>INDEX('O3-8hr'!$A:$Y,$IU91+IA$23-$G$23,$IT91)</f>
        <v>33</v>
      </c>
      <c r="IB91" s="12">
        <f>INDEX('O3-8hr'!$A:$Y,$IU91+IB$23-$G$23,$IT91)</f>
        <v>41</v>
      </c>
      <c r="IC91" s="12">
        <f>INDEX('O3-8hr'!$A:$Y,$IU91+IC$23-$G$23,$IT91)</f>
        <v>46</v>
      </c>
      <c r="ID91" s="12">
        <f>INDEX('O3-8hr'!$A:$Y,$IU91+ID$23-$G$23,$IT91)</f>
        <v>45.000000000000007</v>
      </c>
      <c r="IE91" s="12">
        <f>INDEX('O3-8hr'!$A:$Y,$IU91+IE$23-$G$23,$IT91)</f>
        <v>47</v>
      </c>
      <c r="IF91" s="12">
        <f>INDEX('O3-8hr'!$A:$Y,$IU91+IF$23-$G$23,$IT91)</f>
        <v>39</v>
      </c>
      <c r="IG91" s="12">
        <f>INDEX('O3-8hr'!$A:$Y,$IU91+IG$23-$G$23,$IT91)</f>
        <v>32</v>
      </c>
      <c r="IH91" s="12">
        <f>INDEX('O3-8hr'!$A:$Y,$IU91+IH$23-$G$23,$IT91)</f>
        <v>24</v>
      </c>
      <c r="II91" s="12">
        <f>INDEX('O3-8hr'!$A:$Y,$IU91+II$23-$G$23,$IT91)</f>
        <v>35</v>
      </c>
      <c r="IJ91" s="12">
        <f>INDEX('O3-8hr'!$A:$Y,$IU91+IJ$23-$G$23,$IT91)</f>
        <v>35</v>
      </c>
      <c r="IK91" s="12">
        <f>INDEX('O3-8hr'!$A:$Y,$IU91+IK$23-$G$23,$IT91)</f>
        <v>27</v>
      </c>
      <c r="IL91" s="12">
        <f>INDEX('O3-8hr'!$A:$Y,$IU91+IL$23-$G$23,$IT91)</f>
        <v>32</v>
      </c>
      <c r="IM91" s="12">
        <f>INDEX('O3-8hr'!$A:$Y,$IU91+IM$23-$G$23,$IT91)</f>
        <v>24</v>
      </c>
      <c r="IN91" s="12">
        <f>INDEX('O3-8hr'!$A:$Y,$IU91+IN$23-$G$23,$IT91)</f>
        <v>34</v>
      </c>
      <c r="IO91" s="12">
        <f>INDEX('O3-8hr'!$A:$Y,$IU91+IO$23-$G$23,$IT91)</f>
        <v>35</v>
      </c>
      <c r="IP91" s="12">
        <f>INDEX('O3-8hr'!$A:$Y,$IU91+IP$23-$G$23,$IT91)</f>
        <v>45.000000000000007</v>
      </c>
      <c r="IQ91" s="17">
        <f>INDEX('O3-8hr'!$A:$Y,$IU91+IQ$23-$G$23,$IT91)</f>
        <v>26.000000000000004</v>
      </c>
      <c r="IR91" s="26">
        <f t="shared" si="59"/>
        <v>86</v>
      </c>
      <c r="IT91" s="26">
        <f>MATCH($B91,'O3-8hr'!$1:$1,0)</f>
        <v>18</v>
      </c>
      <c r="IU91" s="38">
        <f>MATCH(DATE($A91,$IT$19,$IU$19),'O3-8hr'!$B:$B,0)</f>
        <v>431</v>
      </c>
    </row>
    <row r="92" spans="1:255" ht="12.75" customHeight="1" x14ac:dyDescent="0.2">
      <c r="A92" s="26">
        <v>2016</v>
      </c>
      <c r="B92" s="26">
        <v>420170012</v>
      </c>
      <c r="C92" s="88">
        <f>INDEX(Sites!$A:$N,MATCH($B92,Sites!$A:$A,0),2)</f>
        <v>40.107222</v>
      </c>
      <c r="D92" s="26" t="str">
        <f>INDEX(Sites!$A:$N,MATCH($B92,Sites!$A:$A,0),4)</f>
        <v>PA</v>
      </c>
      <c r="E92" s="26" t="str">
        <f>INDEX(Sites!$A:$N,MATCH($B92,Sites!$A:$A,0),10)</f>
        <v>12.0</v>
      </c>
      <c r="F92" s="148" t="str">
        <f>INDEX(Sites!$A:$N,MATCH($B92,Sites!$A:$A,0),6)</f>
        <v>Bucks (BRIS)</v>
      </c>
      <c r="G92" s="18">
        <f>INDEX('O3-8hr'!$A:$Y,$IU92+G$23-$G$23,$IT92)</f>
        <v>42</v>
      </c>
      <c r="H92" s="12">
        <f>INDEX('O3-8hr'!$A:$Y,$IU92+H$23-$G$23,$IT92)</f>
        <v>37.000000000000007</v>
      </c>
      <c r="I92" s="12">
        <f>INDEX('O3-8hr'!$A:$Y,$IU92+I$23-$G$23,$IT92)</f>
        <v>33</v>
      </c>
      <c r="J92" s="12">
        <f>INDEX('O3-8hr'!$A:$Y,$IU92+J$23-$G$23,$IT92)</f>
        <v>26.000000000000004</v>
      </c>
      <c r="K92" s="12">
        <f>INDEX('O3-8hr'!$A:$Y,$IU92+K$23-$G$23,$IT92)</f>
        <v>37.000000000000007</v>
      </c>
      <c r="L92" s="12">
        <f>INDEX('O3-8hr'!$A:$Y,$IU92+L$23-$G$23,$IT92)</f>
        <v>37.000000000000007</v>
      </c>
      <c r="M92" s="12">
        <f>INDEX('O3-8hr'!$A:$Y,$IU92+M$23-$G$23,$IT92)</f>
        <v>39</v>
      </c>
      <c r="N92" s="12">
        <f>INDEX('O3-8hr'!$A:$Y,$IU92+N$23-$G$23,$IT92)</f>
        <v>43</v>
      </c>
      <c r="O92" s="12">
        <f>INDEX('O3-8hr'!$A:$Y,$IU92+O$23-$G$23,$IT92)</f>
        <v>54</v>
      </c>
      <c r="P92" s="12">
        <f>INDEX('O3-8hr'!$A:$Y,$IU92+P$23-$G$23,$IT92)</f>
        <v>55</v>
      </c>
      <c r="Q92" s="12">
        <f>INDEX('O3-8hr'!$A:$Y,$IU92+Q$23-$G$23,$IT92)</f>
        <v>36.000000000000007</v>
      </c>
      <c r="R92" s="12">
        <f>INDEX('O3-8hr'!$A:$Y,$IU92+R$23-$G$23,$IT92)</f>
        <v>35</v>
      </c>
      <c r="S92" s="12">
        <f>INDEX('O3-8hr'!$A:$Y,$IU92+S$23-$G$23,$IT92)</f>
        <v>39</v>
      </c>
      <c r="T92" s="12">
        <f>INDEX('O3-8hr'!$A:$Y,$IU92+T$23-$G$23,$IT92)</f>
        <v>36.000000000000007</v>
      </c>
      <c r="U92" s="12">
        <f>INDEX('O3-8hr'!$A:$Y,$IU92+U$23-$G$23,$IT92)</f>
        <v>26.000000000000004</v>
      </c>
      <c r="V92" s="12">
        <f>INDEX('O3-8hr'!$A:$Y,$IU92+V$23-$G$23,$IT92)</f>
        <v>35</v>
      </c>
      <c r="W92" s="12">
        <f>INDEX('O3-8hr'!$A:$Y,$IU92+W$23-$G$23,$IT92)</f>
        <v>38</v>
      </c>
      <c r="X92" s="12">
        <f>INDEX('O3-8hr'!$A:$Y,$IU92+X$23-$G$23,$IT92)</f>
        <v>43</v>
      </c>
      <c r="Y92" s="12">
        <f>INDEX('O3-8hr'!$A:$Y,$IU92+Y$23-$G$23,$IT92)</f>
        <v>37.000000000000007</v>
      </c>
      <c r="Z92" s="12">
        <f>INDEX('O3-8hr'!$A:$Y,$IU92+Z$23-$G$23,$IT92)</f>
        <v>39</v>
      </c>
      <c r="AA92" s="12">
        <f>INDEX('O3-8hr'!$A:$Y,$IU92+AA$23-$G$23,$IT92)</f>
        <v>43</v>
      </c>
      <c r="AB92" s="12">
        <f>INDEX('O3-8hr'!$A:$Y,$IU92+AB$23-$G$23,$IT92)</f>
        <v>43</v>
      </c>
      <c r="AC92" s="12">
        <f>INDEX('O3-8hr'!$A:$Y,$IU92+AC$23-$G$23,$IT92)</f>
        <v>52.000000000000007</v>
      </c>
      <c r="AD92" s="12">
        <f>INDEX('O3-8hr'!$A:$Y,$IU92+AD$23-$G$23,$IT92)</f>
        <v>46</v>
      </c>
      <c r="AE92" s="12">
        <f>INDEX('O3-8hr'!$A:$Y,$IU92+AE$23-$G$23,$IT92)</f>
        <v>45.000000000000007</v>
      </c>
      <c r="AF92" s="12">
        <f>INDEX('O3-8hr'!$A:$Y,$IU92+AF$23-$G$23,$IT92)</f>
        <v>40</v>
      </c>
      <c r="AG92" s="12">
        <f>INDEX('O3-8hr'!$A:$Y,$IU92+AG$23-$G$23,$IT92)</f>
        <v>41</v>
      </c>
      <c r="AH92" s="12">
        <f>INDEX('O3-8hr'!$A:$Y,$IU92+AH$23-$G$23,$IT92)</f>
        <v>44.000000000000007</v>
      </c>
      <c r="AI92" s="12">
        <f>INDEX('O3-8hr'!$A:$Y,$IU92+AI$23-$G$23,$IT92)</f>
        <v>47</v>
      </c>
      <c r="AJ92" s="12">
        <f>INDEX('O3-8hr'!$A:$Y,$IU92+AJ$23-$G$23,$IT92)</f>
        <v>48</v>
      </c>
      <c r="AK92" s="12">
        <f>INDEX('O3-8hr'!$A:$Y,$IU92+AK$23-$G$23,$IT92)</f>
        <v>51.000000000000007</v>
      </c>
      <c r="AL92" s="12">
        <f>INDEX('O3-8hr'!$A:$Y,$IU92+AL$23-$G$23,$IT92)</f>
        <v>46</v>
      </c>
      <c r="AM92" s="12">
        <f>INDEX('O3-8hr'!$A:$Y,$IU92+AM$23-$G$23,$IT92)</f>
        <v>39</v>
      </c>
      <c r="AN92" s="12">
        <f>INDEX('O3-8hr'!$A:$Y,$IU92+AN$23-$G$23,$IT92)</f>
        <v>42</v>
      </c>
      <c r="AO92" s="12">
        <f>INDEX('O3-8hr'!$A:$Y,$IU92+AO$23-$G$23,$IT92)</f>
        <v>32</v>
      </c>
      <c r="AP92" s="12">
        <f>INDEX('O3-8hr'!$A:$Y,$IU92+AP$23-$G$23,$IT92)</f>
        <v>41</v>
      </c>
      <c r="AQ92" s="12">
        <f>INDEX('O3-8hr'!$A:$Y,$IU92+AQ$23-$G$23,$IT92)</f>
        <v>49</v>
      </c>
      <c r="AR92" s="12">
        <f>INDEX('O3-8hr'!$A:$Y,$IU92+AR$23-$G$23,$IT92)</f>
        <v>44.000000000000007</v>
      </c>
      <c r="AS92" s="12">
        <f>INDEX('O3-8hr'!$A:$Y,$IU92+AS$23-$G$23,$IT92)</f>
        <v>41</v>
      </c>
      <c r="AT92" s="12">
        <f>INDEX('O3-8hr'!$A:$Y,$IU92+AT$23-$G$23,$IT92)</f>
        <v>38</v>
      </c>
      <c r="AU92" s="12">
        <f>INDEX('O3-8hr'!$A:$Y,$IU92+AU$23-$G$23,$IT92)</f>
        <v>41</v>
      </c>
      <c r="AV92" s="12">
        <f>INDEX('O3-8hr'!$A:$Y,$IU92+AV$23-$G$23,$IT92)</f>
        <v>49</v>
      </c>
      <c r="AW92" s="12">
        <f>INDEX('O3-8hr'!$A:$Y,$IU92+AW$23-$G$23,$IT92)</f>
        <v>40</v>
      </c>
      <c r="AX92" s="12">
        <f>INDEX('O3-8hr'!$A:$Y,$IU92+AX$23-$G$23,$IT92)</f>
        <v>38</v>
      </c>
      <c r="AY92" s="12">
        <f>INDEX('O3-8hr'!$A:$Y,$IU92+AY$23-$G$23,$IT92)</f>
        <v>42</v>
      </c>
      <c r="AZ92" s="12">
        <f>INDEX('O3-8hr'!$A:$Y,$IU92+AZ$23-$G$23,$IT92)</f>
        <v>43</v>
      </c>
      <c r="BA92" s="12">
        <f>INDEX('O3-8hr'!$A:$Y,$IU92+BA$23-$G$23,$IT92)</f>
        <v>52.000000000000007</v>
      </c>
      <c r="BB92" s="12">
        <f>INDEX('O3-8hr'!$A:$Y,$IU92+BB$23-$G$23,$IT92)</f>
        <v>57</v>
      </c>
      <c r="BC92" s="12">
        <f>INDEX('O3-8hr'!$A:$Y,$IU92+BC$23-$G$23,$IT92)</f>
        <v>62</v>
      </c>
      <c r="BD92" s="12">
        <f>INDEX('O3-8hr'!$A:$Y,$IU92+BD$23-$G$23,$IT92)</f>
        <v>56</v>
      </c>
      <c r="BE92" s="12">
        <f>INDEX('O3-8hr'!$A:$Y,$IU92+BE$23-$G$23,$IT92)</f>
        <v>53.000000000000007</v>
      </c>
      <c r="BF92" s="12">
        <f>INDEX('O3-8hr'!$A:$Y,$IU92+BF$23-$G$23,$IT92)</f>
        <v>57</v>
      </c>
      <c r="BG92" s="12">
        <f>INDEX('O3-8hr'!$A:$Y,$IU92+BG$23-$G$23,$IT92)</f>
        <v>60</v>
      </c>
      <c r="BH92" s="12">
        <f>INDEX('O3-8hr'!$A:$Y,$IU92+BH$23-$G$23,$IT92)</f>
        <v>41</v>
      </c>
      <c r="BI92" s="12">
        <f>INDEX('O3-8hr'!$A:$Y,$IU92+BI$23-$G$23,$IT92)</f>
        <v>50</v>
      </c>
      <c r="BJ92" s="12">
        <f>INDEX('O3-8hr'!$A:$Y,$IU92+BJ$23-$G$23,$IT92)</f>
        <v>57</v>
      </c>
      <c r="BK92" s="12">
        <f>INDEX('O3-8hr'!$A:$Y,$IU92+BK$23-$G$23,$IT92)</f>
        <v>50</v>
      </c>
      <c r="BL92" s="12">
        <f>INDEX('O3-8hr'!$A:$Y,$IU92+BL$23-$G$23,$IT92)</f>
        <v>25</v>
      </c>
      <c r="BM92" s="12">
        <f>INDEX('O3-8hr'!$A:$Y,$IU92+BM$23-$G$23,$IT92)</f>
        <v>39</v>
      </c>
      <c r="BN92" s="12">
        <f>INDEX('O3-8hr'!$A:$Y,$IU92+BN$23-$G$23,$IT92)</f>
        <v>38</v>
      </c>
      <c r="BO92" s="12">
        <f>INDEX('O3-8hr'!$A:$Y,$IU92+BO$23-$G$23,$IT92)</f>
        <v>45.000000000000007</v>
      </c>
      <c r="BP92" s="12">
        <f>INDEX('O3-8hr'!$A:$Y,$IU92+BP$23-$G$23,$IT92)</f>
        <v>34</v>
      </c>
      <c r="BQ92" s="12">
        <f>INDEX('O3-8hr'!$A:$Y,$IU92+BQ$23-$G$23,$IT92)</f>
        <v>26.000000000000004</v>
      </c>
      <c r="BR92" s="12">
        <f>INDEX('O3-8hr'!$A:$Y,$IU92+BR$23-$G$23,$IT92)</f>
        <v>28</v>
      </c>
      <c r="BS92" s="12">
        <f>INDEX('O3-8hr'!$A:$Y,$IU92+BS$23-$G$23,$IT92)</f>
        <v>30</v>
      </c>
      <c r="BT92" s="12">
        <f>INDEX('O3-8hr'!$A:$Y,$IU92+BT$23-$G$23,$IT92)</f>
        <v>25</v>
      </c>
      <c r="BU92" s="12">
        <f>INDEX('O3-8hr'!$A:$Y,$IU92+BU$23-$G$23,$IT92)</f>
        <v>25</v>
      </c>
      <c r="BV92" s="12">
        <f>INDEX('O3-8hr'!$A:$Y,$IU92+BV$23-$G$23,$IT92)</f>
        <v>33</v>
      </c>
      <c r="BW92" s="12">
        <f>INDEX('O3-8hr'!$A:$Y,$IU92+BW$23-$G$23,$IT92)</f>
        <v>41</v>
      </c>
      <c r="BX92" s="12">
        <f>INDEX('O3-8hr'!$A:$Y,$IU92+BX$23-$G$23,$IT92)</f>
        <v>40</v>
      </c>
      <c r="BY92" s="12">
        <f>INDEX('O3-8hr'!$A:$Y,$IU92+BY$23-$G$23,$IT92)</f>
        <v>33</v>
      </c>
      <c r="BZ92" s="12">
        <f>INDEX('O3-8hr'!$A:$Y,$IU92+BZ$23-$G$23,$IT92)</f>
        <v>34</v>
      </c>
      <c r="CA92" s="12">
        <f>INDEX('O3-8hr'!$A:$Y,$IU92+CA$23-$G$23,$IT92)</f>
        <v>63</v>
      </c>
      <c r="CB92" s="12">
        <f>INDEX('O3-8hr'!$A:$Y,$IU92+CB$23-$G$23,$IT92)</f>
        <v>29</v>
      </c>
      <c r="CC92" s="12">
        <f>INDEX('O3-8hr'!$A:$Y,$IU92+CC$23-$G$23,$IT92)</f>
        <v>50</v>
      </c>
      <c r="CD92" s="12">
        <f>INDEX('O3-8hr'!$A:$Y,$IU92+CD$23-$G$23,$IT92)</f>
        <v>34</v>
      </c>
      <c r="CE92" s="12">
        <f>INDEX('O3-8hr'!$A:$Y,$IU92+CE$23-$G$23,$IT92)</f>
        <v>43</v>
      </c>
      <c r="CF92" s="12">
        <f>INDEX('O3-8hr'!$A:$Y,$IU92+CF$23-$G$23,$IT92)</f>
        <v>37.000000000000007</v>
      </c>
      <c r="CG92" s="12">
        <f>INDEX('O3-8hr'!$A:$Y,$IU92+CG$23-$G$23,$IT92)</f>
        <v>42</v>
      </c>
      <c r="CH92" s="12">
        <f>INDEX('O3-8hr'!$A:$Y,$IU92+CH$23-$G$23,$IT92)</f>
        <v>49</v>
      </c>
      <c r="CI92" s="12">
        <f>INDEX('O3-8hr'!$A:$Y,$IU92+CI$23-$G$23,$IT92)</f>
        <v>52.000000000000007</v>
      </c>
      <c r="CJ92" s="12">
        <f>INDEX('O3-8hr'!$A:$Y,$IU92+CJ$23-$G$23,$IT92)</f>
        <v>41</v>
      </c>
      <c r="CK92" s="12">
        <f>INDEX('O3-8hr'!$A:$Y,$IU92+CK$23-$G$23,$IT92)</f>
        <v>46</v>
      </c>
      <c r="CL92" s="12">
        <f>INDEX('O3-8hr'!$A:$Y,$IU92+CL$23-$G$23,$IT92)</f>
        <v>52.000000000000007</v>
      </c>
      <c r="CM92" s="12">
        <f>INDEX('O3-8hr'!$A:$Y,$IU92+CM$23-$G$23,$IT92)</f>
        <v>52.000000000000007</v>
      </c>
      <c r="CN92" s="12">
        <f>INDEX('O3-8hr'!$A:$Y,$IU92+CN$23-$G$23,$IT92)</f>
        <v>84</v>
      </c>
      <c r="CO92" s="12">
        <f>INDEX('O3-8hr'!$A:$Y,$IU92+CO$23-$G$23,$IT92)</f>
        <v>81</v>
      </c>
      <c r="CP92" s="12">
        <f>INDEX('O3-8hr'!$A:$Y,$IU92+CP$23-$G$23,$IT92)</f>
        <v>64</v>
      </c>
      <c r="CQ92" s="12">
        <f>INDEX('O3-8hr'!$A:$Y,$IU92+CQ$23-$G$23,$IT92)</f>
        <v>67</v>
      </c>
      <c r="CR92" s="12">
        <f>INDEX('O3-8hr'!$A:$Y,$IU92+CR$23-$G$23,$IT92)</f>
        <v>48</v>
      </c>
      <c r="CS92" s="12">
        <f>INDEX('O3-8hr'!$A:$Y,$IU92+CS$23-$G$23,$IT92)</f>
        <v>39</v>
      </c>
      <c r="CT92" s="12">
        <f>INDEX('O3-8hr'!$A:$Y,$IU92+CT$23-$G$23,$IT92)</f>
        <v>61.000000000000007</v>
      </c>
      <c r="CU92" s="12">
        <f>INDEX('O3-8hr'!$A:$Y,$IU92+CU$23-$G$23,$IT92)</f>
        <v>63</v>
      </c>
      <c r="CV92" s="12">
        <f>INDEX('O3-8hr'!$A:$Y,$IU92+CV$23-$G$23,$IT92)</f>
        <v>55</v>
      </c>
      <c r="CW92" s="12">
        <f>INDEX('O3-8hr'!$A:$Y,$IU92+CW$23-$G$23,$IT92)</f>
        <v>23</v>
      </c>
      <c r="CX92" s="12">
        <f>INDEX('O3-8hr'!$A:$Y,$IU92+CX$23-$G$23,$IT92)</f>
        <v>60</v>
      </c>
      <c r="CY92" s="12">
        <f>INDEX('O3-8hr'!$A:$Y,$IU92+CY$23-$G$23,$IT92)</f>
        <v>36.000000000000007</v>
      </c>
      <c r="CZ92" s="12">
        <f>INDEX('O3-8hr'!$A:$Y,$IU92+CZ$23-$G$23,$IT92)</f>
        <v>60</v>
      </c>
      <c r="DA92" s="12">
        <f>INDEX('O3-8hr'!$A:$Y,$IU92+DA$23-$G$23,$IT92)</f>
        <v>62</v>
      </c>
      <c r="DB92" s="12">
        <f>INDEX('O3-8hr'!$A:$Y,$IU92+DB$23-$G$23,$IT92)</f>
        <v>33</v>
      </c>
      <c r="DC92" s="12">
        <f>INDEX('O3-8hr'!$A:$Y,$IU92+DC$23-$G$23,$IT92)</f>
        <v>42</v>
      </c>
      <c r="DD92" s="12">
        <f>INDEX('O3-8hr'!$A:$Y,$IU92+DD$23-$G$23,$IT92)</f>
        <v>44.000000000000007</v>
      </c>
      <c r="DE92" s="12">
        <f>INDEX('O3-8hr'!$A:$Y,$IU92+DE$23-$G$23,$IT92)</f>
        <v>75</v>
      </c>
      <c r="DF92" s="12">
        <f>INDEX('O3-8hr'!$A:$Y,$IU92+DF$23-$G$23,$IT92)</f>
        <v>52.000000000000007</v>
      </c>
      <c r="DG92" s="12">
        <f>INDEX('O3-8hr'!$A:$Y,$IU92+DG$23-$G$23,$IT92)</f>
        <v>34</v>
      </c>
      <c r="DH92" s="12">
        <f>INDEX('O3-8hr'!$A:$Y,$IU92+DH$23-$G$23,$IT92)</f>
        <v>52.000000000000007</v>
      </c>
      <c r="DI92" s="12">
        <f>INDEX('O3-8hr'!$A:$Y,$IU92+DI$23-$G$23,$IT92)</f>
        <v>75</v>
      </c>
      <c r="DJ92" s="12">
        <f>INDEX('O3-8hr'!$A:$Y,$IU92+DJ$23-$G$23,$IT92)</f>
        <v>47</v>
      </c>
      <c r="DK92" s="12">
        <f>INDEX('O3-8hr'!$A:$Y,$IU92+DK$23-$G$23,$IT92)</f>
        <v>66</v>
      </c>
      <c r="DL92" s="12">
        <f>INDEX('O3-8hr'!$A:$Y,$IU92+DL$23-$G$23,$IT92)</f>
        <v>67</v>
      </c>
      <c r="DM92" s="12">
        <f>INDEX('O3-8hr'!$A:$Y,$IU92+DM$23-$G$23,$IT92)</f>
        <v>58</v>
      </c>
      <c r="DN92" s="12">
        <f>INDEX('O3-8hr'!$A:$Y,$IU92+DN$23-$G$23,$IT92)</f>
        <v>74.000000000000014</v>
      </c>
      <c r="DO92" s="12">
        <f>INDEX('O3-8hr'!$A:$Y,$IU92+DO$23-$G$23,$IT92)</f>
        <v>64</v>
      </c>
      <c r="DP92" s="12">
        <f>INDEX('O3-8hr'!$A:$Y,$IU92+DP$23-$G$23,$IT92)</f>
        <v>53.000000000000007</v>
      </c>
      <c r="DQ92" s="12" t="str">
        <f>INDEX('O3-8hr'!$A:$Y,$IU92+DQ$23-$G$23,$IT92)</f>
        <v/>
      </c>
      <c r="DR92" s="12" t="str">
        <f>INDEX('O3-8hr'!$A:$Y,$IU92+DR$23-$G$23,$IT92)</f>
        <v/>
      </c>
      <c r="DS92" s="12" t="str">
        <f>INDEX('O3-8hr'!$A:$Y,$IU92+DS$23-$G$23,$IT92)</f>
        <v/>
      </c>
      <c r="DT92" s="12" t="str">
        <f>INDEX('O3-8hr'!$A:$Y,$IU92+DT$23-$G$23,$IT92)</f>
        <v/>
      </c>
      <c r="DU92" s="12">
        <f>INDEX('O3-8hr'!$A:$Y,$IU92+DU$23-$G$23,$IT92)</f>
        <v>53.000000000000007</v>
      </c>
      <c r="DV92" s="12">
        <f>INDEX('O3-8hr'!$A:$Y,$IU92+DV$23-$G$23,$IT92)</f>
        <v>39</v>
      </c>
      <c r="DW92" s="12">
        <f>INDEX('O3-8hr'!$A:$Y,$IU92+DW$23-$G$23,$IT92)</f>
        <v>49</v>
      </c>
      <c r="DX92" s="12">
        <f>INDEX('O3-8hr'!$A:$Y,$IU92+DX$23-$G$23,$IT92)</f>
        <v>59.000000000000007</v>
      </c>
      <c r="DY92" s="12">
        <f>INDEX('O3-8hr'!$A:$Y,$IU92+DY$23-$G$23,$IT92)</f>
        <v>45.000000000000007</v>
      </c>
      <c r="DZ92" s="12">
        <f>INDEX('O3-8hr'!$A:$Y,$IU92+DZ$23-$G$23,$IT92)</f>
        <v>33</v>
      </c>
      <c r="EA92" s="12">
        <f>INDEX('O3-8hr'!$A:$Y,$IU92+EA$23-$G$23,$IT92)</f>
        <v>41</v>
      </c>
      <c r="EB92" s="12">
        <f>INDEX('O3-8hr'!$A:$Y,$IU92+EB$23-$G$23,$IT92)</f>
        <v>49</v>
      </c>
      <c r="EC92" s="12">
        <f>INDEX('O3-8hr'!$A:$Y,$IU92+EC$23-$G$23,$IT92)</f>
        <v>40</v>
      </c>
      <c r="ED92" s="12">
        <f>INDEX('O3-8hr'!$A:$Y,$IU92+ED$23-$G$23,$IT92)</f>
        <v>60</v>
      </c>
      <c r="EE92" s="12">
        <f>INDEX('O3-8hr'!$A:$Y,$IU92+EE$23-$G$23,$IT92)</f>
        <v>60</v>
      </c>
      <c r="EF92" s="12">
        <f>INDEX('O3-8hr'!$A:$Y,$IU92+EF$23-$G$23,$IT92)</f>
        <v>64</v>
      </c>
      <c r="EG92" s="12">
        <f>INDEX('O3-8hr'!$A:$Y,$IU92+EG$23-$G$23,$IT92)</f>
        <v>29</v>
      </c>
      <c r="EH92" s="12">
        <f>INDEX('O3-8hr'!$A:$Y,$IU92+EH$23-$G$23,$IT92)</f>
        <v>38</v>
      </c>
      <c r="EI92" s="12">
        <f>INDEX('O3-8hr'!$A:$Y,$IU92+EI$23-$G$23,$IT92)</f>
        <v>37.000000000000007</v>
      </c>
      <c r="EJ92" s="12">
        <f>INDEX('O3-8hr'!$A:$Y,$IU92+EJ$23-$G$23,$IT92)</f>
        <v>54</v>
      </c>
      <c r="EK92" s="12">
        <f>INDEX('O3-8hr'!$A:$Y,$IU92+EK$23-$G$23,$IT92)</f>
        <v>27</v>
      </c>
      <c r="EL92" s="12">
        <f>INDEX('O3-8hr'!$A:$Y,$IU92+EL$23-$G$23,$IT92)</f>
        <v>53.000000000000007</v>
      </c>
      <c r="EM92" s="12">
        <f>INDEX('O3-8hr'!$A:$Y,$IU92+EM$23-$G$23,$IT92)</f>
        <v>57</v>
      </c>
      <c r="EN92" s="12">
        <f>INDEX('O3-8hr'!$A:$Y,$IU92+EN$23-$G$23,$IT92)</f>
        <v>62</v>
      </c>
      <c r="EO92" s="12">
        <f>INDEX('O3-8hr'!$A:$Y,$IU92+EO$23-$G$23,$IT92)</f>
        <v>58</v>
      </c>
      <c r="EP92" s="12">
        <f>INDEX('O3-8hr'!$A:$Y,$IU92+EP$23-$G$23,$IT92)</f>
        <v>55</v>
      </c>
      <c r="EQ92" s="12">
        <f>INDEX('O3-8hr'!$A:$Y,$IU92+EQ$23-$G$23,$IT92)</f>
        <v>44.000000000000007</v>
      </c>
      <c r="ER92" s="12">
        <f>INDEX('O3-8hr'!$A:$Y,$IU92+ER$23-$G$23,$IT92)</f>
        <v>62</v>
      </c>
      <c r="ES92" s="12">
        <f>INDEX('O3-8hr'!$A:$Y,$IU92+ES$23-$G$23,$IT92)</f>
        <v>78</v>
      </c>
      <c r="ET92" s="12">
        <f>INDEX('O3-8hr'!$A:$Y,$IU92+ET$23-$G$23,$IT92)</f>
        <v>82</v>
      </c>
      <c r="EU92" s="12">
        <f>INDEX('O3-8hr'!$A:$Y,$IU92+EU$23-$G$23,$IT92)</f>
        <v>58</v>
      </c>
      <c r="EV92" s="12">
        <f>INDEX('O3-8hr'!$A:$Y,$IU92+EV$23-$G$23,$IT92)</f>
        <v>53.000000000000007</v>
      </c>
      <c r="EW92" s="12">
        <f>INDEX('O3-8hr'!$A:$Y,$IU92+EW$23-$G$23,$IT92)</f>
        <v>62</v>
      </c>
      <c r="EX92" s="12">
        <f>INDEX('O3-8hr'!$A:$Y,$IU92+EX$23-$G$23,$IT92)</f>
        <v>50</v>
      </c>
      <c r="EY92" s="12">
        <f>INDEX('O3-8hr'!$A:$Y,$IU92+EY$23-$G$23,$IT92)</f>
        <v>56</v>
      </c>
      <c r="EZ92" s="12">
        <f>INDEX('O3-8hr'!$A:$Y,$IU92+EZ$23-$G$23,$IT92)</f>
        <v>55</v>
      </c>
      <c r="FA92" s="12">
        <f>INDEX('O3-8hr'!$A:$Y,$IU92+FA$23-$G$23,$IT92)</f>
        <v>62</v>
      </c>
      <c r="FB92" s="12">
        <f>INDEX('O3-8hr'!$A:$Y,$IU92+FB$23-$G$23,$IT92)</f>
        <v>55</v>
      </c>
      <c r="FC92" s="12">
        <f>INDEX('O3-8hr'!$A:$Y,$IU92+FC$23-$G$23,$IT92)</f>
        <v>42</v>
      </c>
      <c r="FD92" s="12">
        <f>INDEX('O3-8hr'!$A:$Y,$IU92+FD$23-$G$23,$IT92)</f>
        <v>31</v>
      </c>
      <c r="FE92" s="12">
        <f>INDEX('O3-8hr'!$A:$Y,$IU92+FE$23-$G$23,$IT92)</f>
        <v>30</v>
      </c>
      <c r="FF92" s="12">
        <f>INDEX('O3-8hr'!$A:$Y,$IU92+FF$23-$G$23,$IT92)</f>
        <v>37.000000000000007</v>
      </c>
      <c r="FG92" s="12">
        <f>INDEX('O3-8hr'!$A:$Y,$IU92+FG$23-$G$23,$IT92)</f>
        <v>34</v>
      </c>
      <c r="FH92" s="12">
        <f>INDEX('O3-8hr'!$A:$Y,$IU92+FH$23-$G$23,$IT92)</f>
        <v>47</v>
      </c>
      <c r="FI92" s="12">
        <f>INDEX('O3-8hr'!$A:$Y,$IU92+FI$23-$G$23,$IT92)</f>
        <v>49</v>
      </c>
      <c r="FJ92" s="12">
        <f>INDEX('O3-8hr'!$A:$Y,$IU92+FJ$23-$G$23,$IT92)</f>
        <v>36.000000000000007</v>
      </c>
      <c r="FK92" s="12">
        <f>INDEX('O3-8hr'!$A:$Y,$IU92+FK$23-$G$23,$IT92)</f>
        <v>35</v>
      </c>
      <c r="FL92" s="12">
        <f>INDEX('O3-8hr'!$A:$Y,$IU92+FL$23-$G$23,$IT92)</f>
        <v>47</v>
      </c>
      <c r="FM92" s="12">
        <f>INDEX('O3-8hr'!$A:$Y,$IU92+FM$23-$G$23,$IT92)</f>
        <v>35</v>
      </c>
      <c r="FN92" s="12">
        <f>INDEX('O3-8hr'!$A:$Y,$IU92+FN$23-$G$23,$IT92)</f>
        <v>50</v>
      </c>
      <c r="FO92" s="12">
        <f>INDEX('O3-8hr'!$A:$Y,$IU92+FO$23-$G$23,$IT92)</f>
        <v>51.000000000000007</v>
      </c>
      <c r="FP92" s="12">
        <f>INDEX('O3-8hr'!$A:$Y,$IU92+FP$23-$G$23,$IT92)</f>
        <v>44.000000000000007</v>
      </c>
      <c r="FQ92" s="12">
        <f>INDEX('O3-8hr'!$A:$Y,$IU92+FQ$23-$G$23,$IT92)</f>
        <v>43</v>
      </c>
      <c r="FR92" s="12">
        <f>INDEX('O3-8hr'!$A:$Y,$IU92+FR$23-$G$23,$IT92)</f>
        <v>45.000000000000007</v>
      </c>
      <c r="FS92" s="12">
        <f>INDEX('O3-8hr'!$A:$Y,$IU92+FS$23-$G$23,$IT92)</f>
        <v>45.000000000000007</v>
      </c>
      <c r="FT92" s="12">
        <f>INDEX('O3-8hr'!$A:$Y,$IU92+FT$23-$G$23,$IT92)</f>
        <v>42</v>
      </c>
      <c r="FU92" s="12">
        <f>INDEX('O3-8hr'!$A:$Y,$IU92+FU$23-$G$23,$IT92)</f>
        <v>42</v>
      </c>
      <c r="FV92" s="12">
        <f>INDEX('O3-8hr'!$A:$Y,$IU92+FV$23-$G$23,$IT92)</f>
        <v>50</v>
      </c>
      <c r="FW92" s="12">
        <f>INDEX('O3-8hr'!$A:$Y,$IU92+FW$23-$G$23,$IT92)</f>
        <v>54</v>
      </c>
      <c r="FX92" s="12">
        <f>INDEX('O3-8hr'!$A:$Y,$IU92+FX$23-$G$23,$IT92)</f>
        <v>42</v>
      </c>
      <c r="FY92" s="12">
        <f>INDEX('O3-8hr'!$A:$Y,$IU92+FY$23-$G$23,$IT92)</f>
        <v>31</v>
      </c>
      <c r="FZ92" s="12">
        <f>INDEX('O3-8hr'!$A:$Y,$IU92+FZ$23-$G$23,$IT92)</f>
        <v>50</v>
      </c>
      <c r="GA92" s="12">
        <f>INDEX('O3-8hr'!$A:$Y,$IU92+GA$23-$G$23,$IT92)</f>
        <v>65</v>
      </c>
      <c r="GB92" s="12">
        <f>INDEX('O3-8hr'!$A:$Y,$IU92+GB$23-$G$23,$IT92)</f>
        <v>50</v>
      </c>
      <c r="GC92" s="12">
        <f>INDEX('O3-8hr'!$A:$Y,$IU92+GC$23-$G$23,$IT92)</f>
        <v>48</v>
      </c>
      <c r="GD92" s="12">
        <f>INDEX('O3-8hr'!$A:$Y,$IU92+GD$23-$G$23,$IT92)</f>
        <v>47</v>
      </c>
      <c r="GE92" s="12">
        <f>INDEX('O3-8hr'!$A:$Y,$IU92+GE$23-$G$23,$IT92)</f>
        <v>42</v>
      </c>
      <c r="GF92" s="12">
        <f>INDEX('O3-8hr'!$A:$Y,$IU92+GF$23-$G$23,$IT92)</f>
        <v>52.000000000000007</v>
      </c>
      <c r="GG92" s="12">
        <f>INDEX('O3-8hr'!$A:$Y,$IU92+GG$23-$G$23,$IT92)</f>
        <v>48</v>
      </c>
      <c r="GH92" s="12">
        <f>INDEX('O3-8hr'!$A:$Y,$IU92+GH$23-$G$23,$IT92)</f>
        <v>80</v>
      </c>
      <c r="GI92" s="12">
        <f>INDEX('O3-8hr'!$A:$Y,$IU92+GI$23-$G$23,$IT92)</f>
        <v>37.000000000000007</v>
      </c>
      <c r="GJ92" s="12">
        <f>INDEX('O3-8hr'!$A:$Y,$IU92+GJ$23-$G$23,$IT92)</f>
        <v>31</v>
      </c>
      <c r="GK92" s="12">
        <f>INDEX('O3-8hr'!$A:$Y,$IU92+GK$23-$G$23,$IT92)</f>
        <v>30</v>
      </c>
      <c r="GL92" s="12">
        <f>INDEX('O3-8hr'!$A:$Y,$IU92+GL$23-$G$23,$IT92)</f>
        <v>45.000000000000007</v>
      </c>
      <c r="GM92" s="12">
        <f>INDEX('O3-8hr'!$A:$Y,$IU92+GM$23-$G$23,$IT92)</f>
        <v>30</v>
      </c>
      <c r="GN92" s="12">
        <f>INDEX('O3-8hr'!$A:$Y,$IU92+GN$23-$G$23,$IT92)</f>
        <v>30</v>
      </c>
      <c r="GO92" s="12">
        <f>INDEX('O3-8hr'!$A:$Y,$IU92+GO$23-$G$23,$IT92)</f>
        <v>38</v>
      </c>
      <c r="GP92" s="12">
        <f>INDEX('O3-8hr'!$A:$Y,$IU92+GP$23-$G$23,$IT92)</f>
        <v>61.000000000000007</v>
      </c>
      <c r="GQ92" s="12">
        <f>INDEX('O3-8hr'!$A:$Y,$IU92+GQ$23-$G$23,$IT92)</f>
        <v>61.000000000000007</v>
      </c>
      <c r="GR92" s="12">
        <f>INDEX('O3-8hr'!$A:$Y,$IU92+GR$23-$G$23,$IT92)</f>
        <v>56</v>
      </c>
      <c r="GS92" s="12">
        <f>INDEX('O3-8hr'!$A:$Y,$IU92+GS$23-$G$23,$IT92)</f>
        <v>37.000000000000007</v>
      </c>
      <c r="GT92" s="12">
        <f>INDEX('O3-8hr'!$A:$Y,$IU92+GT$23-$G$23,$IT92)</f>
        <v>38</v>
      </c>
      <c r="GU92" s="12">
        <f>INDEX('O3-8hr'!$A:$Y,$IU92+GU$23-$G$23,$IT92)</f>
        <v>49</v>
      </c>
      <c r="GV92" s="12">
        <f>INDEX('O3-8hr'!$A:$Y,$IU92+GV$23-$G$23,$IT92)</f>
        <v>64</v>
      </c>
      <c r="GW92" s="12">
        <f>INDEX('O3-8hr'!$A:$Y,$IU92+GW$23-$G$23,$IT92)</f>
        <v>35</v>
      </c>
      <c r="GX92" s="12">
        <f>INDEX('O3-8hr'!$A:$Y,$IU92+GX$23-$G$23,$IT92)</f>
        <v>37.000000000000007</v>
      </c>
      <c r="GY92" s="12">
        <f>INDEX('O3-8hr'!$A:$Y,$IU92+GY$23-$G$23,$IT92)</f>
        <v>38</v>
      </c>
      <c r="GZ92" s="12">
        <f>INDEX('O3-8hr'!$A:$Y,$IU92+GZ$23-$G$23,$IT92)</f>
        <v>33</v>
      </c>
      <c r="HA92" s="12">
        <f>INDEX('O3-8hr'!$A:$Y,$IU92+HA$23-$G$23,$IT92)</f>
        <v>22.000000000000004</v>
      </c>
      <c r="HB92" s="12">
        <f>INDEX('O3-8hr'!$A:$Y,$IU92+HB$23-$G$23,$IT92)</f>
        <v>39</v>
      </c>
      <c r="HC92" s="12">
        <f>INDEX('O3-8hr'!$A:$Y,$IU92+HC$23-$G$23,$IT92)</f>
        <v>53.000000000000007</v>
      </c>
      <c r="HD92" s="12">
        <f>INDEX('O3-8hr'!$A:$Y,$IU92+HD$23-$G$23,$IT92)</f>
        <v>54</v>
      </c>
      <c r="HE92" s="12">
        <f>INDEX('O3-8hr'!$A:$Y,$IU92+HE$23-$G$23,$IT92)</f>
        <v>73.000000000000014</v>
      </c>
      <c r="HF92" s="12">
        <f>INDEX('O3-8hr'!$A:$Y,$IU92+HF$23-$G$23,$IT92)</f>
        <v>25</v>
      </c>
      <c r="HG92" s="12">
        <f>INDEX('O3-8hr'!$A:$Y,$IU92+HG$23-$G$23,$IT92)</f>
        <v>33</v>
      </c>
      <c r="HH92" s="12">
        <f>INDEX('O3-8hr'!$A:$Y,$IU92+HH$23-$G$23,$IT92)</f>
        <v>41</v>
      </c>
      <c r="HI92" s="12">
        <f>INDEX('O3-8hr'!$A:$Y,$IU92+HI$23-$G$23,$IT92)</f>
        <v>36.000000000000007</v>
      </c>
      <c r="HJ92" s="12">
        <f>INDEX('O3-8hr'!$A:$Y,$IU92+HJ$23-$G$23,$IT92)</f>
        <v>31</v>
      </c>
      <c r="HK92" s="12">
        <f>INDEX('O3-8hr'!$A:$Y,$IU92+HK$23-$G$23,$IT92)</f>
        <v>24</v>
      </c>
      <c r="HL92" s="12">
        <f>INDEX('O3-8hr'!$A:$Y,$IU92+HL$23-$G$23,$IT92)</f>
        <v>21</v>
      </c>
      <c r="HM92" s="12">
        <f>INDEX('O3-8hr'!$A:$Y,$IU92+HM$23-$G$23,$IT92)</f>
        <v>17</v>
      </c>
      <c r="HN92" s="12">
        <f>INDEX('O3-8hr'!$A:$Y,$IU92+HN$23-$G$23,$IT92)</f>
        <v>11.000000000000002</v>
      </c>
      <c r="HO92" s="12">
        <f>INDEX('O3-8hr'!$A:$Y,$IU92+HO$23-$G$23,$IT92)</f>
        <v>36.000000000000007</v>
      </c>
      <c r="HP92" s="12">
        <f>INDEX('O3-8hr'!$A:$Y,$IU92+HP$23-$G$23,$IT92)</f>
        <v>19</v>
      </c>
      <c r="HQ92" s="12">
        <f>INDEX('O3-8hr'!$A:$Y,$IU92+HQ$23-$G$23,$IT92)</f>
        <v>24</v>
      </c>
      <c r="HR92" s="12">
        <f>INDEX('O3-8hr'!$A:$Y,$IU92+HR$23-$G$23,$IT92)</f>
        <v>35</v>
      </c>
      <c r="HS92" s="12">
        <f>INDEX('O3-8hr'!$A:$Y,$IU92+HS$23-$G$23,$IT92)</f>
        <v>37.000000000000007</v>
      </c>
      <c r="HT92" s="12" t="str">
        <f>INDEX('O3-8hr'!$A:$Y,$IU92+HT$23-$G$23,$IT92)</f>
        <v/>
      </c>
      <c r="HU92" s="12" t="str">
        <f>INDEX('O3-8hr'!$A:$Y,$IU92+HU$23-$G$23,$IT92)</f>
        <v/>
      </c>
      <c r="HV92" s="12" t="str">
        <f>INDEX('O3-8hr'!$A:$Y,$IU92+HV$23-$G$23,$IT92)</f>
        <v/>
      </c>
      <c r="HW92" s="12" t="str">
        <f>INDEX('O3-8hr'!$A:$Y,$IU92+HW$23-$G$23,$IT92)</f>
        <v/>
      </c>
      <c r="HX92" s="12">
        <f>INDEX('O3-8hr'!$A:$Y,$IU92+HX$23-$G$23,$IT92)</f>
        <v>35</v>
      </c>
      <c r="HY92" s="12">
        <f>INDEX('O3-8hr'!$A:$Y,$IU92+HY$23-$G$23,$IT92)</f>
        <v>24</v>
      </c>
      <c r="HZ92" s="12">
        <f>INDEX('O3-8hr'!$A:$Y,$IU92+HZ$23-$G$23,$IT92)</f>
        <v>27</v>
      </c>
      <c r="IA92" s="12">
        <f>INDEX('O3-8hr'!$A:$Y,$IU92+IA$23-$G$23,$IT92)</f>
        <v>35</v>
      </c>
      <c r="IB92" s="12">
        <f>INDEX('O3-8hr'!$A:$Y,$IU92+IB$23-$G$23,$IT92)</f>
        <v>36.000000000000007</v>
      </c>
      <c r="IC92" s="12">
        <f>INDEX('O3-8hr'!$A:$Y,$IU92+IC$23-$G$23,$IT92)</f>
        <v>33</v>
      </c>
      <c r="ID92" s="12">
        <f>INDEX('O3-8hr'!$A:$Y,$IU92+ID$23-$G$23,$IT92)</f>
        <v>43</v>
      </c>
      <c r="IE92" s="12">
        <f>INDEX('O3-8hr'!$A:$Y,$IU92+IE$23-$G$23,$IT92)</f>
        <v>42</v>
      </c>
      <c r="IF92" s="12">
        <f>INDEX('O3-8hr'!$A:$Y,$IU92+IF$23-$G$23,$IT92)</f>
        <v>40</v>
      </c>
      <c r="IG92" s="12">
        <f>INDEX('O3-8hr'!$A:$Y,$IU92+IG$23-$G$23,$IT92)</f>
        <v>32</v>
      </c>
      <c r="IH92" s="12">
        <f>INDEX('O3-8hr'!$A:$Y,$IU92+IH$23-$G$23,$IT92)</f>
        <v>23</v>
      </c>
      <c r="II92" s="12">
        <f>INDEX('O3-8hr'!$A:$Y,$IU92+II$23-$G$23,$IT92)</f>
        <v>33</v>
      </c>
      <c r="IJ92" s="12">
        <f>INDEX('O3-8hr'!$A:$Y,$IU92+IJ$23-$G$23,$IT92)</f>
        <v>34</v>
      </c>
      <c r="IK92" s="12">
        <f>INDEX('O3-8hr'!$A:$Y,$IU92+IK$23-$G$23,$IT92)</f>
        <v>26.000000000000004</v>
      </c>
      <c r="IL92" s="12">
        <f>INDEX('O3-8hr'!$A:$Y,$IU92+IL$23-$G$23,$IT92)</f>
        <v>30</v>
      </c>
      <c r="IM92" s="12">
        <f>INDEX('O3-8hr'!$A:$Y,$IU92+IM$23-$G$23,$IT92)</f>
        <v>29</v>
      </c>
      <c r="IN92" s="12" t="str">
        <f>INDEX('O3-8hr'!$A:$Y,$IU92+IN$23-$G$23,$IT92)</f>
        <v/>
      </c>
      <c r="IO92" s="12" t="str">
        <f>INDEX('O3-8hr'!$A:$Y,$IU92+IO$23-$G$23,$IT92)</f>
        <v/>
      </c>
      <c r="IP92" s="12" t="str">
        <f>INDEX('O3-8hr'!$A:$Y,$IU92+IP$23-$G$23,$IT92)</f>
        <v/>
      </c>
      <c r="IQ92" s="17">
        <f>INDEX('O3-8hr'!$A:$Y,$IU92+IQ$23-$G$23,$IT92)</f>
        <v>25</v>
      </c>
      <c r="IR92" s="26">
        <f t="shared" si="59"/>
        <v>84</v>
      </c>
      <c r="IT92" s="26">
        <f>MATCH($B92,'O3-8hr'!$1:$1,0)</f>
        <v>19</v>
      </c>
      <c r="IU92" s="38">
        <f>MATCH(DATE($A92,$IT$19,$IU$19),'O3-8hr'!$B:$B,0)</f>
        <v>431</v>
      </c>
    </row>
    <row r="93" spans="1:255" ht="12.75" customHeight="1" x14ac:dyDescent="0.2">
      <c r="A93" s="26">
        <v>2016</v>
      </c>
      <c r="B93" s="26">
        <v>420290100</v>
      </c>
      <c r="C93" s="88">
        <f>INDEX(Sites!$A:$N,MATCH($B93,Sites!$A:$A,0),2)</f>
        <v>39.834460999999997</v>
      </c>
      <c r="D93" s="26" t="str">
        <f>INDEX(Sites!$A:$N,MATCH($B93,Sites!$A:$A,0),4)</f>
        <v>PA</v>
      </c>
      <c r="E93" s="26" t="str">
        <f>INDEX(Sites!$A:$N,MATCH($B93,Sites!$A:$A,0),10)</f>
        <v>0.0</v>
      </c>
      <c r="F93" s="148" t="str">
        <f>INDEX(Sites!$A:$N,MATCH($B93,Sites!$A:$A,0),6)</f>
        <v>Chester (NEWG)</v>
      </c>
      <c r="G93" s="18">
        <f>INDEX('O3-8hr'!$A:$Y,$IU93+G$23-$G$23,$IT93)</f>
        <v>44.000000000000007</v>
      </c>
      <c r="H93" s="12">
        <f>INDEX('O3-8hr'!$A:$Y,$IU93+H$23-$G$23,$IT93)</f>
        <v>36.000000000000007</v>
      </c>
      <c r="I93" s="12">
        <f>INDEX('O3-8hr'!$A:$Y,$IU93+I$23-$G$23,$IT93)</f>
        <v>37.000000000000007</v>
      </c>
      <c r="J93" s="12">
        <f>INDEX('O3-8hr'!$A:$Y,$IU93+J$23-$G$23,$IT93)</f>
        <v>31</v>
      </c>
      <c r="K93" s="12">
        <f>INDEX('O3-8hr'!$A:$Y,$IU93+K$23-$G$23,$IT93)</f>
        <v>40</v>
      </c>
      <c r="L93" s="12">
        <f>INDEX('O3-8hr'!$A:$Y,$IU93+L$23-$G$23,$IT93)</f>
        <v>34</v>
      </c>
      <c r="M93" s="12">
        <f>INDEX('O3-8hr'!$A:$Y,$IU93+M$23-$G$23,$IT93)</f>
        <v>40</v>
      </c>
      <c r="N93" s="12">
        <f>INDEX('O3-8hr'!$A:$Y,$IU93+N$23-$G$23,$IT93)</f>
        <v>48</v>
      </c>
      <c r="O93" s="12">
        <f>INDEX('O3-8hr'!$A:$Y,$IU93+O$23-$G$23,$IT93)</f>
        <v>60</v>
      </c>
      <c r="P93" s="12">
        <f>INDEX('O3-8hr'!$A:$Y,$IU93+P$23-$G$23,$IT93)</f>
        <v>53.000000000000007</v>
      </c>
      <c r="Q93" s="12">
        <f>INDEX('O3-8hr'!$A:$Y,$IU93+Q$23-$G$23,$IT93)</f>
        <v>41</v>
      </c>
      <c r="R93" s="12">
        <f>INDEX('O3-8hr'!$A:$Y,$IU93+R$23-$G$23,$IT93)</f>
        <v>31</v>
      </c>
      <c r="S93" s="12">
        <f>INDEX('O3-8hr'!$A:$Y,$IU93+S$23-$G$23,$IT93)</f>
        <v>38</v>
      </c>
      <c r="T93" s="12">
        <f>INDEX('O3-8hr'!$A:$Y,$IU93+T$23-$G$23,$IT93)</f>
        <v>37.000000000000007</v>
      </c>
      <c r="U93" s="12">
        <f>INDEX('O3-8hr'!$A:$Y,$IU93+U$23-$G$23,$IT93)</f>
        <v>25</v>
      </c>
      <c r="V93" s="12">
        <f>INDEX('O3-8hr'!$A:$Y,$IU93+V$23-$G$23,$IT93)</f>
        <v>41</v>
      </c>
      <c r="W93" s="12">
        <f>INDEX('O3-8hr'!$A:$Y,$IU93+W$23-$G$23,$IT93)</f>
        <v>42</v>
      </c>
      <c r="X93" s="12">
        <f>INDEX('O3-8hr'!$A:$Y,$IU93+X$23-$G$23,$IT93)</f>
        <v>43</v>
      </c>
      <c r="Y93" s="12">
        <f>INDEX('O3-8hr'!$A:$Y,$IU93+Y$23-$G$23,$IT93)</f>
        <v>36.000000000000007</v>
      </c>
      <c r="Z93" s="12">
        <f>INDEX('O3-8hr'!$A:$Y,$IU93+Z$23-$G$23,$IT93)</f>
        <v>36.000000000000007</v>
      </c>
      <c r="AA93" s="12">
        <f>INDEX('O3-8hr'!$A:$Y,$IU93+AA$23-$G$23,$IT93)</f>
        <v>43</v>
      </c>
      <c r="AB93" s="12">
        <f>INDEX('O3-8hr'!$A:$Y,$IU93+AB$23-$G$23,$IT93)</f>
        <v>45.000000000000007</v>
      </c>
      <c r="AC93" s="12">
        <f>INDEX('O3-8hr'!$A:$Y,$IU93+AC$23-$G$23,$IT93)</f>
        <v>56</v>
      </c>
      <c r="AD93" s="12">
        <f>INDEX('O3-8hr'!$A:$Y,$IU93+AD$23-$G$23,$IT93)</f>
        <v>56</v>
      </c>
      <c r="AE93" s="12">
        <f>INDEX('O3-8hr'!$A:$Y,$IU93+AE$23-$G$23,$IT93)</f>
        <v>44.000000000000007</v>
      </c>
      <c r="AF93" s="12">
        <f>INDEX('O3-8hr'!$A:$Y,$IU93+AF$23-$G$23,$IT93)</f>
        <v>41</v>
      </c>
      <c r="AG93" s="12">
        <f>INDEX('O3-8hr'!$A:$Y,$IU93+AG$23-$G$23,$IT93)</f>
        <v>39</v>
      </c>
      <c r="AH93" s="12">
        <f>INDEX('O3-8hr'!$A:$Y,$IU93+AH$23-$G$23,$IT93)</f>
        <v>44.000000000000007</v>
      </c>
      <c r="AI93" s="12">
        <f>INDEX('O3-8hr'!$A:$Y,$IU93+AI$23-$G$23,$IT93)</f>
        <v>47</v>
      </c>
      <c r="AJ93" s="12">
        <f>INDEX('O3-8hr'!$A:$Y,$IU93+AJ$23-$G$23,$IT93)</f>
        <v>47</v>
      </c>
      <c r="AK93" s="12">
        <f>INDEX('O3-8hr'!$A:$Y,$IU93+AK$23-$G$23,$IT93)</f>
        <v>50</v>
      </c>
      <c r="AL93" s="12">
        <f>INDEX('O3-8hr'!$A:$Y,$IU93+AL$23-$G$23,$IT93)</f>
        <v>46</v>
      </c>
      <c r="AM93" s="12">
        <f>INDEX('O3-8hr'!$A:$Y,$IU93+AM$23-$G$23,$IT93)</f>
        <v>42</v>
      </c>
      <c r="AN93" s="12">
        <f>INDEX('O3-8hr'!$A:$Y,$IU93+AN$23-$G$23,$IT93)</f>
        <v>45.000000000000007</v>
      </c>
      <c r="AO93" s="12">
        <f>INDEX('O3-8hr'!$A:$Y,$IU93+AO$23-$G$23,$IT93)</f>
        <v>35</v>
      </c>
      <c r="AP93" s="12">
        <f>INDEX('O3-8hr'!$A:$Y,$IU93+AP$23-$G$23,$IT93)</f>
        <v>42</v>
      </c>
      <c r="AQ93" s="12">
        <f>INDEX('O3-8hr'!$A:$Y,$IU93+AQ$23-$G$23,$IT93)</f>
        <v>49</v>
      </c>
      <c r="AR93" s="12">
        <f>INDEX('O3-8hr'!$A:$Y,$IU93+AR$23-$G$23,$IT93)</f>
        <v>40</v>
      </c>
      <c r="AS93" s="12">
        <f>INDEX('O3-8hr'!$A:$Y,$IU93+AS$23-$G$23,$IT93)</f>
        <v>41</v>
      </c>
      <c r="AT93" s="12">
        <f>INDEX('O3-8hr'!$A:$Y,$IU93+AT$23-$G$23,$IT93)</f>
        <v>39</v>
      </c>
      <c r="AU93" s="12">
        <f>INDEX('O3-8hr'!$A:$Y,$IU93+AU$23-$G$23,$IT93)</f>
        <v>45.000000000000007</v>
      </c>
      <c r="AV93" s="12">
        <f>INDEX('O3-8hr'!$A:$Y,$IU93+AV$23-$G$23,$IT93)</f>
        <v>49</v>
      </c>
      <c r="AW93" s="12">
        <f>INDEX('O3-8hr'!$A:$Y,$IU93+AW$23-$G$23,$IT93)</f>
        <v>43</v>
      </c>
      <c r="AX93" s="12">
        <f>INDEX('O3-8hr'!$A:$Y,$IU93+AX$23-$G$23,$IT93)</f>
        <v>45.000000000000007</v>
      </c>
      <c r="AY93" s="12">
        <f>INDEX('O3-8hr'!$A:$Y,$IU93+AY$23-$G$23,$IT93)</f>
        <v>48</v>
      </c>
      <c r="AZ93" s="12">
        <f>INDEX('O3-8hr'!$A:$Y,$IU93+AZ$23-$G$23,$IT93)</f>
        <v>52.000000000000007</v>
      </c>
      <c r="BA93" s="12">
        <f>INDEX('O3-8hr'!$A:$Y,$IU93+BA$23-$G$23,$IT93)</f>
        <v>54</v>
      </c>
      <c r="BB93" s="12">
        <f>INDEX('O3-8hr'!$A:$Y,$IU93+BB$23-$G$23,$IT93)</f>
        <v>60</v>
      </c>
      <c r="BC93" s="12">
        <f>INDEX('O3-8hr'!$A:$Y,$IU93+BC$23-$G$23,$IT93)</f>
        <v>63</v>
      </c>
      <c r="BD93" s="12">
        <f>INDEX('O3-8hr'!$A:$Y,$IU93+BD$23-$G$23,$IT93)</f>
        <v>58</v>
      </c>
      <c r="BE93" s="12">
        <f>INDEX('O3-8hr'!$A:$Y,$IU93+BE$23-$G$23,$IT93)</f>
        <v>53.000000000000007</v>
      </c>
      <c r="BF93" s="12">
        <f>INDEX('O3-8hr'!$A:$Y,$IU93+BF$23-$G$23,$IT93)</f>
        <v>60</v>
      </c>
      <c r="BG93" s="12">
        <f>INDEX('O3-8hr'!$A:$Y,$IU93+BG$23-$G$23,$IT93)</f>
        <v>53.000000000000007</v>
      </c>
      <c r="BH93" s="12">
        <f>INDEX('O3-8hr'!$A:$Y,$IU93+BH$23-$G$23,$IT93)</f>
        <v>43</v>
      </c>
      <c r="BI93" s="12">
        <f>INDEX('O3-8hr'!$A:$Y,$IU93+BI$23-$G$23,$IT93)</f>
        <v>50</v>
      </c>
      <c r="BJ93" s="12">
        <f>INDEX('O3-8hr'!$A:$Y,$IU93+BJ$23-$G$23,$IT93)</f>
        <v>59.000000000000007</v>
      </c>
      <c r="BK93" s="12">
        <f>INDEX('O3-8hr'!$A:$Y,$IU93+BK$23-$G$23,$IT93)</f>
        <v>57</v>
      </c>
      <c r="BL93" s="12">
        <f>INDEX('O3-8hr'!$A:$Y,$IU93+BL$23-$G$23,$IT93)</f>
        <v>23</v>
      </c>
      <c r="BM93" s="12">
        <f>INDEX('O3-8hr'!$A:$Y,$IU93+BM$23-$G$23,$IT93)</f>
        <v>35</v>
      </c>
      <c r="BN93" s="12">
        <f>INDEX('O3-8hr'!$A:$Y,$IU93+BN$23-$G$23,$IT93)</f>
        <v>35</v>
      </c>
      <c r="BO93" s="12">
        <f>INDEX('O3-8hr'!$A:$Y,$IU93+BO$23-$G$23,$IT93)</f>
        <v>42</v>
      </c>
      <c r="BP93" s="12">
        <f>INDEX('O3-8hr'!$A:$Y,$IU93+BP$23-$G$23,$IT93)</f>
        <v>35</v>
      </c>
      <c r="BQ93" s="12">
        <f>INDEX('O3-8hr'!$A:$Y,$IU93+BQ$23-$G$23,$IT93)</f>
        <v>28</v>
      </c>
      <c r="BR93" s="12">
        <f>INDEX('O3-8hr'!$A:$Y,$IU93+BR$23-$G$23,$IT93)</f>
        <v>24</v>
      </c>
      <c r="BS93" s="12">
        <f>INDEX('O3-8hr'!$A:$Y,$IU93+BS$23-$G$23,$IT93)</f>
        <v>26.000000000000004</v>
      </c>
      <c r="BT93" s="12">
        <f>INDEX('O3-8hr'!$A:$Y,$IU93+BT$23-$G$23,$IT93)</f>
        <v>28</v>
      </c>
      <c r="BU93" s="12">
        <f>INDEX('O3-8hr'!$A:$Y,$IU93+BU$23-$G$23,$IT93)</f>
        <v>24</v>
      </c>
      <c r="BV93" s="12">
        <f>INDEX('O3-8hr'!$A:$Y,$IU93+BV$23-$G$23,$IT93)</f>
        <v>31</v>
      </c>
      <c r="BW93" s="12">
        <f>INDEX('O3-8hr'!$A:$Y,$IU93+BW$23-$G$23,$IT93)</f>
        <v>42</v>
      </c>
      <c r="BX93" s="12">
        <f>INDEX('O3-8hr'!$A:$Y,$IU93+BX$23-$G$23,$IT93)</f>
        <v>42</v>
      </c>
      <c r="BY93" s="12">
        <f>INDEX('O3-8hr'!$A:$Y,$IU93+BY$23-$G$23,$IT93)</f>
        <v>31</v>
      </c>
      <c r="BZ93" s="12">
        <f>INDEX('O3-8hr'!$A:$Y,$IU93+BZ$23-$G$23,$IT93)</f>
        <v>33</v>
      </c>
      <c r="CA93" s="12">
        <f>INDEX('O3-8hr'!$A:$Y,$IU93+CA$23-$G$23,$IT93)</f>
        <v>48</v>
      </c>
      <c r="CB93" s="12">
        <f>INDEX('O3-8hr'!$A:$Y,$IU93+CB$23-$G$23,$IT93)</f>
        <v>35</v>
      </c>
      <c r="CC93" s="12">
        <f>INDEX('O3-8hr'!$A:$Y,$IU93+CC$23-$G$23,$IT93)</f>
        <v>49</v>
      </c>
      <c r="CD93" s="12">
        <f>INDEX('O3-8hr'!$A:$Y,$IU93+CD$23-$G$23,$IT93)</f>
        <v>39</v>
      </c>
      <c r="CE93" s="12">
        <f>INDEX('O3-8hr'!$A:$Y,$IU93+CE$23-$G$23,$IT93)</f>
        <v>46</v>
      </c>
      <c r="CF93" s="12">
        <f>INDEX('O3-8hr'!$A:$Y,$IU93+CF$23-$G$23,$IT93)</f>
        <v>36.000000000000007</v>
      </c>
      <c r="CG93" s="12">
        <f>INDEX('O3-8hr'!$A:$Y,$IU93+CG$23-$G$23,$IT93)</f>
        <v>38</v>
      </c>
      <c r="CH93" s="12">
        <f>INDEX('O3-8hr'!$A:$Y,$IU93+CH$23-$G$23,$IT93)</f>
        <v>51.000000000000007</v>
      </c>
      <c r="CI93" s="12">
        <f>INDEX('O3-8hr'!$A:$Y,$IU93+CI$23-$G$23,$IT93)</f>
        <v>52.000000000000007</v>
      </c>
      <c r="CJ93" s="12">
        <f>INDEX('O3-8hr'!$A:$Y,$IU93+CJ$23-$G$23,$IT93)</f>
        <v>41</v>
      </c>
      <c r="CK93" s="12">
        <f>INDEX('O3-8hr'!$A:$Y,$IU93+CK$23-$G$23,$IT93)</f>
        <v>44.000000000000007</v>
      </c>
      <c r="CL93" s="12">
        <f>INDEX('O3-8hr'!$A:$Y,$IU93+CL$23-$G$23,$IT93)</f>
        <v>46</v>
      </c>
      <c r="CM93" s="12">
        <f>INDEX('O3-8hr'!$A:$Y,$IU93+CM$23-$G$23,$IT93)</f>
        <v>58</v>
      </c>
      <c r="CN93" s="12">
        <f>INDEX('O3-8hr'!$A:$Y,$IU93+CN$23-$G$23,$IT93)</f>
        <v>80</v>
      </c>
      <c r="CO93" s="12">
        <f>INDEX('O3-8hr'!$A:$Y,$IU93+CO$23-$G$23,$IT93)</f>
        <v>73.000000000000014</v>
      </c>
      <c r="CP93" s="12">
        <f>INDEX('O3-8hr'!$A:$Y,$IU93+CP$23-$G$23,$IT93)</f>
        <v>66</v>
      </c>
      <c r="CQ93" s="12">
        <f>INDEX('O3-8hr'!$A:$Y,$IU93+CQ$23-$G$23,$IT93)</f>
        <v>59.000000000000007</v>
      </c>
      <c r="CR93" s="12">
        <f>INDEX('O3-8hr'!$A:$Y,$IU93+CR$23-$G$23,$IT93)</f>
        <v>43</v>
      </c>
      <c r="CS93" s="12">
        <f>INDEX('O3-8hr'!$A:$Y,$IU93+CS$23-$G$23,$IT93)</f>
        <v>45.000000000000007</v>
      </c>
      <c r="CT93" s="12">
        <f>INDEX('O3-8hr'!$A:$Y,$IU93+CT$23-$G$23,$IT93)</f>
        <v>63</v>
      </c>
      <c r="CU93" s="12">
        <f>INDEX('O3-8hr'!$A:$Y,$IU93+CU$23-$G$23,$IT93)</f>
        <v>71.000000000000014</v>
      </c>
      <c r="CV93" s="12">
        <f>INDEX('O3-8hr'!$A:$Y,$IU93+CV$23-$G$23,$IT93)</f>
        <v>43</v>
      </c>
      <c r="CW93" s="12">
        <f>INDEX('O3-8hr'!$A:$Y,$IU93+CW$23-$G$23,$IT93)</f>
        <v>37.000000000000007</v>
      </c>
      <c r="CX93" s="12">
        <f>INDEX('O3-8hr'!$A:$Y,$IU93+CX$23-$G$23,$IT93)</f>
        <v>42</v>
      </c>
      <c r="CY93" s="12">
        <f>INDEX('O3-8hr'!$A:$Y,$IU93+CY$23-$G$23,$IT93)</f>
        <v>34</v>
      </c>
      <c r="CZ93" s="12">
        <f>INDEX('O3-8hr'!$A:$Y,$IU93+CZ$23-$G$23,$IT93)</f>
        <v>55</v>
      </c>
      <c r="DA93" s="12">
        <f>INDEX('O3-8hr'!$A:$Y,$IU93+DA$23-$G$23,$IT93)</f>
        <v>57</v>
      </c>
      <c r="DB93" s="12">
        <f>INDEX('O3-8hr'!$A:$Y,$IU93+DB$23-$G$23,$IT93)</f>
        <v>34</v>
      </c>
      <c r="DC93" s="12">
        <f>INDEX('O3-8hr'!$A:$Y,$IU93+DC$23-$G$23,$IT93)</f>
        <v>32</v>
      </c>
      <c r="DD93" s="12">
        <f>INDEX('O3-8hr'!$A:$Y,$IU93+DD$23-$G$23,$IT93)</f>
        <v>46</v>
      </c>
      <c r="DE93" s="12">
        <f>INDEX('O3-8hr'!$A:$Y,$IU93+DE$23-$G$23,$IT93)</f>
        <v>64</v>
      </c>
      <c r="DF93" s="12">
        <f>INDEX('O3-8hr'!$A:$Y,$IU93+DF$23-$G$23,$IT93)</f>
        <v>53.000000000000007</v>
      </c>
      <c r="DG93" s="12">
        <f>INDEX('O3-8hr'!$A:$Y,$IU93+DG$23-$G$23,$IT93)</f>
        <v>41</v>
      </c>
      <c r="DH93" s="12">
        <f>INDEX('O3-8hr'!$A:$Y,$IU93+DH$23-$G$23,$IT93)</f>
        <v>53.000000000000007</v>
      </c>
      <c r="DI93" s="12">
        <f>INDEX('O3-8hr'!$A:$Y,$IU93+DI$23-$G$23,$IT93)</f>
        <v>57</v>
      </c>
      <c r="DJ93" s="12">
        <f>INDEX('O3-8hr'!$A:$Y,$IU93+DJ$23-$G$23,$IT93)</f>
        <v>36.000000000000007</v>
      </c>
      <c r="DK93" s="12">
        <f>INDEX('O3-8hr'!$A:$Y,$IU93+DK$23-$G$23,$IT93)</f>
        <v>60</v>
      </c>
      <c r="DL93" s="12">
        <f>INDEX('O3-8hr'!$A:$Y,$IU93+DL$23-$G$23,$IT93)</f>
        <v>55</v>
      </c>
      <c r="DM93" s="12">
        <f>INDEX('O3-8hr'!$A:$Y,$IU93+DM$23-$G$23,$IT93)</f>
        <v>57</v>
      </c>
      <c r="DN93" s="12">
        <f>INDEX('O3-8hr'!$A:$Y,$IU93+DN$23-$G$23,$IT93)</f>
        <v>75</v>
      </c>
      <c r="DO93" s="12">
        <f>INDEX('O3-8hr'!$A:$Y,$IU93+DO$23-$G$23,$IT93)</f>
        <v>51.000000000000007</v>
      </c>
      <c r="DP93" s="12">
        <f>INDEX('O3-8hr'!$A:$Y,$IU93+DP$23-$G$23,$IT93)</f>
        <v>58</v>
      </c>
      <c r="DQ93" s="12" t="str">
        <f>INDEX('O3-8hr'!$A:$Y,$IU93+DQ$23-$G$23,$IT93)</f>
        <v/>
      </c>
      <c r="DR93" s="12">
        <f>INDEX('O3-8hr'!$A:$Y,$IU93+DR$23-$G$23,$IT93)</f>
        <v>57</v>
      </c>
      <c r="DS93" s="12">
        <f>INDEX('O3-8hr'!$A:$Y,$IU93+DS$23-$G$23,$IT93)</f>
        <v>72.000000000000014</v>
      </c>
      <c r="DT93" s="12">
        <f>INDEX('O3-8hr'!$A:$Y,$IU93+DT$23-$G$23,$IT93)</f>
        <v>57</v>
      </c>
      <c r="DU93" s="12">
        <f>INDEX('O3-8hr'!$A:$Y,$IU93+DU$23-$G$23,$IT93)</f>
        <v>47</v>
      </c>
      <c r="DV93" s="12">
        <f>INDEX('O3-8hr'!$A:$Y,$IU93+DV$23-$G$23,$IT93)</f>
        <v>40</v>
      </c>
      <c r="DW93" s="12">
        <f>INDEX('O3-8hr'!$A:$Y,$IU93+DW$23-$G$23,$IT93)</f>
        <v>46</v>
      </c>
      <c r="DX93" s="12">
        <f>INDEX('O3-8hr'!$A:$Y,$IU93+DX$23-$G$23,$IT93)</f>
        <v>59.000000000000007</v>
      </c>
      <c r="DY93" s="12">
        <f>INDEX('O3-8hr'!$A:$Y,$IU93+DY$23-$G$23,$IT93)</f>
        <v>51.000000000000007</v>
      </c>
      <c r="DZ93" s="12">
        <f>INDEX('O3-8hr'!$A:$Y,$IU93+DZ$23-$G$23,$IT93)</f>
        <v>35</v>
      </c>
      <c r="EA93" s="12">
        <f>INDEX('O3-8hr'!$A:$Y,$IU93+EA$23-$G$23,$IT93)</f>
        <v>39</v>
      </c>
      <c r="EB93" s="12">
        <f>INDEX('O3-8hr'!$A:$Y,$IU93+EB$23-$G$23,$IT93)</f>
        <v>42</v>
      </c>
      <c r="EC93" s="12">
        <f>INDEX('O3-8hr'!$A:$Y,$IU93+EC$23-$G$23,$IT93)</f>
        <v>47</v>
      </c>
      <c r="ED93" s="12">
        <f>INDEX('O3-8hr'!$A:$Y,$IU93+ED$23-$G$23,$IT93)</f>
        <v>55</v>
      </c>
      <c r="EE93" s="12">
        <f>INDEX('O3-8hr'!$A:$Y,$IU93+EE$23-$G$23,$IT93)</f>
        <v>57</v>
      </c>
      <c r="EF93" s="12">
        <f>INDEX('O3-8hr'!$A:$Y,$IU93+EF$23-$G$23,$IT93)</f>
        <v>56</v>
      </c>
      <c r="EG93" s="12">
        <f>INDEX('O3-8hr'!$A:$Y,$IU93+EG$23-$G$23,$IT93)</f>
        <v>42</v>
      </c>
      <c r="EH93" s="12">
        <f>INDEX('O3-8hr'!$A:$Y,$IU93+EH$23-$G$23,$IT93)</f>
        <v>40</v>
      </c>
      <c r="EI93" s="12">
        <f>INDEX('O3-8hr'!$A:$Y,$IU93+EI$23-$G$23,$IT93)</f>
        <v>50</v>
      </c>
      <c r="EJ93" s="12">
        <f>INDEX('O3-8hr'!$A:$Y,$IU93+EJ$23-$G$23,$IT93)</f>
        <v>54</v>
      </c>
      <c r="EK93" s="12">
        <f>INDEX('O3-8hr'!$A:$Y,$IU93+EK$23-$G$23,$IT93)</f>
        <v>36.000000000000007</v>
      </c>
      <c r="EL93" s="12">
        <f>INDEX('O3-8hr'!$A:$Y,$IU93+EL$23-$G$23,$IT93)</f>
        <v>50</v>
      </c>
      <c r="EM93" s="12">
        <f>INDEX('O3-8hr'!$A:$Y,$IU93+EM$23-$G$23,$IT93)</f>
        <v>52.000000000000007</v>
      </c>
      <c r="EN93" s="12">
        <f>INDEX('O3-8hr'!$A:$Y,$IU93+EN$23-$G$23,$IT93)</f>
        <v>51.000000000000007</v>
      </c>
      <c r="EO93" s="12">
        <f>INDEX('O3-8hr'!$A:$Y,$IU93+EO$23-$G$23,$IT93)</f>
        <v>59.000000000000007</v>
      </c>
      <c r="EP93" s="12">
        <f>INDEX('O3-8hr'!$A:$Y,$IU93+EP$23-$G$23,$IT93)</f>
        <v>49</v>
      </c>
      <c r="EQ93" s="12">
        <f>INDEX('O3-8hr'!$A:$Y,$IU93+EQ$23-$G$23,$IT93)</f>
        <v>51.000000000000007</v>
      </c>
      <c r="ER93" s="12">
        <f>INDEX('O3-8hr'!$A:$Y,$IU93+ER$23-$G$23,$IT93)</f>
        <v>64</v>
      </c>
      <c r="ES93" s="12">
        <f>INDEX('O3-8hr'!$A:$Y,$IU93+ES$23-$G$23,$IT93)</f>
        <v>66</v>
      </c>
      <c r="ET93" s="12">
        <f>INDEX('O3-8hr'!$A:$Y,$IU93+ET$23-$G$23,$IT93)</f>
        <v>81</v>
      </c>
      <c r="EU93" s="12">
        <f>INDEX('O3-8hr'!$A:$Y,$IU93+EU$23-$G$23,$IT93)</f>
        <v>63</v>
      </c>
      <c r="EV93" s="12">
        <f>INDEX('O3-8hr'!$A:$Y,$IU93+EV$23-$G$23,$IT93)</f>
        <v>53.000000000000007</v>
      </c>
      <c r="EW93" s="12">
        <f>INDEX('O3-8hr'!$A:$Y,$IU93+EW$23-$G$23,$IT93)</f>
        <v>65</v>
      </c>
      <c r="EX93" s="12">
        <f>INDEX('O3-8hr'!$A:$Y,$IU93+EX$23-$G$23,$IT93)</f>
        <v>61.000000000000007</v>
      </c>
      <c r="EY93" s="12">
        <f>INDEX('O3-8hr'!$A:$Y,$IU93+EY$23-$G$23,$IT93)</f>
        <v>62</v>
      </c>
      <c r="EZ93" s="12">
        <f>INDEX('O3-8hr'!$A:$Y,$IU93+EZ$23-$G$23,$IT93)</f>
        <v>37.000000000000007</v>
      </c>
      <c r="FA93" s="12">
        <f>INDEX('O3-8hr'!$A:$Y,$IU93+FA$23-$G$23,$IT93)</f>
        <v>57</v>
      </c>
      <c r="FB93" s="12">
        <f>INDEX('O3-8hr'!$A:$Y,$IU93+FB$23-$G$23,$IT93)</f>
        <v>47</v>
      </c>
      <c r="FC93" s="12">
        <f>INDEX('O3-8hr'!$A:$Y,$IU93+FC$23-$G$23,$IT93)</f>
        <v>40</v>
      </c>
      <c r="FD93" s="12">
        <f>INDEX('O3-8hr'!$A:$Y,$IU93+FD$23-$G$23,$IT93)</f>
        <v>27</v>
      </c>
      <c r="FE93" s="12">
        <f>INDEX('O3-8hr'!$A:$Y,$IU93+FE$23-$G$23,$IT93)</f>
        <v>44.000000000000007</v>
      </c>
      <c r="FF93" s="12">
        <f>INDEX('O3-8hr'!$A:$Y,$IU93+FF$23-$G$23,$IT93)</f>
        <v>57</v>
      </c>
      <c r="FG93" s="12">
        <f>INDEX('O3-8hr'!$A:$Y,$IU93+FG$23-$G$23,$IT93)</f>
        <v>43</v>
      </c>
      <c r="FH93" s="12">
        <f>INDEX('O3-8hr'!$A:$Y,$IU93+FH$23-$G$23,$IT93)</f>
        <v>41</v>
      </c>
      <c r="FI93" s="12">
        <f>INDEX('O3-8hr'!$A:$Y,$IU93+FI$23-$G$23,$IT93)</f>
        <v>42</v>
      </c>
      <c r="FJ93" s="12">
        <f>INDEX('O3-8hr'!$A:$Y,$IU93+FJ$23-$G$23,$IT93)</f>
        <v>39</v>
      </c>
      <c r="FK93" s="12">
        <f>INDEX('O3-8hr'!$A:$Y,$IU93+FK$23-$G$23,$IT93)</f>
        <v>58</v>
      </c>
      <c r="FL93" s="12">
        <f>INDEX('O3-8hr'!$A:$Y,$IU93+FL$23-$G$23,$IT93)</f>
        <v>52.000000000000007</v>
      </c>
      <c r="FM93" s="12">
        <f>INDEX('O3-8hr'!$A:$Y,$IU93+FM$23-$G$23,$IT93)</f>
        <v>36.000000000000007</v>
      </c>
      <c r="FN93" s="12">
        <f>INDEX('O3-8hr'!$A:$Y,$IU93+FN$23-$G$23,$IT93)</f>
        <v>45.000000000000007</v>
      </c>
      <c r="FO93" s="12">
        <f>INDEX('O3-8hr'!$A:$Y,$IU93+FO$23-$G$23,$IT93)</f>
        <v>45.000000000000007</v>
      </c>
      <c r="FP93" s="12">
        <f>INDEX('O3-8hr'!$A:$Y,$IU93+FP$23-$G$23,$IT93)</f>
        <v>34</v>
      </c>
      <c r="FQ93" s="12">
        <f>INDEX('O3-8hr'!$A:$Y,$IU93+FQ$23-$G$23,$IT93)</f>
        <v>29</v>
      </c>
      <c r="FR93" s="12">
        <f>INDEX('O3-8hr'!$A:$Y,$IU93+FR$23-$G$23,$IT93)</f>
        <v>43</v>
      </c>
      <c r="FS93" s="12">
        <f>INDEX('O3-8hr'!$A:$Y,$IU93+FS$23-$G$23,$IT93)</f>
        <v>37.000000000000007</v>
      </c>
      <c r="FT93" s="12">
        <f>INDEX('O3-8hr'!$A:$Y,$IU93+FT$23-$G$23,$IT93)</f>
        <v>50</v>
      </c>
      <c r="FU93" s="12">
        <f>INDEX('O3-8hr'!$A:$Y,$IU93+FU$23-$G$23,$IT93)</f>
        <v>49</v>
      </c>
      <c r="FV93" s="12">
        <f>INDEX('O3-8hr'!$A:$Y,$IU93+FV$23-$G$23,$IT93)</f>
        <v>51.000000000000007</v>
      </c>
      <c r="FW93" s="12">
        <f>INDEX('O3-8hr'!$A:$Y,$IU93+FW$23-$G$23,$IT93)</f>
        <v>64</v>
      </c>
      <c r="FX93" s="12">
        <f>INDEX('O3-8hr'!$A:$Y,$IU93+FX$23-$G$23,$IT93)</f>
        <v>38</v>
      </c>
      <c r="FY93" s="12">
        <f>INDEX('O3-8hr'!$A:$Y,$IU93+FY$23-$G$23,$IT93)</f>
        <v>34</v>
      </c>
      <c r="FZ93" s="12">
        <f>INDEX('O3-8hr'!$A:$Y,$IU93+FZ$23-$G$23,$IT93)</f>
        <v>46</v>
      </c>
      <c r="GA93" s="12">
        <f>INDEX('O3-8hr'!$A:$Y,$IU93+GA$23-$G$23,$IT93)</f>
        <v>53.000000000000007</v>
      </c>
      <c r="GB93" s="12">
        <f>INDEX('O3-8hr'!$A:$Y,$IU93+GB$23-$G$23,$IT93)</f>
        <v>49</v>
      </c>
      <c r="GC93" s="12">
        <f>INDEX('O3-8hr'!$A:$Y,$IU93+GC$23-$G$23,$IT93)</f>
        <v>48</v>
      </c>
      <c r="GD93" s="12">
        <f>INDEX('O3-8hr'!$A:$Y,$IU93+GD$23-$G$23,$IT93)</f>
        <v>57</v>
      </c>
      <c r="GE93" s="12">
        <f>INDEX('O3-8hr'!$A:$Y,$IU93+GE$23-$G$23,$IT93)</f>
        <v>50</v>
      </c>
      <c r="GF93" s="12">
        <f>INDEX('O3-8hr'!$A:$Y,$IU93+GF$23-$G$23,$IT93)</f>
        <v>55</v>
      </c>
      <c r="GG93" s="12">
        <f>INDEX('O3-8hr'!$A:$Y,$IU93+GG$23-$G$23,$IT93)</f>
        <v>54</v>
      </c>
      <c r="GH93" s="12">
        <f>INDEX('O3-8hr'!$A:$Y,$IU93+GH$23-$G$23,$IT93)</f>
        <v>65</v>
      </c>
      <c r="GI93" s="12">
        <f>INDEX('O3-8hr'!$A:$Y,$IU93+GI$23-$G$23,$IT93)</f>
        <v>37.000000000000007</v>
      </c>
      <c r="GJ93" s="12">
        <f>INDEX('O3-8hr'!$A:$Y,$IU93+GJ$23-$G$23,$IT93)</f>
        <v>36.000000000000007</v>
      </c>
      <c r="GK93" s="12">
        <f>INDEX('O3-8hr'!$A:$Y,$IU93+GK$23-$G$23,$IT93)</f>
        <v>42</v>
      </c>
      <c r="GL93" s="12">
        <f>INDEX('O3-8hr'!$A:$Y,$IU93+GL$23-$G$23,$IT93)</f>
        <v>44.000000000000007</v>
      </c>
      <c r="GM93" s="12">
        <f>INDEX('O3-8hr'!$A:$Y,$IU93+GM$23-$G$23,$IT93)</f>
        <v>40</v>
      </c>
      <c r="GN93" s="12">
        <f>INDEX('O3-8hr'!$A:$Y,$IU93+GN$23-$G$23,$IT93)</f>
        <v>49</v>
      </c>
      <c r="GO93" s="12">
        <f>INDEX('O3-8hr'!$A:$Y,$IU93+GO$23-$G$23,$IT93)</f>
        <v>57</v>
      </c>
      <c r="GP93" s="12">
        <f>INDEX('O3-8hr'!$A:$Y,$IU93+GP$23-$G$23,$IT93)</f>
        <v>55</v>
      </c>
      <c r="GQ93" s="12">
        <f>INDEX('O3-8hr'!$A:$Y,$IU93+GQ$23-$G$23,$IT93)</f>
        <v>57</v>
      </c>
      <c r="GR93" s="12">
        <f>INDEX('O3-8hr'!$A:$Y,$IU93+GR$23-$G$23,$IT93)</f>
        <v>48</v>
      </c>
      <c r="GS93" s="12">
        <f>INDEX('O3-8hr'!$A:$Y,$IU93+GS$23-$G$23,$IT93)</f>
        <v>39</v>
      </c>
      <c r="GT93" s="12">
        <f>INDEX('O3-8hr'!$A:$Y,$IU93+GT$23-$G$23,$IT93)</f>
        <v>46</v>
      </c>
      <c r="GU93" s="12">
        <f>INDEX('O3-8hr'!$A:$Y,$IU93+GU$23-$G$23,$IT93)</f>
        <v>47</v>
      </c>
      <c r="GV93" s="12">
        <f>INDEX('O3-8hr'!$A:$Y,$IU93+GV$23-$G$23,$IT93)</f>
        <v>71.000000000000014</v>
      </c>
      <c r="GW93" s="12">
        <f>INDEX('O3-8hr'!$A:$Y,$IU93+GW$23-$G$23,$IT93)</f>
        <v>45.000000000000007</v>
      </c>
      <c r="GX93" s="12">
        <f>INDEX('O3-8hr'!$A:$Y,$IU93+GX$23-$G$23,$IT93)</f>
        <v>46</v>
      </c>
      <c r="GY93" s="12">
        <f>INDEX('O3-8hr'!$A:$Y,$IU93+GY$23-$G$23,$IT93)</f>
        <v>38</v>
      </c>
      <c r="GZ93" s="12">
        <f>INDEX('O3-8hr'!$A:$Y,$IU93+GZ$23-$G$23,$IT93)</f>
        <v>31</v>
      </c>
      <c r="HA93" s="12">
        <f>INDEX('O3-8hr'!$A:$Y,$IU93+HA$23-$G$23,$IT93)</f>
        <v>26.000000000000004</v>
      </c>
      <c r="HB93" s="12">
        <f>INDEX('O3-8hr'!$A:$Y,$IU93+HB$23-$G$23,$IT93)</f>
        <v>41</v>
      </c>
      <c r="HC93" s="12">
        <f>INDEX('O3-8hr'!$A:$Y,$IU93+HC$23-$G$23,$IT93)</f>
        <v>59.000000000000007</v>
      </c>
      <c r="HD93" s="12">
        <f>INDEX('O3-8hr'!$A:$Y,$IU93+HD$23-$G$23,$IT93)</f>
        <v>83</v>
      </c>
      <c r="HE93" s="12">
        <f>INDEX('O3-8hr'!$A:$Y,$IU93+HE$23-$G$23,$IT93)</f>
        <v>81</v>
      </c>
      <c r="HF93" s="12">
        <f>INDEX('O3-8hr'!$A:$Y,$IU93+HF$23-$G$23,$IT93)</f>
        <v>28</v>
      </c>
      <c r="HG93" s="12">
        <f>INDEX('O3-8hr'!$A:$Y,$IU93+HG$23-$G$23,$IT93)</f>
        <v>36.000000000000007</v>
      </c>
      <c r="HH93" s="12">
        <f>INDEX('O3-8hr'!$A:$Y,$IU93+HH$23-$G$23,$IT93)</f>
        <v>37.000000000000007</v>
      </c>
      <c r="HI93" s="12">
        <f>INDEX('O3-8hr'!$A:$Y,$IU93+HI$23-$G$23,$IT93)</f>
        <v>42</v>
      </c>
      <c r="HJ93" s="12">
        <f>INDEX('O3-8hr'!$A:$Y,$IU93+HJ$23-$G$23,$IT93)</f>
        <v>30</v>
      </c>
      <c r="HK93" s="12">
        <f>INDEX('O3-8hr'!$A:$Y,$IU93+HK$23-$G$23,$IT93)</f>
        <v>26.000000000000004</v>
      </c>
      <c r="HL93" s="12">
        <f>INDEX('O3-8hr'!$A:$Y,$IU93+HL$23-$G$23,$IT93)</f>
        <v>23</v>
      </c>
      <c r="HM93" s="12">
        <f>INDEX('O3-8hr'!$A:$Y,$IU93+HM$23-$G$23,$IT93)</f>
        <v>17</v>
      </c>
      <c r="HN93" s="12">
        <f>INDEX('O3-8hr'!$A:$Y,$IU93+HN$23-$G$23,$IT93)</f>
        <v>23</v>
      </c>
      <c r="HO93" s="12">
        <f>INDEX('O3-8hr'!$A:$Y,$IU93+HO$23-$G$23,$IT93)</f>
        <v>43</v>
      </c>
      <c r="HP93" s="12">
        <f>INDEX('O3-8hr'!$A:$Y,$IU93+HP$23-$G$23,$IT93)</f>
        <v>23</v>
      </c>
      <c r="HQ93" s="12">
        <f>INDEX('O3-8hr'!$A:$Y,$IU93+HQ$23-$G$23,$IT93)</f>
        <v>32</v>
      </c>
      <c r="HR93" s="12">
        <f>INDEX('O3-8hr'!$A:$Y,$IU93+HR$23-$G$23,$IT93)</f>
        <v>39</v>
      </c>
      <c r="HS93" s="12">
        <f>INDEX('O3-8hr'!$A:$Y,$IU93+HS$23-$G$23,$IT93)</f>
        <v>28</v>
      </c>
      <c r="HT93" s="12">
        <f>INDEX('O3-8hr'!$A:$Y,$IU93+HT$23-$G$23,$IT93)</f>
        <v>22.000000000000004</v>
      </c>
      <c r="HU93" s="12">
        <f>INDEX('O3-8hr'!$A:$Y,$IU93+HU$23-$G$23,$IT93)</f>
        <v>23</v>
      </c>
      <c r="HV93" s="12">
        <f>INDEX('O3-8hr'!$A:$Y,$IU93+HV$23-$G$23,$IT93)</f>
        <v>36.000000000000007</v>
      </c>
      <c r="HW93" s="12">
        <f>INDEX('O3-8hr'!$A:$Y,$IU93+HW$23-$G$23,$IT93)</f>
        <v>31</v>
      </c>
      <c r="HX93" s="12">
        <f>INDEX('O3-8hr'!$A:$Y,$IU93+HX$23-$G$23,$IT93)</f>
        <v>35</v>
      </c>
      <c r="HY93" s="12" t="str">
        <f>INDEX('O3-8hr'!$A:$Y,$IU93+HY$23-$G$23,$IT93)</f>
        <v/>
      </c>
      <c r="HZ93" s="12" t="str">
        <f>INDEX('O3-8hr'!$A:$Y,$IU93+HZ$23-$G$23,$IT93)</f>
        <v/>
      </c>
      <c r="IA93" s="12">
        <f>INDEX('O3-8hr'!$A:$Y,$IU93+IA$23-$G$23,$IT93)</f>
        <v>19</v>
      </c>
      <c r="IB93" s="12">
        <f>INDEX('O3-8hr'!$A:$Y,$IU93+IB$23-$G$23,$IT93)</f>
        <v>40</v>
      </c>
      <c r="IC93" s="12">
        <f>INDEX('O3-8hr'!$A:$Y,$IU93+IC$23-$G$23,$IT93)</f>
        <v>47</v>
      </c>
      <c r="ID93" s="12">
        <f>INDEX('O3-8hr'!$A:$Y,$IU93+ID$23-$G$23,$IT93)</f>
        <v>45.000000000000007</v>
      </c>
      <c r="IE93" s="12">
        <f>INDEX('O3-8hr'!$A:$Y,$IU93+IE$23-$G$23,$IT93)</f>
        <v>49</v>
      </c>
      <c r="IF93" s="12">
        <f>INDEX('O3-8hr'!$A:$Y,$IU93+IF$23-$G$23,$IT93)</f>
        <v>41</v>
      </c>
      <c r="IG93" s="12">
        <f>INDEX('O3-8hr'!$A:$Y,$IU93+IG$23-$G$23,$IT93)</f>
        <v>36.000000000000007</v>
      </c>
      <c r="IH93" s="12">
        <f>INDEX('O3-8hr'!$A:$Y,$IU93+IH$23-$G$23,$IT93)</f>
        <v>27</v>
      </c>
      <c r="II93" s="12">
        <f>INDEX('O3-8hr'!$A:$Y,$IU93+II$23-$G$23,$IT93)</f>
        <v>38</v>
      </c>
      <c r="IJ93" s="12">
        <f>INDEX('O3-8hr'!$A:$Y,$IU93+IJ$23-$G$23,$IT93)</f>
        <v>37.000000000000007</v>
      </c>
      <c r="IK93" s="12">
        <f>INDEX('O3-8hr'!$A:$Y,$IU93+IK$23-$G$23,$IT93)</f>
        <v>29</v>
      </c>
      <c r="IL93" s="12">
        <f>INDEX('O3-8hr'!$A:$Y,$IU93+IL$23-$G$23,$IT93)</f>
        <v>34</v>
      </c>
      <c r="IM93" s="12">
        <f>INDEX('O3-8hr'!$A:$Y,$IU93+IM$23-$G$23,$IT93)</f>
        <v>30</v>
      </c>
      <c r="IN93" s="12">
        <f>INDEX('O3-8hr'!$A:$Y,$IU93+IN$23-$G$23,$IT93)</f>
        <v>38</v>
      </c>
      <c r="IO93" s="12">
        <f>INDEX('O3-8hr'!$A:$Y,$IU93+IO$23-$G$23,$IT93)</f>
        <v>42</v>
      </c>
      <c r="IP93" s="12">
        <f>INDEX('O3-8hr'!$A:$Y,$IU93+IP$23-$G$23,$IT93)</f>
        <v>45.000000000000007</v>
      </c>
      <c r="IQ93" s="17">
        <f>INDEX('O3-8hr'!$A:$Y,$IU93+IQ$23-$G$23,$IT93)</f>
        <v>28</v>
      </c>
      <c r="IR93" s="26">
        <f t="shared" si="59"/>
        <v>83</v>
      </c>
      <c r="IT93" s="26">
        <f>MATCH($B93,'O3-8hr'!$1:$1,0)</f>
        <v>20</v>
      </c>
      <c r="IU93" s="38">
        <f>MATCH(DATE($A93,$IT$19,$IU$19),'O3-8hr'!$B:$B,0)</f>
        <v>431</v>
      </c>
    </row>
    <row r="94" spans="1:255" ht="12.75" customHeight="1" x14ac:dyDescent="0.2">
      <c r="A94" s="26">
        <v>2016</v>
      </c>
      <c r="B94" s="26">
        <v>420450002</v>
      </c>
      <c r="C94" s="88">
        <f>INDEX(Sites!$A:$N,MATCH($B94,Sites!$A:$A,0),2)</f>
        <v>39.835555999999997</v>
      </c>
      <c r="D94" s="26" t="str">
        <f>INDEX(Sites!$A:$N,MATCH($B94,Sites!$A:$A,0),4)</f>
        <v>PA</v>
      </c>
      <c r="E94" s="26" t="str">
        <f>INDEX(Sites!$A:$N,MATCH($B94,Sites!$A:$A,0),10)</f>
        <v>3.0</v>
      </c>
      <c r="F94" s="148" t="str">
        <f>INDEX(Sites!$A:$N,MATCH($B94,Sites!$A:$A,0),6)</f>
        <v>Delaware (CHES)</v>
      </c>
      <c r="G94" s="18">
        <f>INDEX('O3-8hr'!$A:$Y,$IU94+G$23-$G$23,$IT94)</f>
        <v>43</v>
      </c>
      <c r="H94" s="12">
        <f>INDEX('O3-8hr'!$A:$Y,$IU94+H$23-$G$23,$IT94)</f>
        <v>36.000000000000007</v>
      </c>
      <c r="I94" s="12">
        <f>INDEX('O3-8hr'!$A:$Y,$IU94+I$23-$G$23,$IT94)</f>
        <v>35</v>
      </c>
      <c r="J94" s="12">
        <f>INDEX('O3-8hr'!$A:$Y,$IU94+J$23-$G$23,$IT94)</f>
        <v>29</v>
      </c>
      <c r="K94" s="12">
        <f>INDEX('O3-8hr'!$A:$Y,$IU94+K$23-$G$23,$IT94)</f>
        <v>41</v>
      </c>
      <c r="L94" s="12">
        <f>INDEX('O3-8hr'!$A:$Y,$IU94+L$23-$G$23,$IT94)</f>
        <v>30</v>
      </c>
      <c r="M94" s="12">
        <f>INDEX('O3-8hr'!$A:$Y,$IU94+M$23-$G$23,$IT94)</f>
        <v>42</v>
      </c>
      <c r="N94" s="12">
        <f>INDEX('O3-8hr'!$A:$Y,$IU94+N$23-$G$23,$IT94)</f>
        <v>37.000000000000007</v>
      </c>
      <c r="O94" s="12">
        <f>INDEX('O3-8hr'!$A:$Y,$IU94+O$23-$G$23,$IT94)</f>
        <v>31</v>
      </c>
      <c r="P94" s="12">
        <f>INDEX('O3-8hr'!$A:$Y,$IU94+P$23-$G$23,$IT94)</f>
        <v>40</v>
      </c>
      <c r="Q94" s="12">
        <f>INDEX('O3-8hr'!$A:$Y,$IU94+Q$23-$G$23,$IT94)</f>
        <v>39</v>
      </c>
      <c r="R94" s="12">
        <f>INDEX('O3-8hr'!$A:$Y,$IU94+R$23-$G$23,$IT94)</f>
        <v>25</v>
      </c>
      <c r="S94" s="12">
        <f>INDEX('O3-8hr'!$A:$Y,$IU94+S$23-$G$23,$IT94)</f>
        <v>28</v>
      </c>
      <c r="T94" s="12">
        <f>INDEX('O3-8hr'!$A:$Y,$IU94+T$23-$G$23,$IT94)</f>
        <v>25</v>
      </c>
      <c r="U94" s="12">
        <f>INDEX('O3-8hr'!$A:$Y,$IU94+U$23-$G$23,$IT94)</f>
        <v>21</v>
      </c>
      <c r="V94" s="12">
        <f>INDEX('O3-8hr'!$A:$Y,$IU94+V$23-$G$23,$IT94)</f>
        <v>33</v>
      </c>
      <c r="W94" s="12">
        <f>INDEX('O3-8hr'!$A:$Y,$IU94+W$23-$G$23,$IT94)</f>
        <v>36.000000000000007</v>
      </c>
      <c r="X94" s="12">
        <f>INDEX('O3-8hr'!$A:$Y,$IU94+X$23-$G$23,$IT94)</f>
        <v>42</v>
      </c>
      <c r="Y94" s="12">
        <f>INDEX('O3-8hr'!$A:$Y,$IU94+Y$23-$G$23,$IT94)</f>
        <v>36.000000000000007</v>
      </c>
      <c r="Z94" s="12">
        <f>INDEX('O3-8hr'!$A:$Y,$IU94+Z$23-$G$23,$IT94)</f>
        <v>30</v>
      </c>
      <c r="AA94" s="12">
        <f>INDEX('O3-8hr'!$A:$Y,$IU94+AA$23-$G$23,$IT94)</f>
        <v>42</v>
      </c>
      <c r="AB94" s="12">
        <f>INDEX('O3-8hr'!$A:$Y,$IU94+AB$23-$G$23,$IT94)</f>
        <v>43</v>
      </c>
      <c r="AC94" s="12">
        <f>INDEX('O3-8hr'!$A:$Y,$IU94+AC$23-$G$23,$IT94)</f>
        <v>45.000000000000007</v>
      </c>
      <c r="AD94" s="12">
        <f>INDEX('O3-8hr'!$A:$Y,$IU94+AD$23-$G$23,$IT94)</f>
        <v>35</v>
      </c>
      <c r="AE94" s="12">
        <f>INDEX('O3-8hr'!$A:$Y,$IU94+AE$23-$G$23,$IT94)</f>
        <v>42</v>
      </c>
      <c r="AF94" s="12">
        <f>INDEX('O3-8hr'!$A:$Y,$IU94+AF$23-$G$23,$IT94)</f>
        <v>39</v>
      </c>
      <c r="AG94" s="12">
        <f>INDEX('O3-8hr'!$A:$Y,$IU94+AG$23-$G$23,$IT94)</f>
        <v>39</v>
      </c>
      <c r="AH94" s="12">
        <f>INDEX('O3-8hr'!$A:$Y,$IU94+AH$23-$G$23,$IT94)</f>
        <v>44.000000000000007</v>
      </c>
      <c r="AI94" s="12">
        <f>INDEX('O3-8hr'!$A:$Y,$IU94+AI$23-$G$23,$IT94)</f>
        <v>47</v>
      </c>
      <c r="AJ94" s="12">
        <f>INDEX('O3-8hr'!$A:$Y,$IU94+AJ$23-$G$23,$IT94)</f>
        <v>49</v>
      </c>
      <c r="AK94" s="12">
        <f>INDEX('O3-8hr'!$A:$Y,$IU94+AK$23-$G$23,$IT94)</f>
        <v>49</v>
      </c>
      <c r="AL94" s="12">
        <f>INDEX('O3-8hr'!$A:$Y,$IU94+AL$23-$G$23,$IT94)</f>
        <v>43</v>
      </c>
      <c r="AM94" s="12">
        <f>INDEX('O3-8hr'!$A:$Y,$IU94+AM$23-$G$23,$IT94)</f>
        <v>39</v>
      </c>
      <c r="AN94" s="12">
        <f>INDEX('O3-8hr'!$A:$Y,$IU94+AN$23-$G$23,$IT94)</f>
        <v>43</v>
      </c>
      <c r="AO94" s="12">
        <f>INDEX('O3-8hr'!$A:$Y,$IU94+AO$23-$G$23,$IT94)</f>
        <v>33</v>
      </c>
      <c r="AP94" s="12">
        <f>INDEX('O3-8hr'!$A:$Y,$IU94+AP$23-$G$23,$IT94)</f>
        <v>41</v>
      </c>
      <c r="AQ94" s="12">
        <f>INDEX('O3-8hr'!$A:$Y,$IU94+AQ$23-$G$23,$IT94)</f>
        <v>49</v>
      </c>
      <c r="AR94" s="12">
        <f>INDEX('O3-8hr'!$A:$Y,$IU94+AR$23-$G$23,$IT94)</f>
        <v>42</v>
      </c>
      <c r="AS94" s="12">
        <f>INDEX('O3-8hr'!$A:$Y,$IU94+AS$23-$G$23,$IT94)</f>
        <v>38</v>
      </c>
      <c r="AT94" s="12">
        <f>INDEX('O3-8hr'!$A:$Y,$IU94+AT$23-$G$23,$IT94)</f>
        <v>37.000000000000007</v>
      </c>
      <c r="AU94" s="12">
        <f>INDEX('O3-8hr'!$A:$Y,$IU94+AU$23-$G$23,$IT94)</f>
        <v>43</v>
      </c>
      <c r="AV94" s="12">
        <f>INDEX('O3-8hr'!$A:$Y,$IU94+AV$23-$G$23,$IT94)</f>
        <v>46</v>
      </c>
      <c r="AW94" s="12">
        <f>INDEX('O3-8hr'!$A:$Y,$IU94+AW$23-$G$23,$IT94)</f>
        <v>41</v>
      </c>
      <c r="AX94" s="12">
        <f>INDEX('O3-8hr'!$A:$Y,$IU94+AX$23-$G$23,$IT94)</f>
        <v>40</v>
      </c>
      <c r="AY94" s="12">
        <f>INDEX('O3-8hr'!$A:$Y,$IU94+AY$23-$G$23,$IT94)</f>
        <v>39</v>
      </c>
      <c r="AZ94" s="12">
        <f>INDEX('O3-8hr'!$A:$Y,$IU94+AZ$23-$G$23,$IT94)</f>
        <v>44.000000000000007</v>
      </c>
      <c r="BA94" s="12">
        <f>INDEX('O3-8hr'!$A:$Y,$IU94+BA$23-$G$23,$IT94)</f>
        <v>49</v>
      </c>
      <c r="BB94" s="12">
        <f>INDEX('O3-8hr'!$A:$Y,$IU94+BB$23-$G$23,$IT94)</f>
        <v>49</v>
      </c>
      <c r="BC94" s="12">
        <f>INDEX('O3-8hr'!$A:$Y,$IU94+BC$23-$G$23,$IT94)</f>
        <v>60</v>
      </c>
      <c r="BD94" s="12">
        <f>INDEX('O3-8hr'!$A:$Y,$IU94+BD$23-$G$23,$IT94)</f>
        <v>57</v>
      </c>
      <c r="BE94" s="12">
        <f>INDEX('O3-8hr'!$A:$Y,$IU94+BE$23-$G$23,$IT94)</f>
        <v>48</v>
      </c>
      <c r="BF94" s="12">
        <f>INDEX('O3-8hr'!$A:$Y,$IU94+BF$23-$G$23,$IT94)</f>
        <v>52.000000000000007</v>
      </c>
      <c r="BG94" s="12">
        <f>INDEX('O3-8hr'!$A:$Y,$IU94+BG$23-$G$23,$IT94)</f>
        <v>47</v>
      </c>
      <c r="BH94" s="12">
        <f>INDEX('O3-8hr'!$A:$Y,$IU94+BH$23-$G$23,$IT94)</f>
        <v>41</v>
      </c>
      <c r="BI94" s="12">
        <f>INDEX('O3-8hr'!$A:$Y,$IU94+BI$23-$G$23,$IT94)</f>
        <v>47</v>
      </c>
      <c r="BJ94" s="12">
        <f>INDEX('O3-8hr'!$A:$Y,$IU94+BJ$23-$G$23,$IT94)</f>
        <v>52.000000000000007</v>
      </c>
      <c r="BK94" s="12">
        <f>INDEX('O3-8hr'!$A:$Y,$IU94+BK$23-$G$23,$IT94)</f>
        <v>53.000000000000007</v>
      </c>
      <c r="BL94" s="12">
        <f>INDEX('O3-8hr'!$A:$Y,$IU94+BL$23-$G$23,$IT94)</f>
        <v>24</v>
      </c>
      <c r="BM94" s="12">
        <f>INDEX('O3-8hr'!$A:$Y,$IU94+BM$23-$G$23,$IT94)</f>
        <v>37.000000000000007</v>
      </c>
      <c r="BN94" s="12">
        <f>INDEX('O3-8hr'!$A:$Y,$IU94+BN$23-$G$23,$IT94)</f>
        <v>35</v>
      </c>
      <c r="BO94" s="12">
        <f>INDEX('O3-8hr'!$A:$Y,$IU94+BO$23-$G$23,$IT94)</f>
        <v>43</v>
      </c>
      <c r="BP94" s="12">
        <f>INDEX('O3-8hr'!$A:$Y,$IU94+BP$23-$G$23,$IT94)</f>
        <v>37.000000000000007</v>
      </c>
      <c r="BQ94" s="12">
        <f>INDEX('O3-8hr'!$A:$Y,$IU94+BQ$23-$G$23,$IT94)</f>
        <v>27</v>
      </c>
      <c r="BR94" s="12">
        <f>INDEX('O3-8hr'!$A:$Y,$IU94+BR$23-$G$23,$IT94)</f>
        <v>26.000000000000004</v>
      </c>
      <c r="BS94" s="12">
        <f>INDEX('O3-8hr'!$A:$Y,$IU94+BS$23-$G$23,$IT94)</f>
        <v>23</v>
      </c>
      <c r="BT94" s="12">
        <f>INDEX('O3-8hr'!$A:$Y,$IU94+BT$23-$G$23,$IT94)</f>
        <v>25</v>
      </c>
      <c r="BU94" s="12">
        <f>INDEX('O3-8hr'!$A:$Y,$IU94+BU$23-$G$23,$IT94)</f>
        <v>26.000000000000004</v>
      </c>
      <c r="BV94" s="12">
        <f>INDEX('O3-8hr'!$A:$Y,$IU94+BV$23-$G$23,$IT94)</f>
        <v>30</v>
      </c>
      <c r="BW94" s="12">
        <f>INDEX('O3-8hr'!$A:$Y,$IU94+BW$23-$G$23,$IT94)</f>
        <v>41</v>
      </c>
      <c r="BX94" s="12">
        <f>INDEX('O3-8hr'!$A:$Y,$IU94+BX$23-$G$23,$IT94)</f>
        <v>34</v>
      </c>
      <c r="BY94" s="12">
        <f>INDEX('O3-8hr'!$A:$Y,$IU94+BY$23-$G$23,$IT94)</f>
        <v>30</v>
      </c>
      <c r="BZ94" s="12">
        <f>INDEX('O3-8hr'!$A:$Y,$IU94+BZ$23-$G$23,$IT94)</f>
        <v>26.000000000000004</v>
      </c>
      <c r="CA94" s="12">
        <f>INDEX('O3-8hr'!$A:$Y,$IU94+CA$23-$G$23,$IT94)</f>
        <v>48</v>
      </c>
      <c r="CB94" s="12">
        <f>INDEX('O3-8hr'!$A:$Y,$IU94+CB$23-$G$23,$IT94)</f>
        <v>27</v>
      </c>
      <c r="CC94" s="12">
        <f>INDEX('O3-8hr'!$A:$Y,$IU94+CC$23-$G$23,$IT94)</f>
        <v>46</v>
      </c>
      <c r="CD94" s="12">
        <f>INDEX('O3-8hr'!$A:$Y,$IU94+CD$23-$G$23,$IT94)</f>
        <v>38</v>
      </c>
      <c r="CE94" s="12">
        <f>INDEX('O3-8hr'!$A:$Y,$IU94+CE$23-$G$23,$IT94)</f>
        <v>44.000000000000007</v>
      </c>
      <c r="CF94" s="12">
        <f>INDEX('O3-8hr'!$A:$Y,$IU94+CF$23-$G$23,$IT94)</f>
        <v>39</v>
      </c>
      <c r="CG94" s="12">
        <f>INDEX('O3-8hr'!$A:$Y,$IU94+CG$23-$G$23,$IT94)</f>
        <v>40</v>
      </c>
      <c r="CH94" s="12">
        <f>INDEX('O3-8hr'!$A:$Y,$IU94+CH$23-$G$23,$IT94)</f>
        <v>48</v>
      </c>
      <c r="CI94" s="12">
        <f>INDEX('O3-8hr'!$A:$Y,$IU94+CI$23-$G$23,$IT94)</f>
        <v>52.000000000000007</v>
      </c>
      <c r="CJ94" s="12">
        <f>INDEX('O3-8hr'!$A:$Y,$IU94+CJ$23-$G$23,$IT94)</f>
        <v>37.000000000000007</v>
      </c>
      <c r="CK94" s="12">
        <f>INDEX('O3-8hr'!$A:$Y,$IU94+CK$23-$G$23,$IT94)</f>
        <v>45.000000000000007</v>
      </c>
      <c r="CL94" s="12">
        <f>INDEX('O3-8hr'!$A:$Y,$IU94+CL$23-$G$23,$IT94)</f>
        <v>50</v>
      </c>
      <c r="CM94" s="12">
        <f>INDEX('O3-8hr'!$A:$Y,$IU94+CM$23-$G$23,$IT94)</f>
        <v>54</v>
      </c>
      <c r="CN94" s="12">
        <f>INDEX('O3-8hr'!$A:$Y,$IU94+CN$23-$G$23,$IT94)</f>
        <v>80</v>
      </c>
      <c r="CO94" s="12">
        <f>INDEX('O3-8hr'!$A:$Y,$IU94+CO$23-$G$23,$IT94)</f>
        <v>71.000000000000014</v>
      </c>
      <c r="CP94" s="12">
        <f>INDEX('O3-8hr'!$A:$Y,$IU94+CP$23-$G$23,$IT94)</f>
        <v>52.000000000000007</v>
      </c>
      <c r="CQ94" s="12">
        <f>INDEX('O3-8hr'!$A:$Y,$IU94+CQ$23-$G$23,$IT94)</f>
        <v>55</v>
      </c>
      <c r="CR94" s="12">
        <f>INDEX('O3-8hr'!$A:$Y,$IU94+CR$23-$G$23,$IT94)</f>
        <v>37.000000000000007</v>
      </c>
      <c r="CS94" s="12">
        <f>INDEX('O3-8hr'!$A:$Y,$IU94+CS$23-$G$23,$IT94)</f>
        <v>35</v>
      </c>
      <c r="CT94" s="12">
        <f>INDEX('O3-8hr'!$A:$Y,$IU94+CT$23-$G$23,$IT94)</f>
        <v>62</v>
      </c>
      <c r="CU94" s="12">
        <f>INDEX('O3-8hr'!$A:$Y,$IU94+CU$23-$G$23,$IT94)</f>
        <v>66</v>
      </c>
      <c r="CV94" s="12">
        <f>INDEX('O3-8hr'!$A:$Y,$IU94+CV$23-$G$23,$IT94)</f>
        <v>48</v>
      </c>
      <c r="CW94" s="12">
        <f>INDEX('O3-8hr'!$A:$Y,$IU94+CW$23-$G$23,$IT94)</f>
        <v>25</v>
      </c>
      <c r="CX94" s="12">
        <f>INDEX('O3-8hr'!$A:$Y,$IU94+CX$23-$G$23,$IT94)</f>
        <v>41</v>
      </c>
      <c r="CY94" s="12">
        <f>INDEX('O3-8hr'!$A:$Y,$IU94+CY$23-$G$23,$IT94)</f>
        <v>33</v>
      </c>
      <c r="CZ94" s="12">
        <f>INDEX('O3-8hr'!$A:$Y,$IU94+CZ$23-$G$23,$IT94)</f>
        <v>52.000000000000007</v>
      </c>
      <c r="DA94" s="12">
        <f>INDEX('O3-8hr'!$A:$Y,$IU94+DA$23-$G$23,$IT94)</f>
        <v>57</v>
      </c>
      <c r="DB94" s="12">
        <f>INDEX('O3-8hr'!$A:$Y,$IU94+DB$23-$G$23,$IT94)</f>
        <v>33</v>
      </c>
      <c r="DC94" s="12">
        <f>INDEX('O3-8hr'!$A:$Y,$IU94+DC$23-$G$23,$IT94)</f>
        <v>46</v>
      </c>
      <c r="DD94" s="12">
        <f>INDEX('O3-8hr'!$A:$Y,$IU94+DD$23-$G$23,$IT94)</f>
        <v>46</v>
      </c>
      <c r="DE94" s="12">
        <f>INDEX('O3-8hr'!$A:$Y,$IU94+DE$23-$G$23,$IT94)</f>
        <v>70</v>
      </c>
      <c r="DF94" s="12">
        <f>INDEX('O3-8hr'!$A:$Y,$IU94+DF$23-$G$23,$IT94)</f>
        <v>53.000000000000007</v>
      </c>
      <c r="DG94" s="12">
        <f>INDEX('O3-8hr'!$A:$Y,$IU94+DG$23-$G$23,$IT94)</f>
        <v>39</v>
      </c>
      <c r="DH94" s="12">
        <f>INDEX('O3-8hr'!$A:$Y,$IU94+DH$23-$G$23,$IT94)</f>
        <v>53.000000000000007</v>
      </c>
      <c r="DI94" s="12" t="str">
        <f>INDEX('O3-8hr'!$A:$Y,$IU94+DI$23-$G$23,$IT94)</f>
        <v/>
      </c>
      <c r="DJ94" s="12">
        <f>INDEX('O3-8hr'!$A:$Y,$IU94+DJ$23-$G$23,$IT94)</f>
        <v>37.000000000000007</v>
      </c>
      <c r="DK94" s="12">
        <f>INDEX('O3-8hr'!$A:$Y,$IU94+DK$23-$G$23,$IT94)</f>
        <v>66</v>
      </c>
      <c r="DL94" s="12">
        <f>INDEX('O3-8hr'!$A:$Y,$IU94+DL$23-$G$23,$IT94)</f>
        <v>55</v>
      </c>
      <c r="DM94" s="12">
        <f>INDEX('O3-8hr'!$A:$Y,$IU94+DM$23-$G$23,$IT94)</f>
        <v>58</v>
      </c>
      <c r="DN94" s="12">
        <f>INDEX('O3-8hr'!$A:$Y,$IU94+DN$23-$G$23,$IT94)</f>
        <v>71.000000000000014</v>
      </c>
      <c r="DO94" s="12">
        <f>INDEX('O3-8hr'!$A:$Y,$IU94+DO$23-$G$23,$IT94)</f>
        <v>54</v>
      </c>
      <c r="DP94" s="12">
        <f>INDEX('O3-8hr'!$A:$Y,$IU94+DP$23-$G$23,$IT94)</f>
        <v>57</v>
      </c>
      <c r="DQ94" s="12">
        <f>INDEX('O3-8hr'!$A:$Y,$IU94+DQ$23-$G$23,$IT94)</f>
        <v>59.000000000000007</v>
      </c>
      <c r="DR94" s="12">
        <f>INDEX('O3-8hr'!$A:$Y,$IU94+DR$23-$G$23,$IT94)</f>
        <v>55</v>
      </c>
      <c r="DS94" s="12">
        <f>INDEX('O3-8hr'!$A:$Y,$IU94+DS$23-$G$23,$IT94)</f>
        <v>63</v>
      </c>
      <c r="DT94" s="12">
        <f>INDEX('O3-8hr'!$A:$Y,$IU94+DT$23-$G$23,$IT94)</f>
        <v>61.000000000000007</v>
      </c>
      <c r="DU94" s="12">
        <f>INDEX('O3-8hr'!$A:$Y,$IU94+DU$23-$G$23,$IT94)</f>
        <v>50</v>
      </c>
      <c r="DV94" s="12">
        <f>INDEX('O3-8hr'!$A:$Y,$IU94+DV$23-$G$23,$IT94)</f>
        <v>41</v>
      </c>
      <c r="DW94" s="12">
        <f>INDEX('O3-8hr'!$A:$Y,$IU94+DW$23-$G$23,$IT94)</f>
        <v>48</v>
      </c>
      <c r="DX94" s="12">
        <f>INDEX('O3-8hr'!$A:$Y,$IU94+DX$23-$G$23,$IT94)</f>
        <v>58</v>
      </c>
      <c r="DY94" s="12">
        <f>INDEX('O3-8hr'!$A:$Y,$IU94+DY$23-$G$23,$IT94)</f>
        <v>48</v>
      </c>
      <c r="DZ94" s="12">
        <f>INDEX('O3-8hr'!$A:$Y,$IU94+DZ$23-$G$23,$IT94)</f>
        <v>37.000000000000007</v>
      </c>
      <c r="EA94" s="12">
        <f>INDEX('O3-8hr'!$A:$Y,$IU94+EA$23-$G$23,$IT94)</f>
        <v>40</v>
      </c>
      <c r="EB94" s="12">
        <f>INDEX('O3-8hr'!$A:$Y,$IU94+EB$23-$G$23,$IT94)</f>
        <v>46</v>
      </c>
      <c r="EC94" s="12">
        <f>INDEX('O3-8hr'!$A:$Y,$IU94+EC$23-$G$23,$IT94)</f>
        <v>42</v>
      </c>
      <c r="ED94" s="12">
        <f>INDEX('O3-8hr'!$A:$Y,$IU94+ED$23-$G$23,$IT94)</f>
        <v>59.000000000000007</v>
      </c>
      <c r="EE94" s="12">
        <f>INDEX('O3-8hr'!$A:$Y,$IU94+EE$23-$G$23,$IT94)</f>
        <v>64</v>
      </c>
      <c r="EF94" s="12">
        <f>INDEX('O3-8hr'!$A:$Y,$IU94+EF$23-$G$23,$IT94)</f>
        <v>69</v>
      </c>
      <c r="EG94" s="12">
        <f>INDEX('O3-8hr'!$A:$Y,$IU94+EG$23-$G$23,$IT94)</f>
        <v>34</v>
      </c>
      <c r="EH94" s="12">
        <f>INDEX('O3-8hr'!$A:$Y,$IU94+EH$23-$G$23,$IT94)</f>
        <v>39</v>
      </c>
      <c r="EI94" s="12">
        <f>INDEX('O3-8hr'!$A:$Y,$IU94+EI$23-$G$23,$IT94)</f>
        <v>47</v>
      </c>
      <c r="EJ94" s="12">
        <f>INDEX('O3-8hr'!$A:$Y,$IU94+EJ$23-$G$23,$IT94)</f>
        <v>52.000000000000007</v>
      </c>
      <c r="EK94" s="12">
        <f>INDEX('O3-8hr'!$A:$Y,$IU94+EK$23-$G$23,$IT94)</f>
        <v>31</v>
      </c>
      <c r="EL94" s="12">
        <f>INDEX('O3-8hr'!$A:$Y,$IU94+EL$23-$G$23,$IT94)</f>
        <v>51.000000000000007</v>
      </c>
      <c r="EM94" s="12">
        <f>INDEX('O3-8hr'!$A:$Y,$IU94+EM$23-$G$23,$IT94)</f>
        <v>55</v>
      </c>
      <c r="EN94" s="12">
        <f>INDEX('O3-8hr'!$A:$Y,$IU94+EN$23-$G$23,$IT94)</f>
        <v>59.000000000000007</v>
      </c>
      <c r="EO94" s="12">
        <f>INDEX('O3-8hr'!$A:$Y,$IU94+EO$23-$G$23,$IT94)</f>
        <v>59.000000000000007</v>
      </c>
      <c r="EP94" s="12">
        <f>INDEX('O3-8hr'!$A:$Y,$IU94+EP$23-$G$23,$IT94)</f>
        <v>58</v>
      </c>
      <c r="EQ94" s="12">
        <f>INDEX('O3-8hr'!$A:$Y,$IU94+EQ$23-$G$23,$IT94)</f>
        <v>54</v>
      </c>
      <c r="ER94" s="12">
        <f>INDEX('O3-8hr'!$A:$Y,$IU94+ER$23-$G$23,$IT94)</f>
        <v>65</v>
      </c>
      <c r="ES94" s="12">
        <f>INDEX('O3-8hr'!$A:$Y,$IU94+ES$23-$G$23,$IT94)</f>
        <v>67</v>
      </c>
      <c r="ET94" s="12">
        <f>INDEX('O3-8hr'!$A:$Y,$IU94+ET$23-$G$23,$IT94)</f>
        <v>78</v>
      </c>
      <c r="EU94" s="12">
        <f>INDEX('O3-8hr'!$A:$Y,$IU94+EU$23-$G$23,$IT94)</f>
        <v>62</v>
      </c>
      <c r="EV94" s="12">
        <f>INDEX('O3-8hr'!$A:$Y,$IU94+EV$23-$G$23,$IT94)</f>
        <v>63</v>
      </c>
      <c r="EW94" s="12">
        <f>INDEX('O3-8hr'!$A:$Y,$IU94+EW$23-$G$23,$IT94)</f>
        <v>68</v>
      </c>
      <c r="EX94" s="12">
        <f>INDEX('O3-8hr'!$A:$Y,$IU94+EX$23-$G$23,$IT94)</f>
        <v>60</v>
      </c>
      <c r="EY94" s="12">
        <f>INDEX('O3-8hr'!$A:$Y,$IU94+EY$23-$G$23,$IT94)</f>
        <v>54</v>
      </c>
      <c r="EZ94" s="12">
        <f>INDEX('O3-8hr'!$A:$Y,$IU94+EZ$23-$G$23,$IT94)</f>
        <v>63</v>
      </c>
      <c r="FA94" s="12">
        <f>INDEX('O3-8hr'!$A:$Y,$IU94+FA$23-$G$23,$IT94)</f>
        <v>59.000000000000007</v>
      </c>
      <c r="FB94" s="12">
        <f>INDEX('O3-8hr'!$A:$Y,$IU94+FB$23-$G$23,$IT94)</f>
        <v>42</v>
      </c>
      <c r="FC94" s="12" t="str">
        <f>INDEX('O3-8hr'!$A:$Y,$IU94+FC$23-$G$23,$IT94)</f>
        <v/>
      </c>
      <c r="FD94" s="12" t="str">
        <f>INDEX('O3-8hr'!$A:$Y,$IU94+FD$23-$G$23,$IT94)</f>
        <v/>
      </c>
      <c r="FE94" s="12" t="str">
        <f>INDEX('O3-8hr'!$A:$Y,$IU94+FE$23-$G$23,$IT94)</f>
        <v/>
      </c>
      <c r="FF94" s="12">
        <f>INDEX('O3-8hr'!$A:$Y,$IU94+FF$23-$G$23,$IT94)</f>
        <v>37.000000000000007</v>
      </c>
      <c r="FG94" s="12">
        <f>INDEX('O3-8hr'!$A:$Y,$IU94+FG$23-$G$23,$IT94)</f>
        <v>36.000000000000007</v>
      </c>
      <c r="FH94" s="12">
        <f>INDEX('O3-8hr'!$A:$Y,$IU94+FH$23-$G$23,$IT94)</f>
        <v>42</v>
      </c>
      <c r="FI94" s="12">
        <f>INDEX('O3-8hr'!$A:$Y,$IU94+FI$23-$G$23,$IT94)</f>
        <v>43</v>
      </c>
      <c r="FJ94" s="12">
        <f>INDEX('O3-8hr'!$A:$Y,$IU94+FJ$23-$G$23,$IT94)</f>
        <v>39</v>
      </c>
      <c r="FK94" s="12">
        <f>INDEX('O3-8hr'!$A:$Y,$IU94+FK$23-$G$23,$IT94)</f>
        <v>58</v>
      </c>
      <c r="FL94" s="12">
        <f>INDEX('O3-8hr'!$A:$Y,$IU94+FL$23-$G$23,$IT94)</f>
        <v>51.000000000000007</v>
      </c>
      <c r="FM94" s="12">
        <f>INDEX('O3-8hr'!$A:$Y,$IU94+FM$23-$G$23,$IT94)</f>
        <v>30</v>
      </c>
      <c r="FN94" s="12">
        <f>INDEX('O3-8hr'!$A:$Y,$IU94+FN$23-$G$23,$IT94)</f>
        <v>38</v>
      </c>
      <c r="FO94" s="12">
        <f>INDEX('O3-8hr'!$A:$Y,$IU94+FO$23-$G$23,$IT94)</f>
        <v>52.000000000000007</v>
      </c>
      <c r="FP94" s="12">
        <f>INDEX('O3-8hr'!$A:$Y,$IU94+FP$23-$G$23,$IT94)</f>
        <v>41</v>
      </c>
      <c r="FQ94" s="12">
        <f>INDEX('O3-8hr'!$A:$Y,$IU94+FQ$23-$G$23,$IT94)</f>
        <v>36.000000000000007</v>
      </c>
      <c r="FR94" s="12">
        <f>INDEX('O3-8hr'!$A:$Y,$IU94+FR$23-$G$23,$IT94)</f>
        <v>47</v>
      </c>
      <c r="FS94" s="12">
        <f>INDEX('O3-8hr'!$A:$Y,$IU94+FS$23-$G$23,$IT94)</f>
        <v>39</v>
      </c>
      <c r="FT94" s="12">
        <f>INDEX('O3-8hr'!$A:$Y,$IU94+FT$23-$G$23,$IT94)</f>
        <v>46</v>
      </c>
      <c r="FU94" s="12">
        <f>INDEX('O3-8hr'!$A:$Y,$IU94+FU$23-$G$23,$IT94)</f>
        <v>50</v>
      </c>
      <c r="FV94" s="12">
        <f>INDEX('O3-8hr'!$A:$Y,$IU94+FV$23-$G$23,$IT94)</f>
        <v>55</v>
      </c>
      <c r="FW94" s="12">
        <f>INDEX('O3-8hr'!$A:$Y,$IU94+FW$23-$G$23,$IT94)</f>
        <v>65</v>
      </c>
      <c r="FX94" s="12">
        <f>INDEX('O3-8hr'!$A:$Y,$IU94+FX$23-$G$23,$IT94)</f>
        <v>40</v>
      </c>
      <c r="FY94" s="12">
        <f>INDEX('O3-8hr'!$A:$Y,$IU94+FY$23-$G$23,$IT94)</f>
        <v>35</v>
      </c>
      <c r="FZ94" s="12">
        <f>INDEX('O3-8hr'!$A:$Y,$IU94+FZ$23-$G$23,$IT94)</f>
        <v>56</v>
      </c>
      <c r="GA94" s="12">
        <f>INDEX('O3-8hr'!$A:$Y,$IU94+GA$23-$G$23,$IT94)</f>
        <v>60</v>
      </c>
      <c r="GB94" s="12">
        <f>INDEX('O3-8hr'!$A:$Y,$IU94+GB$23-$G$23,$IT94)</f>
        <v>47</v>
      </c>
      <c r="GC94" s="12">
        <f>INDEX('O3-8hr'!$A:$Y,$IU94+GC$23-$G$23,$IT94)</f>
        <v>54</v>
      </c>
      <c r="GD94" s="12">
        <f>INDEX('O3-8hr'!$A:$Y,$IU94+GD$23-$G$23,$IT94)</f>
        <v>66</v>
      </c>
      <c r="GE94" s="12">
        <f>INDEX('O3-8hr'!$A:$Y,$IU94+GE$23-$G$23,$IT94)</f>
        <v>46</v>
      </c>
      <c r="GF94" s="12">
        <f>INDEX('O3-8hr'!$A:$Y,$IU94+GF$23-$G$23,$IT94)</f>
        <v>58</v>
      </c>
      <c r="GG94" s="12">
        <f>INDEX('O3-8hr'!$A:$Y,$IU94+GG$23-$G$23,$IT94)</f>
        <v>65</v>
      </c>
      <c r="GH94" s="12">
        <f>INDEX('O3-8hr'!$A:$Y,$IU94+GH$23-$G$23,$IT94)</f>
        <v>70</v>
      </c>
      <c r="GI94" s="12">
        <f>INDEX('O3-8hr'!$A:$Y,$IU94+GI$23-$G$23,$IT94)</f>
        <v>40</v>
      </c>
      <c r="GJ94" s="12">
        <f>INDEX('O3-8hr'!$A:$Y,$IU94+GJ$23-$G$23,$IT94)</f>
        <v>34</v>
      </c>
      <c r="GK94" s="12">
        <f>INDEX('O3-8hr'!$A:$Y,$IU94+GK$23-$G$23,$IT94)</f>
        <v>19</v>
      </c>
      <c r="GL94" s="12">
        <f>INDEX('O3-8hr'!$A:$Y,$IU94+GL$23-$G$23,$IT94)</f>
        <v>44.000000000000007</v>
      </c>
      <c r="GM94" s="12">
        <f>INDEX('O3-8hr'!$A:$Y,$IU94+GM$23-$G$23,$IT94)</f>
        <v>42</v>
      </c>
      <c r="GN94" s="12">
        <f>INDEX('O3-8hr'!$A:$Y,$IU94+GN$23-$G$23,$IT94)</f>
        <v>44.000000000000007</v>
      </c>
      <c r="GO94" s="12" t="str">
        <f>INDEX('O3-8hr'!$A:$Y,$IU94+GO$23-$G$23,$IT94)</f>
        <v/>
      </c>
      <c r="GP94" s="12" t="str">
        <f>INDEX('O3-8hr'!$A:$Y,$IU94+GP$23-$G$23,$IT94)</f>
        <v/>
      </c>
      <c r="GQ94" s="12">
        <f>INDEX('O3-8hr'!$A:$Y,$IU94+GQ$23-$G$23,$IT94)</f>
        <v>59.000000000000007</v>
      </c>
      <c r="GR94" s="12">
        <f>INDEX('O3-8hr'!$A:$Y,$IU94+GR$23-$G$23,$IT94)</f>
        <v>52.000000000000007</v>
      </c>
      <c r="GS94" s="12">
        <f>INDEX('O3-8hr'!$A:$Y,$IU94+GS$23-$G$23,$IT94)</f>
        <v>42</v>
      </c>
      <c r="GT94" s="12">
        <f>INDEX('O3-8hr'!$A:$Y,$IU94+GT$23-$G$23,$IT94)</f>
        <v>47</v>
      </c>
      <c r="GU94" s="12">
        <f>INDEX('O3-8hr'!$A:$Y,$IU94+GU$23-$G$23,$IT94)</f>
        <v>48</v>
      </c>
      <c r="GV94" s="12">
        <f>INDEX('O3-8hr'!$A:$Y,$IU94+GV$23-$G$23,$IT94)</f>
        <v>69</v>
      </c>
      <c r="GW94" s="12">
        <f>INDEX('O3-8hr'!$A:$Y,$IU94+GW$23-$G$23,$IT94)</f>
        <v>36.000000000000007</v>
      </c>
      <c r="GX94" s="12">
        <f>INDEX('O3-8hr'!$A:$Y,$IU94+GX$23-$G$23,$IT94)</f>
        <v>39</v>
      </c>
      <c r="GY94" s="12">
        <f>INDEX('O3-8hr'!$A:$Y,$IU94+GY$23-$G$23,$IT94)</f>
        <v>37.000000000000007</v>
      </c>
      <c r="GZ94" s="12">
        <f>INDEX('O3-8hr'!$A:$Y,$IU94+GZ$23-$G$23,$IT94)</f>
        <v>27</v>
      </c>
      <c r="HA94" s="12">
        <f>INDEX('O3-8hr'!$A:$Y,$IU94+HA$23-$G$23,$IT94)</f>
        <v>23</v>
      </c>
      <c r="HB94" s="12">
        <f>INDEX('O3-8hr'!$A:$Y,$IU94+HB$23-$G$23,$IT94)</f>
        <v>39</v>
      </c>
      <c r="HC94" s="12">
        <f>INDEX('O3-8hr'!$A:$Y,$IU94+HC$23-$G$23,$IT94)</f>
        <v>53.000000000000007</v>
      </c>
      <c r="HD94" s="12">
        <f>INDEX('O3-8hr'!$A:$Y,$IU94+HD$23-$G$23,$IT94)</f>
        <v>65</v>
      </c>
      <c r="HE94" s="12">
        <f>INDEX('O3-8hr'!$A:$Y,$IU94+HE$23-$G$23,$IT94)</f>
        <v>81</v>
      </c>
      <c r="HF94" s="12">
        <f>INDEX('O3-8hr'!$A:$Y,$IU94+HF$23-$G$23,$IT94)</f>
        <v>23</v>
      </c>
      <c r="HG94" s="12">
        <f>INDEX('O3-8hr'!$A:$Y,$IU94+HG$23-$G$23,$IT94)</f>
        <v>36.000000000000007</v>
      </c>
      <c r="HH94" s="12">
        <f>INDEX('O3-8hr'!$A:$Y,$IU94+HH$23-$G$23,$IT94)</f>
        <v>38</v>
      </c>
      <c r="HI94" s="12">
        <f>INDEX('O3-8hr'!$A:$Y,$IU94+HI$23-$G$23,$IT94)</f>
        <v>38</v>
      </c>
      <c r="HJ94" s="12">
        <f>INDEX('O3-8hr'!$A:$Y,$IU94+HJ$23-$G$23,$IT94)</f>
        <v>25</v>
      </c>
      <c r="HK94" s="12">
        <f>INDEX('O3-8hr'!$A:$Y,$IU94+HK$23-$G$23,$IT94)</f>
        <v>19</v>
      </c>
      <c r="HL94" s="12">
        <f>INDEX('O3-8hr'!$A:$Y,$IU94+HL$23-$G$23,$IT94)</f>
        <v>15.000000000000002</v>
      </c>
      <c r="HM94" s="12">
        <f>INDEX('O3-8hr'!$A:$Y,$IU94+HM$23-$G$23,$IT94)</f>
        <v>12</v>
      </c>
      <c r="HN94" s="12">
        <f>INDEX('O3-8hr'!$A:$Y,$IU94+HN$23-$G$23,$IT94)</f>
        <v>14</v>
      </c>
      <c r="HO94" s="12">
        <f>INDEX('O3-8hr'!$A:$Y,$IU94+HO$23-$G$23,$IT94)</f>
        <v>39</v>
      </c>
      <c r="HP94" s="12">
        <f>INDEX('O3-8hr'!$A:$Y,$IU94+HP$23-$G$23,$IT94)</f>
        <v>15.000000000000002</v>
      </c>
      <c r="HQ94" s="12">
        <f>INDEX('O3-8hr'!$A:$Y,$IU94+HQ$23-$G$23,$IT94)</f>
        <v>28</v>
      </c>
      <c r="HR94" s="12">
        <f>INDEX('O3-8hr'!$A:$Y,$IU94+HR$23-$G$23,$IT94)</f>
        <v>36.000000000000007</v>
      </c>
      <c r="HS94" s="12">
        <f>INDEX('O3-8hr'!$A:$Y,$IU94+HS$23-$G$23,$IT94)</f>
        <v>34</v>
      </c>
      <c r="HT94" s="12">
        <f>INDEX('O3-8hr'!$A:$Y,$IU94+HT$23-$G$23,$IT94)</f>
        <v>18.000000000000004</v>
      </c>
      <c r="HU94" s="12">
        <f>INDEX('O3-8hr'!$A:$Y,$IU94+HU$23-$G$23,$IT94)</f>
        <v>22.000000000000004</v>
      </c>
      <c r="HV94" s="12">
        <f>INDEX('O3-8hr'!$A:$Y,$IU94+HV$23-$G$23,$IT94)</f>
        <v>35</v>
      </c>
      <c r="HW94" s="12">
        <f>INDEX('O3-8hr'!$A:$Y,$IU94+HW$23-$G$23,$IT94)</f>
        <v>31</v>
      </c>
      <c r="HX94" s="12">
        <f>INDEX('O3-8hr'!$A:$Y,$IU94+HX$23-$G$23,$IT94)</f>
        <v>34</v>
      </c>
      <c r="HY94" s="12">
        <f>INDEX('O3-8hr'!$A:$Y,$IU94+HY$23-$G$23,$IT94)</f>
        <v>27</v>
      </c>
      <c r="HZ94" s="12">
        <f>INDEX('O3-8hr'!$A:$Y,$IU94+HZ$23-$G$23,$IT94)</f>
        <v>23</v>
      </c>
      <c r="IA94" s="12">
        <f>INDEX('O3-8hr'!$A:$Y,$IU94+IA$23-$G$23,$IT94)</f>
        <v>40</v>
      </c>
      <c r="IB94" s="12">
        <f>INDEX('O3-8hr'!$A:$Y,$IU94+IB$23-$G$23,$IT94)</f>
        <v>38</v>
      </c>
      <c r="IC94" s="12">
        <f>INDEX('O3-8hr'!$A:$Y,$IU94+IC$23-$G$23,$IT94)</f>
        <v>36.000000000000007</v>
      </c>
      <c r="ID94" s="12">
        <f>INDEX('O3-8hr'!$A:$Y,$IU94+ID$23-$G$23,$IT94)</f>
        <v>39</v>
      </c>
      <c r="IE94" s="12">
        <f>INDEX('O3-8hr'!$A:$Y,$IU94+IE$23-$G$23,$IT94)</f>
        <v>42</v>
      </c>
      <c r="IF94" s="12">
        <f>INDEX('O3-8hr'!$A:$Y,$IU94+IF$23-$G$23,$IT94)</f>
        <v>39</v>
      </c>
      <c r="IG94" s="12">
        <f>INDEX('O3-8hr'!$A:$Y,$IU94+IG$23-$G$23,$IT94)</f>
        <v>36.000000000000007</v>
      </c>
      <c r="IH94" s="12">
        <f>INDEX('O3-8hr'!$A:$Y,$IU94+IH$23-$G$23,$IT94)</f>
        <v>25</v>
      </c>
      <c r="II94" s="12">
        <f>INDEX('O3-8hr'!$A:$Y,$IU94+II$23-$G$23,$IT94)</f>
        <v>35</v>
      </c>
      <c r="IJ94" s="12">
        <f>INDEX('O3-8hr'!$A:$Y,$IU94+IJ$23-$G$23,$IT94)</f>
        <v>36.000000000000007</v>
      </c>
      <c r="IK94" s="12">
        <f>INDEX('O3-8hr'!$A:$Y,$IU94+IK$23-$G$23,$IT94)</f>
        <v>27</v>
      </c>
      <c r="IL94" s="12">
        <f>INDEX('O3-8hr'!$A:$Y,$IU94+IL$23-$G$23,$IT94)</f>
        <v>31</v>
      </c>
      <c r="IM94" s="12">
        <f>INDEX('O3-8hr'!$A:$Y,$IU94+IM$23-$G$23,$IT94)</f>
        <v>32</v>
      </c>
      <c r="IN94" s="12">
        <f>INDEX('O3-8hr'!$A:$Y,$IU94+IN$23-$G$23,$IT94)</f>
        <v>37.000000000000007</v>
      </c>
      <c r="IO94" s="12">
        <f>INDEX('O3-8hr'!$A:$Y,$IU94+IO$23-$G$23,$IT94)</f>
        <v>39</v>
      </c>
      <c r="IP94" s="12">
        <f>INDEX('O3-8hr'!$A:$Y,$IU94+IP$23-$G$23,$IT94)</f>
        <v>41</v>
      </c>
      <c r="IQ94" s="17">
        <f>INDEX('O3-8hr'!$A:$Y,$IU94+IQ$23-$G$23,$IT94)</f>
        <v>26.000000000000004</v>
      </c>
      <c r="IR94" s="26">
        <f t="shared" si="59"/>
        <v>81</v>
      </c>
      <c r="IT94" s="26">
        <f>MATCH($B94,'O3-8hr'!$1:$1,0)</f>
        <v>21</v>
      </c>
      <c r="IU94" s="38">
        <f>MATCH(DATE($A94,$IT$19,$IU$19),'O3-8hr'!$B:$B,0)</f>
        <v>431</v>
      </c>
    </row>
    <row r="95" spans="1:255" ht="12.75" customHeight="1" x14ac:dyDescent="0.2">
      <c r="A95" s="26">
        <v>2016</v>
      </c>
      <c r="B95" s="26">
        <v>420910013</v>
      </c>
      <c r="C95" s="88">
        <f>INDEX(Sites!$A:$N,MATCH($B95,Sites!$A:$A,0),2)</f>
        <v>40.112222000000003</v>
      </c>
      <c r="D95" s="26" t="str">
        <f>INDEX(Sites!$A:$N,MATCH($B95,Sites!$A:$A,0),4)</f>
        <v>PA</v>
      </c>
      <c r="E95" s="26" t="str">
        <f>INDEX(Sites!$A:$N,MATCH($B95,Sites!$A:$A,0),10)</f>
        <v>53.0</v>
      </c>
      <c r="F95" s="148" t="str">
        <f>INDEX(Sites!$A:$N,MATCH($B95,Sites!$A:$A,0),6)</f>
        <v>Montgomery (NORR)</v>
      </c>
      <c r="G95" s="18">
        <f>INDEX('O3-8hr'!$A:$Y,$IU95+G$23-$G$23,$IT95)</f>
        <v>38</v>
      </c>
      <c r="H95" s="12">
        <f>INDEX('O3-8hr'!$A:$Y,$IU95+H$23-$G$23,$IT95)</f>
        <v>37.000000000000007</v>
      </c>
      <c r="I95" s="12">
        <f>INDEX('O3-8hr'!$A:$Y,$IU95+I$23-$G$23,$IT95)</f>
        <v>34</v>
      </c>
      <c r="J95" s="12">
        <f>INDEX('O3-8hr'!$A:$Y,$IU95+J$23-$G$23,$IT95)</f>
        <v>30</v>
      </c>
      <c r="K95" s="12">
        <f>INDEX('O3-8hr'!$A:$Y,$IU95+K$23-$G$23,$IT95)</f>
        <v>40</v>
      </c>
      <c r="L95" s="12">
        <f>INDEX('O3-8hr'!$A:$Y,$IU95+L$23-$G$23,$IT95)</f>
        <v>36.000000000000007</v>
      </c>
      <c r="M95" s="12">
        <f>INDEX('O3-8hr'!$A:$Y,$IU95+M$23-$G$23,$IT95)</f>
        <v>38</v>
      </c>
      <c r="N95" s="12">
        <f>INDEX('O3-8hr'!$A:$Y,$IU95+N$23-$G$23,$IT95)</f>
        <v>49</v>
      </c>
      <c r="O95" s="12">
        <f>INDEX('O3-8hr'!$A:$Y,$IU95+O$23-$G$23,$IT95)</f>
        <v>57</v>
      </c>
      <c r="P95" s="12">
        <f>INDEX('O3-8hr'!$A:$Y,$IU95+P$23-$G$23,$IT95)</f>
        <v>51.000000000000007</v>
      </c>
      <c r="Q95" s="12">
        <f>INDEX('O3-8hr'!$A:$Y,$IU95+Q$23-$G$23,$IT95)</f>
        <v>38</v>
      </c>
      <c r="R95" s="12">
        <f>INDEX('O3-8hr'!$A:$Y,$IU95+R$23-$G$23,$IT95)</f>
        <v>33</v>
      </c>
      <c r="S95" s="12">
        <f>INDEX('O3-8hr'!$A:$Y,$IU95+S$23-$G$23,$IT95)</f>
        <v>37.000000000000007</v>
      </c>
      <c r="T95" s="12">
        <f>INDEX('O3-8hr'!$A:$Y,$IU95+T$23-$G$23,$IT95)</f>
        <v>33</v>
      </c>
      <c r="U95" s="12">
        <f>INDEX('O3-8hr'!$A:$Y,$IU95+U$23-$G$23,$IT95)</f>
        <v>23</v>
      </c>
      <c r="V95" s="12">
        <f>INDEX('O3-8hr'!$A:$Y,$IU95+V$23-$G$23,$IT95)</f>
        <v>30</v>
      </c>
      <c r="W95" s="12">
        <f>INDEX('O3-8hr'!$A:$Y,$IU95+W$23-$G$23,$IT95)</f>
        <v>40</v>
      </c>
      <c r="X95" s="12">
        <f>INDEX('O3-8hr'!$A:$Y,$IU95+X$23-$G$23,$IT95)</f>
        <v>41</v>
      </c>
      <c r="Y95" s="12">
        <f>INDEX('O3-8hr'!$A:$Y,$IU95+Y$23-$G$23,$IT95)</f>
        <v>34</v>
      </c>
      <c r="Z95" s="12">
        <f>INDEX('O3-8hr'!$A:$Y,$IU95+Z$23-$G$23,$IT95)</f>
        <v>36.000000000000007</v>
      </c>
      <c r="AA95" s="12">
        <f>INDEX('O3-8hr'!$A:$Y,$IU95+AA$23-$G$23,$IT95)</f>
        <v>42</v>
      </c>
      <c r="AB95" s="12">
        <f>INDEX('O3-8hr'!$A:$Y,$IU95+AB$23-$G$23,$IT95)</f>
        <v>40</v>
      </c>
      <c r="AC95" s="12">
        <f>INDEX('O3-8hr'!$A:$Y,$IU95+AC$23-$G$23,$IT95)</f>
        <v>51.000000000000007</v>
      </c>
      <c r="AD95" s="12">
        <f>INDEX('O3-8hr'!$A:$Y,$IU95+AD$23-$G$23,$IT95)</f>
        <v>43</v>
      </c>
      <c r="AE95" s="12">
        <f>INDEX('O3-8hr'!$A:$Y,$IU95+AE$23-$G$23,$IT95)</f>
        <v>44.000000000000007</v>
      </c>
      <c r="AF95" s="12">
        <f>INDEX('O3-8hr'!$A:$Y,$IU95+AF$23-$G$23,$IT95)</f>
        <v>39</v>
      </c>
      <c r="AG95" s="12">
        <f>INDEX('O3-8hr'!$A:$Y,$IU95+AG$23-$G$23,$IT95)</f>
        <v>38</v>
      </c>
      <c r="AH95" s="12">
        <f>INDEX('O3-8hr'!$A:$Y,$IU95+AH$23-$G$23,$IT95)</f>
        <v>43</v>
      </c>
      <c r="AI95" s="12">
        <f>INDEX('O3-8hr'!$A:$Y,$IU95+AI$23-$G$23,$IT95)</f>
        <v>47</v>
      </c>
      <c r="AJ95" s="12">
        <f>INDEX('O3-8hr'!$A:$Y,$IU95+AJ$23-$G$23,$IT95)</f>
        <v>41</v>
      </c>
      <c r="AK95" s="12">
        <f>INDEX('O3-8hr'!$A:$Y,$IU95+AK$23-$G$23,$IT95)</f>
        <v>44.000000000000007</v>
      </c>
      <c r="AL95" s="12">
        <f>INDEX('O3-8hr'!$A:$Y,$IU95+AL$23-$G$23,$IT95)</f>
        <v>44.000000000000007</v>
      </c>
      <c r="AM95" s="12">
        <f>INDEX('O3-8hr'!$A:$Y,$IU95+AM$23-$G$23,$IT95)</f>
        <v>40</v>
      </c>
      <c r="AN95" s="12">
        <f>INDEX('O3-8hr'!$A:$Y,$IU95+AN$23-$G$23,$IT95)</f>
        <v>42</v>
      </c>
      <c r="AO95" s="12">
        <f>INDEX('O3-8hr'!$A:$Y,$IU95+AO$23-$G$23,$IT95)</f>
        <v>33</v>
      </c>
      <c r="AP95" s="12">
        <f>INDEX('O3-8hr'!$A:$Y,$IU95+AP$23-$G$23,$IT95)</f>
        <v>41</v>
      </c>
      <c r="AQ95" s="12">
        <f>INDEX('O3-8hr'!$A:$Y,$IU95+AQ$23-$G$23,$IT95)</f>
        <v>43</v>
      </c>
      <c r="AR95" s="12">
        <f>INDEX('O3-8hr'!$A:$Y,$IU95+AR$23-$G$23,$IT95)</f>
        <v>38</v>
      </c>
      <c r="AS95" s="12">
        <f>INDEX('O3-8hr'!$A:$Y,$IU95+AS$23-$G$23,$IT95)</f>
        <v>40</v>
      </c>
      <c r="AT95" s="12">
        <f>INDEX('O3-8hr'!$A:$Y,$IU95+AT$23-$G$23,$IT95)</f>
        <v>37.000000000000007</v>
      </c>
      <c r="AU95" s="12">
        <f>INDEX('O3-8hr'!$A:$Y,$IU95+AU$23-$G$23,$IT95)</f>
        <v>42</v>
      </c>
      <c r="AV95" s="12">
        <f>INDEX('O3-8hr'!$A:$Y,$IU95+AV$23-$G$23,$IT95)</f>
        <v>41</v>
      </c>
      <c r="AW95" s="12">
        <f>INDEX('O3-8hr'!$A:$Y,$IU95+AW$23-$G$23,$IT95)</f>
        <v>41</v>
      </c>
      <c r="AX95" s="12">
        <f>INDEX('O3-8hr'!$A:$Y,$IU95+AX$23-$G$23,$IT95)</f>
        <v>42</v>
      </c>
      <c r="AY95" s="12">
        <f>INDEX('O3-8hr'!$A:$Y,$IU95+AY$23-$G$23,$IT95)</f>
        <v>36.000000000000007</v>
      </c>
      <c r="AZ95" s="12">
        <f>INDEX('O3-8hr'!$A:$Y,$IU95+AZ$23-$G$23,$IT95)</f>
        <v>44.000000000000007</v>
      </c>
      <c r="BA95" s="12">
        <f>INDEX('O3-8hr'!$A:$Y,$IU95+BA$23-$G$23,$IT95)</f>
        <v>49</v>
      </c>
      <c r="BB95" s="12">
        <f>INDEX('O3-8hr'!$A:$Y,$IU95+BB$23-$G$23,$IT95)</f>
        <v>55</v>
      </c>
      <c r="BC95" s="12">
        <f>INDEX('O3-8hr'!$A:$Y,$IU95+BC$23-$G$23,$IT95)</f>
        <v>61.000000000000007</v>
      </c>
      <c r="BD95" s="12">
        <f>INDEX('O3-8hr'!$A:$Y,$IU95+BD$23-$G$23,$IT95)</f>
        <v>55</v>
      </c>
      <c r="BE95" s="12">
        <f>INDEX('O3-8hr'!$A:$Y,$IU95+BE$23-$G$23,$IT95)</f>
        <v>51.000000000000007</v>
      </c>
      <c r="BF95" s="12">
        <f>INDEX('O3-8hr'!$A:$Y,$IU95+BF$23-$G$23,$IT95)</f>
        <v>56</v>
      </c>
      <c r="BG95" s="12">
        <f>INDEX('O3-8hr'!$A:$Y,$IU95+BG$23-$G$23,$IT95)</f>
        <v>55</v>
      </c>
      <c r="BH95" s="12">
        <f>INDEX('O3-8hr'!$A:$Y,$IU95+BH$23-$G$23,$IT95)</f>
        <v>39</v>
      </c>
      <c r="BI95" s="12">
        <f>INDEX('O3-8hr'!$A:$Y,$IU95+BI$23-$G$23,$IT95)</f>
        <v>49</v>
      </c>
      <c r="BJ95" s="12">
        <f>INDEX('O3-8hr'!$A:$Y,$IU95+BJ$23-$G$23,$IT95)</f>
        <v>56</v>
      </c>
      <c r="BK95" s="12">
        <f>INDEX('O3-8hr'!$A:$Y,$IU95+BK$23-$G$23,$IT95)</f>
        <v>51.000000000000007</v>
      </c>
      <c r="BL95" s="12">
        <f>INDEX('O3-8hr'!$A:$Y,$IU95+BL$23-$G$23,$IT95)</f>
        <v>19</v>
      </c>
      <c r="BM95" s="12">
        <f>INDEX('O3-8hr'!$A:$Y,$IU95+BM$23-$G$23,$IT95)</f>
        <v>32</v>
      </c>
      <c r="BN95" s="12">
        <f>INDEX('O3-8hr'!$A:$Y,$IU95+BN$23-$G$23,$IT95)</f>
        <v>37.000000000000007</v>
      </c>
      <c r="BO95" s="12">
        <f>INDEX('O3-8hr'!$A:$Y,$IU95+BO$23-$G$23,$IT95)</f>
        <v>39</v>
      </c>
      <c r="BP95" s="12">
        <f>INDEX('O3-8hr'!$A:$Y,$IU95+BP$23-$G$23,$IT95)</f>
        <v>30</v>
      </c>
      <c r="BQ95" s="12">
        <f>INDEX('O3-8hr'!$A:$Y,$IU95+BQ$23-$G$23,$IT95)</f>
        <v>19</v>
      </c>
      <c r="BR95" s="12">
        <f>INDEX('O3-8hr'!$A:$Y,$IU95+BR$23-$G$23,$IT95)</f>
        <v>21</v>
      </c>
      <c r="BS95" s="12">
        <f>INDEX('O3-8hr'!$A:$Y,$IU95+BS$23-$G$23,$IT95)</f>
        <v>24</v>
      </c>
      <c r="BT95" s="12">
        <f>INDEX('O3-8hr'!$A:$Y,$IU95+BT$23-$G$23,$IT95)</f>
        <v>26.000000000000004</v>
      </c>
      <c r="BU95" s="12">
        <f>INDEX('O3-8hr'!$A:$Y,$IU95+BU$23-$G$23,$IT95)</f>
        <v>23</v>
      </c>
      <c r="BV95" s="12">
        <f>INDEX('O3-8hr'!$A:$Y,$IU95+BV$23-$G$23,$IT95)</f>
        <v>29</v>
      </c>
      <c r="BW95" s="12">
        <f>INDEX('O3-8hr'!$A:$Y,$IU95+BW$23-$G$23,$IT95)</f>
        <v>41</v>
      </c>
      <c r="BX95" s="12">
        <f>INDEX('O3-8hr'!$A:$Y,$IU95+BX$23-$G$23,$IT95)</f>
        <v>43</v>
      </c>
      <c r="BY95" s="12">
        <f>INDEX('O3-8hr'!$A:$Y,$IU95+BY$23-$G$23,$IT95)</f>
        <v>30</v>
      </c>
      <c r="BZ95" s="12">
        <f>INDEX('O3-8hr'!$A:$Y,$IU95+BZ$23-$G$23,$IT95)</f>
        <v>29</v>
      </c>
      <c r="CA95" s="12">
        <f>INDEX('O3-8hr'!$A:$Y,$IU95+CA$23-$G$23,$IT95)</f>
        <v>56</v>
      </c>
      <c r="CB95" s="12">
        <f>INDEX('O3-8hr'!$A:$Y,$IU95+CB$23-$G$23,$IT95)</f>
        <v>24</v>
      </c>
      <c r="CC95" s="12">
        <f>INDEX('O3-8hr'!$A:$Y,$IU95+CC$23-$G$23,$IT95)</f>
        <v>48</v>
      </c>
      <c r="CD95" s="12">
        <f>INDEX('O3-8hr'!$A:$Y,$IU95+CD$23-$G$23,$IT95)</f>
        <v>34</v>
      </c>
      <c r="CE95" s="12">
        <f>INDEX('O3-8hr'!$A:$Y,$IU95+CE$23-$G$23,$IT95)</f>
        <v>43</v>
      </c>
      <c r="CF95" s="12">
        <f>INDEX('O3-8hr'!$A:$Y,$IU95+CF$23-$G$23,$IT95)</f>
        <v>32</v>
      </c>
      <c r="CG95" s="12">
        <f>INDEX('O3-8hr'!$A:$Y,$IU95+CG$23-$G$23,$IT95)</f>
        <v>37.000000000000007</v>
      </c>
      <c r="CH95" s="12">
        <f>INDEX('O3-8hr'!$A:$Y,$IU95+CH$23-$G$23,$IT95)</f>
        <v>49</v>
      </c>
      <c r="CI95" s="12">
        <f>INDEX('O3-8hr'!$A:$Y,$IU95+CI$23-$G$23,$IT95)</f>
        <v>48</v>
      </c>
      <c r="CJ95" s="12">
        <f>INDEX('O3-8hr'!$A:$Y,$IU95+CJ$23-$G$23,$IT95)</f>
        <v>39</v>
      </c>
      <c r="CK95" s="12">
        <f>INDEX('O3-8hr'!$A:$Y,$IU95+CK$23-$G$23,$IT95)</f>
        <v>41</v>
      </c>
      <c r="CL95" s="12">
        <f>INDEX('O3-8hr'!$A:$Y,$IU95+CL$23-$G$23,$IT95)</f>
        <v>43</v>
      </c>
      <c r="CM95" s="12">
        <f>INDEX('O3-8hr'!$A:$Y,$IU95+CM$23-$G$23,$IT95)</f>
        <v>53.000000000000007</v>
      </c>
      <c r="CN95" s="12" t="str">
        <f>INDEX('O3-8hr'!$A:$Y,$IU95+CN$23-$G$23,$IT95)</f>
        <v/>
      </c>
      <c r="CO95" s="12">
        <f>INDEX('O3-8hr'!$A:$Y,$IU95+CO$23-$G$23,$IT95)</f>
        <v>48</v>
      </c>
      <c r="CP95" s="12">
        <f>INDEX('O3-8hr'!$A:$Y,$IU95+CP$23-$G$23,$IT95)</f>
        <v>58</v>
      </c>
      <c r="CQ95" s="12">
        <f>INDEX('O3-8hr'!$A:$Y,$IU95+CQ$23-$G$23,$IT95)</f>
        <v>65</v>
      </c>
      <c r="CR95" s="12">
        <f>INDEX('O3-8hr'!$A:$Y,$IU95+CR$23-$G$23,$IT95)</f>
        <v>51.000000000000007</v>
      </c>
      <c r="CS95" s="12">
        <f>INDEX('O3-8hr'!$A:$Y,$IU95+CS$23-$G$23,$IT95)</f>
        <v>42</v>
      </c>
      <c r="CT95" s="12">
        <f>INDEX('O3-8hr'!$A:$Y,$IU95+CT$23-$G$23,$IT95)</f>
        <v>59.000000000000007</v>
      </c>
      <c r="CU95" s="12">
        <f>INDEX('O3-8hr'!$A:$Y,$IU95+CU$23-$G$23,$IT95)</f>
        <v>65</v>
      </c>
      <c r="CV95" s="12">
        <f>INDEX('O3-8hr'!$A:$Y,$IU95+CV$23-$G$23,$IT95)</f>
        <v>58</v>
      </c>
      <c r="CW95" s="12">
        <f>INDEX('O3-8hr'!$A:$Y,$IU95+CW$23-$G$23,$IT95)</f>
        <v>22.000000000000004</v>
      </c>
      <c r="CX95" s="12">
        <f>INDEX('O3-8hr'!$A:$Y,$IU95+CX$23-$G$23,$IT95)</f>
        <v>50</v>
      </c>
      <c r="CY95" s="12">
        <f>INDEX('O3-8hr'!$A:$Y,$IU95+CY$23-$G$23,$IT95)</f>
        <v>35</v>
      </c>
      <c r="CZ95" s="12">
        <f>INDEX('O3-8hr'!$A:$Y,$IU95+CZ$23-$G$23,$IT95)</f>
        <v>57</v>
      </c>
      <c r="DA95" s="12">
        <f>INDEX('O3-8hr'!$A:$Y,$IU95+DA$23-$G$23,$IT95)</f>
        <v>57</v>
      </c>
      <c r="DB95" s="12">
        <f>INDEX('O3-8hr'!$A:$Y,$IU95+DB$23-$G$23,$IT95)</f>
        <v>32</v>
      </c>
      <c r="DC95" s="12">
        <f>INDEX('O3-8hr'!$A:$Y,$IU95+DC$23-$G$23,$IT95)</f>
        <v>43</v>
      </c>
      <c r="DD95" s="12">
        <f>INDEX('O3-8hr'!$A:$Y,$IU95+DD$23-$G$23,$IT95)</f>
        <v>44.000000000000007</v>
      </c>
      <c r="DE95" s="12">
        <f>INDEX('O3-8hr'!$A:$Y,$IU95+DE$23-$G$23,$IT95)</f>
        <v>66</v>
      </c>
      <c r="DF95" s="12">
        <f>INDEX('O3-8hr'!$A:$Y,$IU95+DF$23-$G$23,$IT95)</f>
        <v>51.000000000000007</v>
      </c>
      <c r="DG95" s="12">
        <f>INDEX('O3-8hr'!$A:$Y,$IU95+DG$23-$G$23,$IT95)</f>
        <v>38</v>
      </c>
      <c r="DH95" s="12">
        <f>INDEX('O3-8hr'!$A:$Y,$IU95+DH$23-$G$23,$IT95)</f>
        <v>51.000000000000007</v>
      </c>
      <c r="DI95" s="12">
        <f>INDEX('O3-8hr'!$A:$Y,$IU95+DI$23-$G$23,$IT95)</f>
        <v>61.000000000000007</v>
      </c>
      <c r="DJ95" s="12">
        <f>INDEX('O3-8hr'!$A:$Y,$IU95+DJ$23-$G$23,$IT95)</f>
        <v>32</v>
      </c>
      <c r="DK95" s="12">
        <f>INDEX('O3-8hr'!$A:$Y,$IU95+DK$23-$G$23,$IT95)</f>
        <v>59.000000000000007</v>
      </c>
      <c r="DL95" s="12">
        <f>INDEX('O3-8hr'!$A:$Y,$IU95+DL$23-$G$23,$IT95)</f>
        <v>54</v>
      </c>
      <c r="DM95" s="12">
        <f>INDEX('O3-8hr'!$A:$Y,$IU95+DM$23-$G$23,$IT95)</f>
        <v>59.000000000000007</v>
      </c>
      <c r="DN95" s="12">
        <f>INDEX('O3-8hr'!$A:$Y,$IU95+DN$23-$G$23,$IT95)</f>
        <v>73.000000000000014</v>
      </c>
      <c r="DO95" s="12">
        <f>INDEX('O3-8hr'!$A:$Y,$IU95+DO$23-$G$23,$IT95)</f>
        <v>61.000000000000007</v>
      </c>
      <c r="DP95" s="12">
        <f>INDEX('O3-8hr'!$A:$Y,$IU95+DP$23-$G$23,$IT95)</f>
        <v>56</v>
      </c>
      <c r="DQ95" s="12">
        <f>INDEX('O3-8hr'!$A:$Y,$IU95+DQ$23-$G$23,$IT95)</f>
        <v>58</v>
      </c>
      <c r="DR95" s="12">
        <f>INDEX('O3-8hr'!$A:$Y,$IU95+DR$23-$G$23,$IT95)</f>
        <v>65</v>
      </c>
      <c r="DS95" s="12">
        <f>INDEX('O3-8hr'!$A:$Y,$IU95+DS$23-$G$23,$IT95)</f>
        <v>64</v>
      </c>
      <c r="DT95" s="12">
        <f>INDEX('O3-8hr'!$A:$Y,$IU95+DT$23-$G$23,$IT95)</f>
        <v>67</v>
      </c>
      <c r="DU95" s="12">
        <f>INDEX('O3-8hr'!$A:$Y,$IU95+DU$23-$G$23,$IT95)</f>
        <v>56</v>
      </c>
      <c r="DV95" s="12">
        <f>INDEX('O3-8hr'!$A:$Y,$IU95+DV$23-$G$23,$IT95)</f>
        <v>47</v>
      </c>
      <c r="DW95" s="12" t="str">
        <f>INDEX('O3-8hr'!$A:$Y,$IU95+DW$23-$G$23,$IT95)</f>
        <v/>
      </c>
      <c r="DX95" s="12" t="str">
        <f>INDEX('O3-8hr'!$A:$Y,$IU95+DX$23-$G$23,$IT95)</f>
        <v/>
      </c>
      <c r="DY95" s="12" t="str">
        <f>INDEX('O3-8hr'!$A:$Y,$IU95+DY$23-$G$23,$IT95)</f>
        <v/>
      </c>
      <c r="DZ95" s="12" t="str">
        <f>INDEX('O3-8hr'!$A:$Y,$IU95+DZ$23-$G$23,$IT95)</f>
        <v/>
      </c>
      <c r="EA95" s="12" t="str">
        <f>INDEX('O3-8hr'!$A:$Y,$IU95+EA$23-$G$23,$IT95)</f>
        <v/>
      </c>
      <c r="EB95" s="12" t="str">
        <f>INDEX('O3-8hr'!$A:$Y,$IU95+EB$23-$G$23,$IT95)</f>
        <v/>
      </c>
      <c r="EC95" s="12" t="str">
        <f>INDEX('O3-8hr'!$A:$Y,$IU95+EC$23-$G$23,$IT95)</f>
        <v/>
      </c>
      <c r="ED95" s="12" t="str">
        <f>INDEX('O3-8hr'!$A:$Y,$IU95+ED$23-$G$23,$IT95)</f>
        <v/>
      </c>
      <c r="EE95" s="12" t="str">
        <f>INDEX('O3-8hr'!$A:$Y,$IU95+EE$23-$G$23,$IT95)</f>
        <v/>
      </c>
      <c r="EF95" s="12" t="str">
        <f>INDEX('O3-8hr'!$A:$Y,$IU95+EF$23-$G$23,$IT95)</f>
        <v/>
      </c>
      <c r="EG95" s="12" t="str">
        <f>INDEX('O3-8hr'!$A:$Y,$IU95+EG$23-$G$23,$IT95)</f>
        <v/>
      </c>
      <c r="EH95" s="12" t="str">
        <f>INDEX('O3-8hr'!$A:$Y,$IU95+EH$23-$G$23,$IT95)</f>
        <v/>
      </c>
      <c r="EI95" s="12" t="str">
        <f>INDEX('O3-8hr'!$A:$Y,$IU95+EI$23-$G$23,$IT95)</f>
        <v/>
      </c>
      <c r="EJ95" s="12">
        <f>INDEX('O3-8hr'!$A:$Y,$IU95+EJ$23-$G$23,$IT95)</f>
        <v>57</v>
      </c>
      <c r="EK95" s="12">
        <f>INDEX('O3-8hr'!$A:$Y,$IU95+EK$23-$G$23,$IT95)</f>
        <v>20</v>
      </c>
      <c r="EL95" s="12">
        <f>INDEX('O3-8hr'!$A:$Y,$IU95+EL$23-$G$23,$IT95)</f>
        <v>51.000000000000007</v>
      </c>
      <c r="EM95" s="12">
        <f>INDEX('O3-8hr'!$A:$Y,$IU95+EM$23-$G$23,$IT95)</f>
        <v>57</v>
      </c>
      <c r="EN95" s="12">
        <f>INDEX('O3-8hr'!$A:$Y,$IU95+EN$23-$G$23,$IT95)</f>
        <v>52.000000000000007</v>
      </c>
      <c r="EO95" s="12">
        <f>INDEX('O3-8hr'!$A:$Y,$IU95+EO$23-$G$23,$IT95)</f>
        <v>57</v>
      </c>
      <c r="EP95" s="12">
        <f>INDEX('O3-8hr'!$A:$Y,$IU95+EP$23-$G$23,$IT95)</f>
        <v>49</v>
      </c>
      <c r="EQ95" s="12">
        <f>INDEX('O3-8hr'!$A:$Y,$IU95+EQ$23-$G$23,$IT95)</f>
        <v>47</v>
      </c>
      <c r="ER95" s="12">
        <f>INDEX('O3-8hr'!$A:$Y,$IU95+ER$23-$G$23,$IT95)</f>
        <v>59.000000000000007</v>
      </c>
      <c r="ES95" s="12">
        <f>INDEX('O3-8hr'!$A:$Y,$IU95+ES$23-$G$23,$IT95)</f>
        <v>63</v>
      </c>
      <c r="ET95" s="12">
        <f>INDEX('O3-8hr'!$A:$Y,$IU95+ET$23-$G$23,$IT95)</f>
        <v>71.000000000000014</v>
      </c>
      <c r="EU95" s="12">
        <f>INDEX('O3-8hr'!$A:$Y,$IU95+EU$23-$G$23,$IT95)</f>
        <v>60</v>
      </c>
      <c r="EV95" s="12">
        <f>INDEX('O3-8hr'!$A:$Y,$IU95+EV$23-$G$23,$IT95)</f>
        <v>53.000000000000007</v>
      </c>
      <c r="EW95" s="12">
        <f>INDEX('O3-8hr'!$A:$Y,$IU95+EW$23-$G$23,$IT95)</f>
        <v>49</v>
      </c>
      <c r="EX95" s="12">
        <f>INDEX('O3-8hr'!$A:$Y,$IU95+EX$23-$G$23,$IT95)</f>
        <v>55</v>
      </c>
      <c r="EY95" s="12">
        <f>INDEX('O3-8hr'!$A:$Y,$IU95+EY$23-$G$23,$IT95)</f>
        <v>58</v>
      </c>
      <c r="EZ95" s="12">
        <f>INDEX('O3-8hr'!$A:$Y,$IU95+EZ$23-$G$23,$IT95)</f>
        <v>60</v>
      </c>
      <c r="FA95" s="12">
        <f>INDEX('O3-8hr'!$A:$Y,$IU95+FA$23-$G$23,$IT95)</f>
        <v>57</v>
      </c>
      <c r="FB95" s="12">
        <f>INDEX('O3-8hr'!$A:$Y,$IU95+FB$23-$G$23,$IT95)</f>
        <v>57</v>
      </c>
      <c r="FC95" s="12">
        <f>INDEX('O3-8hr'!$A:$Y,$IU95+FC$23-$G$23,$IT95)</f>
        <v>45.000000000000007</v>
      </c>
      <c r="FD95" s="12">
        <f>INDEX('O3-8hr'!$A:$Y,$IU95+FD$23-$G$23,$IT95)</f>
        <v>28</v>
      </c>
      <c r="FE95" s="12">
        <f>INDEX('O3-8hr'!$A:$Y,$IU95+FE$23-$G$23,$IT95)</f>
        <v>35</v>
      </c>
      <c r="FF95" s="12">
        <f>INDEX('O3-8hr'!$A:$Y,$IU95+FF$23-$G$23,$IT95)</f>
        <v>47</v>
      </c>
      <c r="FG95" s="12">
        <f>INDEX('O3-8hr'!$A:$Y,$IU95+FG$23-$G$23,$IT95)</f>
        <v>52.000000000000007</v>
      </c>
      <c r="FH95" s="12">
        <f>INDEX('O3-8hr'!$A:$Y,$IU95+FH$23-$G$23,$IT95)</f>
        <v>47</v>
      </c>
      <c r="FI95" s="12">
        <f>INDEX('O3-8hr'!$A:$Y,$IU95+FI$23-$G$23,$IT95)</f>
        <v>50</v>
      </c>
      <c r="FJ95" s="12">
        <f>INDEX('O3-8hr'!$A:$Y,$IU95+FJ$23-$G$23,$IT95)</f>
        <v>37.000000000000007</v>
      </c>
      <c r="FK95" s="12">
        <f>INDEX('O3-8hr'!$A:$Y,$IU95+FK$23-$G$23,$IT95)</f>
        <v>39</v>
      </c>
      <c r="FL95" s="12">
        <f>INDEX('O3-8hr'!$A:$Y,$IU95+FL$23-$G$23,$IT95)</f>
        <v>54</v>
      </c>
      <c r="FM95" s="12">
        <f>INDEX('O3-8hr'!$A:$Y,$IU95+FM$23-$G$23,$IT95)</f>
        <v>41</v>
      </c>
      <c r="FN95" s="12">
        <f>INDEX('O3-8hr'!$A:$Y,$IU95+FN$23-$G$23,$IT95)</f>
        <v>46</v>
      </c>
      <c r="FO95" s="12">
        <f>INDEX('O3-8hr'!$A:$Y,$IU95+FO$23-$G$23,$IT95)</f>
        <v>45.000000000000007</v>
      </c>
      <c r="FP95" s="12">
        <f>INDEX('O3-8hr'!$A:$Y,$IU95+FP$23-$G$23,$IT95)</f>
        <v>45.000000000000007</v>
      </c>
      <c r="FQ95" s="12">
        <f>INDEX('O3-8hr'!$A:$Y,$IU95+FQ$23-$G$23,$IT95)</f>
        <v>46</v>
      </c>
      <c r="FR95" s="12">
        <f>INDEX('O3-8hr'!$A:$Y,$IU95+FR$23-$G$23,$IT95)</f>
        <v>45.000000000000007</v>
      </c>
      <c r="FS95" s="12">
        <f>INDEX('O3-8hr'!$A:$Y,$IU95+FS$23-$G$23,$IT95)</f>
        <v>49</v>
      </c>
      <c r="FT95" s="12">
        <f>INDEX('O3-8hr'!$A:$Y,$IU95+FT$23-$G$23,$IT95)</f>
        <v>48</v>
      </c>
      <c r="FU95" s="12">
        <f>INDEX('O3-8hr'!$A:$Y,$IU95+FU$23-$G$23,$IT95)</f>
        <v>49</v>
      </c>
      <c r="FV95" s="12">
        <f>INDEX('O3-8hr'!$A:$Y,$IU95+FV$23-$G$23,$IT95)</f>
        <v>53.000000000000007</v>
      </c>
      <c r="FW95" s="12">
        <f>INDEX('O3-8hr'!$A:$Y,$IU95+FW$23-$G$23,$IT95)</f>
        <v>61.000000000000007</v>
      </c>
      <c r="FX95" s="12">
        <f>INDEX('O3-8hr'!$A:$Y,$IU95+FX$23-$G$23,$IT95)</f>
        <v>42</v>
      </c>
      <c r="FY95" s="12">
        <f>INDEX('O3-8hr'!$A:$Y,$IU95+FY$23-$G$23,$IT95)</f>
        <v>31</v>
      </c>
      <c r="FZ95" s="12">
        <f>INDEX('O3-8hr'!$A:$Y,$IU95+FZ$23-$G$23,$IT95)</f>
        <v>50</v>
      </c>
      <c r="GA95" s="12">
        <f>INDEX('O3-8hr'!$A:$Y,$IU95+GA$23-$G$23,$IT95)</f>
        <v>57</v>
      </c>
      <c r="GB95" s="12">
        <f>INDEX('O3-8hr'!$A:$Y,$IU95+GB$23-$G$23,$IT95)</f>
        <v>52.000000000000007</v>
      </c>
      <c r="GC95" s="12">
        <f>INDEX('O3-8hr'!$A:$Y,$IU95+GC$23-$G$23,$IT95)</f>
        <v>50</v>
      </c>
      <c r="GD95" s="12">
        <f>INDEX('O3-8hr'!$A:$Y,$IU95+GD$23-$G$23,$IT95)</f>
        <v>57</v>
      </c>
      <c r="GE95" s="12">
        <f>INDEX('O3-8hr'!$A:$Y,$IU95+GE$23-$G$23,$IT95)</f>
        <v>60</v>
      </c>
      <c r="GF95" s="12">
        <f>INDEX('O3-8hr'!$A:$Y,$IU95+GF$23-$G$23,$IT95)</f>
        <v>53.000000000000007</v>
      </c>
      <c r="GG95" s="12">
        <f>INDEX('O3-8hr'!$A:$Y,$IU95+GG$23-$G$23,$IT95)</f>
        <v>59.000000000000007</v>
      </c>
      <c r="GH95" s="12">
        <f>INDEX('O3-8hr'!$A:$Y,$IU95+GH$23-$G$23,$IT95)</f>
        <v>65</v>
      </c>
      <c r="GI95" s="12">
        <f>INDEX('O3-8hr'!$A:$Y,$IU95+GI$23-$G$23,$IT95)</f>
        <v>36.000000000000007</v>
      </c>
      <c r="GJ95" s="12">
        <f>INDEX('O3-8hr'!$A:$Y,$IU95+GJ$23-$G$23,$IT95)</f>
        <v>29</v>
      </c>
      <c r="GK95" s="12">
        <f>INDEX('O3-8hr'!$A:$Y,$IU95+GK$23-$G$23,$IT95)</f>
        <v>38</v>
      </c>
      <c r="GL95" s="12">
        <f>INDEX('O3-8hr'!$A:$Y,$IU95+GL$23-$G$23,$IT95)</f>
        <v>42</v>
      </c>
      <c r="GM95" s="12">
        <f>INDEX('O3-8hr'!$A:$Y,$IU95+GM$23-$G$23,$IT95)</f>
        <v>38</v>
      </c>
      <c r="GN95" s="12">
        <f>INDEX('O3-8hr'!$A:$Y,$IU95+GN$23-$G$23,$IT95)</f>
        <v>38</v>
      </c>
      <c r="GO95" s="12">
        <f>INDEX('O3-8hr'!$A:$Y,$IU95+GO$23-$G$23,$IT95)</f>
        <v>44.000000000000007</v>
      </c>
      <c r="GP95" s="12">
        <f>INDEX('O3-8hr'!$A:$Y,$IU95+GP$23-$G$23,$IT95)</f>
        <v>58</v>
      </c>
      <c r="GQ95" s="12">
        <f>INDEX('O3-8hr'!$A:$Y,$IU95+GQ$23-$G$23,$IT95)</f>
        <v>63</v>
      </c>
      <c r="GR95" s="12">
        <f>INDEX('O3-8hr'!$A:$Y,$IU95+GR$23-$G$23,$IT95)</f>
        <v>47</v>
      </c>
      <c r="GS95" s="12">
        <f>INDEX('O3-8hr'!$A:$Y,$IU95+GS$23-$G$23,$IT95)</f>
        <v>37.000000000000007</v>
      </c>
      <c r="GT95" s="12">
        <f>INDEX('O3-8hr'!$A:$Y,$IU95+GT$23-$G$23,$IT95)</f>
        <v>41</v>
      </c>
      <c r="GU95" s="12">
        <f>INDEX('O3-8hr'!$A:$Y,$IU95+GU$23-$G$23,$IT95)</f>
        <v>47</v>
      </c>
      <c r="GV95" s="12">
        <f>INDEX('O3-8hr'!$A:$Y,$IU95+GV$23-$G$23,$IT95)</f>
        <v>65</v>
      </c>
      <c r="GW95" s="12">
        <f>INDEX('O3-8hr'!$A:$Y,$IU95+GW$23-$G$23,$IT95)</f>
        <v>38</v>
      </c>
      <c r="GX95" s="12">
        <f>INDEX('O3-8hr'!$A:$Y,$IU95+GX$23-$G$23,$IT95)</f>
        <v>40</v>
      </c>
      <c r="GY95" s="12">
        <f>INDEX('O3-8hr'!$A:$Y,$IU95+GY$23-$G$23,$IT95)</f>
        <v>42</v>
      </c>
      <c r="GZ95" s="12">
        <f>INDEX('O3-8hr'!$A:$Y,$IU95+GZ$23-$G$23,$IT95)</f>
        <v>33</v>
      </c>
      <c r="HA95" s="12">
        <f>INDEX('O3-8hr'!$A:$Y,$IU95+HA$23-$G$23,$IT95)</f>
        <v>18.000000000000004</v>
      </c>
      <c r="HB95" s="12">
        <f>INDEX('O3-8hr'!$A:$Y,$IU95+HB$23-$G$23,$IT95)</f>
        <v>37.000000000000007</v>
      </c>
      <c r="HC95" s="12">
        <f>INDEX('O3-8hr'!$A:$Y,$IU95+HC$23-$G$23,$IT95)</f>
        <v>50</v>
      </c>
      <c r="HD95" s="12">
        <f>INDEX('O3-8hr'!$A:$Y,$IU95+HD$23-$G$23,$IT95)</f>
        <v>65</v>
      </c>
      <c r="HE95" s="12">
        <f>INDEX('O3-8hr'!$A:$Y,$IU95+HE$23-$G$23,$IT95)</f>
        <v>78</v>
      </c>
      <c r="HF95" s="12">
        <f>INDEX('O3-8hr'!$A:$Y,$IU95+HF$23-$G$23,$IT95)</f>
        <v>29</v>
      </c>
      <c r="HG95" s="12">
        <f>INDEX('O3-8hr'!$A:$Y,$IU95+HG$23-$G$23,$IT95)</f>
        <v>34</v>
      </c>
      <c r="HH95" s="12">
        <f>INDEX('O3-8hr'!$A:$Y,$IU95+HH$23-$G$23,$IT95)</f>
        <v>35</v>
      </c>
      <c r="HI95" s="12">
        <f>INDEX('O3-8hr'!$A:$Y,$IU95+HI$23-$G$23,$IT95)</f>
        <v>40</v>
      </c>
      <c r="HJ95" s="12">
        <f>INDEX('O3-8hr'!$A:$Y,$IU95+HJ$23-$G$23,$IT95)</f>
        <v>30</v>
      </c>
      <c r="HK95" s="12">
        <f>INDEX('O3-8hr'!$A:$Y,$IU95+HK$23-$G$23,$IT95)</f>
        <v>24</v>
      </c>
      <c r="HL95" s="12">
        <f>INDEX('O3-8hr'!$A:$Y,$IU95+HL$23-$G$23,$IT95)</f>
        <v>18.000000000000004</v>
      </c>
      <c r="HM95" s="12">
        <f>INDEX('O3-8hr'!$A:$Y,$IU95+HM$23-$G$23,$IT95)</f>
        <v>16</v>
      </c>
      <c r="HN95" s="12">
        <f>INDEX('O3-8hr'!$A:$Y,$IU95+HN$23-$G$23,$IT95)</f>
        <v>13.000000000000002</v>
      </c>
      <c r="HO95" s="12">
        <f>INDEX('O3-8hr'!$A:$Y,$IU95+HO$23-$G$23,$IT95)</f>
        <v>39</v>
      </c>
      <c r="HP95" s="12">
        <f>INDEX('O3-8hr'!$A:$Y,$IU95+HP$23-$G$23,$IT95)</f>
        <v>18.000000000000004</v>
      </c>
      <c r="HQ95" s="12">
        <f>INDEX('O3-8hr'!$A:$Y,$IU95+HQ$23-$G$23,$IT95)</f>
        <v>23</v>
      </c>
      <c r="HR95" s="12">
        <f>INDEX('O3-8hr'!$A:$Y,$IU95+HR$23-$G$23,$IT95)</f>
        <v>35</v>
      </c>
      <c r="HS95" s="12">
        <f>INDEX('O3-8hr'!$A:$Y,$IU95+HS$23-$G$23,$IT95)</f>
        <v>37.000000000000007</v>
      </c>
      <c r="HT95" s="12">
        <f>INDEX('O3-8hr'!$A:$Y,$IU95+HT$23-$G$23,$IT95)</f>
        <v>19</v>
      </c>
      <c r="HU95" s="12">
        <f>INDEX('O3-8hr'!$A:$Y,$IU95+HU$23-$G$23,$IT95)</f>
        <v>21</v>
      </c>
      <c r="HV95" s="12">
        <f>INDEX('O3-8hr'!$A:$Y,$IU95+HV$23-$G$23,$IT95)</f>
        <v>34</v>
      </c>
      <c r="HW95" s="12">
        <f>INDEX('O3-8hr'!$A:$Y,$IU95+HW$23-$G$23,$IT95)</f>
        <v>27</v>
      </c>
      <c r="HX95" s="12">
        <f>INDEX('O3-8hr'!$A:$Y,$IU95+HX$23-$G$23,$IT95)</f>
        <v>28</v>
      </c>
      <c r="HY95" s="12">
        <f>INDEX('O3-8hr'!$A:$Y,$IU95+HY$23-$G$23,$IT95)</f>
        <v>23</v>
      </c>
      <c r="HZ95" s="12">
        <f>INDEX('O3-8hr'!$A:$Y,$IU95+HZ$23-$G$23,$IT95)</f>
        <v>25</v>
      </c>
      <c r="IA95" s="12">
        <f>INDEX('O3-8hr'!$A:$Y,$IU95+IA$23-$G$23,$IT95)</f>
        <v>33</v>
      </c>
      <c r="IB95" s="12">
        <f>INDEX('O3-8hr'!$A:$Y,$IU95+IB$23-$G$23,$IT95)</f>
        <v>37.000000000000007</v>
      </c>
      <c r="IC95" s="12">
        <f>INDEX('O3-8hr'!$A:$Y,$IU95+IC$23-$G$23,$IT95)</f>
        <v>37.000000000000007</v>
      </c>
      <c r="ID95" s="12">
        <f>INDEX('O3-8hr'!$A:$Y,$IU95+ID$23-$G$23,$IT95)</f>
        <v>39</v>
      </c>
      <c r="IE95" s="12">
        <f>INDEX('O3-8hr'!$A:$Y,$IU95+IE$23-$G$23,$IT95)</f>
        <v>44.000000000000007</v>
      </c>
      <c r="IF95" s="12">
        <f>INDEX('O3-8hr'!$A:$Y,$IU95+IF$23-$G$23,$IT95)</f>
        <v>37.000000000000007</v>
      </c>
      <c r="IG95" s="12">
        <f>INDEX('O3-8hr'!$A:$Y,$IU95+IG$23-$G$23,$IT95)</f>
        <v>33</v>
      </c>
      <c r="IH95" s="12">
        <f>INDEX('O3-8hr'!$A:$Y,$IU95+IH$23-$G$23,$IT95)</f>
        <v>25</v>
      </c>
      <c r="II95" s="12">
        <f>INDEX('O3-8hr'!$A:$Y,$IU95+II$23-$G$23,$IT95)</f>
        <v>35</v>
      </c>
      <c r="IJ95" s="12">
        <f>INDEX('O3-8hr'!$A:$Y,$IU95+IJ$23-$G$23,$IT95)</f>
        <v>36.000000000000007</v>
      </c>
      <c r="IK95" s="12">
        <f>INDEX('O3-8hr'!$A:$Y,$IU95+IK$23-$G$23,$IT95)</f>
        <v>28</v>
      </c>
      <c r="IL95" s="12">
        <f>INDEX('O3-8hr'!$A:$Y,$IU95+IL$23-$G$23,$IT95)</f>
        <v>33</v>
      </c>
      <c r="IM95" s="12">
        <f>INDEX('O3-8hr'!$A:$Y,$IU95+IM$23-$G$23,$IT95)</f>
        <v>24</v>
      </c>
      <c r="IN95" s="12">
        <f>INDEX('O3-8hr'!$A:$Y,$IU95+IN$23-$G$23,$IT95)</f>
        <v>37.000000000000007</v>
      </c>
      <c r="IO95" s="12">
        <f>INDEX('O3-8hr'!$A:$Y,$IU95+IO$23-$G$23,$IT95)</f>
        <v>39</v>
      </c>
      <c r="IP95" s="12">
        <f>INDEX('O3-8hr'!$A:$Y,$IU95+IP$23-$G$23,$IT95)</f>
        <v>46</v>
      </c>
      <c r="IQ95" s="17">
        <f>INDEX('O3-8hr'!$A:$Y,$IU95+IQ$23-$G$23,$IT95)</f>
        <v>24</v>
      </c>
      <c r="IR95" s="26">
        <f t="shared" si="59"/>
        <v>78</v>
      </c>
      <c r="IT95" s="26">
        <f>MATCH($B95,'O3-8hr'!$1:$1,0)</f>
        <v>22</v>
      </c>
      <c r="IU95" s="38">
        <f>MATCH(DATE($A95,$IT$19,$IU$19),'O3-8hr'!$B:$B,0)</f>
        <v>431</v>
      </c>
    </row>
    <row r="96" spans="1:255" ht="12.75" customHeight="1" x14ac:dyDescent="0.2">
      <c r="A96" s="26">
        <v>2016</v>
      </c>
      <c r="B96" s="26">
        <v>421010004</v>
      </c>
      <c r="C96" s="88">
        <f>INDEX(Sites!$A:$N,MATCH($B96,Sites!$A:$A,0),2)</f>
        <v>40.008889000000003</v>
      </c>
      <c r="D96" s="26" t="str">
        <f>INDEX(Sites!$A:$N,MATCH($B96,Sites!$A:$A,0),4)</f>
        <v>PA</v>
      </c>
      <c r="E96" s="26" t="str">
        <f>INDEX(Sites!$A:$N,MATCH($B96,Sites!$A:$A,0),10)</f>
        <v>22.0</v>
      </c>
      <c r="F96" s="148" t="str">
        <f>INDEX(Sites!$A:$N,MATCH($B96,Sites!$A:$A,0),6)</f>
        <v>Philadelphia (LAB)</v>
      </c>
      <c r="G96" s="18">
        <f>INDEX('O3-8hr'!$A:$Y,$IU96+G$23-$G$23,$IT96)</f>
        <v>39</v>
      </c>
      <c r="H96" s="12">
        <f>INDEX('O3-8hr'!$A:$Y,$IU96+H$23-$G$23,$IT96)</f>
        <v>33</v>
      </c>
      <c r="I96" s="12">
        <f>INDEX('O3-8hr'!$A:$Y,$IU96+I$23-$G$23,$IT96)</f>
        <v>28</v>
      </c>
      <c r="J96" s="12">
        <f>INDEX('O3-8hr'!$A:$Y,$IU96+J$23-$G$23,$IT96)</f>
        <v>22.000000000000004</v>
      </c>
      <c r="K96" s="12">
        <f>INDEX('O3-8hr'!$A:$Y,$IU96+K$23-$G$23,$IT96)</f>
        <v>34</v>
      </c>
      <c r="L96" s="12">
        <f>INDEX('O3-8hr'!$A:$Y,$IU96+L$23-$G$23,$IT96)</f>
        <v>32</v>
      </c>
      <c r="M96" s="12">
        <f>INDEX('O3-8hr'!$A:$Y,$IU96+M$23-$G$23,$IT96)</f>
        <v>31</v>
      </c>
      <c r="N96" s="12">
        <f>INDEX('O3-8hr'!$A:$Y,$IU96+N$23-$G$23,$IT96)</f>
        <v>33</v>
      </c>
      <c r="O96" s="12">
        <f>INDEX('O3-8hr'!$A:$Y,$IU96+O$23-$G$23,$IT96)</f>
        <v>37.000000000000007</v>
      </c>
      <c r="P96" s="12">
        <f>INDEX('O3-8hr'!$A:$Y,$IU96+P$23-$G$23,$IT96)</f>
        <v>40</v>
      </c>
      <c r="Q96" s="12">
        <f>INDEX('O3-8hr'!$A:$Y,$IU96+Q$23-$G$23,$IT96)</f>
        <v>31</v>
      </c>
      <c r="R96" s="12">
        <f>INDEX('O3-8hr'!$A:$Y,$IU96+R$23-$G$23,$IT96)</f>
        <v>26.000000000000004</v>
      </c>
      <c r="S96" s="12">
        <f>INDEX('O3-8hr'!$A:$Y,$IU96+S$23-$G$23,$IT96)</f>
        <v>36.000000000000007</v>
      </c>
      <c r="T96" s="12">
        <f>INDEX('O3-8hr'!$A:$Y,$IU96+T$23-$G$23,$IT96)</f>
        <v>30</v>
      </c>
      <c r="U96" s="12">
        <f>INDEX('O3-8hr'!$A:$Y,$IU96+U$23-$G$23,$IT96)</f>
        <v>20</v>
      </c>
      <c r="V96" s="12">
        <f>INDEX('O3-8hr'!$A:$Y,$IU96+V$23-$G$23,$IT96)</f>
        <v>28</v>
      </c>
      <c r="W96" s="12">
        <f>INDEX('O3-8hr'!$A:$Y,$IU96+W$23-$G$23,$IT96)</f>
        <v>31</v>
      </c>
      <c r="X96" s="12">
        <f>INDEX('O3-8hr'!$A:$Y,$IU96+X$23-$G$23,$IT96)</f>
        <v>35</v>
      </c>
      <c r="Y96" s="12">
        <f>INDEX('O3-8hr'!$A:$Y,$IU96+Y$23-$G$23,$IT96)</f>
        <v>31</v>
      </c>
      <c r="Z96" s="12">
        <f>INDEX('O3-8hr'!$A:$Y,$IU96+Z$23-$G$23,$IT96)</f>
        <v>34</v>
      </c>
      <c r="AA96" s="12">
        <f>INDEX('O3-8hr'!$A:$Y,$IU96+AA$23-$G$23,$IT96)</f>
        <v>38</v>
      </c>
      <c r="AB96" s="12">
        <f>INDEX('O3-8hr'!$A:$Y,$IU96+AB$23-$G$23,$IT96)</f>
        <v>34</v>
      </c>
      <c r="AC96" s="12">
        <f>INDEX('O3-8hr'!$A:$Y,$IU96+AC$23-$G$23,$IT96)</f>
        <v>41</v>
      </c>
      <c r="AD96" s="12">
        <f>INDEX('O3-8hr'!$A:$Y,$IU96+AD$23-$G$23,$IT96)</f>
        <v>40</v>
      </c>
      <c r="AE96" s="12">
        <f>INDEX('O3-8hr'!$A:$Y,$IU96+AE$23-$G$23,$IT96)</f>
        <v>39</v>
      </c>
      <c r="AF96" s="12">
        <f>INDEX('O3-8hr'!$A:$Y,$IU96+AF$23-$G$23,$IT96)</f>
        <v>36.000000000000007</v>
      </c>
      <c r="AG96" s="12">
        <f>INDEX('O3-8hr'!$A:$Y,$IU96+AG$23-$G$23,$IT96)</f>
        <v>36.000000000000007</v>
      </c>
      <c r="AH96" s="12">
        <f>INDEX('O3-8hr'!$A:$Y,$IU96+AH$23-$G$23,$IT96)</f>
        <v>41</v>
      </c>
      <c r="AI96" s="12">
        <f>INDEX('O3-8hr'!$A:$Y,$IU96+AI$23-$G$23,$IT96)</f>
        <v>43</v>
      </c>
      <c r="AJ96" s="12">
        <f>INDEX('O3-8hr'!$A:$Y,$IU96+AJ$23-$G$23,$IT96)</f>
        <v>40</v>
      </c>
      <c r="AK96" s="12">
        <f>INDEX('O3-8hr'!$A:$Y,$IU96+AK$23-$G$23,$IT96)</f>
        <v>42</v>
      </c>
      <c r="AL96" s="12">
        <f>INDEX('O3-8hr'!$A:$Y,$IU96+AL$23-$G$23,$IT96)</f>
        <v>35</v>
      </c>
      <c r="AM96" s="12">
        <f>INDEX('O3-8hr'!$A:$Y,$IU96+AM$23-$G$23,$IT96)</f>
        <v>38</v>
      </c>
      <c r="AN96" s="12">
        <f>INDEX('O3-8hr'!$A:$Y,$IU96+AN$23-$G$23,$IT96)</f>
        <v>39</v>
      </c>
      <c r="AO96" s="12">
        <f>INDEX('O3-8hr'!$A:$Y,$IU96+AO$23-$G$23,$IT96)</f>
        <v>30</v>
      </c>
      <c r="AP96" s="12">
        <f>INDEX('O3-8hr'!$A:$Y,$IU96+AP$23-$G$23,$IT96)</f>
        <v>36.000000000000007</v>
      </c>
      <c r="AQ96" s="12">
        <f>INDEX('O3-8hr'!$A:$Y,$IU96+AQ$23-$G$23,$IT96)</f>
        <v>42</v>
      </c>
      <c r="AR96" s="12">
        <f>INDEX('O3-8hr'!$A:$Y,$IU96+AR$23-$G$23,$IT96)</f>
        <v>35</v>
      </c>
      <c r="AS96" s="12">
        <f>INDEX('O3-8hr'!$A:$Y,$IU96+AS$23-$G$23,$IT96)</f>
        <v>35</v>
      </c>
      <c r="AT96" s="12">
        <f>INDEX('O3-8hr'!$A:$Y,$IU96+AT$23-$G$23,$IT96)</f>
        <v>35</v>
      </c>
      <c r="AU96" s="12">
        <f>INDEX('O3-8hr'!$A:$Y,$IU96+AU$23-$G$23,$IT96)</f>
        <v>37.000000000000007</v>
      </c>
      <c r="AV96" s="12">
        <f>INDEX('O3-8hr'!$A:$Y,$IU96+AV$23-$G$23,$IT96)</f>
        <v>40</v>
      </c>
      <c r="AW96" s="12">
        <f>INDEX('O3-8hr'!$A:$Y,$IU96+AW$23-$G$23,$IT96)</f>
        <v>36.000000000000007</v>
      </c>
      <c r="AX96" s="12">
        <f>INDEX('O3-8hr'!$A:$Y,$IU96+AX$23-$G$23,$IT96)</f>
        <v>35</v>
      </c>
      <c r="AY96" s="12">
        <f>INDEX('O3-8hr'!$A:$Y,$IU96+AY$23-$G$23,$IT96)</f>
        <v>36.000000000000007</v>
      </c>
      <c r="AZ96" s="12">
        <f>INDEX('O3-8hr'!$A:$Y,$IU96+AZ$23-$G$23,$IT96)</f>
        <v>40</v>
      </c>
      <c r="BA96" s="12">
        <f>INDEX('O3-8hr'!$A:$Y,$IU96+BA$23-$G$23,$IT96)</f>
        <v>47</v>
      </c>
      <c r="BB96" s="12">
        <f>INDEX('O3-8hr'!$A:$Y,$IU96+BB$23-$G$23,$IT96)</f>
        <v>52.000000000000007</v>
      </c>
      <c r="BC96" s="12">
        <f>INDEX('O3-8hr'!$A:$Y,$IU96+BC$23-$G$23,$IT96)</f>
        <v>54</v>
      </c>
      <c r="BD96" s="12">
        <f>INDEX('O3-8hr'!$A:$Y,$IU96+BD$23-$G$23,$IT96)</f>
        <v>50</v>
      </c>
      <c r="BE96" s="12">
        <f>INDEX('O3-8hr'!$A:$Y,$IU96+BE$23-$G$23,$IT96)</f>
        <v>46</v>
      </c>
      <c r="BF96" s="12">
        <f>INDEX('O3-8hr'!$A:$Y,$IU96+BF$23-$G$23,$IT96)</f>
        <v>47</v>
      </c>
      <c r="BG96" s="12">
        <f>INDEX('O3-8hr'!$A:$Y,$IU96+BG$23-$G$23,$IT96)</f>
        <v>47</v>
      </c>
      <c r="BH96" s="12">
        <f>INDEX('O3-8hr'!$A:$Y,$IU96+BH$23-$G$23,$IT96)</f>
        <v>35</v>
      </c>
      <c r="BI96" s="12">
        <f>INDEX('O3-8hr'!$A:$Y,$IU96+BI$23-$G$23,$IT96)</f>
        <v>45.000000000000007</v>
      </c>
      <c r="BJ96" s="12">
        <f>INDEX('O3-8hr'!$A:$Y,$IU96+BJ$23-$G$23,$IT96)</f>
        <v>47</v>
      </c>
      <c r="BK96" s="12">
        <f>INDEX('O3-8hr'!$A:$Y,$IU96+BK$23-$G$23,$IT96)</f>
        <v>41</v>
      </c>
      <c r="BL96" s="12">
        <f>INDEX('O3-8hr'!$A:$Y,$IU96+BL$23-$G$23,$IT96)</f>
        <v>21</v>
      </c>
      <c r="BM96" s="12">
        <f>INDEX('O3-8hr'!$A:$Y,$IU96+BM$23-$G$23,$IT96)</f>
        <v>36.000000000000007</v>
      </c>
      <c r="BN96" s="12">
        <f>INDEX('O3-8hr'!$A:$Y,$IU96+BN$23-$G$23,$IT96)</f>
        <v>36.000000000000007</v>
      </c>
      <c r="BO96" s="12">
        <f>INDEX('O3-8hr'!$A:$Y,$IU96+BO$23-$G$23,$IT96)</f>
        <v>39</v>
      </c>
      <c r="BP96" s="12">
        <f>INDEX('O3-8hr'!$A:$Y,$IU96+BP$23-$G$23,$IT96)</f>
        <v>30</v>
      </c>
      <c r="BQ96" s="12">
        <f>INDEX('O3-8hr'!$A:$Y,$IU96+BQ$23-$G$23,$IT96)</f>
        <v>18.000000000000004</v>
      </c>
      <c r="BR96" s="12">
        <f>INDEX('O3-8hr'!$A:$Y,$IU96+BR$23-$G$23,$IT96)</f>
        <v>25</v>
      </c>
      <c r="BS96" s="12">
        <f>INDEX('O3-8hr'!$A:$Y,$IU96+BS$23-$G$23,$IT96)</f>
        <v>26.000000000000004</v>
      </c>
      <c r="BT96" s="12">
        <f>INDEX('O3-8hr'!$A:$Y,$IU96+BT$23-$G$23,$IT96)</f>
        <v>25</v>
      </c>
      <c r="BU96" s="12">
        <f>INDEX('O3-8hr'!$A:$Y,$IU96+BU$23-$G$23,$IT96)</f>
        <v>21</v>
      </c>
      <c r="BV96" s="12">
        <f>INDEX('O3-8hr'!$A:$Y,$IU96+BV$23-$G$23,$IT96)</f>
        <v>27</v>
      </c>
      <c r="BW96" s="12">
        <f>INDEX('O3-8hr'!$A:$Y,$IU96+BW$23-$G$23,$IT96)</f>
        <v>36.000000000000007</v>
      </c>
      <c r="BX96" s="12">
        <f>INDEX('O3-8hr'!$A:$Y,$IU96+BX$23-$G$23,$IT96)</f>
        <v>31</v>
      </c>
      <c r="BY96" s="12">
        <f>INDEX('O3-8hr'!$A:$Y,$IU96+BY$23-$G$23,$IT96)</f>
        <v>29</v>
      </c>
      <c r="BZ96" s="12">
        <f>INDEX('O3-8hr'!$A:$Y,$IU96+BZ$23-$G$23,$IT96)</f>
        <v>21</v>
      </c>
      <c r="CA96" s="12">
        <f>INDEX('O3-8hr'!$A:$Y,$IU96+CA$23-$G$23,$IT96)</f>
        <v>49</v>
      </c>
      <c r="CB96" s="12">
        <f>INDEX('O3-8hr'!$A:$Y,$IU96+CB$23-$G$23,$IT96)</f>
        <v>18.000000000000004</v>
      </c>
      <c r="CC96" s="12">
        <f>INDEX('O3-8hr'!$A:$Y,$IU96+CC$23-$G$23,$IT96)</f>
        <v>41</v>
      </c>
      <c r="CD96" s="12">
        <f>INDEX('O3-8hr'!$A:$Y,$IU96+CD$23-$G$23,$IT96)</f>
        <v>33</v>
      </c>
      <c r="CE96" s="12">
        <f>INDEX('O3-8hr'!$A:$Y,$IU96+CE$23-$G$23,$IT96)</f>
        <v>37.000000000000007</v>
      </c>
      <c r="CF96" s="12">
        <f>INDEX('O3-8hr'!$A:$Y,$IU96+CF$23-$G$23,$IT96)</f>
        <v>25</v>
      </c>
      <c r="CG96" s="12">
        <f>INDEX('O3-8hr'!$A:$Y,$IU96+CG$23-$G$23,$IT96)</f>
        <v>39</v>
      </c>
      <c r="CH96" s="12">
        <f>INDEX('O3-8hr'!$A:$Y,$IU96+CH$23-$G$23,$IT96)</f>
        <v>43</v>
      </c>
      <c r="CI96" s="12">
        <f>INDEX('O3-8hr'!$A:$Y,$IU96+CI$23-$G$23,$IT96)</f>
        <v>45.000000000000007</v>
      </c>
      <c r="CJ96" s="12">
        <f>INDEX('O3-8hr'!$A:$Y,$IU96+CJ$23-$G$23,$IT96)</f>
        <v>37.000000000000007</v>
      </c>
      <c r="CK96" s="12">
        <f>INDEX('O3-8hr'!$A:$Y,$IU96+CK$23-$G$23,$IT96)</f>
        <v>40</v>
      </c>
      <c r="CL96" s="12">
        <f>INDEX('O3-8hr'!$A:$Y,$IU96+CL$23-$G$23,$IT96)</f>
        <v>43</v>
      </c>
      <c r="CM96" s="12">
        <f>INDEX('O3-8hr'!$A:$Y,$IU96+CM$23-$G$23,$IT96)</f>
        <v>42</v>
      </c>
      <c r="CN96" s="12">
        <f>INDEX('O3-8hr'!$A:$Y,$IU96+CN$23-$G$23,$IT96)</f>
        <v>69</v>
      </c>
      <c r="CO96" s="12">
        <f>INDEX('O3-8hr'!$A:$Y,$IU96+CO$23-$G$23,$IT96)</f>
        <v>59.000000000000007</v>
      </c>
      <c r="CP96" s="12">
        <f>INDEX('O3-8hr'!$A:$Y,$IU96+CP$23-$G$23,$IT96)</f>
        <v>43</v>
      </c>
      <c r="CQ96" s="12">
        <f>INDEX('O3-8hr'!$A:$Y,$IU96+CQ$23-$G$23,$IT96)</f>
        <v>46</v>
      </c>
      <c r="CR96" s="12">
        <f>INDEX('O3-8hr'!$A:$Y,$IU96+CR$23-$G$23,$IT96)</f>
        <v>27</v>
      </c>
      <c r="CS96" s="12">
        <f>INDEX('O3-8hr'!$A:$Y,$IU96+CS$23-$G$23,$IT96)</f>
        <v>29</v>
      </c>
      <c r="CT96" s="12">
        <f>INDEX('O3-8hr'!$A:$Y,$IU96+CT$23-$G$23,$IT96)</f>
        <v>47</v>
      </c>
      <c r="CU96" s="12">
        <f>INDEX('O3-8hr'!$A:$Y,$IU96+CU$23-$G$23,$IT96)</f>
        <v>46</v>
      </c>
      <c r="CV96" s="12">
        <f>INDEX('O3-8hr'!$A:$Y,$IU96+CV$23-$G$23,$IT96)</f>
        <v>35</v>
      </c>
      <c r="CW96" s="12">
        <f>INDEX('O3-8hr'!$A:$Y,$IU96+CW$23-$G$23,$IT96)</f>
        <v>16</v>
      </c>
      <c r="CX96" s="12">
        <f>INDEX('O3-8hr'!$A:$Y,$IU96+CX$23-$G$23,$IT96)</f>
        <v>39</v>
      </c>
      <c r="CY96" s="12">
        <f>INDEX('O3-8hr'!$A:$Y,$IU96+CY$23-$G$23,$IT96)</f>
        <v>25</v>
      </c>
      <c r="CZ96" s="12">
        <f>INDEX('O3-8hr'!$A:$Y,$IU96+CZ$23-$G$23,$IT96)</f>
        <v>43</v>
      </c>
      <c r="DA96" s="12">
        <f>INDEX('O3-8hr'!$A:$Y,$IU96+DA$23-$G$23,$IT96)</f>
        <v>44.000000000000007</v>
      </c>
      <c r="DB96" s="12">
        <f>INDEX('O3-8hr'!$A:$Y,$IU96+DB$23-$G$23,$IT96)</f>
        <v>28</v>
      </c>
      <c r="DC96" s="12">
        <f>INDEX('O3-8hr'!$A:$Y,$IU96+DC$23-$G$23,$IT96)</f>
        <v>32</v>
      </c>
      <c r="DD96" s="12">
        <f>INDEX('O3-8hr'!$A:$Y,$IU96+DD$23-$G$23,$IT96)</f>
        <v>35</v>
      </c>
      <c r="DE96" s="12">
        <f>INDEX('O3-8hr'!$A:$Y,$IU96+DE$23-$G$23,$IT96)</f>
        <v>59.000000000000007</v>
      </c>
      <c r="DF96" s="12">
        <f>INDEX('O3-8hr'!$A:$Y,$IU96+DF$23-$G$23,$IT96)</f>
        <v>45.000000000000007</v>
      </c>
      <c r="DG96" s="12">
        <f>INDEX('O3-8hr'!$A:$Y,$IU96+DG$23-$G$23,$IT96)</f>
        <v>33</v>
      </c>
      <c r="DH96" s="12">
        <f>INDEX('O3-8hr'!$A:$Y,$IU96+DH$23-$G$23,$IT96)</f>
        <v>47</v>
      </c>
      <c r="DI96" s="12">
        <f>INDEX('O3-8hr'!$A:$Y,$IU96+DI$23-$G$23,$IT96)</f>
        <v>59.000000000000007</v>
      </c>
      <c r="DJ96" s="12">
        <f>INDEX('O3-8hr'!$A:$Y,$IU96+DJ$23-$G$23,$IT96)</f>
        <v>37.000000000000007</v>
      </c>
      <c r="DK96" s="12">
        <f>INDEX('O3-8hr'!$A:$Y,$IU96+DK$23-$G$23,$IT96)</f>
        <v>63</v>
      </c>
      <c r="DL96" s="12">
        <f>INDEX('O3-8hr'!$A:$Y,$IU96+DL$23-$G$23,$IT96)</f>
        <v>59.000000000000007</v>
      </c>
      <c r="DM96" s="12">
        <f>INDEX('O3-8hr'!$A:$Y,$IU96+DM$23-$G$23,$IT96)</f>
        <v>54</v>
      </c>
      <c r="DN96" s="12">
        <f>INDEX('O3-8hr'!$A:$Y,$IU96+DN$23-$G$23,$IT96)</f>
        <v>64</v>
      </c>
      <c r="DO96" s="12">
        <f>INDEX('O3-8hr'!$A:$Y,$IU96+DO$23-$G$23,$IT96)</f>
        <v>54</v>
      </c>
      <c r="DP96" s="12">
        <f>INDEX('O3-8hr'!$A:$Y,$IU96+DP$23-$G$23,$IT96)</f>
        <v>52.000000000000007</v>
      </c>
      <c r="DQ96" s="12">
        <f>INDEX('O3-8hr'!$A:$Y,$IU96+DQ$23-$G$23,$IT96)</f>
        <v>54</v>
      </c>
      <c r="DR96" s="12">
        <f>INDEX('O3-8hr'!$A:$Y,$IU96+DR$23-$G$23,$IT96)</f>
        <v>56</v>
      </c>
      <c r="DS96" s="12">
        <f>INDEX('O3-8hr'!$A:$Y,$IU96+DS$23-$G$23,$IT96)</f>
        <v>54</v>
      </c>
      <c r="DT96" s="12">
        <f>INDEX('O3-8hr'!$A:$Y,$IU96+DT$23-$G$23,$IT96)</f>
        <v>64</v>
      </c>
      <c r="DU96" s="12">
        <f>INDEX('O3-8hr'!$A:$Y,$IU96+DU$23-$G$23,$IT96)</f>
        <v>48</v>
      </c>
      <c r="DV96" s="12">
        <f>INDEX('O3-8hr'!$A:$Y,$IU96+DV$23-$G$23,$IT96)</f>
        <v>40</v>
      </c>
      <c r="DW96" s="12">
        <f>INDEX('O3-8hr'!$A:$Y,$IU96+DW$23-$G$23,$IT96)</f>
        <v>46</v>
      </c>
      <c r="DX96" s="12">
        <f>INDEX('O3-8hr'!$A:$Y,$IU96+DX$23-$G$23,$IT96)</f>
        <v>56</v>
      </c>
      <c r="DY96" s="12">
        <f>INDEX('O3-8hr'!$A:$Y,$IU96+DY$23-$G$23,$IT96)</f>
        <v>42</v>
      </c>
      <c r="DZ96" s="12">
        <f>INDEX('O3-8hr'!$A:$Y,$IU96+DZ$23-$G$23,$IT96)</f>
        <v>32</v>
      </c>
      <c r="EA96" s="12">
        <f>INDEX('O3-8hr'!$A:$Y,$IU96+EA$23-$G$23,$IT96)</f>
        <v>38</v>
      </c>
      <c r="EB96" s="12">
        <f>INDEX('O3-8hr'!$A:$Y,$IU96+EB$23-$G$23,$IT96)</f>
        <v>43</v>
      </c>
      <c r="EC96" s="12">
        <f>INDEX('O3-8hr'!$A:$Y,$IU96+EC$23-$G$23,$IT96)</f>
        <v>37.000000000000007</v>
      </c>
      <c r="ED96" s="12">
        <f>INDEX('O3-8hr'!$A:$Y,$IU96+ED$23-$G$23,$IT96)</f>
        <v>52.000000000000007</v>
      </c>
      <c r="EE96" s="12">
        <f>INDEX('O3-8hr'!$A:$Y,$IU96+EE$23-$G$23,$IT96)</f>
        <v>56</v>
      </c>
      <c r="EF96" s="12">
        <f>INDEX('O3-8hr'!$A:$Y,$IU96+EF$23-$G$23,$IT96)</f>
        <v>62</v>
      </c>
      <c r="EG96" s="12">
        <f>INDEX('O3-8hr'!$A:$Y,$IU96+EG$23-$G$23,$IT96)</f>
        <v>23</v>
      </c>
      <c r="EH96" s="12">
        <f>INDEX('O3-8hr'!$A:$Y,$IU96+EH$23-$G$23,$IT96)</f>
        <v>35</v>
      </c>
      <c r="EI96" s="12">
        <f>INDEX('O3-8hr'!$A:$Y,$IU96+EI$23-$G$23,$IT96)</f>
        <v>42</v>
      </c>
      <c r="EJ96" s="12">
        <f>INDEX('O3-8hr'!$A:$Y,$IU96+EJ$23-$G$23,$IT96)</f>
        <v>50</v>
      </c>
      <c r="EK96" s="12">
        <f>INDEX('O3-8hr'!$A:$Y,$IU96+EK$23-$G$23,$IT96)</f>
        <v>20</v>
      </c>
      <c r="EL96" s="12">
        <f>INDEX('O3-8hr'!$A:$Y,$IU96+EL$23-$G$23,$IT96)</f>
        <v>47</v>
      </c>
      <c r="EM96" s="12">
        <f>INDEX('O3-8hr'!$A:$Y,$IU96+EM$23-$G$23,$IT96)</f>
        <v>51.000000000000007</v>
      </c>
      <c r="EN96" s="12">
        <f>INDEX('O3-8hr'!$A:$Y,$IU96+EN$23-$G$23,$IT96)</f>
        <v>58</v>
      </c>
      <c r="EO96" s="12">
        <f>INDEX('O3-8hr'!$A:$Y,$IU96+EO$23-$G$23,$IT96)</f>
        <v>52.000000000000007</v>
      </c>
      <c r="EP96" s="12">
        <f>INDEX('O3-8hr'!$A:$Y,$IU96+EP$23-$G$23,$IT96)</f>
        <v>47</v>
      </c>
      <c r="EQ96" s="12">
        <f>INDEX('O3-8hr'!$A:$Y,$IU96+EQ$23-$G$23,$IT96)</f>
        <v>42</v>
      </c>
      <c r="ER96" s="12">
        <f>INDEX('O3-8hr'!$A:$Y,$IU96+ER$23-$G$23,$IT96)</f>
        <v>63</v>
      </c>
      <c r="ES96" s="12">
        <f>INDEX('O3-8hr'!$A:$Y,$IU96+ES$23-$G$23,$IT96)</f>
        <v>67</v>
      </c>
      <c r="ET96" s="12">
        <f>INDEX('O3-8hr'!$A:$Y,$IU96+ET$23-$G$23,$IT96)</f>
        <v>74.000000000000014</v>
      </c>
      <c r="EU96" s="12">
        <f>INDEX('O3-8hr'!$A:$Y,$IU96+EU$23-$G$23,$IT96)</f>
        <v>56</v>
      </c>
      <c r="EV96" s="12">
        <f>INDEX('O3-8hr'!$A:$Y,$IU96+EV$23-$G$23,$IT96)</f>
        <v>52.000000000000007</v>
      </c>
      <c r="EW96" s="12">
        <f>INDEX('O3-8hr'!$A:$Y,$IU96+EW$23-$G$23,$IT96)</f>
        <v>59.000000000000007</v>
      </c>
      <c r="EX96" s="12">
        <f>INDEX('O3-8hr'!$A:$Y,$IU96+EX$23-$G$23,$IT96)</f>
        <v>51.000000000000007</v>
      </c>
      <c r="EY96" s="12">
        <f>INDEX('O3-8hr'!$A:$Y,$IU96+EY$23-$G$23,$IT96)</f>
        <v>66</v>
      </c>
      <c r="EZ96" s="12">
        <f>INDEX('O3-8hr'!$A:$Y,$IU96+EZ$23-$G$23,$IT96)</f>
        <v>56</v>
      </c>
      <c r="FA96" s="12">
        <f>INDEX('O3-8hr'!$A:$Y,$IU96+FA$23-$G$23,$IT96)</f>
        <v>54</v>
      </c>
      <c r="FB96" s="12">
        <f>INDEX('O3-8hr'!$A:$Y,$IU96+FB$23-$G$23,$IT96)</f>
        <v>55</v>
      </c>
      <c r="FC96" s="12">
        <f>INDEX('O3-8hr'!$A:$Y,$IU96+FC$23-$G$23,$IT96)</f>
        <v>45.000000000000007</v>
      </c>
      <c r="FD96" s="12">
        <f>INDEX('O3-8hr'!$A:$Y,$IU96+FD$23-$G$23,$IT96)</f>
        <v>29</v>
      </c>
      <c r="FE96" s="12">
        <f>INDEX('O3-8hr'!$A:$Y,$IU96+FE$23-$G$23,$IT96)</f>
        <v>30</v>
      </c>
      <c r="FF96" s="12">
        <f>INDEX('O3-8hr'!$A:$Y,$IU96+FF$23-$G$23,$IT96)</f>
        <v>41</v>
      </c>
      <c r="FG96" s="12">
        <f>INDEX('O3-8hr'!$A:$Y,$IU96+FG$23-$G$23,$IT96)</f>
        <v>35</v>
      </c>
      <c r="FH96" s="12">
        <f>INDEX('O3-8hr'!$A:$Y,$IU96+FH$23-$G$23,$IT96)</f>
        <v>41</v>
      </c>
      <c r="FI96" s="12">
        <f>INDEX('O3-8hr'!$A:$Y,$IU96+FI$23-$G$23,$IT96)</f>
        <v>46</v>
      </c>
      <c r="FJ96" s="12">
        <f>INDEX('O3-8hr'!$A:$Y,$IU96+FJ$23-$G$23,$IT96)</f>
        <v>36.000000000000007</v>
      </c>
      <c r="FK96" s="12">
        <f>INDEX('O3-8hr'!$A:$Y,$IU96+FK$23-$G$23,$IT96)</f>
        <v>43</v>
      </c>
      <c r="FL96" s="12">
        <f>INDEX('O3-8hr'!$A:$Y,$IU96+FL$23-$G$23,$IT96)</f>
        <v>45.000000000000007</v>
      </c>
      <c r="FM96" s="12">
        <f>INDEX('O3-8hr'!$A:$Y,$IU96+FM$23-$G$23,$IT96)</f>
        <v>32</v>
      </c>
      <c r="FN96" s="12">
        <f>INDEX('O3-8hr'!$A:$Y,$IU96+FN$23-$G$23,$IT96)</f>
        <v>43</v>
      </c>
      <c r="FO96" s="12">
        <f>INDEX('O3-8hr'!$A:$Y,$IU96+FO$23-$G$23,$IT96)</f>
        <v>46</v>
      </c>
      <c r="FP96" s="12">
        <f>INDEX('O3-8hr'!$A:$Y,$IU96+FP$23-$G$23,$IT96)</f>
        <v>40</v>
      </c>
      <c r="FQ96" s="12">
        <f>INDEX('O3-8hr'!$A:$Y,$IU96+FQ$23-$G$23,$IT96)</f>
        <v>37.000000000000007</v>
      </c>
      <c r="FR96" s="12">
        <f>INDEX('O3-8hr'!$A:$Y,$IU96+FR$23-$G$23,$IT96)</f>
        <v>46</v>
      </c>
      <c r="FS96" s="12">
        <f>INDEX('O3-8hr'!$A:$Y,$IU96+FS$23-$G$23,$IT96)</f>
        <v>39</v>
      </c>
      <c r="FT96" s="12">
        <f>INDEX('O3-8hr'!$A:$Y,$IU96+FT$23-$G$23,$IT96)</f>
        <v>45.000000000000007</v>
      </c>
      <c r="FU96" s="12">
        <f>INDEX('O3-8hr'!$A:$Y,$IU96+FU$23-$G$23,$IT96)</f>
        <v>45.000000000000007</v>
      </c>
      <c r="FV96" s="12">
        <f>INDEX('O3-8hr'!$A:$Y,$IU96+FV$23-$G$23,$IT96)</f>
        <v>50</v>
      </c>
      <c r="FW96" s="12">
        <f>INDEX('O3-8hr'!$A:$Y,$IU96+FW$23-$G$23,$IT96)</f>
        <v>53.000000000000007</v>
      </c>
      <c r="FX96" s="12">
        <f>INDEX('O3-8hr'!$A:$Y,$IU96+FX$23-$G$23,$IT96)</f>
        <v>41</v>
      </c>
      <c r="FY96" s="12">
        <f>INDEX('O3-8hr'!$A:$Y,$IU96+FY$23-$G$23,$IT96)</f>
        <v>29</v>
      </c>
      <c r="FZ96" s="12">
        <f>INDEX('O3-8hr'!$A:$Y,$IU96+FZ$23-$G$23,$IT96)</f>
        <v>47</v>
      </c>
      <c r="GA96" s="12">
        <f>INDEX('O3-8hr'!$A:$Y,$IU96+GA$23-$G$23,$IT96)</f>
        <v>57</v>
      </c>
      <c r="GB96" s="12">
        <f>INDEX('O3-8hr'!$A:$Y,$IU96+GB$23-$G$23,$IT96)</f>
        <v>43</v>
      </c>
      <c r="GC96" s="12">
        <f>INDEX('O3-8hr'!$A:$Y,$IU96+GC$23-$G$23,$IT96)</f>
        <v>46</v>
      </c>
      <c r="GD96" s="12">
        <f>INDEX('O3-8hr'!$A:$Y,$IU96+GD$23-$G$23,$IT96)</f>
        <v>49</v>
      </c>
      <c r="GE96" s="12">
        <f>INDEX('O3-8hr'!$A:$Y,$IU96+GE$23-$G$23,$IT96)</f>
        <v>45.000000000000007</v>
      </c>
      <c r="GF96" s="12">
        <f>INDEX('O3-8hr'!$A:$Y,$IU96+GF$23-$G$23,$IT96)</f>
        <v>50</v>
      </c>
      <c r="GG96" s="12">
        <f>INDEX('O3-8hr'!$A:$Y,$IU96+GG$23-$G$23,$IT96)</f>
        <v>56</v>
      </c>
      <c r="GH96" s="12">
        <f>INDEX('O3-8hr'!$A:$Y,$IU96+GH$23-$G$23,$IT96)</f>
        <v>73.000000000000014</v>
      </c>
      <c r="GI96" s="12">
        <f>INDEX('O3-8hr'!$A:$Y,$IU96+GI$23-$G$23,$IT96)</f>
        <v>34</v>
      </c>
      <c r="GJ96" s="12">
        <f>INDEX('O3-8hr'!$A:$Y,$IU96+GJ$23-$G$23,$IT96)</f>
        <v>28</v>
      </c>
      <c r="GK96" s="12">
        <f>INDEX('O3-8hr'!$A:$Y,$IU96+GK$23-$G$23,$IT96)</f>
        <v>30</v>
      </c>
      <c r="GL96" s="12">
        <f>INDEX('O3-8hr'!$A:$Y,$IU96+GL$23-$G$23,$IT96)</f>
        <v>45.000000000000007</v>
      </c>
      <c r="GM96" s="12">
        <f>INDEX('O3-8hr'!$A:$Y,$IU96+GM$23-$G$23,$IT96)</f>
        <v>33</v>
      </c>
      <c r="GN96" s="12">
        <f>INDEX('O3-8hr'!$A:$Y,$IU96+GN$23-$G$23,$IT96)</f>
        <v>29</v>
      </c>
      <c r="GO96" s="12">
        <f>INDEX('O3-8hr'!$A:$Y,$IU96+GO$23-$G$23,$IT96)</f>
        <v>37.000000000000007</v>
      </c>
      <c r="GP96" s="12">
        <f>INDEX('O3-8hr'!$A:$Y,$IU96+GP$23-$G$23,$IT96)</f>
        <v>52.000000000000007</v>
      </c>
      <c r="GQ96" s="12">
        <f>INDEX('O3-8hr'!$A:$Y,$IU96+GQ$23-$G$23,$IT96)</f>
        <v>54</v>
      </c>
      <c r="GR96" s="12">
        <f>INDEX('O3-8hr'!$A:$Y,$IU96+GR$23-$G$23,$IT96)</f>
        <v>51.000000000000007</v>
      </c>
      <c r="GS96" s="12">
        <f>INDEX('O3-8hr'!$A:$Y,$IU96+GS$23-$G$23,$IT96)</f>
        <v>35</v>
      </c>
      <c r="GT96" s="12">
        <f>INDEX('O3-8hr'!$A:$Y,$IU96+GT$23-$G$23,$IT96)</f>
        <v>39</v>
      </c>
      <c r="GU96" s="12">
        <f>INDEX('O3-8hr'!$A:$Y,$IU96+GU$23-$G$23,$IT96)</f>
        <v>43</v>
      </c>
      <c r="GV96" s="12">
        <f>INDEX('O3-8hr'!$A:$Y,$IU96+GV$23-$G$23,$IT96)</f>
        <v>60</v>
      </c>
      <c r="GW96" s="12">
        <f>INDEX('O3-8hr'!$A:$Y,$IU96+GW$23-$G$23,$IT96)</f>
        <v>34</v>
      </c>
      <c r="GX96" s="12">
        <f>INDEX('O3-8hr'!$A:$Y,$IU96+GX$23-$G$23,$IT96)</f>
        <v>35</v>
      </c>
      <c r="GY96" s="12">
        <f>INDEX('O3-8hr'!$A:$Y,$IU96+GY$23-$G$23,$IT96)</f>
        <v>39</v>
      </c>
      <c r="GZ96" s="12">
        <f>INDEX('O3-8hr'!$A:$Y,$IU96+GZ$23-$G$23,$IT96)</f>
        <v>28</v>
      </c>
      <c r="HA96" s="12">
        <f>INDEX('O3-8hr'!$A:$Y,$IU96+HA$23-$G$23,$IT96)</f>
        <v>21</v>
      </c>
      <c r="HB96" s="12">
        <f>INDEX('O3-8hr'!$A:$Y,$IU96+HB$23-$G$23,$IT96)</f>
        <v>38</v>
      </c>
      <c r="HC96" s="12">
        <f>INDEX('O3-8hr'!$A:$Y,$IU96+HC$23-$G$23,$IT96)</f>
        <v>53.000000000000007</v>
      </c>
      <c r="HD96" s="12">
        <f>INDEX('O3-8hr'!$A:$Y,$IU96+HD$23-$G$23,$IT96)</f>
        <v>55</v>
      </c>
      <c r="HE96" s="12">
        <f>INDEX('O3-8hr'!$A:$Y,$IU96+HE$23-$G$23,$IT96)</f>
        <v>71.000000000000014</v>
      </c>
      <c r="HF96" s="12">
        <f>INDEX('O3-8hr'!$A:$Y,$IU96+HF$23-$G$23,$IT96)</f>
        <v>25</v>
      </c>
      <c r="HG96" s="12">
        <f>INDEX('O3-8hr'!$A:$Y,$IU96+HG$23-$G$23,$IT96)</f>
        <v>32</v>
      </c>
      <c r="HH96" s="12">
        <f>INDEX('O3-8hr'!$A:$Y,$IU96+HH$23-$G$23,$IT96)</f>
        <v>36.000000000000007</v>
      </c>
      <c r="HI96" s="12">
        <f>INDEX('O3-8hr'!$A:$Y,$IU96+HI$23-$G$23,$IT96)</f>
        <v>34</v>
      </c>
      <c r="HJ96" s="12">
        <f>INDEX('O3-8hr'!$A:$Y,$IU96+HJ$23-$G$23,$IT96)</f>
        <v>28</v>
      </c>
      <c r="HK96" s="12">
        <f>INDEX('O3-8hr'!$A:$Y,$IU96+HK$23-$G$23,$IT96)</f>
        <v>25</v>
      </c>
      <c r="HL96" s="12">
        <f>INDEX('O3-8hr'!$A:$Y,$IU96+HL$23-$G$23,$IT96)</f>
        <v>20</v>
      </c>
      <c r="HM96" s="12">
        <f>INDEX('O3-8hr'!$A:$Y,$IU96+HM$23-$G$23,$IT96)</f>
        <v>17</v>
      </c>
      <c r="HN96" s="12">
        <f>INDEX('O3-8hr'!$A:$Y,$IU96+HN$23-$G$23,$IT96)</f>
        <v>11.000000000000002</v>
      </c>
      <c r="HO96" s="12">
        <f>INDEX('O3-8hr'!$A:$Y,$IU96+HO$23-$G$23,$IT96)</f>
        <v>35</v>
      </c>
      <c r="HP96" s="12">
        <f>INDEX('O3-8hr'!$A:$Y,$IU96+HP$23-$G$23,$IT96)</f>
        <v>18.000000000000004</v>
      </c>
      <c r="HQ96" s="12">
        <f>INDEX('O3-8hr'!$A:$Y,$IU96+HQ$23-$G$23,$IT96)</f>
        <v>23</v>
      </c>
      <c r="HR96" s="12">
        <f>INDEX('O3-8hr'!$A:$Y,$IU96+HR$23-$G$23,$IT96)</f>
        <v>33</v>
      </c>
      <c r="HS96" s="12">
        <f>INDEX('O3-8hr'!$A:$Y,$IU96+HS$23-$G$23,$IT96)</f>
        <v>31</v>
      </c>
      <c r="HT96" s="12">
        <f>INDEX('O3-8hr'!$A:$Y,$IU96+HT$23-$G$23,$IT96)</f>
        <v>20</v>
      </c>
      <c r="HU96" s="12">
        <f>INDEX('O3-8hr'!$A:$Y,$IU96+HU$23-$G$23,$IT96)</f>
        <v>19</v>
      </c>
      <c r="HV96" s="12">
        <f>INDEX('O3-8hr'!$A:$Y,$IU96+HV$23-$G$23,$IT96)</f>
        <v>30</v>
      </c>
      <c r="HW96" s="12">
        <f>INDEX('O3-8hr'!$A:$Y,$IU96+HW$23-$G$23,$IT96)</f>
        <v>24</v>
      </c>
      <c r="HX96" s="12">
        <f>INDEX('O3-8hr'!$A:$Y,$IU96+HX$23-$G$23,$IT96)</f>
        <v>30</v>
      </c>
      <c r="HY96" s="12">
        <f>INDEX('O3-8hr'!$A:$Y,$IU96+HY$23-$G$23,$IT96)</f>
        <v>21</v>
      </c>
      <c r="HZ96" s="12">
        <f>INDEX('O3-8hr'!$A:$Y,$IU96+HZ$23-$G$23,$IT96)</f>
        <v>23</v>
      </c>
      <c r="IA96" s="12">
        <f>INDEX('O3-8hr'!$A:$Y,$IU96+IA$23-$G$23,$IT96)</f>
        <v>32</v>
      </c>
      <c r="IB96" s="12">
        <f>INDEX('O3-8hr'!$A:$Y,$IU96+IB$23-$G$23,$IT96)</f>
        <v>30</v>
      </c>
      <c r="IC96" s="12">
        <f>INDEX('O3-8hr'!$A:$Y,$IU96+IC$23-$G$23,$IT96)</f>
        <v>29</v>
      </c>
      <c r="ID96" s="12">
        <f>INDEX('O3-8hr'!$A:$Y,$IU96+ID$23-$G$23,$IT96)</f>
        <v>34</v>
      </c>
      <c r="IE96" s="12">
        <f>INDEX('O3-8hr'!$A:$Y,$IU96+IE$23-$G$23,$IT96)</f>
        <v>38</v>
      </c>
      <c r="IF96" s="12">
        <f>INDEX('O3-8hr'!$A:$Y,$IU96+IF$23-$G$23,$IT96)</f>
        <v>35</v>
      </c>
      <c r="IG96" s="12">
        <f>INDEX('O3-8hr'!$A:$Y,$IU96+IG$23-$G$23,$IT96)</f>
        <v>28</v>
      </c>
      <c r="IH96" s="12">
        <f>INDEX('O3-8hr'!$A:$Y,$IU96+IH$23-$G$23,$IT96)</f>
        <v>23</v>
      </c>
      <c r="II96" s="12">
        <f>INDEX('O3-8hr'!$A:$Y,$IU96+II$23-$G$23,$IT96)</f>
        <v>31</v>
      </c>
      <c r="IJ96" s="12">
        <f>INDEX('O3-8hr'!$A:$Y,$IU96+IJ$23-$G$23,$IT96)</f>
        <v>32</v>
      </c>
      <c r="IK96" s="12">
        <f>INDEX('O3-8hr'!$A:$Y,$IU96+IK$23-$G$23,$IT96)</f>
        <v>24</v>
      </c>
      <c r="IL96" s="12">
        <f>INDEX('O3-8hr'!$A:$Y,$IU96+IL$23-$G$23,$IT96)</f>
        <v>27</v>
      </c>
      <c r="IM96" s="12">
        <f>INDEX('O3-8hr'!$A:$Y,$IU96+IM$23-$G$23,$IT96)</f>
        <v>20</v>
      </c>
      <c r="IN96" s="12">
        <f>INDEX('O3-8hr'!$A:$Y,$IU96+IN$23-$G$23,$IT96)</f>
        <v>32</v>
      </c>
      <c r="IO96" s="12">
        <f>INDEX('O3-8hr'!$A:$Y,$IU96+IO$23-$G$23,$IT96)</f>
        <v>28</v>
      </c>
      <c r="IP96" s="12">
        <f>INDEX('O3-8hr'!$A:$Y,$IU96+IP$23-$G$23,$IT96)</f>
        <v>33</v>
      </c>
      <c r="IQ96" s="17">
        <f>INDEX('O3-8hr'!$A:$Y,$IU96+IQ$23-$G$23,$IT96)</f>
        <v>21</v>
      </c>
      <c r="IR96" s="26">
        <f t="shared" si="59"/>
        <v>74.000000000000014</v>
      </c>
      <c r="IT96" s="26">
        <f>MATCH($B96,'O3-8hr'!$1:$1,0)</f>
        <v>23</v>
      </c>
      <c r="IU96" s="38">
        <f>MATCH(DATE($A96,$IT$19,$IU$19),'O3-8hr'!$B:$B,0)</f>
        <v>431</v>
      </c>
    </row>
    <row r="97" spans="1:255" ht="12.75" customHeight="1" x14ac:dyDescent="0.2">
      <c r="A97" s="26">
        <v>2016</v>
      </c>
      <c r="B97" s="26">
        <v>421010024</v>
      </c>
      <c r="C97" s="88">
        <f>INDEX(Sites!$A:$N,MATCH($B97,Sites!$A:$A,0),2)</f>
        <v>40.0764</v>
      </c>
      <c r="D97" s="26" t="str">
        <f>INDEX(Sites!$A:$N,MATCH($B97,Sites!$A:$A,0),4)</f>
        <v>PA</v>
      </c>
      <c r="E97" s="26" t="str">
        <f>INDEX(Sites!$A:$N,MATCH($B97,Sites!$A:$A,0),10)</f>
        <v>28.0</v>
      </c>
      <c r="F97" s="148" t="str">
        <f>INDEX(Sites!$A:$N,MATCH($B97,Sites!$A:$A,0),6)</f>
        <v>Philadelphia (NEA)</v>
      </c>
      <c r="G97" s="18">
        <f>INDEX('O3-8hr'!$A:$Y,$IU97+G$23-$G$23,$IT97)</f>
        <v>42</v>
      </c>
      <c r="H97" s="12">
        <f>INDEX('O3-8hr'!$A:$Y,$IU97+H$23-$G$23,$IT97)</f>
        <v>38</v>
      </c>
      <c r="I97" s="12">
        <f>INDEX('O3-8hr'!$A:$Y,$IU97+I$23-$G$23,$IT97)</f>
        <v>35</v>
      </c>
      <c r="J97" s="12">
        <f>INDEX('O3-8hr'!$A:$Y,$IU97+J$23-$G$23,$IT97)</f>
        <v>28</v>
      </c>
      <c r="K97" s="12">
        <f>INDEX('O3-8hr'!$A:$Y,$IU97+K$23-$G$23,$IT97)</f>
        <v>39</v>
      </c>
      <c r="L97" s="12">
        <f>INDEX('O3-8hr'!$A:$Y,$IU97+L$23-$G$23,$IT97)</f>
        <v>38</v>
      </c>
      <c r="M97" s="12">
        <f>INDEX('O3-8hr'!$A:$Y,$IU97+M$23-$G$23,$IT97)</f>
        <v>38</v>
      </c>
      <c r="N97" s="12">
        <f>INDEX('O3-8hr'!$A:$Y,$IU97+N$23-$G$23,$IT97)</f>
        <v>47</v>
      </c>
      <c r="O97" s="12">
        <f>INDEX('O3-8hr'!$A:$Y,$IU97+O$23-$G$23,$IT97)</f>
        <v>49</v>
      </c>
      <c r="P97" s="12">
        <f>INDEX('O3-8hr'!$A:$Y,$IU97+P$23-$G$23,$IT97)</f>
        <v>53.000000000000007</v>
      </c>
      <c r="Q97" s="12">
        <f>INDEX('O3-8hr'!$A:$Y,$IU97+Q$23-$G$23,$IT97)</f>
        <v>35</v>
      </c>
      <c r="R97" s="12">
        <f>INDEX('O3-8hr'!$A:$Y,$IU97+R$23-$G$23,$IT97)</f>
        <v>34</v>
      </c>
      <c r="S97" s="12">
        <f>INDEX('O3-8hr'!$A:$Y,$IU97+S$23-$G$23,$IT97)</f>
        <v>40</v>
      </c>
      <c r="T97" s="12">
        <f>INDEX('O3-8hr'!$A:$Y,$IU97+T$23-$G$23,$IT97)</f>
        <v>37.000000000000007</v>
      </c>
      <c r="U97" s="12">
        <f>INDEX('O3-8hr'!$A:$Y,$IU97+U$23-$G$23,$IT97)</f>
        <v>28</v>
      </c>
      <c r="V97" s="12">
        <f>INDEX('O3-8hr'!$A:$Y,$IU97+V$23-$G$23,$IT97)</f>
        <v>37.000000000000007</v>
      </c>
      <c r="W97" s="12">
        <f>INDEX('O3-8hr'!$A:$Y,$IU97+W$23-$G$23,$IT97)</f>
        <v>39</v>
      </c>
      <c r="X97" s="12">
        <f>INDEX('O3-8hr'!$A:$Y,$IU97+X$23-$G$23,$IT97)</f>
        <v>43</v>
      </c>
      <c r="Y97" s="12">
        <f>INDEX('O3-8hr'!$A:$Y,$IU97+Y$23-$G$23,$IT97)</f>
        <v>39</v>
      </c>
      <c r="Z97" s="12">
        <f>INDEX('O3-8hr'!$A:$Y,$IU97+Z$23-$G$23,$IT97)</f>
        <v>40</v>
      </c>
      <c r="AA97" s="12">
        <f>INDEX('O3-8hr'!$A:$Y,$IU97+AA$23-$G$23,$IT97)</f>
        <v>44.000000000000007</v>
      </c>
      <c r="AB97" s="12">
        <f>INDEX('O3-8hr'!$A:$Y,$IU97+AB$23-$G$23,$IT97)</f>
        <v>43</v>
      </c>
      <c r="AC97" s="12">
        <f>INDEX('O3-8hr'!$A:$Y,$IU97+AC$23-$G$23,$IT97)</f>
        <v>54</v>
      </c>
      <c r="AD97" s="12">
        <f>INDEX('O3-8hr'!$A:$Y,$IU97+AD$23-$G$23,$IT97)</f>
        <v>47</v>
      </c>
      <c r="AE97" s="12">
        <f>INDEX('O3-8hr'!$A:$Y,$IU97+AE$23-$G$23,$IT97)</f>
        <v>46</v>
      </c>
      <c r="AF97" s="12">
        <f>INDEX('O3-8hr'!$A:$Y,$IU97+AF$23-$G$23,$IT97)</f>
        <v>41</v>
      </c>
      <c r="AG97" s="12">
        <f>INDEX('O3-8hr'!$A:$Y,$IU97+AG$23-$G$23,$IT97)</f>
        <v>42</v>
      </c>
      <c r="AH97" s="12">
        <f>INDEX('O3-8hr'!$A:$Y,$IU97+AH$23-$G$23,$IT97)</f>
        <v>45.000000000000007</v>
      </c>
      <c r="AI97" s="12">
        <f>INDEX('O3-8hr'!$A:$Y,$IU97+AI$23-$G$23,$IT97)</f>
        <v>48</v>
      </c>
      <c r="AJ97" s="12">
        <f>INDEX('O3-8hr'!$A:$Y,$IU97+AJ$23-$G$23,$IT97)</f>
        <v>48</v>
      </c>
      <c r="AK97" s="12">
        <f>INDEX('O3-8hr'!$A:$Y,$IU97+AK$23-$G$23,$IT97)</f>
        <v>50</v>
      </c>
      <c r="AL97" s="12">
        <f>INDEX('O3-8hr'!$A:$Y,$IU97+AL$23-$G$23,$IT97)</f>
        <v>42</v>
      </c>
      <c r="AM97" s="12">
        <f>INDEX('O3-8hr'!$A:$Y,$IU97+AM$23-$G$23,$IT97)</f>
        <v>40</v>
      </c>
      <c r="AN97" s="12">
        <f>INDEX('O3-8hr'!$A:$Y,$IU97+AN$23-$G$23,$IT97)</f>
        <v>43</v>
      </c>
      <c r="AO97" s="12">
        <f>INDEX('O3-8hr'!$A:$Y,$IU97+AO$23-$G$23,$IT97)</f>
        <v>35</v>
      </c>
      <c r="AP97" s="12">
        <f>INDEX('O3-8hr'!$A:$Y,$IU97+AP$23-$G$23,$IT97)</f>
        <v>43</v>
      </c>
      <c r="AQ97" s="12">
        <f>INDEX('O3-8hr'!$A:$Y,$IU97+AQ$23-$G$23,$IT97)</f>
        <v>50</v>
      </c>
      <c r="AR97" s="12">
        <f>INDEX('O3-8hr'!$A:$Y,$IU97+AR$23-$G$23,$IT97)</f>
        <v>44.000000000000007</v>
      </c>
      <c r="AS97" s="12">
        <f>INDEX('O3-8hr'!$A:$Y,$IU97+AS$23-$G$23,$IT97)</f>
        <v>42</v>
      </c>
      <c r="AT97" s="12">
        <f>INDEX('O3-8hr'!$A:$Y,$IU97+AT$23-$G$23,$IT97)</f>
        <v>39</v>
      </c>
      <c r="AU97" s="12">
        <f>INDEX('O3-8hr'!$A:$Y,$IU97+AU$23-$G$23,$IT97)</f>
        <v>42</v>
      </c>
      <c r="AV97" s="12">
        <f>INDEX('O3-8hr'!$A:$Y,$IU97+AV$23-$G$23,$IT97)</f>
        <v>48</v>
      </c>
      <c r="AW97" s="12">
        <f>INDEX('O3-8hr'!$A:$Y,$IU97+AW$23-$G$23,$IT97)</f>
        <v>42</v>
      </c>
      <c r="AX97" s="12">
        <f>INDEX('O3-8hr'!$A:$Y,$IU97+AX$23-$G$23,$IT97)</f>
        <v>41</v>
      </c>
      <c r="AY97" s="12">
        <f>INDEX('O3-8hr'!$A:$Y,$IU97+AY$23-$G$23,$IT97)</f>
        <v>43</v>
      </c>
      <c r="AZ97" s="12">
        <f>INDEX('O3-8hr'!$A:$Y,$IU97+AZ$23-$G$23,$IT97)</f>
        <v>47</v>
      </c>
      <c r="BA97" s="12">
        <f>INDEX('O3-8hr'!$A:$Y,$IU97+BA$23-$G$23,$IT97)</f>
        <v>53.000000000000007</v>
      </c>
      <c r="BB97" s="12">
        <f>INDEX('O3-8hr'!$A:$Y,$IU97+BB$23-$G$23,$IT97)</f>
        <v>59.000000000000007</v>
      </c>
      <c r="BC97" s="12">
        <f>INDEX('O3-8hr'!$A:$Y,$IU97+BC$23-$G$23,$IT97)</f>
        <v>63</v>
      </c>
      <c r="BD97" s="12">
        <f>INDEX('O3-8hr'!$A:$Y,$IU97+BD$23-$G$23,$IT97)</f>
        <v>59.000000000000007</v>
      </c>
      <c r="BE97" s="12">
        <f>INDEX('O3-8hr'!$A:$Y,$IU97+BE$23-$G$23,$IT97)</f>
        <v>55</v>
      </c>
      <c r="BF97" s="12">
        <f>INDEX('O3-8hr'!$A:$Y,$IU97+BF$23-$G$23,$IT97)</f>
        <v>57</v>
      </c>
      <c r="BG97" s="12">
        <f>INDEX('O3-8hr'!$A:$Y,$IU97+BG$23-$G$23,$IT97)</f>
        <v>57</v>
      </c>
      <c r="BH97" s="12">
        <f>INDEX('O3-8hr'!$A:$Y,$IU97+BH$23-$G$23,$IT97)</f>
        <v>42</v>
      </c>
      <c r="BI97" s="12">
        <f>INDEX('O3-8hr'!$A:$Y,$IU97+BI$23-$G$23,$IT97)</f>
        <v>52.000000000000007</v>
      </c>
      <c r="BJ97" s="12">
        <f>INDEX('O3-8hr'!$A:$Y,$IU97+BJ$23-$G$23,$IT97)</f>
        <v>56</v>
      </c>
      <c r="BK97" s="12">
        <f>INDEX('O3-8hr'!$A:$Y,$IU97+BK$23-$G$23,$IT97)</f>
        <v>51.000000000000007</v>
      </c>
      <c r="BL97" s="12">
        <f>INDEX('O3-8hr'!$A:$Y,$IU97+BL$23-$G$23,$IT97)</f>
        <v>26.000000000000004</v>
      </c>
      <c r="BM97" s="12">
        <f>INDEX('O3-8hr'!$A:$Y,$IU97+BM$23-$G$23,$IT97)</f>
        <v>41</v>
      </c>
      <c r="BN97" s="12">
        <f>INDEX('O3-8hr'!$A:$Y,$IU97+BN$23-$G$23,$IT97)</f>
        <v>42</v>
      </c>
      <c r="BO97" s="12">
        <f>INDEX('O3-8hr'!$A:$Y,$IU97+BO$23-$G$23,$IT97)</f>
        <v>46</v>
      </c>
      <c r="BP97" s="12">
        <f>INDEX('O3-8hr'!$A:$Y,$IU97+BP$23-$G$23,$IT97)</f>
        <v>36.000000000000007</v>
      </c>
      <c r="BQ97" s="12">
        <f>INDEX('O3-8hr'!$A:$Y,$IU97+BQ$23-$G$23,$IT97)</f>
        <v>26.000000000000004</v>
      </c>
      <c r="BR97" s="12">
        <f>INDEX('O3-8hr'!$A:$Y,$IU97+BR$23-$G$23,$IT97)</f>
        <v>29</v>
      </c>
      <c r="BS97" s="12">
        <f>INDEX('O3-8hr'!$A:$Y,$IU97+BS$23-$G$23,$IT97)</f>
        <v>32</v>
      </c>
      <c r="BT97" s="12">
        <f>INDEX('O3-8hr'!$A:$Y,$IU97+BT$23-$G$23,$IT97)</f>
        <v>29</v>
      </c>
      <c r="BU97" s="12">
        <f>INDEX('O3-8hr'!$A:$Y,$IU97+BU$23-$G$23,$IT97)</f>
        <v>27</v>
      </c>
      <c r="BV97" s="12">
        <f>INDEX('O3-8hr'!$A:$Y,$IU97+BV$23-$G$23,$IT97)</f>
        <v>34</v>
      </c>
      <c r="BW97" s="12">
        <f>INDEX('O3-8hr'!$A:$Y,$IU97+BW$23-$G$23,$IT97)</f>
        <v>41</v>
      </c>
      <c r="BX97" s="12">
        <f>INDEX('O3-8hr'!$A:$Y,$IU97+BX$23-$G$23,$IT97)</f>
        <v>41</v>
      </c>
      <c r="BY97" s="12">
        <f>INDEX('O3-8hr'!$A:$Y,$IU97+BY$23-$G$23,$IT97)</f>
        <v>35</v>
      </c>
      <c r="BZ97" s="12">
        <f>INDEX('O3-8hr'!$A:$Y,$IU97+BZ$23-$G$23,$IT97)</f>
        <v>29</v>
      </c>
      <c r="CA97" s="12">
        <f>INDEX('O3-8hr'!$A:$Y,$IU97+CA$23-$G$23,$IT97)</f>
        <v>62</v>
      </c>
      <c r="CB97" s="12">
        <f>INDEX('O3-8hr'!$A:$Y,$IU97+CB$23-$G$23,$IT97)</f>
        <v>27</v>
      </c>
      <c r="CC97" s="12">
        <f>INDEX('O3-8hr'!$A:$Y,$IU97+CC$23-$G$23,$IT97)</f>
        <v>52.000000000000007</v>
      </c>
      <c r="CD97" s="12">
        <f>INDEX('O3-8hr'!$A:$Y,$IU97+CD$23-$G$23,$IT97)</f>
        <v>36.000000000000007</v>
      </c>
      <c r="CE97" s="12">
        <f>INDEX('O3-8hr'!$A:$Y,$IU97+CE$23-$G$23,$IT97)</f>
        <v>45.000000000000007</v>
      </c>
      <c r="CF97" s="12">
        <f>INDEX('O3-8hr'!$A:$Y,$IU97+CF$23-$G$23,$IT97)</f>
        <v>33</v>
      </c>
      <c r="CG97" s="12">
        <f>INDEX('O3-8hr'!$A:$Y,$IU97+CG$23-$G$23,$IT97)</f>
        <v>45.000000000000007</v>
      </c>
      <c r="CH97" s="12">
        <f>INDEX('O3-8hr'!$A:$Y,$IU97+CH$23-$G$23,$IT97)</f>
        <v>51.000000000000007</v>
      </c>
      <c r="CI97" s="12">
        <f>INDEX('O3-8hr'!$A:$Y,$IU97+CI$23-$G$23,$IT97)</f>
        <v>53.000000000000007</v>
      </c>
      <c r="CJ97" s="12">
        <f>INDEX('O3-8hr'!$A:$Y,$IU97+CJ$23-$G$23,$IT97)</f>
        <v>44.000000000000007</v>
      </c>
      <c r="CK97" s="12">
        <f>INDEX('O3-8hr'!$A:$Y,$IU97+CK$23-$G$23,$IT97)</f>
        <v>47</v>
      </c>
      <c r="CL97" s="12">
        <f>INDEX('O3-8hr'!$A:$Y,$IU97+CL$23-$G$23,$IT97)</f>
        <v>54</v>
      </c>
      <c r="CM97" s="12">
        <f>INDEX('O3-8hr'!$A:$Y,$IU97+CM$23-$G$23,$IT97)</f>
        <v>53.000000000000007</v>
      </c>
      <c r="CN97" s="12">
        <f>INDEX('O3-8hr'!$A:$Y,$IU97+CN$23-$G$23,$IT97)</f>
        <v>84</v>
      </c>
      <c r="CO97" s="12">
        <f>INDEX('O3-8hr'!$A:$Y,$IU97+CO$23-$G$23,$IT97)</f>
        <v>79</v>
      </c>
      <c r="CP97" s="12" t="str">
        <f>INDEX('O3-8hr'!$A:$Y,$IU97+CP$23-$G$23,$IT97)</f>
        <v/>
      </c>
      <c r="CQ97" s="12" t="str">
        <f>INDEX('O3-8hr'!$A:$Y,$IU97+CQ$23-$G$23,$IT97)</f>
        <v/>
      </c>
      <c r="CR97" s="12" t="str">
        <f>INDEX('O3-8hr'!$A:$Y,$IU97+CR$23-$G$23,$IT97)</f>
        <v/>
      </c>
      <c r="CS97" s="12" t="str">
        <f>INDEX('O3-8hr'!$A:$Y,$IU97+CS$23-$G$23,$IT97)</f>
        <v/>
      </c>
      <c r="CT97" s="12">
        <f>INDEX('O3-8hr'!$A:$Y,$IU97+CT$23-$G$23,$IT97)</f>
        <v>48</v>
      </c>
      <c r="CU97" s="12">
        <f>INDEX('O3-8hr'!$A:$Y,$IU97+CU$23-$G$23,$IT97)</f>
        <v>63</v>
      </c>
      <c r="CV97" s="12">
        <f>INDEX('O3-8hr'!$A:$Y,$IU97+CV$23-$G$23,$IT97)</f>
        <v>55</v>
      </c>
      <c r="CW97" s="12">
        <f>INDEX('O3-8hr'!$A:$Y,$IU97+CW$23-$G$23,$IT97)</f>
        <v>24</v>
      </c>
      <c r="CX97" s="12">
        <f>INDEX('O3-8hr'!$A:$Y,$IU97+CX$23-$G$23,$IT97)</f>
        <v>59.000000000000007</v>
      </c>
      <c r="CY97" s="12">
        <f>INDEX('O3-8hr'!$A:$Y,$IU97+CY$23-$G$23,$IT97)</f>
        <v>36.000000000000007</v>
      </c>
      <c r="CZ97" s="12">
        <f>INDEX('O3-8hr'!$A:$Y,$IU97+CZ$23-$G$23,$IT97)</f>
        <v>57</v>
      </c>
      <c r="DA97" s="12">
        <f>INDEX('O3-8hr'!$A:$Y,$IU97+DA$23-$G$23,$IT97)</f>
        <v>59.000000000000007</v>
      </c>
      <c r="DB97" s="12">
        <f>INDEX('O3-8hr'!$A:$Y,$IU97+DB$23-$G$23,$IT97)</f>
        <v>31</v>
      </c>
      <c r="DC97" s="12">
        <f>INDEX('O3-8hr'!$A:$Y,$IU97+DC$23-$G$23,$IT97)</f>
        <v>47</v>
      </c>
      <c r="DD97" s="12">
        <f>INDEX('O3-8hr'!$A:$Y,$IU97+DD$23-$G$23,$IT97)</f>
        <v>45.000000000000007</v>
      </c>
      <c r="DE97" s="12">
        <f>INDEX('O3-8hr'!$A:$Y,$IU97+DE$23-$G$23,$IT97)</f>
        <v>74.000000000000014</v>
      </c>
      <c r="DF97" s="12">
        <f>INDEX('O3-8hr'!$A:$Y,$IU97+DF$23-$G$23,$IT97)</f>
        <v>54</v>
      </c>
      <c r="DG97" s="12">
        <f>INDEX('O3-8hr'!$A:$Y,$IU97+DG$23-$G$23,$IT97)</f>
        <v>38</v>
      </c>
      <c r="DH97" s="12">
        <f>INDEX('O3-8hr'!$A:$Y,$IU97+DH$23-$G$23,$IT97)</f>
        <v>54</v>
      </c>
      <c r="DI97" s="12">
        <f>INDEX('O3-8hr'!$A:$Y,$IU97+DI$23-$G$23,$IT97)</f>
        <v>70</v>
      </c>
      <c r="DJ97" s="12">
        <f>INDEX('O3-8hr'!$A:$Y,$IU97+DJ$23-$G$23,$IT97)</f>
        <v>47</v>
      </c>
      <c r="DK97" s="12">
        <f>INDEX('O3-8hr'!$A:$Y,$IU97+DK$23-$G$23,$IT97)</f>
        <v>70</v>
      </c>
      <c r="DL97" s="12">
        <f>INDEX('O3-8hr'!$A:$Y,$IU97+DL$23-$G$23,$IT97)</f>
        <v>69</v>
      </c>
      <c r="DM97" s="12">
        <f>INDEX('O3-8hr'!$A:$Y,$IU97+DM$23-$G$23,$IT97)</f>
        <v>61.000000000000007</v>
      </c>
      <c r="DN97" s="12">
        <f>INDEX('O3-8hr'!$A:$Y,$IU97+DN$23-$G$23,$IT97)</f>
        <v>73.000000000000014</v>
      </c>
      <c r="DO97" s="12">
        <f>INDEX('O3-8hr'!$A:$Y,$IU97+DO$23-$G$23,$IT97)</f>
        <v>64</v>
      </c>
      <c r="DP97" s="12">
        <f>INDEX('O3-8hr'!$A:$Y,$IU97+DP$23-$G$23,$IT97)</f>
        <v>57</v>
      </c>
      <c r="DQ97" s="12">
        <f>INDEX('O3-8hr'!$A:$Y,$IU97+DQ$23-$G$23,$IT97)</f>
        <v>63</v>
      </c>
      <c r="DR97" s="12">
        <f>INDEX('O3-8hr'!$A:$Y,$IU97+DR$23-$G$23,$IT97)</f>
        <v>68</v>
      </c>
      <c r="DS97" s="12">
        <f>INDEX('O3-8hr'!$A:$Y,$IU97+DS$23-$G$23,$IT97)</f>
        <v>62</v>
      </c>
      <c r="DT97" s="12">
        <f>INDEX('O3-8hr'!$A:$Y,$IU97+DT$23-$G$23,$IT97)</f>
        <v>76</v>
      </c>
      <c r="DU97" s="12">
        <f>INDEX('O3-8hr'!$A:$Y,$IU97+DU$23-$G$23,$IT97)</f>
        <v>58</v>
      </c>
      <c r="DV97" s="12">
        <f>INDEX('O3-8hr'!$A:$Y,$IU97+DV$23-$G$23,$IT97)</f>
        <v>49</v>
      </c>
      <c r="DW97" s="12">
        <f>INDEX('O3-8hr'!$A:$Y,$IU97+DW$23-$G$23,$IT97)</f>
        <v>52.000000000000007</v>
      </c>
      <c r="DX97" s="12">
        <f>INDEX('O3-8hr'!$A:$Y,$IU97+DX$23-$G$23,$IT97)</f>
        <v>64</v>
      </c>
      <c r="DY97" s="12">
        <f>INDEX('O3-8hr'!$A:$Y,$IU97+DY$23-$G$23,$IT97)</f>
        <v>51.000000000000007</v>
      </c>
      <c r="DZ97" s="12">
        <f>INDEX('O3-8hr'!$A:$Y,$IU97+DZ$23-$G$23,$IT97)</f>
        <v>35</v>
      </c>
      <c r="EA97" s="12">
        <f>INDEX('O3-8hr'!$A:$Y,$IU97+EA$23-$G$23,$IT97)</f>
        <v>46</v>
      </c>
      <c r="EB97" s="12">
        <f>INDEX('O3-8hr'!$A:$Y,$IU97+EB$23-$G$23,$IT97)</f>
        <v>52.000000000000007</v>
      </c>
      <c r="EC97" s="12">
        <f>INDEX('O3-8hr'!$A:$Y,$IU97+EC$23-$G$23,$IT97)</f>
        <v>42</v>
      </c>
      <c r="ED97" s="12">
        <f>INDEX('O3-8hr'!$A:$Y,$IU97+ED$23-$G$23,$IT97)</f>
        <v>63</v>
      </c>
      <c r="EE97" s="12">
        <f>INDEX('O3-8hr'!$A:$Y,$IU97+EE$23-$G$23,$IT97)</f>
        <v>63</v>
      </c>
      <c r="EF97" s="12">
        <f>INDEX('O3-8hr'!$A:$Y,$IU97+EF$23-$G$23,$IT97)</f>
        <v>69</v>
      </c>
      <c r="EG97" s="12">
        <f>INDEX('O3-8hr'!$A:$Y,$IU97+EG$23-$G$23,$IT97)</f>
        <v>31</v>
      </c>
      <c r="EH97" s="12">
        <f>INDEX('O3-8hr'!$A:$Y,$IU97+EH$23-$G$23,$IT97)</f>
        <v>39</v>
      </c>
      <c r="EI97" s="12">
        <f>INDEX('O3-8hr'!$A:$Y,$IU97+EI$23-$G$23,$IT97)</f>
        <v>44.000000000000007</v>
      </c>
      <c r="EJ97" s="12">
        <f>INDEX('O3-8hr'!$A:$Y,$IU97+EJ$23-$G$23,$IT97)</f>
        <v>62</v>
      </c>
      <c r="EK97" s="12">
        <f>INDEX('O3-8hr'!$A:$Y,$IU97+EK$23-$G$23,$IT97)</f>
        <v>32</v>
      </c>
      <c r="EL97" s="12">
        <f>INDEX('O3-8hr'!$A:$Y,$IU97+EL$23-$G$23,$IT97)</f>
        <v>56</v>
      </c>
      <c r="EM97" s="12">
        <f>INDEX('O3-8hr'!$A:$Y,$IU97+EM$23-$G$23,$IT97)</f>
        <v>60</v>
      </c>
      <c r="EN97" s="12">
        <f>INDEX('O3-8hr'!$A:$Y,$IU97+EN$23-$G$23,$IT97)</f>
        <v>68</v>
      </c>
      <c r="EO97" s="12">
        <f>INDEX('O3-8hr'!$A:$Y,$IU97+EO$23-$G$23,$IT97)</f>
        <v>58</v>
      </c>
      <c r="EP97" s="12">
        <f>INDEX('O3-8hr'!$A:$Y,$IU97+EP$23-$G$23,$IT97)</f>
        <v>55</v>
      </c>
      <c r="EQ97" s="12">
        <f>INDEX('O3-8hr'!$A:$Y,$IU97+EQ$23-$G$23,$IT97)</f>
        <v>48</v>
      </c>
      <c r="ER97" s="12">
        <f>INDEX('O3-8hr'!$A:$Y,$IU97+ER$23-$G$23,$IT97)</f>
        <v>69</v>
      </c>
      <c r="ES97" s="12">
        <f>INDEX('O3-8hr'!$A:$Y,$IU97+ES$23-$G$23,$IT97)</f>
        <v>81</v>
      </c>
      <c r="ET97" s="12">
        <f>INDEX('O3-8hr'!$A:$Y,$IU97+ET$23-$G$23,$IT97)</f>
        <v>84</v>
      </c>
      <c r="EU97" s="12">
        <f>INDEX('O3-8hr'!$A:$Y,$IU97+EU$23-$G$23,$IT97)</f>
        <v>64</v>
      </c>
      <c r="EV97" s="12">
        <f>INDEX('O3-8hr'!$A:$Y,$IU97+EV$23-$G$23,$IT97)</f>
        <v>59.000000000000007</v>
      </c>
      <c r="EW97" s="12">
        <f>INDEX('O3-8hr'!$A:$Y,$IU97+EW$23-$G$23,$IT97)</f>
        <v>63</v>
      </c>
      <c r="EX97" s="12">
        <f>INDEX('O3-8hr'!$A:$Y,$IU97+EX$23-$G$23,$IT97)</f>
        <v>57</v>
      </c>
      <c r="EY97" s="12">
        <f>INDEX('O3-8hr'!$A:$Y,$IU97+EY$23-$G$23,$IT97)</f>
        <v>68</v>
      </c>
      <c r="EZ97" s="12">
        <f>INDEX('O3-8hr'!$A:$Y,$IU97+EZ$23-$G$23,$IT97)</f>
        <v>64</v>
      </c>
      <c r="FA97" s="12">
        <f>INDEX('O3-8hr'!$A:$Y,$IU97+FA$23-$G$23,$IT97)</f>
        <v>67</v>
      </c>
      <c r="FB97" s="12">
        <f>INDEX('O3-8hr'!$A:$Y,$IU97+FB$23-$G$23,$IT97)</f>
        <v>66</v>
      </c>
      <c r="FC97" s="12">
        <f>INDEX('O3-8hr'!$A:$Y,$IU97+FC$23-$G$23,$IT97)</f>
        <v>53.000000000000007</v>
      </c>
      <c r="FD97" s="12">
        <f>INDEX('O3-8hr'!$A:$Y,$IU97+FD$23-$G$23,$IT97)</f>
        <v>37.000000000000007</v>
      </c>
      <c r="FE97" s="12">
        <f>INDEX('O3-8hr'!$A:$Y,$IU97+FE$23-$G$23,$IT97)</f>
        <v>35</v>
      </c>
      <c r="FF97" s="12">
        <f>INDEX('O3-8hr'!$A:$Y,$IU97+FF$23-$G$23,$IT97)</f>
        <v>46</v>
      </c>
      <c r="FG97" s="12">
        <f>INDEX('O3-8hr'!$A:$Y,$IU97+FG$23-$G$23,$IT97)</f>
        <v>40</v>
      </c>
      <c r="FH97" s="12">
        <f>INDEX('O3-8hr'!$A:$Y,$IU97+FH$23-$G$23,$IT97)</f>
        <v>52.000000000000007</v>
      </c>
      <c r="FI97" s="12">
        <f>INDEX('O3-8hr'!$A:$Y,$IU97+FI$23-$G$23,$IT97)</f>
        <v>54</v>
      </c>
      <c r="FJ97" s="12">
        <f>INDEX('O3-8hr'!$A:$Y,$IU97+FJ$23-$G$23,$IT97)</f>
        <v>40</v>
      </c>
      <c r="FK97" s="12">
        <f>INDEX('O3-8hr'!$A:$Y,$IU97+FK$23-$G$23,$IT97)</f>
        <v>45.000000000000007</v>
      </c>
      <c r="FL97" s="12">
        <f>INDEX('O3-8hr'!$A:$Y,$IU97+FL$23-$G$23,$IT97)</f>
        <v>52.000000000000007</v>
      </c>
      <c r="FM97" s="12">
        <f>INDEX('O3-8hr'!$A:$Y,$IU97+FM$23-$G$23,$IT97)</f>
        <v>42</v>
      </c>
      <c r="FN97" s="12">
        <f>INDEX('O3-8hr'!$A:$Y,$IU97+FN$23-$G$23,$IT97)</f>
        <v>59.000000000000007</v>
      </c>
      <c r="FO97" s="12">
        <f>INDEX('O3-8hr'!$A:$Y,$IU97+FO$23-$G$23,$IT97)</f>
        <v>55</v>
      </c>
      <c r="FP97" s="12">
        <f>INDEX('O3-8hr'!$A:$Y,$IU97+FP$23-$G$23,$IT97)</f>
        <v>58</v>
      </c>
      <c r="FQ97" s="12">
        <f>INDEX('O3-8hr'!$A:$Y,$IU97+FQ$23-$G$23,$IT97)</f>
        <v>50</v>
      </c>
      <c r="FR97" s="12">
        <f>INDEX('O3-8hr'!$A:$Y,$IU97+FR$23-$G$23,$IT97)</f>
        <v>56</v>
      </c>
      <c r="FS97" s="12">
        <f>INDEX('O3-8hr'!$A:$Y,$IU97+FS$23-$G$23,$IT97)</f>
        <v>52.000000000000007</v>
      </c>
      <c r="FT97" s="12">
        <f>INDEX('O3-8hr'!$A:$Y,$IU97+FT$23-$G$23,$IT97)</f>
        <v>48</v>
      </c>
      <c r="FU97" s="12">
        <f>INDEX('O3-8hr'!$A:$Y,$IU97+FU$23-$G$23,$IT97)</f>
        <v>51.000000000000007</v>
      </c>
      <c r="FV97" s="12">
        <f>INDEX('O3-8hr'!$A:$Y,$IU97+FV$23-$G$23,$IT97)</f>
        <v>52.000000000000007</v>
      </c>
      <c r="FW97" s="12">
        <f>INDEX('O3-8hr'!$A:$Y,$IU97+FW$23-$G$23,$IT97)</f>
        <v>60</v>
      </c>
      <c r="FX97" s="12">
        <f>INDEX('O3-8hr'!$A:$Y,$IU97+FX$23-$G$23,$IT97)</f>
        <v>48</v>
      </c>
      <c r="FY97" s="12">
        <f>INDEX('O3-8hr'!$A:$Y,$IU97+FY$23-$G$23,$IT97)</f>
        <v>34</v>
      </c>
      <c r="FZ97" s="12">
        <f>INDEX('O3-8hr'!$A:$Y,$IU97+FZ$23-$G$23,$IT97)</f>
        <v>52.000000000000007</v>
      </c>
      <c r="GA97" s="12">
        <f>INDEX('O3-8hr'!$A:$Y,$IU97+GA$23-$G$23,$IT97)</f>
        <v>67</v>
      </c>
      <c r="GB97" s="12">
        <f>INDEX('O3-8hr'!$A:$Y,$IU97+GB$23-$G$23,$IT97)</f>
        <v>52.000000000000007</v>
      </c>
      <c r="GC97" s="12">
        <f>INDEX('O3-8hr'!$A:$Y,$IU97+GC$23-$G$23,$IT97)</f>
        <v>53.000000000000007</v>
      </c>
      <c r="GD97" s="12">
        <f>INDEX('O3-8hr'!$A:$Y,$IU97+GD$23-$G$23,$IT97)</f>
        <v>54</v>
      </c>
      <c r="GE97" s="12">
        <f>INDEX('O3-8hr'!$A:$Y,$IU97+GE$23-$G$23,$IT97)</f>
        <v>49</v>
      </c>
      <c r="GF97" s="12">
        <f>INDEX('O3-8hr'!$A:$Y,$IU97+GF$23-$G$23,$IT97)</f>
        <v>57</v>
      </c>
      <c r="GG97" s="12">
        <f>INDEX('O3-8hr'!$A:$Y,$IU97+GG$23-$G$23,$IT97)</f>
        <v>56</v>
      </c>
      <c r="GH97" s="12">
        <f>INDEX('O3-8hr'!$A:$Y,$IU97+GH$23-$G$23,$IT97)</f>
        <v>80</v>
      </c>
      <c r="GI97" s="12">
        <f>INDEX('O3-8hr'!$A:$Y,$IU97+GI$23-$G$23,$IT97)</f>
        <v>40</v>
      </c>
      <c r="GJ97" s="12">
        <f>INDEX('O3-8hr'!$A:$Y,$IU97+GJ$23-$G$23,$IT97)</f>
        <v>32</v>
      </c>
      <c r="GK97" s="12">
        <f>INDEX('O3-8hr'!$A:$Y,$IU97+GK$23-$G$23,$IT97)</f>
        <v>34</v>
      </c>
      <c r="GL97" s="12">
        <f>INDEX('O3-8hr'!$A:$Y,$IU97+GL$23-$G$23,$IT97)</f>
        <v>49</v>
      </c>
      <c r="GM97" s="12">
        <f>INDEX('O3-8hr'!$A:$Y,$IU97+GM$23-$G$23,$IT97)</f>
        <v>37.000000000000007</v>
      </c>
      <c r="GN97" s="12">
        <f>INDEX('O3-8hr'!$A:$Y,$IU97+GN$23-$G$23,$IT97)</f>
        <v>34</v>
      </c>
      <c r="GO97" s="12">
        <f>INDEX('O3-8hr'!$A:$Y,$IU97+GO$23-$G$23,$IT97)</f>
        <v>41</v>
      </c>
      <c r="GP97" s="12">
        <f>INDEX('O3-8hr'!$A:$Y,$IU97+GP$23-$G$23,$IT97)</f>
        <v>60</v>
      </c>
      <c r="GQ97" s="12">
        <f>INDEX('O3-8hr'!$A:$Y,$IU97+GQ$23-$G$23,$IT97)</f>
        <v>65</v>
      </c>
      <c r="GR97" s="12">
        <f>INDEX('O3-8hr'!$A:$Y,$IU97+GR$23-$G$23,$IT97)</f>
        <v>63</v>
      </c>
      <c r="GS97" s="12">
        <f>INDEX('O3-8hr'!$A:$Y,$IU97+GS$23-$G$23,$IT97)</f>
        <v>40</v>
      </c>
      <c r="GT97" s="12">
        <f>INDEX('O3-8hr'!$A:$Y,$IU97+GT$23-$G$23,$IT97)</f>
        <v>42</v>
      </c>
      <c r="GU97" s="12">
        <f>INDEX('O3-8hr'!$A:$Y,$IU97+GU$23-$G$23,$IT97)</f>
        <v>49</v>
      </c>
      <c r="GV97" s="12">
        <f>INDEX('O3-8hr'!$A:$Y,$IU97+GV$23-$G$23,$IT97)</f>
        <v>68</v>
      </c>
      <c r="GW97" s="12">
        <f>INDEX('O3-8hr'!$A:$Y,$IU97+GW$23-$G$23,$IT97)</f>
        <v>37.000000000000007</v>
      </c>
      <c r="GX97" s="12">
        <f>INDEX('O3-8hr'!$A:$Y,$IU97+GX$23-$G$23,$IT97)</f>
        <v>40</v>
      </c>
      <c r="GY97" s="12">
        <f>INDEX('O3-8hr'!$A:$Y,$IU97+GY$23-$G$23,$IT97)</f>
        <v>45.000000000000007</v>
      </c>
      <c r="GZ97" s="12">
        <f>INDEX('O3-8hr'!$A:$Y,$IU97+GZ$23-$G$23,$IT97)</f>
        <v>35</v>
      </c>
      <c r="HA97" s="12">
        <f>INDEX('O3-8hr'!$A:$Y,$IU97+HA$23-$G$23,$IT97)</f>
        <v>26.000000000000004</v>
      </c>
      <c r="HB97" s="12">
        <f>INDEX('O3-8hr'!$A:$Y,$IU97+HB$23-$G$23,$IT97)</f>
        <v>42</v>
      </c>
      <c r="HC97" s="12">
        <f>INDEX('O3-8hr'!$A:$Y,$IU97+HC$23-$G$23,$IT97)</f>
        <v>61.000000000000007</v>
      </c>
      <c r="HD97" s="12">
        <f>INDEX('O3-8hr'!$A:$Y,$IU97+HD$23-$G$23,$IT97)</f>
        <v>61.000000000000007</v>
      </c>
      <c r="HE97" s="12">
        <f>INDEX('O3-8hr'!$A:$Y,$IU97+HE$23-$G$23,$IT97)</f>
        <v>78</v>
      </c>
      <c r="HF97" s="12">
        <f>INDEX('O3-8hr'!$A:$Y,$IU97+HF$23-$G$23,$IT97)</f>
        <v>28</v>
      </c>
      <c r="HG97" s="12">
        <f>INDEX('O3-8hr'!$A:$Y,$IU97+HG$23-$G$23,$IT97)</f>
        <v>36.000000000000007</v>
      </c>
      <c r="HH97" s="12">
        <f>INDEX('O3-8hr'!$A:$Y,$IU97+HH$23-$G$23,$IT97)</f>
        <v>42</v>
      </c>
      <c r="HI97" s="12">
        <f>INDEX('O3-8hr'!$A:$Y,$IU97+HI$23-$G$23,$IT97)</f>
        <v>39</v>
      </c>
      <c r="HJ97" s="12">
        <f>INDEX('O3-8hr'!$A:$Y,$IU97+HJ$23-$G$23,$IT97)</f>
        <v>34</v>
      </c>
      <c r="HK97" s="12">
        <f>INDEX('O3-8hr'!$A:$Y,$IU97+HK$23-$G$23,$IT97)</f>
        <v>26.000000000000004</v>
      </c>
      <c r="HL97" s="12">
        <f>INDEX('O3-8hr'!$A:$Y,$IU97+HL$23-$G$23,$IT97)</f>
        <v>23</v>
      </c>
      <c r="HM97" s="12">
        <f>INDEX('O3-8hr'!$A:$Y,$IU97+HM$23-$G$23,$IT97)</f>
        <v>17</v>
      </c>
      <c r="HN97" s="12">
        <f>INDEX('O3-8hr'!$A:$Y,$IU97+HN$23-$G$23,$IT97)</f>
        <v>13.000000000000002</v>
      </c>
      <c r="HO97" s="12">
        <f>INDEX('O3-8hr'!$A:$Y,$IU97+HO$23-$G$23,$IT97)</f>
        <v>41</v>
      </c>
      <c r="HP97" s="12">
        <f>INDEX('O3-8hr'!$A:$Y,$IU97+HP$23-$G$23,$IT97)</f>
        <v>21</v>
      </c>
      <c r="HQ97" s="12">
        <f>INDEX('O3-8hr'!$A:$Y,$IU97+HQ$23-$G$23,$IT97)</f>
        <v>26.000000000000004</v>
      </c>
      <c r="HR97" s="12">
        <f>INDEX('O3-8hr'!$A:$Y,$IU97+HR$23-$G$23,$IT97)</f>
        <v>38</v>
      </c>
      <c r="HS97" s="12">
        <f>INDEX('O3-8hr'!$A:$Y,$IU97+HS$23-$G$23,$IT97)</f>
        <v>39</v>
      </c>
      <c r="HT97" s="12">
        <f>INDEX('O3-8hr'!$A:$Y,$IU97+HT$23-$G$23,$IT97)</f>
        <v>23</v>
      </c>
      <c r="HU97" s="12">
        <f>INDEX('O3-8hr'!$A:$Y,$IU97+HU$23-$G$23,$IT97)</f>
        <v>22.000000000000004</v>
      </c>
      <c r="HV97" s="12">
        <f>INDEX('O3-8hr'!$A:$Y,$IU97+HV$23-$G$23,$IT97)</f>
        <v>35</v>
      </c>
      <c r="HW97" s="12">
        <f>INDEX('O3-8hr'!$A:$Y,$IU97+HW$23-$G$23,$IT97)</f>
        <v>27</v>
      </c>
      <c r="HX97" s="12">
        <f>INDEX('O3-8hr'!$A:$Y,$IU97+HX$23-$G$23,$IT97)</f>
        <v>35</v>
      </c>
      <c r="HY97" s="12">
        <f>INDEX('O3-8hr'!$A:$Y,$IU97+HY$23-$G$23,$IT97)</f>
        <v>24</v>
      </c>
      <c r="HZ97" s="12">
        <f>INDEX('O3-8hr'!$A:$Y,$IU97+HZ$23-$G$23,$IT97)</f>
        <v>27</v>
      </c>
      <c r="IA97" s="12">
        <f>INDEX('O3-8hr'!$A:$Y,$IU97+IA$23-$G$23,$IT97)</f>
        <v>36.000000000000007</v>
      </c>
      <c r="IB97" s="12">
        <f>INDEX('O3-8hr'!$A:$Y,$IU97+IB$23-$G$23,$IT97)</f>
        <v>36.000000000000007</v>
      </c>
      <c r="IC97" s="12">
        <f>INDEX('O3-8hr'!$A:$Y,$IU97+IC$23-$G$23,$IT97)</f>
        <v>33</v>
      </c>
      <c r="ID97" s="12">
        <f>INDEX('O3-8hr'!$A:$Y,$IU97+ID$23-$G$23,$IT97)</f>
        <v>42</v>
      </c>
      <c r="IE97" s="12">
        <f>INDEX('O3-8hr'!$A:$Y,$IU97+IE$23-$G$23,$IT97)</f>
        <v>47</v>
      </c>
      <c r="IF97" s="12">
        <f>INDEX('O3-8hr'!$A:$Y,$IU97+IF$23-$G$23,$IT97)</f>
        <v>40</v>
      </c>
      <c r="IG97" s="12">
        <f>INDEX('O3-8hr'!$A:$Y,$IU97+IG$23-$G$23,$IT97)</f>
        <v>32</v>
      </c>
      <c r="IH97" s="12">
        <f>INDEX('O3-8hr'!$A:$Y,$IU97+IH$23-$G$23,$IT97)</f>
        <v>22.000000000000004</v>
      </c>
      <c r="II97" s="12">
        <f>INDEX('O3-8hr'!$A:$Y,$IU97+II$23-$G$23,$IT97)</f>
        <v>32</v>
      </c>
      <c r="IJ97" s="12">
        <f>INDEX('O3-8hr'!$A:$Y,$IU97+IJ$23-$G$23,$IT97)</f>
        <v>35</v>
      </c>
      <c r="IK97" s="12">
        <f>INDEX('O3-8hr'!$A:$Y,$IU97+IK$23-$G$23,$IT97)</f>
        <v>27</v>
      </c>
      <c r="IL97" s="12">
        <f>INDEX('O3-8hr'!$A:$Y,$IU97+IL$23-$G$23,$IT97)</f>
        <v>32</v>
      </c>
      <c r="IM97" s="12">
        <f>INDEX('O3-8hr'!$A:$Y,$IU97+IM$23-$G$23,$IT97)</f>
        <v>28</v>
      </c>
      <c r="IN97" s="12">
        <f>INDEX('O3-8hr'!$A:$Y,$IU97+IN$23-$G$23,$IT97)</f>
        <v>35</v>
      </c>
      <c r="IO97" s="12">
        <f>INDEX('O3-8hr'!$A:$Y,$IU97+IO$23-$G$23,$IT97)</f>
        <v>33</v>
      </c>
      <c r="IP97" s="12">
        <f>INDEX('O3-8hr'!$A:$Y,$IU97+IP$23-$G$23,$IT97)</f>
        <v>40</v>
      </c>
      <c r="IQ97" s="17">
        <f>INDEX('O3-8hr'!$A:$Y,$IU97+IQ$23-$G$23,$IT97)</f>
        <v>25</v>
      </c>
      <c r="IR97" s="26">
        <f t="shared" si="59"/>
        <v>84</v>
      </c>
      <c r="IT97" s="26">
        <f>MATCH($B97,'O3-8hr'!$1:$1,0)</f>
        <v>24</v>
      </c>
      <c r="IU97" s="38">
        <f>MATCH(DATE($A97,$IT$19,$IU$19),'O3-8hr'!$B:$B,0)</f>
        <v>431</v>
      </c>
    </row>
    <row r="98" spans="1:255" ht="12.75" customHeight="1" x14ac:dyDescent="0.2">
      <c r="A98" s="87">
        <v>2016</v>
      </c>
      <c r="B98" s="87">
        <v>421010048</v>
      </c>
      <c r="C98" s="89">
        <f>INDEX(Sites!$A:$N,MATCH($B98,Sites!$A:$A,0),2)</f>
        <v>39.991388999999998</v>
      </c>
      <c r="D98" s="87" t="str">
        <f>INDEX(Sites!$A:$N,MATCH($B98,Sites!$A:$A,0),4)</f>
        <v>PA</v>
      </c>
      <c r="E98" s="87" t="str">
        <f>INDEX(Sites!$A:$N,MATCH($B98,Sites!$A:$A,0),10)</f>
        <v>22.0</v>
      </c>
      <c r="F98" s="149" t="str">
        <f>INDEX(Sites!$A:$N,MATCH($B98,Sites!$A:$A,0),6)</f>
        <v>Philadelphia (NEW)</v>
      </c>
      <c r="G98" s="16">
        <f>INDEX('O3-8hr'!$A:$Y,$IU98+G$23-$G$23,$IT98)</f>
        <v>39</v>
      </c>
      <c r="H98" s="11">
        <f>INDEX('O3-8hr'!$A:$Y,$IU98+H$23-$G$23,$IT98)</f>
        <v>33</v>
      </c>
      <c r="I98" s="11">
        <f>INDEX('O3-8hr'!$A:$Y,$IU98+I$23-$G$23,$IT98)</f>
        <v>29</v>
      </c>
      <c r="J98" s="11">
        <f>INDEX('O3-8hr'!$A:$Y,$IU98+J$23-$G$23,$IT98)</f>
        <v>22.000000000000004</v>
      </c>
      <c r="K98" s="11">
        <f>INDEX('O3-8hr'!$A:$Y,$IU98+K$23-$G$23,$IT98)</f>
        <v>36.000000000000007</v>
      </c>
      <c r="L98" s="11">
        <f>INDEX('O3-8hr'!$A:$Y,$IU98+L$23-$G$23,$IT98)</f>
        <v>33</v>
      </c>
      <c r="M98" s="11">
        <f>INDEX('O3-8hr'!$A:$Y,$IU98+M$23-$G$23,$IT98)</f>
        <v>37.000000000000007</v>
      </c>
      <c r="N98" s="11">
        <f>INDEX('O3-8hr'!$A:$Y,$IU98+N$23-$G$23,$IT98)</f>
        <v>34</v>
      </c>
      <c r="O98" s="11">
        <f>INDEX('O3-8hr'!$A:$Y,$IU98+O$23-$G$23,$IT98)</f>
        <v>45.000000000000007</v>
      </c>
      <c r="P98" s="11">
        <f>INDEX('O3-8hr'!$A:$Y,$IU98+P$23-$G$23,$IT98)</f>
        <v>46</v>
      </c>
      <c r="Q98" s="11">
        <f>INDEX('O3-8hr'!$A:$Y,$IU98+Q$23-$G$23,$IT98)</f>
        <v>32</v>
      </c>
      <c r="R98" s="11">
        <f>INDEX('O3-8hr'!$A:$Y,$IU98+R$23-$G$23,$IT98)</f>
        <v>31</v>
      </c>
      <c r="S98" s="11">
        <f>INDEX('O3-8hr'!$A:$Y,$IU98+S$23-$G$23,$IT98)</f>
        <v>37.000000000000007</v>
      </c>
      <c r="T98" s="11">
        <f>INDEX('O3-8hr'!$A:$Y,$IU98+T$23-$G$23,$IT98)</f>
        <v>32</v>
      </c>
      <c r="U98" s="11">
        <f>INDEX('O3-8hr'!$A:$Y,$IU98+U$23-$G$23,$IT98)</f>
        <v>17</v>
      </c>
      <c r="V98" s="11">
        <f>INDEX('O3-8hr'!$A:$Y,$IU98+V$23-$G$23,$IT98)</f>
        <v>35</v>
      </c>
      <c r="W98" s="11">
        <f>INDEX('O3-8hr'!$A:$Y,$IU98+W$23-$G$23,$IT98)</f>
        <v>31</v>
      </c>
      <c r="X98" s="11">
        <f>INDEX('O3-8hr'!$A:$Y,$IU98+X$23-$G$23,$IT98)</f>
        <v>37.000000000000007</v>
      </c>
      <c r="Y98" s="11">
        <f>INDEX('O3-8hr'!$A:$Y,$IU98+Y$23-$G$23,$IT98)</f>
        <v>35</v>
      </c>
      <c r="Z98" s="11">
        <f>INDEX('O3-8hr'!$A:$Y,$IU98+Z$23-$G$23,$IT98)</f>
        <v>37.000000000000007</v>
      </c>
      <c r="AA98" s="11">
        <f>INDEX('O3-8hr'!$A:$Y,$IU98+AA$23-$G$23,$IT98)</f>
        <v>39</v>
      </c>
      <c r="AB98" s="11">
        <f>INDEX('O3-8hr'!$A:$Y,$IU98+AB$23-$G$23,$IT98)</f>
        <v>41</v>
      </c>
      <c r="AC98" s="11">
        <f>INDEX('O3-8hr'!$A:$Y,$IU98+AC$23-$G$23,$IT98)</f>
        <v>46</v>
      </c>
      <c r="AD98" s="11">
        <f>INDEX('O3-8hr'!$A:$Y,$IU98+AD$23-$G$23,$IT98)</f>
        <v>42</v>
      </c>
      <c r="AE98" s="11">
        <f>INDEX('O3-8hr'!$A:$Y,$IU98+AE$23-$G$23,$IT98)</f>
        <v>39</v>
      </c>
      <c r="AF98" s="11">
        <f>INDEX('O3-8hr'!$A:$Y,$IU98+AF$23-$G$23,$IT98)</f>
        <v>39</v>
      </c>
      <c r="AG98" s="11">
        <f>INDEX('O3-8hr'!$A:$Y,$IU98+AG$23-$G$23,$IT98)</f>
        <v>37.000000000000007</v>
      </c>
      <c r="AH98" s="11">
        <f>INDEX('O3-8hr'!$A:$Y,$IU98+AH$23-$G$23,$IT98)</f>
        <v>41</v>
      </c>
      <c r="AI98" s="11">
        <f>INDEX('O3-8hr'!$A:$Y,$IU98+AI$23-$G$23,$IT98)</f>
        <v>43</v>
      </c>
      <c r="AJ98" s="11">
        <f>INDEX('O3-8hr'!$A:$Y,$IU98+AJ$23-$G$23,$IT98)</f>
        <v>45.000000000000007</v>
      </c>
      <c r="AK98" s="11">
        <f>INDEX('O3-8hr'!$A:$Y,$IU98+AK$23-$G$23,$IT98)</f>
        <v>46</v>
      </c>
      <c r="AL98" s="11">
        <f>INDEX('O3-8hr'!$A:$Y,$IU98+AL$23-$G$23,$IT98)</f>
        <v>40</v>
      </c>
      <c r="AM98" s="11">
        <f>INDEX('O3-8hr'!$A:$Y,$IU98+AM$23-$G$23,$IT98)</f>
        <v>39</v>
      </c>
      <c r="AN98" s="11">
        <f>INDEX('O3-8hr'!$A:$Y,$IU98+AN$23-$G$23,$IT98)</f>
        <v>42</v>
      </c>
      <c r="AO98" s="11">
        <f>INDEX('O3-8hr'!$A:$Y,$IU98+AO$23-$G$23,$IT98)</f>
        <v>30</v>
      </c>
      <c r="AP98" s="11">
        <f>INDEX('O3-8hr'!$A:$Y,$IU98+AP$23-$G$23,$IT98)</f>
        <v>38</v>
      </c>
      <c r="AQ98" s="11">
        <f>INDEX('O3-8hr'!$A:$Y,$IU98+AQ$23-$G$23,$IT98)</f>
        <v>48</v>
      </c>
      <c r="AR98" s="11">
        <f>INDEX('O3-8hr'!$A:$Y,$IU98+AR$23-$G$23,$IT98)</f>
        <v>41</v>
      </c>
      <c r="AS98" s="11">
        <f>INDEX('O3-8hr'!$A:$Y,$IU98+AS$23-$G$23,$IT98)</f>
        <v>37.000000000000007</v>
      </c>
      <c r="AT98" s="11">
        <f>INDEX('O3-8hr'!$A:$Y,$IU98+AT$23-$G$23,$IT98)</f>
        <v>36.000000000000007</v>
      </c>
      <c r="AU98" s="11">
        <f>INDEX('O3-8hr'!$A:$Y,$IU98+AU$23-$G$23,$IT98)</f>
        <v>42</v>
      </c>
      <c r="AV98" s="11">
        <f>INDEX('O3-8hr'!$A:$Y,$IU98+AV$23-$G$23,$IT98)</f>
        <v>45.000000000000007</v>
      </c>
      <c r="AW98" s="11">
        <f>INDEX('O3-8hr'!$A:$Y,$IU98+AW$23-$G$23,$IT98)</f>
        <v>37.000000000000007</v>
      </c>
      <c r="AX98" s="11">
        <f>INDEX('O3-8hr'!$A:$Y,$IU98+AX$23-$G$23,$IT98)</f>
        <v>38</v>
      </c>
      <c r="AY98" s="11">
        <f>INDEX('O3-8hr'!$A:$Y,$IU98+AY$23-$G$23,$IT98)</f>
        <v>40</v>
      </c>
      <c r="AZ98" s="11">
        <f>INDEX('O3-8hr'!$A:$Y,$IU98+AZ$23-$G$23,$IT98)</f>
        <v>40</v>
      </c>
      <c r="BA98" s="11">
        <f>INDEX('O3-8hr'!$A:$Y,$IU98+BA$23-$G$23,$IT98)</f>
        <v>49</v>
      </c>
      <c r="BB98" s="11">
        <f>INDEX('O3-8hr'!$A:$Y,$IU98+BB$23-$G$23,$IT98)</f>
        <v>59.000000000000007</v>
      </c>
      <c r="BC98" s="11">
        <f>INDEX('O3-8hr'!$A:$Y,$IU98+BC$23-$G$23,$IT98)</f>
        <v>60</v>
      </c>
      <c r="BD98" s="11">
        <f>INDEX('O3-8hr'!$A:$Y,$IU98+BD$23-$G$23,$IT98)</f>
        <v>51.000000000000007</v>
      </c>
      <c r="BE98" s="11">
        <f>INDEX('O3-8hr'!$A:$Y,$IU98+BE$23-$G$23,$IT98)</f>
        <v>52.000000000000007</v>
      </c>
      <c r="BF98" s="11">
        <f>INDEX('O3-8hr'!$A:$Y,$IU98+BF$23-$G$23,$IT98)</f>
        <v>53.000000000000007</v>
      </c>
      <c r="BG98" s="11">
        <f>INDEX('O3-8hr'!$A:$Y,$IU98+BG$23-$G$23,$IT98)</f>
        <v>53.000000000000007</v>
      </c>
      <c r="BH98" s="11">
        <f>INDEX('O3-8hr'!$A:$Y,$IU98+BH$23-$G$23,$IT98)</f>
        <v>38</v>
      </c>
      <c r="BI98" s="11">
        <f>INDEX('O3-8hr'!$A:$Y,$IU98+BI$23-$G$23,$IT98)</f>
        <v>50</v>
      </c>
      <c r="BJ98" s="11">
        <f>INDEX('O3-8hr'!$A:$Y,$IU98+BJ$23-$G$23,$IT98)</f>
        <v>54</v>
      </c>
      <c r="BK98" s="11">
        <f>INDEX('O3-8hr'!$A:$Y,$IU98+BK$23-$G$23,$IT98)</f>
        <v>45.000000000000007</v>
      </c>
      <c r="BL98" s="11">
        <f>INDEX('O3-8hr'!$A:$Y,$IU98+BL$23-$G$23,$IT98)</f>
        <v>24</v>
      </c>
      <c r="BM98" s="11">
        <f>INDEX('O3-8hr'!$A:$Y,$IU98+BM$23-$G$23,$IT98)</f>
        <v>38</v>
      </c>
      <c r="BN98" s="11">
        <f>INDEX('O3-8hr'!$A:$Y,$IU98+BN$23-$G$23,$IT98)</f>
        <v>34</v>
      </c>
      <c r="BO98" s="11">
        <f>INDEX('O3-8hr'!$A:$Y,$IU98+BO$23-$G$23,$IT98)</f>
        <v>43</v>
      </c>
      <c r="BP98" s="11">
        <f>INDEX('O3-8hr'!$A:$Y,$IU98+BP$23-$G$23,$IT98)</f>
        <v>32</v>
      </c>
      <c r="BQ98" s="11">
        <f>INDEX('O3-8hr'!$A:$Y,$IU98+BQ$23-$G$23,$IT98)</f>
        <v>21</v>
      </c>
      <c r="BR98" s="11">
        <f>INDEX('O3-8hr'!$A:$Y,$IU98+BR$23-$G$23,$IT98)</f>
        <v>25</v>
      </c>
      <c r="BS98" s="11">
        <f>INDEX('O3-8hr'!$A:$Y,$IU98+BS$23-$G$23,$IT98)</f>
        <v>26.000000000000004</v>
      </c>
      <c r="BT98" s="11">
        <f>INDEX('O3-8hr'!$A:$Y,$IU98+BT$23-$G$23,$IT98)</f>
        <v>23</v>
      </c>
      <c r="BU98" s="11">
        <f>INDEX('O3-8hr'!$A:$Y,$IU98+BU$23-$G$23,$IT98)</f>
        <v>23</v>
      </c>
      <c r="BV98" s="11">
        <f>INDEX('O3-8hr'!$A:$Y,$IU98+BV$23-$G$23,$IT98)</f>
        <v>31</v>
      </c>
      <c r="BW98" s="11">
        <f>INDEX('O3-8hr'!$A:$Y,$IU98+BW$23-$G$23,$IT98)</f>
        <v>41</v>
      </c>
      <c r="BX98" s="11">
        <f>INDEX('O3-8hr'!$A:$Y,$IU98+BX$23-$G$23,$IT98)</f>
        <v>33</v>
      </c>
      <c r="BY98" s="11">
        <f>INDEX('O3-8hr'!$A:$Y,$IU98+BY$23-$G$23,$IT98)</f>
        <v>33</v>
      </c>
      <c r="BZ98" s="11">
        <f>INDEX('O3-8hr'!$A:$Y,$IU98+BZ$23-$G$23,$IT98)</f>
        <v>28</v>
      </c>
      <c r="CA98" s="11">
        <f>INDEX('O3-8hr'!$A:$Y,$IU98+CA$23-$G$23,$IT98)</f>
        <v>54</v>
      </c>
      <c r="CB98" s="11">
        <f>INDEX('O3-8hr'!$A:$Y,$IU98+CB$23-$G$23,$IT98)</f>
        <v>19</v>
      </c>
      <c r="CC98" s="11">
        <f>INDEX('O3-8hr'!$A:$Y,$IU98+CC$23-$G$23,$IT98)</f>
        <v>48</v>
      </c>
      <c r="CD98" s="11">
        <f>INDEX('O3-8hr'!$A:$Y,$IU98+CD$23-$G$23,$IT98)</f>
        <v>34</v>
      </c>
      <c r="CE98" s="11">
        <f>INDEX('O3-8hr'!$A:$Y,$IU98+CE$23-$G$23,$IT98)</f>
        <v>39</v>
      </c>
      <c r="CF98" s="11">
        <f>INDEX('O3-8hr'!$A:$Y,$IU98+CF$23-$G$23,$IT98)</f>
        <v>31</v>
      </c>
      <c r="CG98" s="11">
        <f>INDEX('O3-8hr'!$A:$Y,$IU98+CG$23-$G$23,$IT98)</f>
        <v>40</v>
      </c>
      <c r="CH98" s="11">
        <f>INDEX('O3-8hr'!$A:$Y,$IU98+CH$23-$G$23,$IT98)</f>
        <v>47</v>
      </c>
      <c r="CI98" s="11">
        <f>INDEX('O3-8hr'!$A:$Y,$IU98+CI$23-$G$23,$IT98)</f>
        <v>53.000000000000007</v>
      </c>
      <c r="CJ98" s="11">
        <f>INDEX('O3-8hr'!$A:$Y,$IU98+CJ$23-$G$23,$IT98)</f>
        <v>38</v>
      </c>
      <c r="CK98" s="11">
        <f>INDEX('O3-8hr'!$A:$Y,$IU98+CK$23-$G$23,$IT98)</f>
        <v>44.000000000000007</v>
      </c>
      <c r="CL98" s="11">
        <f>INDEX('O3-8hr'!$A:$Y,$IU98+CL$23-$G$23,$IT98)</f>
        <v>50</v>
      </c>
      <c r="CM98" s="11">
        <f>INDEX('O3-8hr'!$A:$Y,$IU98+CM$23-$G$23,$IT98)</f>
        <v>47</v>
      </c>
      <c r="CN98" s="11">
        <f>INDEX('O3-8hr'!$A:$Y,$IU98+CN$23-$G$23,$IT98)</f>
        <v>77</v>
      </c>
      <c r="CO98" s="11">
        <f>INDEX('O3-8hr'!$A:$Y,$IU98+CO$23-$G$23,$IT98)</f>
        <v>71.000000000000014</v>
      </c>
      <c r="CP98" s="11">
        <f>INDEX('O3-8hr'!$A:$Y,$IU98+CP$23-$G$23,$IT98)</f>
        <v>54</v>
      </c>
      <c r="CQ98" s="11">
        <f>INDEX('O3-8hr'!$A:$Y,$IU98+CQ$23-$G$23,$IT98)</f>
        <v>60</v>
      </c>
      <c r="CR98" s="11">
        <f>INDEX('O3-8hr'!$A:$Y,$IU98+CR$23-$G$23,$IT98)</f>
        <v>41</v>
      </c>
      <c r="CS98" s="11">
        <f>INDEX('O3-8hr'!$A:$Y,$IU98+CS$23-$G$23,$IT98)</f>
        <v>38</v>
      </c>
      <c r="CT98" s="11">
        <f>INDEX('O3-8hr'!$A:$Y,$IU98+CT$23-$G$23,$IT98)</f>
        <v>59.000000000000007</v>
      </c>
      <c r="CU98" s="11">
        <f>INDEX('O3-8hr'!$A:$Y,$IU98+CU$23-$G$23,$IT98)</f>
        <v>58</v>
      </c>
      <c r="CV98" s="11">
        <f>INDEX('O3-8hr'!$A:$Y,$IU98+CV$23-$G$23,$IT98)</f>
        <v>41</v>
      </c>
      <c r="CW98" s="11">
        <f>INDEX('O3-8hr'!$A:$Y,$IU98+CW$23-$G$23,$IT98)</f>
        <v>17</v>
      </c>
      <c r="CX98" s="11">
        <f>INDEX('O3-8hr'!$A:$Y,$IU98+CX$23-$G$23,$IT98)</f>
        <v>52.000000000000007</v>
      </c>
      <c r="CY98" s="11">
        <f>INDEX('O3-8hr'!$A:$Y,$IU98+CY$23-$G$23,$IT98)</f>
        <v>36.000000000000007</v>
      </c>
      <c r="CZ98" s="11">
        <f>INDEX('O3-8hr'!$A:$Y,$IU98+CZ$23-$G$23,$IT98)</f>
        <v>55</v>
      </c>
      <c r="DA98" s="11">
        <f>INDEX('O3-8hr'!$A:$Y,$IU98+DA$23-$G$23,$IT98)</f>
        <v>59.000000000000007</v>
      </c>
      <c r="DB98" s="11">
        <f>INDEX('O3-8hr'!$A:$Y,$IU98+DB$23-$G$23,$IT98)</f>
        <v>33</v>
      </c>
      <c r="DC98" s="11">
        <f>INDEX('O3-8hr'!$A:$Y,$IU98+DC$23-$G$23,$IT98)</f>
        <v>42</v>
      </c>
      <c r="DD98" s="11">
        <f>INDEX('O3-8hr'!$A:$Y,$IU98+DD$23-$G$23,$IT98)</f>
        <v>42</v>
      </c>
      <c r="DE98" s="11">
        <f>INDEX('O3-8hr'!$A:$Y,$IU98+DE$23-$G$23,$IT98)</f>
        <v>71.000000000000014</v>
      </c>
      <c r="DF98" s="11">
        <f>INDEX('O3-8hr'!$A:$Y,$IU98+DF$23-$G$23,$IT98)</f>
        <v>52.000000000000007</v>
      </c>
      <c r="DG98" s="11">
        <f>INDEX('O3-8hr'!$A:$Y,$IU98+DG$23-$G$23,$IT98)</f>
        <v>34</v>
      </c>
      <c r="DH98" s="11">
        <f>INDEX('O3-8hr'!$A:$Y,$IU98+DH$23-$G$23,$IT98)</f>
        <v>51.000000000000007</v>
      </c>
      <c r="DI98" s="11">
        <f>INDEX('O3-8hr'!$A:$Y,$IU98+DI$23-$G$23,$IT98)</f>
        <v>65</v>
      </c>
      <c r="DJ98" s="11">
        <f>INDEX('O3-8hr'!$A:$Y,$IU98+DJ$23-$G$23,$IT98)</f>
        <v>32</v>
      </c>
      <c r="DK98" s="11">
        <f>INDEX('O3-8hr'!$A:$Y,$IU98+DK$23-$G$23,$IT98)</f>
        <v>61.000000000000007</v>
      </c>
      <c r="DL98" s="11">
        <f>INDEX('O3-8hr'!$A:$Y,$IU98+DL$23-$G$23,$IT98)</f>
        <v>63</v>
      </c>
      <c r="DM98" s="11">
        <f>INDEX('O3-8hr'!$A:$Y,$IU98+DM$23-$G$23,$IT98)</f>
        <v>58</v>
      </c>
      <c r="DN98" s="11">
        <f>INDEX('O3-8hr'!$A:$Y,$IU98+DN$23-$G$23,$IT98)</f>
        <v>71.000000000000014</v>
      </c>
      <c r="DO98" s="11">
        <f>INDEX('O3-8hr'!$A:$Y,$IU98+DO$23-$G$23,$IT98)</f>
        <v>58</v>
      </c>
      <c r="DP98" s="11">
        <f>INDEX('O3-8hr'!$A:$Y,$IU98+DP$23-$G$23,$IT98)</f>
        <v>55</v>
      </c>
      <c r="DQ98" s="11">
        <f>INDEX('O3-8hr'!$A:$Y,$IU98+DQ$23-$G$23,$IT98)</f>
        <v>56</v>
      </c>
      <c r="DR98" s="11">
        <f>INDEX('O3-8hr'!$A:$Y,$IU98+DR$23-$G$23,$IT98)</f>
        <v>53.000000000000007</v>
      </c>
      <c r="DS98" s="11">
        <f>INDEX('O3-8hr'!$A:$Y,$IU98+DS$23-$G$23,$IT98)</f>
        <v>56</v>
      </c>
      <c r="DT98" s="11">
        <f>INDEX('O3-8hr'!$A:$Y,$IU98+DT$23-$G$23,$IT98)</f>
        <v>68</v>
      </c>
      <c r="DU98" s="11">
        <f>INDEX('O3-8hr'!$A:$Y,$IU98+DU$23-$G$23,$IT98)</f>
        <v>52.000000000000007</v>
      </c>
      <c r="DV98" s="11">
        <f>INDEX('O3-8hr'!$A:$Y,$IU98+DV$23-$G$23,$IT98)</f>
        <v>44.000000000000007</v>
      </c>
      <c r="DW98" s="11">
        <f>INDEX('O3-8hr'!$A:$Y,$IU98+DW$23-$G$23,$IT98)</f>
        <v>49</v>
      </c>
      <c r="DX98" s="11">
        <f>INDEX('O3-8hr'!$A:$Y,$IU98+DX$23-$G$23,$IT98)</f>
        <v>62</v>
      </c>
      <c r="DY98" s="11">
        <f>INDEX('O3-8hr'!$A:$Y,$IU98+DY$23-$G$23,$IT98)</f>
        <v>47</v>
      </c>
      <c r="DZ98" s="11">
        <f>INDEX('O3-8hr'!$A:$Y,$IU98+DZ$23-$G$23,$IT98)</f>
        <v>36.000000000000007</v>
      </c>
      <c r="EA98" s="11">
        <f>INDEX('O3-8hr'!$A:$Y,$IU98+EA$23-$G$23,$IT98)</f>
        <v>43</v>
      </c>
      <c r="EB98" s="11">
        <f>INDEX('O3-8hr'!$A:$Y,$IU98+EB$23-$G$23,$IT98)</f>
        <v>48</v>
      </c>
      <c r="EC98" s="11">
        <f>INDEX('O3-8hr'!$A:$Y,$IU98+EC$23-$G$23,$IT98)</f>
        <v>40</v>
      </c>
      <c r="ED98" s="11">
        <f>INDEX('O3-8hr'!$A:$Y,$IU98+ED$23-$G$23,$IT98)</f>
        <v>59.000000000000007</v>
      </c>
      <c r="EE98" s="11">
        <f>INDEX('O3-8hr'!$A:$Y,$IU98+EE$23-$G$23,$IT98)</f>
        <v>62</v>
      </c>
      <c r="EF98" s="11">
        <f>INDEX('O3-8hr'!$A:$Y,$IU98+EF$23-$G$23,$IT98)</f>
        <v>66</v>
      </c>
      <c r="EG98" s="11">
        <f>INDEX('O3-8hr'!$A:$Y,$IU98+EG$23-$G$23,$IT98)</f>
        <v>27</v>
      </c>
      <c r="EH98" s="11">
        <f>INDEX('O3-8hr'!$A:$Y,$IU98+EH$23-$G$23,$IT98)</f>
        <v>39</v>
      </c>
      <c r="EI98" s="11">
        <f>INDEX('O3-8hr'!$A:$Y,$IU98+EI$23-$G$23,$IT98)</f>
        <v>44.000000000000007</v>
      </c>
      <c r="EJ98" s="11">
        <f>INDEX('O3-8hr'!$A:$Y,$IU98+EJ$23-$G$23,$IT98)</f>
        <v>57</v>
      </c>
      <c r="EK98" s="11">
        <f>INDEX('O3-8hr'!$A:$Y,$IU98+EK$23-$G$23,$IT98)</f>
        <v>28</v>
      </c>
      <c r="EL98" s="11">
        <f>INDEX('O3-8hr'!$A:$Y,$IU98+EL$23-$G$23,$IT98)</f>
        <v>53.000000000000007</v>
      </c>
      <c r="EM98" s="11">
        <f>INDEX('O3-8hr'!$A:$Y,$IU98+EM$23-$G$23,$IT98)</f>
        <v>57</v>
      </c>
      <c r="EN98" s="11">
        <f>INDEX('O3-8hr'!$A:$Y,$IU98+EN$23-$G$23,$IT98)</f>
        <v>65</v>
      </c>
      <c r="EO98" s="11">
        <f>INDEX('O3-8hr'!$A:$Y,$IU98+EO$23-$G$23,$IT98)</f>
        <v>61.000000000000007</v>
      </c>
      <c r="EP98" s="11">
        <f>INDEX('O3-8hr'!$A:$Y,$IU98+EP$23-$G$23,$IT98)</f>
        <v>55</v>
      </c>
      <c r="EQ98" s="11">
        <f>INDEX('O3-8hr'!$A:$Y,$IU98+EQ$23-$G$23,$IT98)</f>
        <v>46</v>
      </c>
      <c r="ER98" s="11">
        <f>INDEX('O3-8hr'!$A:$Y,$IU98+ER$23-$G$23,$IT98)</f>
        <v>64</v>
      </c>
      <c r="ES98" s="11">
        <f>INDEX('O3-8hr'!$A:$Y,$IU98+ES$23-$G$23,$IT98)</f>
        <v>75</v>
      </c>
      <c r="ET98" s="11">
        <f>INDEX('O3-8hr'!$A:$Y,$IU98+ET$23-$G$23,$IT98)</f>
        <v>82</v>
      </c>
      <c r="EU98" s="11">
        <f>INDEX('O3-8hr'!$A:$Y,$IU98+EU$23-$G$23,$IT98)</f>
        <v>62</v>
      </c>
      <c r="EV98" s="11">
        <f>INDEX('O3-8hr'!$A:$Y,$IU98+EV$23-$G$23,$IT98)</f>
        <v>60</v>
      </c>
      <c r="EW98" s="11">
        <f>INDEX('O3-8hr'!$A:$Y,$IU98+EW$23-$G$23,$IT98)</f>
        <v>65</v>
      </c>
      <c r="EX98" s="11">
        <f>INDEX('O3-8hr'!$A:$Y,$IU98+EX$23-$G$23,$IT98)</f>
        <v>56</v>
      </c>
      <c r="EY98" s="11">
        <f>INDEX('O3-8hr'!$A:$Y,$IU98+EY$23-$G$23,$IT98)</f>
        <v>65</v>
      </c>
      <c r="EZ98" s="11">
        <f>INDEX('O3-8hr'!$A:$Y,$IU98+EZ$23-$G$23,$IT98)</f>
        <v>59.000000000000007</v>
      </c>
      <c r="FA98" s="11">
        <f>INDEX('O3-8hr'!$A:$Y,$IU98+FA$23-$G$23,$IT98)</f>
        <v>58</v>
      </c>
      <c r="FB98" s="11">
        <f>INDEX('O3-8hr'!$A:$Y,$IU98+FB$23-$G$23,$IT98)</f>
        <v>59.000000000000007</v>
      </c>
      <c r="FC98" s="11">
        <f>INDEX('O3-8hr'!$A:$Y,$IU98+FC$23-$G$23,$IT98)</f>
        <v>48</v>
      </c>
      <c r="FD98" s="11">
        <f>INDEX('O3-8hr'!$A:$Y,$IU98+FD$23-$G$23,$IT98)</f>
        <v>27</v>
      </c>
      <c r="FE98" s="11">
        <f>INDEX('O3-8hr'!$A:$Y,$IU98+FE$23-$G$23,$IT98)</f>
        <v>29</v>
      </c>
      <c r="FF98" s="11">
        <f>INDEX('O3-8hr'!$A:$Y,$IU98+FF$23-$G$23,$IT98)</f>
        <v>39</v>
      </c>
      <c r="FG98" s="11">
        <f>INDEX('O3-8hr'!$A:$Y,$IU98+FG$23-$G$23,$IT98)</f>
        <v>35</v>
      </c>
      <c r="FH98" s="11">
        <f>INDEX('O3-8hr'!$A:$Y,$IU98+FH$23-$G$23,$IT98)</f>
        <v>47</v>
      </c>
      <c r="FI98" s="11">
        <f>INDEX('O3-8hr'!$A:$Y,$IU98+FI$23-$G$23,$IT98)</f>
        <v>51.000000000000007</v>
      </c>
      <c r="FJ98" s="11">
        <f>INDEX('O3-8hr'!$A:$Y,$IU98+FJ$23-$G$23,$IT98)</f>
        <v>40</v>
      </c>
      <c r="FK98" s="11">
        <f>INDEX('O3-8hr'!$A:$Y,$IU98+FK$23-$G$23,$IT98)</f>
        <v>42</v>
      </c>
      <c r="FL98" s="11">
        <f>INDEX('O3-8hr'!$A:$Y,$IU98+FL$23-$G$23,$IT98)</f>
        <v>51.000000000000007</v>
      </c>
      <c r="FM98" s="11">
        <f>INDEX('O3-8hr'!$A:$Y,$IU98+FM$23-$G$23,$IT98)</f>
        <v>36.000000000000007</v>
      </c>
      <c r="FN98" s="11">
        <f>INDEX('O3-8hr'!$A:$Y,$IU98+FN$23-$G$23,$IT98)</f>
        <v>47</v>
      </c>
      <c r="FO98" s="11">
        <f>INDEX('O3-8hr'!$A:$Y,$IU98+FO$23-$G$23,$IT98)</f>
        <v>61.000000000000007</v>
      </c>
      <c r="FP98" s="11">
        <f>INDEX('O3-8hr'!$A:$Y,$IU98+FP$23-$G$23,$IT98)</f>
        <v>50</v>
      </c>
      <c r="FQ98" s="11">
        <f>INDEX('O3-8hr'!$A:$Y,$IU98+FQ$23-$G$23,$IT98)</f>
        <v>46</v>
      </c>
      <c r="FR98" s="11">
        <f>INDEX('O3-8hr'!$A:$Y,$IU98+FR$23-$G$23,$IT98)</f>
        <v>51.000000000000007</v>
      </c>
      <c r="FS98" s="11">
        <f>INDEX('O3-8hr'!$A:$Y,$IU98+FS$23-$G$23,$IT98)</f>
        <v>47</v>
      </c>
      <c r="FT98" s="11">
        <f>INDEX('O3-8hr'!$A:$Y,$IU98+FT$23-$G$23,$IT98)</f>
        <v>50</v>
      </c>
      <c r="FU98" s="11">
        <f>INDEX('O3-8hr'!$A:$Y,$IU98+FU$23-$G$23,$IT98)</f>
        <v>49</v>
      </c>
      <c r="FV98" s="11">
        <f>INDEX('O3-8hr'!$A:$Y,$IU98+FV$23-$G$23,$IT98)</f>
        <v>53.000000000000007</v>
      </c>
      <c r="FW98" s="11">
        <f>INDEX('O3-8hr'!$A:$Y,$IU98+FW$23-$G$23,$IT98)</f>
        <v>58</v>
      </c>
      <c r="FX98" s="11">
        <f>INDEX('O3-8hr'!$A:$Y,$IU98+FX$23-$G$23,$IT98)</f>
        <v>48</v>
      </c>
      <c r="FY98" s="11">
        <f>INDEX('O3-8hr'!$A:$Y,$IU98+FY$23-$G$23,$IT98)</f>
        <v>31</v>
      </c>
      <c r="FZ98" s="11">
        <f>INDEX('O3-8hr'!$A:$Y,$IU98+FZ$23-$G$23,$IT98)</f>
        <v>53.000000000000007</v>
      </c>
      <c r="GA98" s="11">
        <f>INDEX('O3-8hr'!$A:$Y,$IU98+GA$23-$G$23,$IT98)</f>
        <v>60</v>
      </c>
      <c r="GB98" s="11">
        <f>INDEX('O3-8hr'!$A:$Y,$IU98+GB$23-$G$23,$IT98)</f>
        <v>50</v>
      </c>
      <c r="GC98" s="11">
        <f>INDEX('O3-8hr'!$A:$Y,$IU98+GC$23-$G$23,$IT98)</f>
        <v>50</v>
      </c>
      <c r="GD98" s="11">
        <f>INDEX('O3-8hr'!$A:$Y,$IU98+GD$23-$G$23,$IT98)</f>
        <v>52.000000000000007</v>
      </c>
      <c r="GE98" s="11">
        <f>INDEX('O3-8hr'!$A:$Y,$IU98+GE$23-$G$23,$IT98)</f>
        <v>50</v>
      </c>
      <c r="GF98" s="11">
        <f>INDEX('O3-8hr'!$A:$Y,$IU98+GF$23-$G$23,$IT98)</f>
        <v>55</v>
      </c>
      <c r="GG98" s="11">
        <f>INDEX('O3-8hr'!$A:$Y,$IU98+GG$23-$G$23,$IT98)</f>
        <v>59.000000000000007</v>
      </c>
      <c r="GH98" s="11">
        <f>INDEX('O3-8hr'!$A:$Y,$IU98+GH$23-$G$23,$IT98)</f>
        <v>76</v>
      </c>
      <c r="GI98" s="11">
        <f>INDEX('O3-8hr'!$A:$Y,$IU98+GI$23-$G$23,$IT98)</f>
        <v>36.000000000000007</v>
      </c>
      <c r="GJ98" s="11">
        <f>INDEX('O3-8hr'!$A:$Y,$IU98+GJ$23-$G$23,$IT98)</f>
        <v>28</v>
      </c>
      <c r="GK98" s="11">
        <f>INDEX('O3-8hr'!$A:$Y,$IU98+GK$23-$G$23,$IT98)</f>
        <v>32</v>
      </c>
      <c r="GL98" s="11">
        <f>INDEX('O3-8hr'!$A:$Y,$IU98+GL$23-$G$23,$IT98)</f>
        <v>47</v>
      </c>
      <c r="GM98" s="11">
        <f>INDEX('O3-8hr'!$A:$Y,$IU98+GM$23-$G$23,$IT98)</f>
        <v>36.000000000000007</v>
      </c>
      <c r="GN98" s="11">
        <f>INDEX('O3-8hr'!$A:$Y,$IU98+GN$23-$G$23,$IT98)</f>
        <v>30</v>
      </c>
      <c r="GO98" s="11">
        <f>INDEX('O3-8hr'!$A:$Y,$IU98+GO$23-$G$23,$IT98)</f>
        <v>37.000000000000007</v>
      </c>
      <c r="GP98" s="11">
        <f>INDEX('O3-8hr'!$A:$Y,$IU98+GP$23-$G$23,$IT98)</f>
        <v>59.000000000000007</v>
      </c>
      <c r="GQ98" s="11">
        <f>INDEX('O3-8hr'!$A:$Y,$IU98+GQ$23-$G$23,$IT98)</f>
        <v>58</v>
      </c>
      <c r="GR98" s="11">
        <f>INDEX('O3-8hr'!$A:$Y,$IU98+GR$23-$G$23,$IT98)</f>
        <v>59.000000000000007</v>
      </c>
      <c r="GS98" s="11">
        <f>INDEX('O3-8hr'!$A:$Y,$IU98+GS$23-$G$23,$IT98)</f>
        <v>38</v>
      </c>
      <c r="GT98" s="11">
        <f>INDEX('O3-8hr'!$A:$Y,$IU98+GT$23-$G$23,$IT98)</f>
        <v>41</v>
      </c>
      <c r="GU98" s="11">
        <f>INDEX('O3-8hr'!$A:$Y,$IU98+GU$23-$G$23,$IT98)</f>
        <v>48</v>
      </c>
      <c r="GV98" s="11">
        <f>INDEX('O3-8hr'!$A:$Y,$IU98+GV$23-$G$23,$IT98)</f>
        <v>67</v>
      </c>
      <c r="GW98" s="11">
        <f>INDEX('O3-8hr'!$A:$Y,$IU98+GW$23-$G$23,$IT98)</f>
        <v>35</v>
      </c>
      <c r="GX98" s="11">
        <f>INDEX('O3-8hr'!$A:$Y,$IU98+GX$23-$G$23,$IT98)</f>
        <v>36.000000000000007</v>
      </c>
      <c r="GY98" s="11">
        <f>INDEX('O3-8hr'!$A:$Y,$IU98+GY$23-$G$23,$IT98)</f>
        <v>45.000000000000007</v>
      </c>
      <c r="GZ98" s="11">
        <f>INDEX('O3-8hr'!$A:$Y,$IU98+GZ$23-$G$23,$IT98)</f>
        <v>34</v>
      </c>
      <c r="HA98" s="11">
        <f>INDEX('O3-8hr'!$A:$Y,$IU98+HA$23-$G$23,$IT98)</f>
        <v>20</v>
      </c>
      <c r="HB98" s="11">
        <f>INDEX('O3-8hr'!$A:$Y,$IU98+HB$23-$G$23,$IT98)</f>
        <v>36.000000000000007</v>
      </c>
      <c r="HC98" s="11">
        <f>INDEX('O3-8hr'!$A:$Y,$IU98+HC$23-$G$23,$IT98)</f>
        <v>52.000000000000007</v>
      </c>
      <c r="HD98" s="11">
        <f>INDEX('O3-8hr'!$A:$Y,$IU98+HD$23-$G$23,$IT98)</f>
        <v>55</v>
      </c>
      <c r="HE98" s="11">
        <f>INDEX('O3-8hr'!$A:$Y,$IU98+HE$23-$G$23,$IT98)</f>
        <v>78</v>
      </c>
      <c r="HF98" s="11">
        <f>INDEX('O3-8hr'!$A:$Y,$IU98+HF$23-$G$23,$IT98)</f>
        <v>25</v>
      </c>
      <c r="HG98" s="11">
        <f>INDEX('O3-8hr'!$A:$Y,$IU98+HG$23-$G$23,$IT98)</f>
        <v>36.000000000000007</v>
      </c>
      <c r="HH98" s="11">
        <f>INDEX('O3-8hr'!$A:$Y,$IU98+HH$23-$G$23,$IT98)</f>
        <v>43</v>
      </c>
      <c r="HI98" s="11">
        <f>INDEX('O3-8hr'!$A:$Y,$IU98+HI$23-$G$23,$IT98)</f>
        <v>38</v>
      </c>
      <c r="HJ98" s="11">
        <f>INDEX('O3-8hr'!$A:$Y,$IU98+HJ$23-$G$23,$IT98)</f>
        <v>29</v>
      </c>
      <c r="HK98" s="11">
        <f>INDEX('O3-8hr'!$A:$Y,$IU98+HK$23-$G$23,$IT98)</f>
        <v>25</v>
      </c>
      <c r="HL98" s="11">
        <f>INDEX('O3-8hr'!$A:$Y,$IU98+HL$23-$G$23,$IT98)</f>
        <v>20</v>
      </c>
      <c r="HM98" s="11">
        <f>INDEX('O3-8hr'!$A:$Y,$IU98+HM$23-$G$23,$IT98)</f>
        <v>18.000000000000004</v>
      </c>
      <c r="HN98" s="11">
        <f>INDEX('O3-8hr'!$A:$Y,$IU98+HN$23-$G$23,$IT98)</f>
        <v>12</v>
      </c>
      <c r="HO98" s="11">
        <f>INDEX('O3-8hr'!$A:$Y,$IU98+HO$23-$G$23,$IT98)</f>
        <v>35</v>
      </c>
      <c r="HP98" s="11">
        <f>INDEX('O3-8hr'!$A:$Y,$IU98+HP$23-$G$23,$IT98)</f>
        <v>18.000000000000004</v>
      </c>
      <c r="HQ98" s="11">
        <f>INDEX('O3-8hr'!$A:$Y,$IU98+HQ$23-$G$23,$IT98)</f>
        <v>25</v>
      </c>
      <c r="HR98" s="11">
        <f>INDEX('O3-8hr'!$A:$Y,$IU98+HR$23-$G$23,$IT98)</f>
        <v>35</v>
      </c>
      <c r="HS98" s="11">
        <f>INDEX('O3-8hr'!$A:$Y,$IU98+HS$23-$G$23,$IT98)</f>
        <v>34</v>
      </c>
      <c r="HT98" s="11">
        <f>INDEX('O3-8hr'!$A:$Y,$IU98+HT$23-$G$23,$IT98)</f>
        <v>21</v>
      </c>
      <c r="HU98" s="11">
        <f>INDEX('O3-8hr'!$A:$Y,$IU98+HU$23-$G$23,$IT98)</f>
        <v>20</v>
      </c>
      <c r="HV98" s="11">
        <f>INDEX('O3-8hr'!$A:$Y,$IU98+HV$23-$G$23,$IT98)</f>
        <v>30</v>
      </c>
      <c r="HW98" s="11">
        <f>INDEX('O3-8hr'!$A:$Y,$IU98+HW$23-$G$23,$IT98)</f>
        <v>26.000000000000004</v>
      </c>
      <c r="HX98" s="11">
        <f>INDEX('O3-8hr'!$A:$Y,$IU98+HX$23-$G$23,$IT98)</f>
        <v>33</v>
      </c>
      <c r="HY98" s="11">
        <f>INDEX('O3-8hr'!$A:$Y,$IU98+HY$23-$G$23,$IT98)</f>
        <v>23</v>
      </c>
      <c r="HZ98" s="11">
        <f>INDEX('O3-8hr'!$A:$Y,$IU98+HZ$23-$G$23,$IT98)</f>
        <v>23</v>
      </c>
      <c r="IA98" s="11">
        <f>INDEX('O3-8hr'!$A:$Y,$IU98+IA$23-$G$23,$IT98)</f>
        <v>38</v>
      </c>
      <c r="IB98" s="11">
        <f>INDEX('O3-8hr'!$A:$Y,$IU98+IB$23-$G$23,$IT98)</f>
        <v>36.000000000000007</v>
      </c>
      <c r="IC98" s="11">
        <f>INDEX('O3-8hr'!$A:$Y,$IU98+IC$23-$G$23,$IT98)</f>
        <v>37.000000000000007</v>
      </c>
      <c r="ID98" s="11">
        <f>INDEX('O3-8hr'!$A:$Y,$IU98+ID$23-$G$23,$IT98)</f>
        <v>42</v>
      </c>
      <c r="IE98" s="11">
        <f>INDEX('O3-8hr'!$A:$Y,$IU98+IE$23-$G$23,$IT98)</f>
        <v>39</v>
      </c>
      <c r="IF98" s="11">
        <f>INDEX('O3-8hr'!$A:$Y,$IU98+IF$23-$G$23,$IT98)</f>
        <v>35</v>
      </c>
      <c r="IG98" s="11">
        <f>INDEX('O3-8hr'!$A:$Y,$IU98+IG$23-$G$23,$IT98)</f>
        <v>35</v>
      </c>
      <c r="IH98" s="11">
        <f>INDEX('O3-8hr'!$A:$Y,$IU98+IH$23-$G$23,$IT98)</f>
        <v>23</v>
      </c>
      <c r="II98" s="11">
        <f>INDEX('O3-8hr'!$A:$Y,$IU98+II$23-$G$23,$IT98)</f>
        <v>33</v>
      </c>
      <c r="IJ98" s="11">
        <f>INDEX('O3-8hr'!$A:$Y,$IU98+IJ$23-$G$23,$IT98)</f>
        <v>32</v>
      </c>
      <c r="IK98" s="11">
        <f>INDEX('O3-8hr'!$A:$Y,$IU98+IK$23-$G$23,$IT98)</f>
        <v>23</v>
      </c>
      <c r="IL98" s="11">
        <f>INDEX('O3-8hr'!$A:$Y,$IU98+IL$23-$G$23,$IT98)</f>
        <v>29</v>
      </c>
      <c r="IM98" s="11">
        <f>INDEX('O3-8hr'!$A:$Y,$IU98+IM$23-$G$23,$IT98)</f>
        <v>30</v>
      </c>
      <c r="IN98" s="11">
        <f>INDEX('O3-8hr'!$A:$Y,$IU98+IN$23-$G$23,$IT98)</f>
        <v>31</v>
      </c>
      <c r="IO98" s="11">
        <f>INDEX('O3-8hr'!$A:$Y,$IU98+IO$23-$G$23,$IT98)</f>
        <v>32</v>
      </c>
      <c r="IP98" s="11">
        <f>INDEX('O3-8hr'!$A:$Y,$IU98+IP$23-$G$23,$IT98)</f>
        <v>37.000000000000007</v>
      </c>
      <c r="IQ98" s="13">
        <f>INDEX('O3-8hr'!$A:$Y,$IU98+IQ$23-$G$23,$IT98)</f>
        <v>22.000000000000004</v>
      </c>
      <c r="IR98" s="87">
        <f t="shared" si="59"/>
        <v>82</v>
      </c>
      <c r="IT98" s="87">
        <f>MATCH($B98,'O3-8hr'!$1:$1,0)</f>
        <v>25</v>
      </c>
      <c r="IU98" s="97">
        <f>MATCH(DATE($A98,$IT$19,$IU$19),'O3-8hr'!$B:$B,0)</f>
        <v>431</v>
      </c>
    </row>
    <row r="99" spans="1:255" s="7" customFormat="1" ht="12.75" customHeight="1" x14ac:dyDescent="0.2">
      <c r="B99" s="7" t="s">
        <v>78</v>
      </c>
      <c r="C99" s="78"/>
      <c r="IT99" s="9"/>
    </row>
    <row r="100" spans="1:255" s="7" customFormat="1" ht="12.75" customHeight="1" x14ac:dyDescent="0.2">
      <c r="B100" s="7" t="s">
        <v>78</v>
      </c>
      <c r="C100" s="78"/>
      <c r="IT100" s="9"/>
    </row>
    <row r="101" spans="1:255" s="7" customFormat="1" ht="12.75" customHeight="1" x14ac:dyDescent="0.2">
      <c r="B101" s="7" t="s">
        <v>78</v>
      </c>
      <c r="C101" s="78"/>
      <c r="IT101" s="40"/>
      <c r="IU101" s="41"/>
    </row>
    <row r="102" spans="1:255" ht="12.75" customHeight="1" x14ac:dyDescent="0.2">
      <c r="A102" s="489">
        <v>2015</v>
      </c>
      <c r="B102" s="489">
        <v>100010002</v>
      </c>
      <c r="C102" s="513">
        <f>INDEX(Sites!$A:$N,MATCH($B102,Sites!$A:$A,0),2)</f>
        <v>38.986671999999999</v>
      </c>
      <c r="D102" s="489" t="str">
        <f>INDEX(Sites!$A:$N,MATCH($B102,Sites!$A:$A,0),4)</f>
        <v>DE</v>
      </c>
      <c r="E102" s="489" t="str">
        <f>INDEX(Sites!$A:$N,MATCH($B102,Sites!$A:$A,0),10)</f>
        <v>0.0</v>
      </c>
      <c r="F102" s="489" t="str">
        <f>INDEX(Sites!$A:$N,MATCH($B102,Sites!$A:$A,0),6)</f>
        <v>Kent (KILLENS)</v>
      </c>
      <c r="G102" s="20">
        <f>INDEX('O3-8hr'!$A:$Y,$IU102+G$23-$G$23,$IT102)</f>
        <v>40</v>
      </c>
      <c r="H102" s="19">
        <f>INDEX('O3-8hr'!$A:$Y,$IU102+H$23-$G$23,$IT102)</f>
        <v>48</v>
      </c>
      <c r="I102" s="19">
        <f>INDEX('O3-8hr'!$A:$Y,$IU102+I$23-$G$23,$IT102)</f>
        <v>43</v>
      </c>
      <c r="J102" s="19">
        <f>INDEX('O3-8hr'!$A:$Y,$IU102+J$23-$G$23,$IT102)</f>
        <v>19</v>
      </c>
      <c r="K102" s="19">
        <f>INDEX('O3-8hr'!$A:$Y,$IU102+K$23-$G$23,$IT102)</f>
        <v>39</v>
      </c>
      <c r="L102" s="19">
        <f>INDEX('O3-8hr'!$A:$Y,$IU102+L$23-$G$23,$IT102)</f>
        <v>37.000000000000007</v>
      </c>
      <c r="M102" s="19">
        <f>INDEX('O3-8hr'!$A:$Y,$IU102+M$23-$G$23,$IT102)</f>
        <v>46</v>
      </c>
      <c r="N102" s="19">
        <f>INDEX('O3-8hr'!$A:$Y,$IU102+N$23-$G$23,$IT102)</f>
        <v>58</v>
      </c>
      <c r="O102" s="19">
        <f>INDEX('O3-8hr'!$A:$Y,$IU102+O$23-$G$23,$IT102)</f>
        <v>51.000000000000007</v>
      </c>
      <c r="P102" s="19">
        <f>INDEX('O3-8hr'!$A:$Y,$IU102+P$23-$G$23,$IT102)</f>
        <v>41</v>
      </c>
      <c r="Q102" s="19">
        <f>INDEX('O3-8hr'!$A:$Y,$IU102+Q$23-$G$23,$IT102)</f>
        <v>37.000000000000007</v>
      </c>
      <c r="R102" s="19">
        <f>INDEX('O3-8hr'!$A:$Y,$IU102+R$23-$G$23,$IT102)</f>
        <v>45.000000000000007</v>
      </c>
      <c r="S102" s="19">
        <f>INDEX('O3-8hr'!$A:$Y,$IU102+S$23-$G$23,$IT102)</f>
        <v>45.000000000000007</v>
      </c>
      <c r="T102" s="19">
        <f>INDEX('O3-8hr'!$A:$Y,$IU102+T$23-$G$23,$IT102)</f>
        <v>39</v>
      </c>
      <c r="U102" s="19">
        <f>INDEX('O3-8hr'!$A:$Y,$IU102+U$23-$G$23,$IT102)</f>
        <v>43</v>
      </c>
      <c r="V102" s="19">
        <f>INDEX('O3-8hr'!$A:$Y,$IU102+V$23-$G$23,$IT102)</f>
        <v>46</v>
      </c>
      <c r="W102" s="19">
        <f>INDEX('O3-8hr'!$A:$Y,$IU102+W$23-$G$23,$IT102)</f>
        <v>47</v>
      </c>
      <c r="X102" s="19">
        <f>INDEX('O3-8hr'!$A:$Y,$IU102+X$23-$G$23,$IT102)</f>
        <v>46</v>
      </c>
      <c r="Y102" s="19">
        <f>INDEX('O3-8hr'!$A:$Y,$IU102+Y$23-$G$23,$IT102)</f>
        <v>40</v>
      </c>
      <c r="Z102" s="19">
        <f>INDEX('O3-8hr'!$A:$Y,$IU102+Z$23-$G$23,$IT102)</f>
        <v>41</v>
      </c>
      <c r="AA102" s="19">
        <f>INDEX('O3-8hr'!$A:$Y,$IU102+AA$23-$G$23,$IT102)</f>
        <v>42</v>
      </c>
      <c r="AB102" s="19">
        <f>INDEX('O3-8hr'!$A:$Y,$IU102+AB$23-$G$23,$IT102)</f>
        <v>44.000000000000007</v>
      </c>
      <c r="AC102" s="19">
        <f>INDEX('O3-8hr'!$A:$Y,$IU102+AC$23-$G$23,$IT102)</f>
        <v>40</v>
      </c>
      <c r="AD102" s="19">
        <f>INDEX('O3-8hr'!$A:$Y,$IU102+AD$23-$G$23,$IT102)</f>
        <v>35</v>
      </c>
      <c r="AE102" s="19">
        <f>INDEX('O3-8hr'!$A:$Y,$IU102+AE$23-$G$23,$IT102)</f>
        <v>36.000000000000007</v>
      </c>
      <c r="AF102" s="19">
        <f>INDEX('O3-8hr'!$A:$Y,$IU102+AF$23-$G$23,$IT102)</f>
        <v>39</v>
      </c>
      <c r="AG102" s="19">
        <f>INDEX('O3-8hr'!$A:$Y,$IU102+AG$23-$G$23,$IT102)</f>
        <v>30</v>
      </c>
      <c r="AH102" s="19">
        <f>INDEX('O3-8hr'!$A:$Y,$IU102+AH$23-$G$23,$IT102)</f>
        <v>38</v>
      </c>
      <c r="AI102" s="19">
        <f>INDEX('O3-8hr'!$A:$Y,$IU102+AI$23-$G$23,$IT102)</f>
        <v>45.000000000000007</v>
      </c>
      <c r="AJ102" s="19">
        <f>INDEX('O3-8hr'!$A:$Y,$IU102+AJ$23-$G$23,$IT102)</f>
        <v>46</v>
      </c>
      <c r="AK102" s="19">
        <f>INDEX('O3-8hr'!$A:$Y,$IU102+AK$23-$G$23,$IT102)</f>
        <v>50</v>
      </c>
      <c r="AL102" s="19">
        <f>INDEX('O3-8hr'!$A:$Y,$IU102+AL$23-$G$23,$IT102)</f>
        <v>46</v>
      </c>
      <c r="AM102" s="19">
        <f>INDEX('O3-8hr'!$A:$Y,$IU102+AM$23-$G$23,$IT102)</f>
        <v>55</v>
      </c>
      <c r="AN102" s="19">
        <f>INDEX('O3-8hr'!$A:$Y,$IU102+AN$23-$G$23,$IT102)</f>
        <v>40</v>
      </c>
      <c r="AO102" s="19">
        <f>INDEX('O3-8hr'!$A:$Y,$IU102+AO$23-$G$23,$IT102)</f>
        <v>42</v>
      </c>
      <c r="AP102" s="19">
        <f>INDEX('O3-8hr'!$A:$Y,$IU102+AP$23-$G$23,$IT102)</f>
        <v>49</v>
      </c>
      <c r="AQ102" s="19">
        <f>INDEX('O3-8hr'!$A:$Y,$IU102+AQ$23-$G$23,$IT102)</f>
        <v>51.000000000000007</v>
      </c>
      <c r="AR102" s="19">
        <f>INDEX('O3-8hr'!$A:$Y,$IU102+AR$23-$G$23,$IT102)</f>
        <v>38</v>
      </c>
      <c r="AS102" s="19">
        <f>INDEX('O3-8hr'!$A:$Y,$IU102+AS$23-$G$23,$IT102)</f>
        <v>41</v>
      </c>
      <c r="AT102" s="19">
        <f>INDEX('O3-8hr'!$A:$Y,$IU102+AT$23-$G$23,$IT102)</f>
        <v>40</v>
      </c>
      <c r="AU102" s="19">
        <f>INDEX('O3-8hr'!$A:$Y,$IU102+AU$23-$G$23,$IT102)</f>
        <v>27</v>
      </c>
      <c r="AV102" s="19">
        <f>INDEX('O3-8hr'!$A:$Y,$IU102+AV$23-$G$23,$IT102)</f>
        <v>51.000000000000007</v>
      </c>
      <c r="AW102" s="19">
        <f>INDEX('O3-8hr'!$A:$Y,$IU102+AW$23-$G$23,$IT102)</f>
        <v>51.000000000000007</v>
      </c>
      <c r="AX102" s="19">
        <f>INDEX('O3-8hr'!$A:$Y,$IU102+AX$23-$G$23,$IT102)</f>
        <v>54</v>
      </c>
      <c r="AY102" s="19">
        <f>INDEX('O3-8hr'!$A:$Y,$IU102+AY$23-$G$23,$IT102)</f>
        <v>35</v>
      </c>
      <c r="AZ102" s="19">
        <f>INDEX('O3-8hr'!$A:$Y,$IU102+AZ$23-$G$23,$IT102)</f>
        <v>49</v>
      </c>
      <c r="BA102" s="19">
        <f>INDEX('O3-8hr'!$A:$Y,$IU102+BA$23-$G$23,$IT102)</f>
        <v>52.000000000000007</v>
      </c>
      <c r="BB102" s="19">
        <f>INDEX('O3-8hr'!$A:$Y,$IU102+BB$23-$G$23,$IT102)</f>
        <v>47</v>
      </c>
      <c r="BC102" s="19">
        <f>INDEX('O3-8hr'!$A:$Y,$IU102+BC$23-$G$23,$IT102)</f>
        <v>56</v>
      </c>
      <c r="BD102" s="19">
        <f>INDEX('O3-8hr'!$A:$Y,$IU102+BD$23-$G$23,$IT102)</f>
        <v>44.000000000000007</v>
      </c>
      <c r="BE102" s="19">
        <f>INDEX('O3-8hr'!$A:$Y,$IU102+BE$23-$G$23,$IT102)</f>
        <v>43</v>
      </c>
      <c r="BF102" s="19">
        <f>INDEX('O3-8hr'!$A:$Y,$IU102+BF$23-$G$23,$IT102)</f>
        <v>47</v>
      </c>
      <c r="BG102" s="19">
        <f>INDEX('O3-8hr'!$A:$Y,$IU102+BG$23-$G$23,$IT102)</f>
        <v>52.000000000000007</v>
      </c>
      <c r="BH102" s="19">
        <f>INDEX('O3-8hr'!$A:$Y,$IU102+BH$23-$G$23,$IT102)</f>
        <v>43</v>
      </c>
      <c r="BI102" s="19">
        <f>INDEX('O3-8hr'!$A:$Y,$IU102+BI$23-$G$23,$IT102)</f>
        <v>49</v>
      </c>
      <c r="BJ102" s="19">
        <f>INDEX('O3-8hr'!$A:$Y,$IU102+BJ$23-$G$23,$IT102)</f>
        <v>43</v>
      </c>
      <c r="BK102" s="19">
        <f>INDEX('O3-8hr'!$A:$Y,$IU102+BK$23-$G$23,$IT102)</f>
        <v>47</v>
      </c>
      <c r="BL102" s="19">
        <f>INDEX('O3-8hr'!$A:$Y,$IU102+BL$23-$G$23,$IT102)</f>
        <v>47</v>
      </c>
      <c r="BM102" s="19">
        <f>INDEX('O3-8hr'!$A:$Y,$IU102+BM$23-$G$23,$IT102)</f>
        <v>47</v>
      </c>
      <c r="BN102" s="19">
        <f>INDEX('O3-8hr'!$A:$Y,$IU102+BN$23-$G$23,$IT102)</f>
        <v>51.000000000000007</v>
      </c>
      <c r="BO102" s="19">
        <f>INDEX('O3-8hr'!$A:$Y,$IU102+BO$23-$G$23,$IT102)</f>
        <v>51.000000000000007</v>
      </c>
      <c r="BP102" s="19">
        <f>INDEX('O3-8hr'!$A:$Y,$IU102+BP$23-$G$23,$IT102)</f>
        <v>39</v>
      </c>
      <c r="BQ102" s="19">
        <f>INDEX('O3-8hr'!$A:$Y,$IU102+BQ$23-$G$23,$IT102)</f>
        <v>49</v>
      </c>
      <c r="BR102" s="19">
        <f>INDEX('O3-8hr'!$A:$Y,$IU102+BR$23-$G$23,$IT102)</f>
        <v>56</v>
      </c>
      <c r="BS102" s="19">
        <f>INDEX('O3-8hr'!$A:$Y,$IU102+BS$23-$G$23,$IT102)</f>
        <v>62</v>
      </c>
      <c r="BT102" s="19">
        <f>INDEX('O3-8hr'!$A:$Y,$IU102+BT$23-$G$23,$IT102)</f>
        <v>66</v>
      </c>
      <c r="BU102" s="19">
        <f>INDEX('O3-8hr'!$A:$Y,$IU102+BU$23-$G$23,$IT102)</f>
        <v>68</v>
      </c>
      <c r="BV102" s="19">
        <f>INDEX('O3-8hr'!$A:$Y,$IU102+BV$23-$G$23,$IT102)</f>
        <v>61.000000000000007</v>
      </c>
      <c r="BW102" s="19">
        <f>INDEX('O3-8hr'!$A:$Y,$IU102+BW$23-$G$23,$IT102)</f>
        <v>62</v>
      </c>
      <c r="BX102" s="19">
        <f>INDEX('O3-8hr'!$A:$Y,$IU102+BX$23-$G$23,$IT102)</f>
        <v>31</v>
      </c>
      <c r="BY102" s="19">
        <f>INDEX('O3-8hr'!$A:$Y,$IU102+BY$23-$G$23,$IT102)</f>
        <v>30</v>
      </c>
      <c r="BZ102" s="19">
        <f>INDEX('O3-8hr'!$A:$Y,$IU102+BZ$23-$G$23,$IT102)</f>
        <v>32</v>
      </c>
      <c r="CA102" s="19">
        <f>INDEX('O3-8hr'!$A:$Y,$IU102+CA$23-$G$23,$IT102)</f>
        <v>53.000000000000007</v>
      </c>
      <c r="CB102" s="19">
        <f>INDEX('O3-8hr'!$A:$Y,$IU102+CB$23-$G$23,$IT102)</f>
        <v>36.000000000000007</v>
      </c>
      <c r="CC102" s="19">
        <f>INDEX('O3-8hr'!$A:$Y,$IU102+CC$23-$G$23,$IT102)</f>
        <v>56</v>
      </c>
      <c r="CD102" s="19">
        <f>INDEX('O3-8hr'!$A:$Y,$IU102+CD$23-$G$23,$IT102)</f>
        <v>61.000000000000007</v>
      </c>
      <c r="CE102" s="19">
        <f>INDEX('O3-8hr'!$A:$Y,$IU102+CE$23-$G$23,$IT102)</f>
        <v>55</v>
      </c>
      <c r="CF102" s="19">
        <f>INDEX('O3-8hr'!$A:$Y,$IU102+CF$23-$G$23,$IT102)</f>
        <v>40</v>
      </c>
      <c r="CG102" s="19">
        <f>INDEX('O3-8hr'!$A:$Y,$IU102+CG$23-$G$23,$IT102)</f>
        <v>49</v>
      </c>
      <c r="CH102" s="19">
        <f>INDEX('O3-8hr'!$A:$Y,$IU102+CH$23-$G$23,$IT102)</f>
        <v>50</v>
      </c>
      <c r="CI102" s="19">
        <f>INDEX('O3-8hr'!$A:$Y,$IU102+CI$23-$G$23,$IT102)</f>
        <v>40</v>
      </c>
      <c r="CJ102" s="19">
        <f>INDEX('O3-8hr'!$A:$Y,$IU102+CJ$23-$G$23,$IT102)</f>
        <v>36.000000000000007</v>
      </c>
      <c r="CK102" s="19">
        <f>INDEX('O3-8hr'!$A:$Y,$IU102+CK$23-$G$23,$IT102)</f>
        <v>59.000000000000007</v>
      </c>
      <c r="CL102" s="19">
        <f>INDEX('O3-8hr'!$A:$Y,$IU102+CL$23-$G$23,$IT102)</f>
        <v>54</v>
      </c>
      <c r="CM102" s="19">
        <f>INDEX('O3-8hr'!$A:$Y,$IU102+CM$23-$G$23,$IT102)</f>
        <v>60</v>
      </c>
      <c r="CN102" s="19">
        <f>INDEX('O3-8hr'!$A:$Y,$IU102+CN$23-$G$23,$IT102)</f>
        <v>57</v>
      </c>
      <c r="CO102" s="19">
        <f>INDEX('O3-8hr'!$A:$Y,$IU102+CO$23-$G$23,$IT102)</f>
        <v>46</v>
      </c>
      <c r="CP102" s="19">
        <f>INDEX('O3-8hr'!$A:$Y,$IU102+CP$23-$G$23,$IT102)</f>
        <v>40</v>
      </c>
      <c r="CQ102" s="19">
        <f>INDEX('O3-8hr'!$A:$Y,$IU102+CQ$23-$G$23,$IT102)</f>
        <v>49</v>
      </c>
      <c r="CR102" s="19">
        <f>INDEX('O3-8hr'!$A:$Y,$IU102+CR$23-$G$23,$IT102)</f>
        <v>46</v>
      </c>
      <c r="CS102" s="19">
        <f>INDEX('O3-8hr'!$A:$Y,$IU102+CS$23-$G$23,$IT102)</f>
        <v>34</v>
      </c>
      <c r="CT102" s="19">
        <f>INDEX('O3-8hr'!$A:$Y,$IU102+CT$23-$G$23,$IT102)</f>
        <v>33</v>
      </c>
      <c r="CU102" s="19">
        <f>INDEX('O3-8hr'!$A:$Y,$IU102+CU$23-$G$23,$IT102)</f>
        <v>42</v>
      </c>
      <c r="CV102" s="19">
        <f>INDEX('O3-8hr'!$A:$Y,$IU102+CV$23-$G$23,$IT102)</f>
        <v>17</v>
      </c>
      <c r="CW102" s="19">
        <f>INDEX('O3-8hr'!$A:$Y,$IU102+CW$23-$G$23,$IT102)</f>
        <v>28</v>
      </c>
      <c r="CX102" s="19">
        <f>INDEX('O3-8hr'!$A:$Y,$IU102+CX$23-$G$23,$IT102)</f>
        <v>32</v>
      </c>
      <c r="CY102" s="19">
        <f>INDEX('O3-8hr'!$A:$Y,$IU102+CY$23-$G$23,$IT102)</f>
        <v>31</v>
      </c>
      <c r="CZ102" s="19">
        <f>INDEX('O3-8hr'!$A:$Y,$IU102+CZ$23-$G$23,$IT102)</f>
        <v>47</v>
      </c>
      <c r="DA102" s="19">
        <f>INDEX('O3-8hr'!$A:$Y,$IU102+DA$23-$G$23,$IT102)</f>
        <v>39</v>
      </c>
      <c r="DB102" s="19">
        <f>INDEX('O3-8hr'!$A:$Y,$IU102+DB$23-$G$23,$IT102)</f>
        <v>49</v>
      </c>
      <c r="DC102" s="19">
        <f>INDEX('O3-8hr'!$A:$Y,$IU102+DC$23-$G$23,$IT102)</f>
        <v>57</v>
      </c>
      <c r="DD102" s="19">
        <f>INDEX('O3-8hr'!$A:$Y,$IU102+DD$23-$G$23,$IT102)</f>
        <v>58</v>
      </c>
      <c r="DE102" s="19">
        <f>INDEX('O3-8hr'!$A:$Y,$IU102+DE$23-$G$23,$IT102)</f>
        <v>64</v>
      </c>
      <c r="DF102" s="19">
        <f>INDEX('O3-8hr'!$A:$Y,$IU102+DF$23-$G$23,$IT102)</f>
        <v>48</v>
      </c>
      <c r="DG102" s="19">
        <f>INDEX('O3-8hr'!$A:$Y,$IU102+DG$23-$G$23,$IT102)</f>
        <v>52.000000000000007</v>
      </c>
      <c r="DH102" s="19">
        <f>INDEX('O3-8hr'!$A:$Y,$IU102+DH$23-$G$23,$IT102)</f>
        <v>50</v>
      </c>
      <c r="DI102" s="19">
        <f>INDEX('O3-8hr'!$A:$Y,$IU102+DI$23-$G$23,$IT102)</f>
        <v>44.000000000000007</v>
      </c>
      <c r="DJ102" s="19">
        <f>INDEX('O3-8hr'!$A:$Y,$IU102+DJ$23-$G$23,$IT102)</f>
        <v>47</v>
      </c>
      <c r="DK102" s="19">
        <f>INDEX('O3-8hr'!$A:$Y,$IU102+DK$23-$G$23,$IT102)</f>
        <v>42</v>
      </c>
      <c r="DL102" s="19">
        <f>INDEX('O3-8hr'!$A:$Y,$IU102+DL$23-$G$23,$IT102)</f>
        <v>34</v>
      </c>
      <c r="DM102" s="19">
        <f>INDEX('O3-8hr'!$A:$Y,$IU102+DM$23-$G$23,$IT102)</f>
        <v>43</v>
      </c>
      <c r="DN102" s="19">
        <f>INDEX('O3-8hr'!$A:$Y,$IU102+DN$23-$G$23,$IT102)</f>
        <v>42</v>
      </c>
      <c r="DO102" s="19">
        <f>INDEX('O3-8hr'!$A:$Y,$IU102+DO$23-$G$23,$IT102)</f>
        <v>44.000000000000007</v>
      </c>
      <c r="DP102" s="19">
        <f>INDEX('O3-8hr'!$A:$Y,$IU102+DP$23-$G$23,$IT102)</f>
        <v>63</v>
      </c>
      <c r="DQ102" s="19">
        <f>INDEX('O3-8hr'!$A:$Y,$IU102+DQ$23-$G$23,$IT102)</f>
        <v>45.000000000000007</v>
      </c>
      <c r="DR102" s="19">
        <f>INDEX('O3-8hr'!$A:$Y,$IU102+DR$23-$G$23,$IT102)</f>
        <v>49</v>
      </c>
      <c r="DS102" s="19">
        <f>INDEX('O3-8hr'!$A:$Y,$IU102+DS$23-$G$23,$IT102)</f>
        <v>49</v>
      </c>
      <c r="DT102" s="19">
        <f>INDEX('O3-8hr'!$A:$Y,$IU102+DT$23-$G$23,$IT102)</f>
        <v>52.000000000000007</v>
      </c>
      <c r="DU102" s="19">
        <f>INDEX('O3-8hr'!$A:$Y,$IU102+DU$23-$G$23,$IT102)</f>
        <v>40</v>
      </c>
      <c r="DV102" s="19">
        <f>INDEX('O3-8hr'!$A:$Y,$IU102+DV$23-$G$23,$IT102)</f>
        <v>44.000000000000007</v>
      </c>
      <c r="DW102" s="19">
        <f>INDEX('O3-8hr'!$A:$Y,$IU102+DW$23-$G$23,$IT102)</f>
        <v>53.000000000000007</v>
      </c>
      <c r="DX102" s="19">
        <f>INDEX('O3-8hr'!$A:$Y,$IU102+DX$23-$G$23,$IT102)</f>
        <v>49</v>
      </c>
      <c r="DY102" s="19">
        <f>INDEX('O3-8hr'!$A:$Y,$IU102+DY$23-$G$23,$IT102)</f>
        <v>61.000000000000007</v>
      </c>
      <c r="DZ102" s="19">
        <f>INDEX('O3-8hr'!$A:$Y,$IU102+DZ$23-$G$23,$IT102)</f>
        <v>38</v>
      </c>
      <c r="EA102" s="19">
        <f>INDEX('O3-8hr'!$A:$Y,$IU102+EA$23-$G$23,$IT102)</f>
        <v>60</v>
      </c>
      <c r="EB102" s="19">
        <f>INDEX('O3-8hr'!$A:$Y,$IU102+EB$23-$G$23,$IT102)</f>
        <v>48</v>
      </c>
      <c r="EC102" s="19">
        <f>INDEX('O3-8hr'!$A:$Y,$IU102+EC$23-$G$23,$IT102)</f>
        <v>46</v>
      </c>
      <c r="ED102" s="19">
        <f>INDEX('O3-8hr'!$A:$Y,$IU102+ED$23-$G$23,$IT102)</f>
        <v>35</v>
      </c>
      <c r="EE102" s="19">
        <f>INDEX('O3-8hr'!$A:$Y,$IU102+EE$23-$G$23,$IT102)</f>
        <v>46</v>
      </c>
      <c r="EF102" s="19">
        <f>INDEX('O3-8hr'!$A:$Y,$IU102+EF$23-$G$23,$IT102)</f>
        <v>36.000000000000007</v>
      </c>
      <c r="EG102" s="19">
        <f>INDEX('O3-8hr'!$A:$Y,$IU102+EG$23-$G$23,$IT102)</f>
        <v>39</v>
      </c>
      <c r="EH102" s="19">
        <f>INDEX('O3-8hr'!$A:$Y,$IU102+EH$23-$G$23,$IT102)</f>
        <v>48</v>
      </c>
      <c r="EI102" s="19">
        <f>INDEX('O3-8hr'!$A:$Y,$IU102+EI$23-$G$23,$IT102)</f>
        <v>46</v>
      </c>
      <c r="EJ102" s="19">
        <f>INDEX('O3-8hr'!$A:$Y,$IU102+EJ$23-$G$23,$IT102)</f>
        <v>49</v>
      </c>
      <c r="EK102" s="19">
        <f>INDEX('O3-8hr'!$A:$Y,$IU102+EK$23-$G$23,$IT102)</f>
        <v>46</v>
      </c>
      <c r="EL102" s="19">
        <f>INDEX('O3-8hr'!$A:$Y,$IU102+EL$23-$G$23,$IT102)</f>
        <v>36.000000000000007</v>
      </c>
      <c r="EM102" s="19">
        <f>INDEX('O3-8hr'!$A:$Y,$IU102+EM$23-$G$23,$IT102)</f>
        <v>43</v>
      </c>
      <c r="EN102" s="19">
        <f>INDEX('O3-8hr'!$A:$Y,$IU102+EN$23-$G$23,$IT102)</f>
        <v>44.000000000000007</v>
      </c>
      <c r="EO102" s="19">
        <f>INDEX('O3-8hr'!$A:$Y,$IU102+EO$23-$G$23,$IT102)</f>
        <v>55</v>
      </c>
      <c r="EP102" s="19">
        <f>INDEX('O3-8hr'!$A:$Y,$IU102+EP$23-$G$23,$IT102)</f>
        <v>42</v>
      </c>
      <c r="EQ102" s="19">
        <f>INDEX('O3-8hr'!$A:$Y,$IU102+EQ$23-$G$23,$IT102)</f>
        <v>47</v>
      </c>
      <c r="ER102" s="19">
        <f>INDEX('O3-8hr'!$A:$Y,$IU102+ER$23-$G$23,$IT102)</f>
        <v>57</v>
      </c>
      <c r="ES102" s="19">
        <f>INDEX('O3-8hr'!$A:$Y,$IU102+ES$23-$G$23,$IT102)</f>
        <v>43</v>
      </c>
      <c r="ET102" s="19">
        <f>INDEX('O3-8hr'!$A:$Y,$IU102+ET$23-$G$23,$IT102)</f>
        <v>49</v>
      </c>
      <c r="EU102" s="19">
        <f>INDEX('O3-8hr'!$A:$Y,$IU102+EU$23-$G$23,$IT102)</f>
        <v>47</v>
      </c>
      <c r="EV102" s="19">
        <f>INDEX('O3-8hr'!$A:$Y,$IU102+EV$23-$G$23,$IT102)</f>
        <v>54</v>
      </c>
      <c r="EW102" s="19">
        <f>INDEX('O3-8hr'!$A:$Y,$IU102+EW$23-$G$23,$IT102)</f>
        <v>60</v>
      </c>
      <c r="EX102" s="19">
        <f>INDEX('O3-8hr'!$A:$Y,$IU102+EX$23-$G$23,$IT102)</f>
        <v>51.000000000000007</v>
      </c>
      <c r="EY102" s="19">
        <f>INDEX('O3-8hr'!$A:$Y,$IU102+EY$23-$G$23,$IT102)</f>
        <v>39</v>
      </c>
      <c r="EZ102" s="19">
        <f>INDEX('O3-8hr'!$A:$Y,$IU102+EZ$23-$G$23,$IT102)</f>
        <v>48</v>
      </c>
      <c r="FA102" s="19">
        <f>INDEX('O3-8hr'!$A:$Y,$IU102+FA$23-$G$23,$IT102)</f>
        <v>32</v>
      </c>
      <c r="FB102" s="19">
        <f>INDEX('O3-8hr'!$A:$Y,$IU102+FB$23-$G$23,$IT102)</f>
        <v>38</v>
      </c>
      <c r="FC102" s="19">
        <f>INDEX('O3-8hr'!$A:$Y,$IU102+FC$23-$G$23,$IT102)</f>
        <v>53.000000000000007</v>
      </c>
      <c r="FD102" s="19">
        <f>INDEX('O3-8hr'!$A:$Y,$IU102+FD$23-$G$23,$IT102)</f>
        <v>60</v>
      </c>
      <c r="FE102" s="19">
        <f>INDEX('O3-8hr'!$A:$Y,$IU102+FE$23-$G$23,$IT102)</f>
        <v>44.000000000000007</v>
      </c>
      <c r="FF102" s="19">
        <f>INDEX('O3-8hr'!$A:$Y,$IU102+FF$23-$G$23,$IT102)</f>
        <v>55</v>
      </c>
      <c r="FG102" s="19">
        <f>INDEX('O3-8hr'!$A:$Y,$IU102+FG$23-$G$23,$IT102)</f>
        <v>65</v>
      </c>
      <c r="FH102" s="19">
        <f>INDEX('O3-8hr'!$A:$Y,$IU102+FH$23-$G$23,$IT102)</f>
        <v>69</v>
      </c>
      <c r="FI102" s="19">
        <f>INDEX('O3-8hr'!$A:$Y,$IU102+FI$23-$G$23,$IT102)</f>
        <v>45.000000000000007</v>
      </c>
      <c r="FJ102" s="19">
        <f>INDEX('O3-8hr'!$A:$Y,$IU102+FJ$23-$G$23,$IT102)</f>
        <v>43</v>
      </c>
      <c r="FK102" s="19">
        <f>INDEX('O3-8hr'!$A:$Y,$IU102+FK$23-$G$23,$IT102)</f>
        <v>31</v>
      </c>
      <c r="FL102" s="19">
        <f>INDEX('O3-8hr'!$A:$Y,$IU102+FL$23-$G$23,$IT102)</f>
        <v>53.000000000000007</v>
      </c>
      <c r="FM102" s="19">
        <f>INDEX('O3-8hr'!$A:$Y,$IU102+FM$23-$G$23,$IT102)</f>
        <v>29</v>
      </c>
      <c r="FN102" s="19">
        <f>INDEX('O3-8hr'!$A:$Y,$IU102+FN$23-$G$23,$IT102)</f>
        <v>38</v>
      </c>
      <c r="FO102" s="19">
        <f>INDEX('O3-8hr'!$A:$Y,$IU102+FO$23-$G$23,$IT102)</f>
        <v>40</v>
      </c>
      <c r="FP102" s="19">
        <f>INDEX('O3-8hr'!$A:$Y,$IU102+FP$23-$G$23,$IT102)</f>
        <v>41</v>
      </c>
      <c r="FQ102" s="19">
        <f>INDEX('O3-8hr'!$A:$Y,$IU102+FQ$23-$G$23,$IT102)</f>
        <v>53.000000000000007</v>
      </c>
      <c r="FR102" s="19">
        <f>INDEX('O3-8hr'!$A:$Y,$IU102+FR$23-$G$23,$IT102)</f>
        <v>59.000000000000007</v>
      </c>
      <c r="FS102" s="19">
        <f>INDEX('O3-8hr'!$A:$Y,$IU102+FS$23-$G$23,$IT102)</f>
        <v>51.000000000000007</v>
      </c>
      <c r="FT102" s="19">
        <f>INDEX('O3-8hr'!$A:$Y,$IU102+FT$23-$G$23,$IT102)</f>
        <v>48</v>
      </c>
      <c r="FU102" s="19">
        <f>INDEX('O3-8hr'!$A:$Y,$IU102+FU$23-$G$23,$IT102)</f>
        <v>41</v>
      </c>
      <c r="FV102" s="19">
        <f>INDEX('O3-8hr'!$A:$Y,$IU102+FV$23-$G$23,$IT102)</f>
        <v>32</v>
      </c>
      <c r="FW102" s="19">
        <f>INDEX('O3-8hr'!$A:$Y,$IU102+FW$23-$G$23,$IT102)</f>
        <v>29</v>
      </c>
      <c r="FX102" s="19">
        <f>INDEX('O3-8hr'!$A:$Y,$IU102+FX$23-$G$23,$IT102)</f>
        <v>49</v>
      </c>
      <c r="FY102" s="19">
        <f>INDEX('O3-8hr'!$A:$Y,$IU102+FY$23-$G$23,$IT102)</f>
        <v>52.000000000000007</v>
      </c>
      <c r="FZ102" s="19">
        <f>INDEX('O3-8hr'!$A:$Y,$IU102+FZ$23-$G$23,$IT102)</f>
        <v>52.000000000000007</v>
      </c>
      <c r="GA102" s="19">
        <f>INDEX('O3-8hr'!$A:$Y,$IU102+GA$23-$G$23,$IT102)</f>
        <v>54</v>
      </c>
      <c r="GB102" s="19">
        <f>INDEX('O3-8hr'!$A:$Y,$IU102+GB$23-$G$23,$IT102)</f>
        <v>58</v>
      </c>
      <c r="GC102" s="19">
        <f>INDEX('O3-8hr'!$A:$Y,$IU102+GC$23-$G$23,$IT102)</f>
        <v>53.000000000000007</v>
      </c>
      <c r="GD102" s="19">
        <f>INDEX('O3-8hr'!$A:$Y,$IU102+GD$23-$G$23,$IT102)</f>
        <v>39</v>
      </c>
      <c r="GE102" s="19">
        <f>INDEX('O3-8hr'!$A:$Y,$IU102+GE$23-$G$23,$IT102)</f>
        <v>42</v>
      </c>
      <c r="GF102" s="19">
        <f>INDEX('O3-8hr'!$A:$Y,$IU102+GF$23-$G$23,$IT102)</f>
        <v>53.000000000000007</v>
      </c>
      <c r="GG102" s="19">
        <f>INDEX('O3-8hr'!$A:$Y,$IU102+GG$23-$G$23,$IT102)</f>
        <v>55</v>
      </c>
      <c r="GH102" s="19">
        <f>INDEX('O3-8hr'!$A:$Y,$IU102+GH$23-$G$23,$IT102)</f>
        <v>58</v>
      </c>
      <c r="GI102" s="19">
        <f>INDEX('O3-8hr'!$A:$Y,$IU102+GI$23-$G$23,$IT102)</f>
        <v>65</v>
      </c>
      <c r="GJ102" s="19">
        <f>INDEX('O3-8hr'!$A:$Y,$IU102+GJ$23-$G$23,$IT102)</f>
        <v>61.000000000000007</v>
      </c>
      <c r="GK102" s="19">
        <f>INDEX('O3-8hr'!$A:$Y,$IU102+GK$23-$G$23,$IT102)</f>
        <v>62</v>
      </c>
      <c r="GL102" s="19">
        <f>INDEX('O3-8hr'!$A:$Y,$IU102+GL$23-$G$23,$IT102)</f>
        <v>63</v>
      </c>
      <c r="GM102" s="19">
        <f>INDEX('O3-8hr'!$A:$Y,$IU102+GM$23-$G$23,$IT102)</f>
        <v>30</v>
      </c>
      <c r="GN102" s="19">
        <f>INDEX('O3-8hr'!$A:$Y,$IU102+GN$23-$G$23,$IT102)</f>
        <v>34</v>
      </c>
      <c r="GO102" s="19">
        <f>INDEX('O3-8hr'!$A:$Y,$IU102+GO$23-$G$23,$IT102)</f>
        <v>37.000000000000007</v>
      </c>
      <c r="GP102" s="19">
        <f>INDEX('O3-8hr'!$A:$Y,$IU102+GP$23-$G$23,$IT102)</f>
        <v>38</v>
      </c>
      <c r="GQ102" s="19">
        <f>INDEX('O3-8hr'!$A:$Y,$IU102+GQ$23-$G$23,$IT102)</f>
        <v>34</v>
      </c>
      <c r="GR102" s="19">
        <f>INDEX('O3-8hr'!$A:$Y,$IU102+GR$23-$G$23,$IT102)</f>
        <v>30</v>
      </c>
      <c r="GS102" s="19">
        <f>INDEX('O3-8hr'!$A:$Y,$IU102+GS$23-$G$23,$IT102)</f>
        <v>35</v>
      </c>
      <c r="GT102" s="19">
        <f>INDEX('O3-8hr'!$A:$Y,$IU102+GT$23-$G$23,$IT102)</f>
        <v>37.000000000000007</v>
      </c>
      <c r="GU102" s="19">
        <f>INDEX('O3-8hr'!$A:$Y,$IU102+GU$23-$G$23,$IT102)</f>
        <v>27</v>
      </c>
      <c r="GV102" s="19">
        <f>INDEX('O3-8hr'!$A:$Y,$IU102+GV$23-$G$23,$IT102)</f>
        <v>47</v>
      </c>
      <c r="GW102" s="19">
        <f>INDEX('O3-8hr'!$A:$Y,$IU102+GW$23-$G$23,$IT102)</f>
        <v>53.000000000000007</v>
      </c>
      <c r="GX102" s="19">
        <f>INDEX('O3-8hr'!$A:$Y,$IU102+GX$23-$G$23,$IT102)</f>
        <v>70</v>
      </c>
      <c r="GY102" s="19">
        <f>INDEX('O3-8hr'!$A:$Y,$IU102+GY$23-$G$23,$IT102)</f>
        <v>66</v>
      </c>
      <c r="GZ102" s="19">
        <f>INDEX('O3-8hr'!$A:$Y,$IU102+GZ$23-$G$23,$IT102)</f>
        <v>56</v>
      </c>
      <c r="HA102" s="19">
        <f>INDEX('O3-8hr'!$A:$Y,$IU102+HA$23-$G$23,$IT102)</f>
        <v>45.000000000000007</v>
      </c>
      <c r="HB102" s="19">
        <f>INDEX('O3-8hr'!$A:$Y,$IU102+HB$23-$G$23,$IT102)</f>
        <v>33</v>
      </c>
      <c r="HC102" s="19">
        <f>INDEX('O3-8hr'!$A:$Y,$IU102+HC$23-$G$23,$IT102)</f>
        <v>34</v>
      </c>
      <c r="HD102" s="19">
        <f>INDEX('O3-8hr'!$A:$Y,$IU102+HD$23-$G$23,$IT102)</f>
        <v>33</v>
      </c>
      <c r="HE102" s="19">
        <f>INDEX('O3-8hr'!$A:$Y,$IU102+HE$23-$G$23,$IT102)</f>
        <v>41</v>
      </c>
      <c r="HF102" s="19">
        <f>INDEX('O3-8hr'!$A:$Y,$IU102+HF$23-$G$23,$IT102)</f>
        <v>50</v>
      </c>
      <c r="HG102" s="19">
        <f>INDEX('O3-8hr'!$A:$Y,$IU102+HG$23-$G$23,$IT102)</f>
        <v>32</v>
      </c>
      <c r="HH102" s="19">
        <f>INDEX('O3-8hr'!$A:$Y,$IU102+HH$23-$G$23,$IT102)</f>
        <v>32</v>
      </c>
      <c r="HI102" s="19">
        <f>INDEX('O3-8hr'!$A:$Y,$IU102+HI$23-$G$23,$IT102)</f>
        <v>34</v>
      </c>
      <c r="HJ102" s="19">
        <f>INDEX('O3-8hr'!$A:$Y,$IU102+HJ$23-$G$23,$IT102)</f>
        <v>35</v>
      </c>
      <c r="HK102" s="19">
        <f>INDEX('O3-8hr'!$A:$Y,$IU102+HK$23-$G$23,$IT102)</f>
        <v>30</v>
      </c>
      <c r="HL102" s="19">
        <f>INDEX('O3-8hr'!$A:$Y,$IU102+HL$23-$G$23,$IT102)</f>
        <v>21</v>
      </c>
      <c r="HM102" s="19">
        <f>INDEX('O3-8hr'!$A:$Y,$IU102+HM$23-$G$23,$IT102)</f>
        <v>22.000000000000004</v>
      </c>
      <c r="HN102" s="19">
        <f>INDEX('O3-8hr'!$A:$Y,$IU102+HN$23-$G$23,$IT102)</f>
        <v>20</v>
      </c>
      <c r="HO102" s="19">
        <f>INDEX('O3-8hr'!$A:$Y,$IU102+HO$23-$G$23,$IT102)</f>
        <v>22.000000000000004</v>
      </c>
      <c r="HP102" s="19">
        <f>INDEX('O3-8hr'!$A:$Y,$IU102+HP$23-$G$23,$IT102)</f>
        <v>29</v>
      </c>
      <c r="HQ102" s="19">
        <f>INDEX('O3-8hr'!$A:$Y,$IU102+HQ$23-$G$23,$IT102)</f>
        <v>29</v>
      </c>
      <c r="HR102" s="19">
        <f>INDEX('O3-8hr'!$A:$Y,$IU102+HR$23-$G$23,$IT102)</f>
        <v>37.000000000000007</v>
      </c>
      <c r="HS102" s="19">
        <f>INDEX('O3-8hr'!$A:$Y,$IU102+HS$23-$G$23,$IT102)</f>
        <v>30</v>
      </c>
      <c r="HT102" s="19">
        <f>INDEX('O3-8hr'!$A:$Y,$IU102+HT$23-$G$23,$IT102)</f>
        <v>39</v>
      </c>
      <c r="HU102" s="19">
        <f>INDEX('O3-8hr'!$A:$Y,$IU102+HU$23-$G$23,$IT102)</f>
        <v>43</v>
      </c>
      <c r="HV102" s="19">
        <f>INDEX('O3-8hr'!$A:$Y,$IU102+HV$23-$G$23,$IT102)</f>
        <v>33</v>
      </c>
      <c r="HW102" s="19">
        <f>INDEX('O3-8hr'!$A:$Y,$IU102+HW$23-$G$23,$IT102)</f>
        <v>42</v>
      </c>
      <c r="HX102" s="19">
        <f>INDEX('O3-8hr'!$A:$Y,$IU102+HX$23-$G$23,$IT102)</f>
        <v>50</v>
      </c>
      <c r="HY102" s="19">
        <f>INDEX('O3-8hr'!$A:$Y,$IU102+HY$23-$G$23,$IT102)</f>
        <v>42</v>
      </c>
      <c r="HZ102" s="19">
        <f>INDEX('O3-8hr'!$A:$Y,$IU102+HZ$23-$G$23,$IT102)</f>
        <v>25</v>
      </c>
      <c r="IA102" s="19">
        <f>INDEX('O3-8hr'!$A:$Y,$IU102+IA$23-$G$23,$IT102)</f>
        <v>34</v>
      </c>
      <c r="IB102" s="19">
        <f>INDEX('O3-8hr'!$A:$Y,$IU102+IB$23-$G$23,$IT102)</f>
        <v>41</v>
      </c>
      <c r="IC102" s="19">
        <f>INDEX('O3-8hr'!$A:$Y,$IU102+IC$23-$G$23,$IT102)</f>
        <v>30</v>
      </c>
      <c r="ID102" s="19">
        <f>INDEX('O3-8hr'!$A:$Y,$IU102+ID$23-$G$23,$IT102)</f>
        <v>29</v>
      </c>
      <c r="IE102" s="19">
        <f>INDEX('O3-8hr'!$A:$Y,$IU102+IE$23-$G$23,$IT102)</f>
        <v>35</v>
      </c>
      <c r="IF102" s="19">
        <f>INDEX('O3-8hr'!$A:$Y,$IU102+IF$23-$G$23,$IT102)</f>
        <v>44.000000000000007</v>
      </c>
      <c r="IG102" s="19">
        <f>INDEX('O3-8hr'!$A:$Y,$IU102+IG$23-$G$23,$IT102)</f>
        <v>54</v>
      </c>
      <c r="IH102" s="19">
        <f>INDEX('O3-8hr'!$A:$Y,$IU102+IH$23-$G$23,$IT102)</f>
        <v>55</v>
      </c>
      <c r="II102" s="19">
        <f>INDEX('O3-8hr'!$A:$Y,$IU102+II$23-$G$23,$IT102)</f>
        <v>36.000000000000007</v>
      </c>
      <c r="IJ102" s="19">
        <f>INDEX('O3-8hr'!$A:$Y,$IU102+IJ$23-$G$23,$IT102)</f>
        <v>36.000000000000007</v>
      </c>
      <c r="IK102" s="19">
        <f>INDEX('O3-8hr'!$A:$Y,$IU102+IK$23-$G$23,$IT102)</f>
        <v>26.000000000000004</v>
      </c>
      <c r="IL102" s="19">
        <f>INDEX('O3-8hr'!$A:$Y,$IU102+IL$23-$G$23,$IT102)</f>
        <v>22.000000000000004</v>
      </c>
      <c r="IM102" s="19">
        <f>INDEX('O3-8hr'!$A:$Y,$IU102+IM$23-$G$23,$IT102)</f>
        <v>30</v>
      </c>
      <c r="IN102" s="19">
        <f>INDEX('O3-8hr'!$A:$Y,$IU102+IN$23-$G$23,$IT102)</f>
        <v>30</v>
      </c>
      <c r="IO102" s="19">
        <f>INDEX('O3-8hr'!$A:$Y,$IU102+IO$23-$G$23,$IT102)</f>
        <v>33</v>
      </c>
      <c r="IP102" s="19">
        <f>INDEX('O3-8hr'!$A:$Y,$IU102+IP$23-$G$23,$IT102)</f>
        <v>23</v>
      </c>
      <c r="IQ102" s="14">
        <f>INDEX('O3-8hr'!$A:$Y,$IU102+IQ$23-$G$23,$IT102)</f>
        <v>32</v>
      </c>
      <c r="IR102" s="489">
        <f t="shared" ref="IR102:IR124" si="60">MAX(G102:IQ102)</f>
        <v>70</v>
      </c>
      <c r="IT102" s="489">
        <f>MATCH($B102,'O3-8hr'!$1:$1,0)</f>
        <v>3</v>
      </c>
      <c r="IU102" s="514">
        <f>MATCH(DATE($A102,$IT$19,$IU$19),'O3-8hr'!$B:$B,0)</f>
        <v>65</v>
      </c>
    </row>
    <row r="103" spans="1:255" ht="12.75" customHeight="1" x14ac:dyDescent="0.2">
      <c r="A103" s="26">
        <v>2015</v>
      </c>
      <c r="B103" s="26">
        <v>100031010</v>
      </c>
      <c r="C103" s="88">
        <f>INDEX(Sites!$A:$N,MATCH($B103,Sites!$A:$A,0),2)</f>
        <v>39.817222000000001</v>
      </c>
      <c r="D103" s="26" t="str">
        <f>INDEX(Sites!$A:$N,MATCH($B103,Sites!$A:$A,0),4)</f>
        <v>DE</v>
      </c>
      <c r="E103" s="26" t="str">
        <f>INDEX(Sites!$A:$N,MATCH($B103,Sites!$A:$A,0),10)</f>
        <v>0.0</v>
      </c>
      <c r="F103" s="148" t="str">
        <f>INDEX(Sites!$A:$N,MATCH($B103,Sites!$A:$A,0),6)</f>
        <v>New Castle (BCSP)</v>
      </c>
      <c r="G103" s="18">
        <f>INDEX('O3-8hr'!$A:$Y,$IU103+G$23-$G$23,$IT103)</f>
        <v>37.000000000000007</v>
      </c>
      <c r="H103" s="12">
        <f>INDEX('O3-8hr'!$A:$Y,$IU103+H$23-$G$23,$IT103)</f>
        <v>51.000000000000007</v>
      </c>
      <c r="I103" s="12">
        <f>INDEX('O3-8hr'!$A:$Y,$IU103+I$23-$G$23,$IT103)</f>
        <v>41</v>
      </c>
      <c r="J103" s="12">
        <f>INDEX('O3-8hr'!$A:$Y,$IU103+J$23-$G$23,$IT103)</f>
        <v>27</v>
      </c>
      <c r="K103" s="12">
        <f>INDEX('O3-8hr'!$A:$Y,$IU103+K$23-$G$23,$IT103)</f>
        <v>41</v>
      </c>
      <c r="L103" s="12">
        <f>INDEX('O3-8hr'!$A:$Y,$IU103+L$23-$G$23,$IT103)</f>
        <v>40</v>
      </c>
      <c r="M103" s="12">
        <f>INDEX('O3-8hr'!$A:$Y,$IU103+M$23-$G$23,$IT103)</f>
        <v>48</v>
      </c>
      <c r="N103" s="12">
        <f>INDEX('O3-8hr'!$A:$Y,$IU103+N$23-$G$23,$IT103)</f>
        <v>62</v>
      </c>
      <c r="O103" s="12">
        <f>INDEX('O3-8hr'!$A:$Y,$IU103+O$23-$G$23,$IT103)</f>
        <v>53.000000000000007</v>
      </c>
      <c r="P103" s="12">
        <f>INDEX('O3-8hr'!$A:$Y,$IU103+P$23-$G$23,$IT103)</f>
        <v>40</v>
      </c>
      <c r="Q103" s="12">
        <f>INDEX('O3-8hr'!$A:$Y,$IU103+Q$23-$G$23,$IT103)</f>
        <v>52.000000000000007</v>
      </c>
      <c r="R103" s="12">
        <f>INDEX('O3-8hr'!$A:$Y,$IU103+R$23-$G$23,$IT103)</f>
        <v>49</v>
      </c>
      <c r="S103" s="12">
        <f>INDEX('O3-8hr'!$A:$Y,$IU103+S$23-$G$23,$IT103)</f>
        <v>44.000000000000007</v>
      </c>
      <c r="T103" s="12">
        <f>INDEX('O3-8hr'!$A:$Y,$IU103+T$23-$G$23,$IT103)</f>
        <v>35</v>
      </c>
      <c r="U103" s="12">
        <f>INDEX('O3-8hr'!$A:$Y,$IU103+U$23-$G$23,$IT103)</f>
        <v>44.000000000000007</v>
      </c>
      <c r="V103" s="12">
        <f>INDEX('O3-8hr'!$A:$Y,$IU103+V$23-$G$23,$IT103)</f>
        <v>40</v>
      </c>
      <c r="W103" s="12">
        <f>INDEX('O3-8hr'!$A:$Y,$IU103+W$23-$G$23,$IT103)</f>
        <v>46</v>
      </c>
      <c r="X103" s="12">
        <f>INDEX('O3-8hr'!$A:$Y,$IU103+X$23-$G$23,$IT103)</f>
        <v>48</v>
      </c>
      <c r="Y103" s="12">
        <f>INDEX('O3-8hr'!$A:$Y,$IU103+Y$23-$G$23,$IT103)</f>
        <v>49</v>
      </c>
      <c r="Z103" s="12">
        <f>INDEX('O3-8hr'!$A:$Y,$IU103+Z$23-$G$23,$IT103)</f>
        <v>36.000000000000007</v>
      </c>
      <c r="AA103" s="12">
        <f>INDEX('O3-8hr'!$A:$Y,$IU103+AA$23-$G$23,$IT103)</f>
        <v>44.000000000000007</v>
      </c>
      <c r="AB103" s="12">
        <f>INDEX('O3-8hr'!$A:$Y,$IU103+AB$23-$G$23,$IT103)</f>
        <v>47</v>
      </c>
      <c r="AC103" s="12">
        <f>INDEX('O3-8hr'!$A:$Y,$IU103+AC$23-$G$23,$IT103)</f>
        <v>41</v>
      </c>
      <c r="AD103" s="12">
        <f>INDEX('O3-8hr'!$A:$Y,$IU103+AD$23-$G$23,$IT103)</f>
        <v>36.000000000000007</v>
      </c>
      <c r="AE103" s="12">
        <f>INDEX('O3-8hr'!$A:$Y,$IU103+AE$23-$G$23,$IT103)</f>
        <v>26.000000000000004</v>
      </c>
      <c r="AF103" s="12">
        <f>INDEX('O3-8hr'!$A:$Y,$IU103+AF$23-$G$23,$IT103)</f>
        <v>33</v>
      </c>
      <c r="AG103" s="12">
        <f>INDEX('O3-8hr'!$A:$Y,$IU103+AG$23-$G$23,$IT103)</f>
        <v>36.000000000000007</v>
      </c>
      <c r="AH103" s="12">
        <f>INDEX('O3-8hr'!$A:$Y,$IU103+AH$23-$G$23,$IT103)</f>
        <v>42</v>
      </c>
      <c r="AI103" s="12">
        <f>INDEX('O3-8hr'!$A:$Y,$IU103+AI$23-$G$23,$IT103)</f>
        <v>47</v>
      </c>
      <c r="AJ103" s="12">
        <f>INDEX('O3-8hr'!$A:$Y,$IU103+AJ$23-$G$23,$IT103)</f>
        <v>43</v>
      </c>
      <c r="AK103" s="12">
        <f>INDEX('O3-8hr'!$A:$Y,$IU103+AK$23-$G$23,$IT103)</f>
        <v>43</v>
      </c>
      <c r="AL103" s="12">
        <f>INDEX('O3-8hr'!$A:$Y,$IU103+AL$23-$G$23,$IT103)</f>
        <v>51.000000000000007</v>
      </c>
      <c r="AM103" s="12">
        <f>INDEX('O3-8hr'!$A:$Y,$IU103+AM$23-$G$23,$IT103)</f>
        <v>57</v>
      </c>
      <c r="AN103" s="12">
        <f>INDEX('O3-8hr'!$A:$Y,$IU103+AN$23-$G$23,$IT103)</f>
        <v>36.000000000000007</v>
      </c>
      <c r="AO103" s="12">
        <f>INDEX('O3-8hr'!$A:$Y,$IU103+AO$23-$G$23,$IT103)</f>
        <v>44.000000000000007</v>
      </c>
      <c r="AP103" s="12">
        <f>INDEX('O3-8hr'!$A:$Y,$IU103+AP$23-$G$23,$IT103)</f>
        <v>52.000000000000007</v>
      </c>
      <c r="AQ103" s="12">
        <f>INDEX('O3-8hr'!$A:$Y,$IU103+AQ$23-$G$23,$IT103)</f>
        <v>57</v>
      </c>
      <c r="AR103" s="12">
        <f>INDEX('O3-8hr'!$A:$Y,$IU103+AR$23-$G$23,$IT103)</f>
        <v>42</v>
      </c>
      <c r="AS103" s="12">
        <f>INDEX('O3-8hr'!$A:$Y,$IU103+AS$23-$G$23,$IT103)</f>
        <v>39</v>
      </c>
      <c r="AT103" s="12">
        <f>INDEX('O3-8hr'!$A:$Y,$IU103+AT$23-$G$23,$IT103)</f>
        <v>36.000000000000007</v>
      </c>
      <c r="AU103" s="12">
        <f>INDEX('O3-8hr'!$A:$Y,$IU103+AU$23-$G$23,$IT103)</f>
        <v>35</v>
      </c>
      <c r="AV103" s="12">
        <f>INDEX('O3-8hr'!$A:$Y,$IU103+AV$23-$G$23,$IT103)</f>
        <v>52.000000000000007</v>
      </c>
      <c r="AW103" s="12">
        <f>INDEX('O3-8hr'!$A:$Y,$IU103+AW$23-$G$23,$IT103)</f>
        <v>56</v>
      </c>
      <c r="AX103" s="12">
        <f>INDEX('O3-8hr'!$A:$Y,$IU103+AX$23-$G$23,$IT103)</f>
        <v>54</v>
      </c>
      <c r="AY103" s="12">
        <f>INDEX('O3-8hr'!$A:$Y,$IU103+AY$23-$G$23,$IT103)</f>
        <v>36.000000000000007</v>
      </c>
      <c r="AZ103" s="12">
        <f>INDEX('O3-8hr'!$A:$Y,$IU103+AZ$23-$G$23,$IT103)</f>
        <v>56</v>
      </c>
      <c r="BA103" s="12">
        <f>INDEX('O3-8hr'!$A:$Y,$IU103+BA$23-$G$23,$IT103)</f>
        <v>55</v>
      </c>
      <c r="BB103" s="12">
        <f>INDEX('O3-8hr'!$A:$Y,$IU103+BB$23-$G$23,$IT103)</f>
        <v>47</v>
      </c>
      <c r="BC103" s="12">
        <f>INDEX('O3-8hr'!$A:$Y,$IU103+BC$23-$G$23,$IT103)</f>
        <v>68</v>
      </c>
      <c r="BD103" s="12">
        <f>INDEX('O3-8hr'!$A:$Y,$IU103+BD$23-$G$23,$IT103)</f>
        <v>48</v>
      </c>
      <c r="BE103" s="12">
        <f>INDEX('O3-8hr'!$A:$Y,$IU103+BE$23-$G$23,$IT103)</f>
        <v>46</v>
      </c>
      <c r="BF103" s="12">
        <f>INDEX('O3-8hr'!$A:$Y,$IU103+BF$23-$G$23,$IT103)</f>
        <v>49</v>
      </c>
      <c r="BG103" s="12">
        <f>INDEX('O3-8hr'!$A:$Y,$IU103+BG$23-$G$23,$IT103)</f>
        <v>50</v>
      </c>
      <c r="BH103" s="12">
        <f>INDEX('O3-8hr'!$A:$Y,$IU103+BH$23-$G$23,$IT103)</f>
        <v>38</v>
      </c>
      <c r="BI103" s="12">
        <f>INDEX('O3-8hr'!$A:$Y,$IU103+BI$23-$G$23,$IT103)</f>
        <v>51.000000000000007</v>
      </c>
      <c r="BJ103" s="12">
        <f>INDEX('O3-8hr'!$A:$Y,$IU103+BJ$23-$G$23,$IT103)</f>
        <v>45.000000000000007</v>
      </c>
      <c r="BK103" s="12">
        <f>INDEX('O3-8hr'!$A:$Y,$IU103+BK$23-$G$23,$IT103)</f>
        <v>52.000000000000007</v>
      </c>
      <c r="BL103" s="12">
        <f>INDEX('O3-8hr'!$A:$Y,$IU103+BL$23-$G$23,$IT103)</f>
        <v>44.000000000000007</v>
      </c>
      <c r="BM103" s="12">
        <f>INDEX('O3-8hr'!$A:$Y,$IU103+BM$23-$G$23,$IT103)</f>
        <v>52.000000000000007</v>
      </c>
      <c r="BN103" s="12">
        <f>INDEX('O3-8hr'!$A:$Y,$IU103+BN$23-$G$23,$IT103)</f>
        <v>59.000000000000007</v>
      </c>
      <c r="BO103" s="12">
        <f>INDEX('O3-8hr'!$A:$Y,$IU103+BO$23-$G$23,$IT103)</f>
        <v>47</v>
      </c>
      <c r="BP103" s="12">
        <f>INDEX('O3-8hr'!$A:$Y,$IU103+BP$23-$G$23,$IT103)</f>
        <v>39</v>
      </c>
      <c r="BQ103" s="12">
        <f>INDEX('O3-8hr'!$A:$Y,$IU103+BQ$23-$G$23,$IT103)</f>
        <v>51.000000000000007</v>
      </c>
      <c r="BR103" s="12">
        <f>INDEX('O3-8hr'!$A:$Y,$IU103+BR$23-$G$23,$IT103)</f>
        <v>65</v>
      </c>
      <c r="BS103" s="12">
        <f>INDEX('O3-8hr'!$A:$Y,$IU103+BS$23-$G$23,$IT103)</f>
        <v>67</v>
      </c>
      <c r="BT103" s="12">
        <f>INDEX('O3-8hr'!$A:$Y,$IU103+BT$23-$G$23,$IT103)</f>
        <v>69</v>
      </c>
      <c r="BU103" s="12">
        <f>INDEX('O3-8hr'!$A:$Y,$IU103+BU$23-$G$23,$IT103)</f>
        <v>53.000000000000007</v>
      </c>
      <c r="BV103" s="12">
        <f>INDEX('O3-8hr'!$A:$Y,$IU103+BV$23-$G$23,$IT103)</f>
        <v>68</v>
      </c>
      <c r="BW103" s="12">
        <f>INDEX('O3-8hr'!$A:$Y,$IU103+BW$23-$G$23,$IT103)</f>
        <v>69</v>
      </c>
      <c r="BX103" s="12">
        <f>INDEX('O3-8hr'!$A:$Y,$IU103+BX$23-$G$23,$IT103)</f>
        <v>29</v>
      </c>
      <c r="BY103" s="12">
        <f>INDEX('O3-8hr'!$A:$Y,$IU103+BY$23-$G$23,$IT103)</f>
        <v>26.000000000000004</v>
      </c>
      <c r="BZ103" s="12">
        <f>INDEX('O3-8hr'!$A:$Y,$IU103+BZ$23-$G$23,$IT103)</f>
        <v>22.000000000000004</v>
      </c>
      <c r="CA103" s="12">
        <f>INDEX('O3-8hr'!$A:$Y,$IU103+CA$23-$G$23,$IT103)</f>
        <v>58</v>
      </c>
      <c r="CB103" s="12">
        <f>INDEX('O3-8hr'!$A:$Y,$IU103+CB$23-$G$23,$IT103)</f>
        <v>36.000000000000007</v>
      </c>
      <c r="CC103" s="12">
        <f>INDEX('O3-8hr'!$A:$Y,$IU103+CC$23-$G$23,$IT103)</f>
        <v>62</v>
      </c>
      <c r="CD103" s="12">
        <f>INDEX('O3-8hr'!$A:$Y,$IU103+CD$23-$G$23,$IT103)</f>
        <v>64</v>
      </c>
      <c r="CE103" s="12">
        <f>INDEX('O3-8hr'!$A:$Y,$IU103+CE$23-$G$23,$IT103)</f>
        <v>59.000000000000007</v>
      </c>
      <c r="CF103" s="12">
        <f>INDEX('O3-8hr'!$A:$Y,$IU103+CF$23-$G$23,$IT103)</f>
        <v>42</v>
      </c>
      <c r="CG103" s="12">
        <f>INDEX('O3-8hr'!$A:$Y,$IU103+CG$23-$G$23,$IT103)</f>
        <v>45.000000000000007</v>
      </c>
      <c r="CH103" s="12">
        <f>INDEX('O3-8hr'!$A:$Y,$IU103+CH$23-$G$23,$IT103)</f>
        <v>38</v>
      </c>
      <c r="CI103" s="12">
        <f>INDEX('O3-8hr'!$A:$Y,$IU103+CI$23-$G$23,$IT103)</f>
        <v>37.000000000000007</v>
      </c>
      <c r="CJ103" s="12">
        <f>INDEX('O3-8hr'!$A:$Y,$IU103+CJ$23-$G$23,$IT103)</f>
        <v>27</v>
      </c>
      <c r="CK103" s="12">
        <f>INDEX('O3-8hr'!$A:$Y,$IU103+CK$23-$G$23,$IT103)</f>
        <v>61.000000000000007</v>
      </c>
      <c r="CL103" s="12">
        <f>INDEX('O3-8hr'!$A:$Y,$IU103+CL$23-$G$23,$IT103)</f>
        <v>51.000000000000007</v>
      </c>
      <c r="CM103" s="12">
        <f>INDEX('O3-8hr'!$A:$Y,$IU103+CM$23-$G$23,$IT103)</f>
        <v>40</v>
      </c>
      <c r="CN103" s="12" t="str">
        <f>INDEX('O3-8hr'!$A:$Y,$IU103+CN$23-$G$23,$IT103)</f>
        <v/>
      </c>
      <c r="CO103" s="12" t="str">
        <f>INDEX('O3-8hr'!$A:$Y,$IU103+CO$23-$G$23,$IT103)</f>
        <v/>
      </c>
      <c r="CP103" s="12">
        <f>INDEX('O3-8hr'!$A:$Y,$IU103+CP$23-$G$23,$IT103)</f>
        <v>39</v>
      </c>
      <c r="CQ103" s="12">
        <f>INDEX('O3-8hr'!$A:$Y,$IU103+CQ$23-$G$23,$IT103)</f>
        <v>58</v>
      </c>
      <c r="CR103" s="12">
        <f>INDEX('O3-8hr'!$A:$Y,$IU103+CR$23-$G$23,$IT103)</f>
        <v>66</v>
      </c>
      <c r="CS103" s="12">
        <f>INDEX('O3-8hr'!$A:$Y,$IU103+CS$23-$G$23,$IT103)</f>
        <v>38</v>
      </c>
      <c r="CT103" s="12">
        <f>INDEX('O3-8hr'!$A:$Y,$IU103+CT$23-$G$23,$IT103)</f>
        <v>41</v>
      </c>
      <c r="CU103" s="12">
        <f>INDEX('O3-8hr'!$A:$Y,$IU103+CU$23-$G$23,$IT103)</f>
        <v>24</v>
      </c>
      <c r="CV103" s="12">
        <f>INDEX('O3-8hr'!$A:$Y,$IU103+CV$23-$G$23,$IT103)</f>
        <v>11.000000000000002</v>
      </c>
      <c r="CW103" s="12">
        <f>INDEX('O3-8hr'!$A:$Y,$IU103+CW$23-$G$23,$IT103)</f>
        <v>31</v>
      </c>
      <c r="CX103" s="12">
        <f>INDEX('O3-8hr'!$A:$Y,$IU103+CX$23-$G$23,$IT103)</f>
        <v>36.000000000000007</v>
      </c>
      <c r="CY103" s="12">
        <f>INDEX('O3-8hr'!$A:$Y,$IU103+CY$23-$G$23,$IT103)</f>
        <v>29</v>
      </c>
      <c r="CZ103" s="12">
        <f>INDEX('O3-8hr'!$A:$Y,$IU103+CZ$23-$G$23,$IT103)</f>
        <v>47</v>
      </c>
      <c r="DA103" s="12">
        <f>INDEX('O3-8hr'!$A:$Y,$IU103+DA$23-$G$23,$IT103)</f>
        <v>43</v>
      </c>
      <c r="DB103" s="12" t="str">
        <f>INDEX('O3-8hr'!$A:$Y,$IU103+DB$23-$G$23,$IT103)</f>
        <v/>
      </c>
      <c r="DC103" s="12" t="str">
        <f>INDEX('O3-8hr'!$A:$Y,$IU103+DC$23-$G$23,$IT103)</f>
        <v/>
      </c>
      <c r="DD103" s="12">
        <f>INDEX('O3-8hr'!$A:$Y,$IU103+DD$23-$G$23,$IT103)</f>
        <v>37.000000000000007</v>
      </c>
      <c r="DE103" s="12">
        <f>INDEX('O3-8hr'!$A:$Y,$IU103+DE$23-$G$23,$IT103)</f>
        <v>94</v>
      </c>
      <c r="DF103" s="12">
        <f>INDEX('O3-8hr'!$A:$Y,$IU103+DF$23-$G$23,$IT103)</f>
        <v>61.000000000000007</v>
      </c>
      <c r="DG103" s="12">
        <f>INDEX('O3-8hr'!$A:$Y,$IU103+DG$23-$G$23,$IT103)</f>
        <v>54</v>
      </c>
      <c r="DH103" s="12">
        <f>INDEX('O3-8hr'!$A:$Y,$IU103+DH$23-$G$23,$IT103)</f>
        <v>56</v>
      </c>
      <c r="DI103" s="12">
        <f>INDEX('O3-8hr'!$A:$Y,$IU103+DI$23-$G$23,$IT103)</f>
        <v>45.000000000000007</v>
      </c>
      <c r="DJ103" s="12">
        <f>INDEX('O3-8hr'!$A:$Y,$IU103+DJ$23-$G$23,$IT103)</f>
        <v>46</v>
      </c>
      <c r="DK103" s="12">
        <f>INDEX('O3-8hr'!$A:$Y,$IU103+DK$23-$G$23,$IT103)</f>
        <v>44.000000000000007</v>
      </c>
      <c r="DL103" s="12">
        <f>INDEX('O3-8hr'!$A:$Y,$IU103+DL$23-$G$23,$IT103)</f>
        <v>28</v>
      </c>
      <c r="DM103" s="12">
        <f>INDEX('O3-8hr'!$A:$Y,$IU103+DM$23-$G$23,$IT103)</f>
        <v>52.000000000000007</v>
      </c>
      <c r="DN103" s="12">
        <f>INDEX('O3-8hr'!$A:$Y,$IU103+DN$23-$G$23,$IT103)</f>
        <v>46</v>
      </c>
      <c r="DO103" s="12">
        <f>INDEX('O3-8hr'!$A:$Y,$IU103+DO$23-$G$23,$IT103)</f>
        <v>45.000000000000007</v>
      </c>
      <c r="DP103" s="12">
        <f>INDEX('O3-8hr'!$A:$Y,$IU103+DP$23-$G$23,$IT103)</f>
        <v>64</v>
      </c>
      <c r="DQ103" s="12">
        <f>INDEX('O3-8hr'!$A:$Y,$IU103+DQ$23-$G$23,$IT103)</f>
        <v>53.000000000000007</v>
      </c>
      <c r="DR103" s="12">
        <f>INDEX('O3-8hr'!$A:$Y,$IU103+DR$23-$G$23,$IT103)</f>
        <v>53.000000000000007</v>
      </c>
      <c r="DS103" s="12">
        <f>INDEX('O3-8hr'!$A:$Y,$IU103+DS$23-$G$23,$IT103)</f>
        <v>43</v>
      </c>
      <c r="DT103" s="12">
        <f>INDEX('O3-8hr'!$A:$Y,$IU103+DT$23-$G$23,$IT103)</f>
        <v>66</v>
      </c>
      <c r="DU103" s="12">
        <f>INDEX('O3-8hr'!$A:$Y,$IU103+DU$23-$G$23,$IT103)</f>
        <v>39</v>
      </c>
      <c r="DV103" s="12">
        <f>INDEX('O3-8hr'!$A:$Y,$IU103+DV$23-$G$23,$IT103)</f>
        <v>41</v>
      </c>
      <c r="DW103" s="12">
        <f>INDEX('O3-8hr'!$A:$Y,$IU103+DW$23-$G$23,$IT103)</f>
        <v>50</v>
      </c>
      <c r="DX103" s="12">
        <f>INDEX('O3-8hr'!$A:$Y,$IU103+DX$23-$G$23,$IT103)</f>
        <v>44.000000000000007</v>
      </c>
      <c r="DY103" s="12">
        <f>INDEX('O3-8hr'!$A:$Y,$IU103+DY$23-$G$23,$IT103)</f>
        <v>63</v>
      </c>
      <c r="DZ103" s="12">
        <f>INDEX('O3-8hr'!$A:$Y,$IU103+DZ$23-$G$23,$IT103)</f>
        <v>25</v>
      </c>
      <c r="EA103" s="12">
        <f>INDEX('O3-8hr'!$A:$Y,$IU103+EA$23-$G$23,$IT103)</f>
        <v>56</v>
      </c>
      <c r="EB103" s="12">
        <f>INDEX('O3-8hr'!$A:$Y,$IU103+EB$23-$G$23,$IT103)</f>
        <v>44.000000000000007</v>
      </c>
      <c r="EC103" s="12">
        <f>INDEX('O3-8hr'!$A:$Y,$IU103+EC$23-$G$23,$IT103)</f>
        <v>58</v>
      </c>
      <c r="ED103" s="12">
        <f>INDEX('O3-8hr'!$A:$Y,$IU103+ED$23-$G$23,$IT103)</f>
        <v>38</v>
      </c>
      <c r="EE103" s="12">
        <f>INDEX('O3-8hr'!$A:$Y,$IU103+EE$23-$G$23,$IT103)</f>
        <v>71.000000000000014</v>
      </c>
      <c r="EF103" s="12">
        <f>INDEX('O3-8hr'!$A:$Y,$IU103+EF$23-$G$23,$IT103)</f>
        <v>28</v>
      </c>
      <c r="EG103" s="12" t="str">
        <f>INDEX('O3-8hr'!$A:$Y,$IU103+EG$23-$G$23,$IT103)</f>
        <v/>
      </c>
      <c r="EH103" s="12" t="str">
        <f>INDEX('O3-8hr'!$A:$Y,$IU103+EH$23-$G$23,$IT103)</f>
        <v/>
      </c>
      <c r="EI103" s="12" t="str">
        <f>INDEX('O3-8hr'!$A:$Y,$IU103+EI$23-$G$23,$IT103)</f>
        <v/>
      </c>
      <c r="EJ103" s="12" t="str">
        <f>INDEX('O3-8hr'!$A:$Y,$IU103+EJ$23-$G$23,$IT103)</f>
        <v/>
      </c>
      <c r="EK103" s="12" t="str">
        <f>INDEX('O3-8hr'!$A:$Y,$IU103+EK$23-$G$23,$IT103)</f>
        <v/>
      </c>
      <c r="EL103" s="12">
        <f>INDEX('O3-8hr'!$A:$Y,$IU103+EL$23-$G$23,$IT103)</f>
        <v>56</v>
      </c>
      <c r="EM103" s="12">
        <f>INDEX('O3-8hr'!$A:$Y,$IU103+EM$23-$G$23,$IT103)</f>
        <v>34</v>
      </c>
      <c r="EN103" s="12">
        <f>INDEX('O3-8hr'!$A:$Y,$IU103+EN$23-$G$23,$IT103)</f>
        <v>50</v>
      </c>
      <c r="EO103" s="12">
        <f>INDEX('O3-8hr'!$A:$Y,$IU103+EO$23-$G$23,$IT103)</f>
        <v>53.000000000000007</v>
      </c>
      <c r="EP103" s="12">
        <f>INDEX('O3-8hr'!$A:$Y,$IU103+EP$23-$G$23,$IT103)</f>
        <v>56</v>
      </c>
      <c r="EQ103" s="12">
        <f>INDEX('O3-8hr'!$A:$Y,$IU103+EQ$23-$G$23,$IT103)</f>
        <v>66</v>
      </c>
      <c r="ER103" s="12">
        <f>INDEX('O3-8hr'!$A:$Y,$IU103+ER$23-$G$23,$IT103)</f>
        <v>59.000000000000007</v>
      </c>
      <c r="ES103" s="12">
        <f>INDEX('O3-8hr'!$A:$Y,$IU103+ES$23-$G$23,$IT103)</f>
        <v>50</v>
      </c>
      <c r="ET103" s="12">
        <f>INDEX('O3-8hr'!$A:$Y,$IU103+ET$23-$G$23,$IT103)</f>
        <v>53.000000000000007</v>
      </c>
      <c r="EU103" s="12">
        <f>INDEX('O3-8hr'!$A:$Y,$IU103+EU$23-$G$23,$IT103)</f>
        <v>48</v>
      </c>
      <c r="EV103" s="12">
        <f>INDEX('O3-8hr'!$A:$Y,$IU103+EV$23-$G$23,$IT103)</f>
        <v>55</v>
      </c>
      <c r="EW103" s="12">
        <f>INDEX('O3-8hr'!$A:$Y,$IU103+EW$23-$G$23,$IT103)</f>
        <v>66</v>
      </c>
      <c r="EX103" s="12">
        <f>INDEX('O3-8hr'!$A:$Y,$IU103+EX$23-$G$23,$IT103)</f>
        <v>54</v>
      </c>
      <c r="EY103" s="12">
        <f>INDEX('O3-8hr'!$A:$Y,$IU103+EY$23-$G$23,$IT103)</f>
        <v>42</v>
      </c>
      <c r="EZ103" s="12">
        <f>INDEX('O3-8hr'!$A:$Y,$IU103+EZ$23-$G$23,$IT103)</f>
        <v>60</v>
      </c>
      <c r="FA103" s="12">
        <f>INDEX('O3-8hr'!$A:$Y,$IU103+FA$23-$G$23,$IT103)</f>
        <v>51.000000000000007</v>
      </c>
      <c r="FB103" s="12">
        <f>INDEX('O3-8hr'!$A:$Y,$IU103+FB$23-$G$23,$IT103)</f>
        <v>47</v>
      </c>
      <c r="FC103" s="12">
        <f>INDEX('O3-8hr'!$A:$Y,$IU103+FC$23-$G$23,$IT103)</f>
        <v>56</v>
      </c>
      <c r="FD103" s="12">
        <f>INDEX('O3-8hr'!$A:$Y,$IU103+FD$23-$G$23,$IT103)</f>
        <v>59.000000000000007</v>
      </c>
      <c r="FE103" s="12">
        <f>INDEX('O3-8hr'!$A:$Y,$IU103+FE$23-$G$23,$IT103)</f>
        <v>58</v>
      </c>
      <c r="FF103" s="12">
        <f>INDEX('O3-8hr'!$A:$Y,$IU103+FF$23-$G$23,$IT103)</f>
        <v>61.000000000000007</v>
      </c>
      <c r="FG103" s="12">
        <f>INDEX('O3-8hr'!$A:$Y,$IU103+FG$23-$G$23,$IT103)</f>
        <v>57</v>
      </c>
      <c r="FH103" s="12">
        <f>INDEX('O3-8hr'!$A:$Y,$IU103+FH$23-$G$23,$IT103)</f>
        <v>65</v>
      </c>
      <c r="FI103" s="12">
        <f>INDEX('O3-8hr'!$A:$Y,$IU103+FI$23-$G$23,$IT103)</f>
        <v>47</v>
      </c>
      <c r="FJ103" s="12">
        <f>INDEX('O3-8hr'!$A:$Y,$IU103+FJ$23-$G$23,$IT103)</f>
        <v>68</v>
      </c>
      <c r="FK103" s="12">
        <f>INDEX('O3-8hr'!$A:$Y,$IU103+FK$23-$G$23,$IT103)</f>
        <v>56</v>
      </c>
      <c r="FL103" s="12">
        <f>INDEX('O3-8hr'!$A:$Y,$IU103+FL$23-$G$23,$IT103)</f>
        <v>52.000000000000007</v>
      </c>
      <c r="FM103" s="12">
        <f>INDEX('O3-8hr'!$A:$Y,$IU103+FM$23-$G$23,$IT103)</f>
        <v>27</v>
      </c>
      <c r="FN103" s="12">
        <f>INDEX('O3-8hr'!$A:$Y,$IU103+FN$23-$G$23,$IT103)</f>
        <v>34</v>
      </c>
      <c r="FO103" s="12">
        <f>INDEX('O3-8hr'!$A:$Y,$IU103+FO$23-$G$23,$IT103)</f>
        <v>40</v>
      </c>
      <c r="FP103" s="12">
        <f>INDEX('O3-8hr'!$A:$Y,$IU103+FP$23-$G$23,$IT103)</f>
        <v>48</v>
      </c>
      <c r="FQ103" s="12">
        <f>INDEX('O3-8hr'!$A:$Y,$IU103+FQ$23-$G$23,$IT103)</f>
        <v>54</v>
      </c>
      <c r="FR103" s="12">
        <f>INDEX('O3-8hr'!$A:$Y,$IU103+FR$23-$G$23,$IT103)</f>
        <v>67</v>
      </c>
      <c r="FS103" s="12">
        <f>INDEX('O3-8hr'!$A:$Y,$IU103+FS$23-$G$23,$IT103)</f>
        <v>56</v>
      </c>
      <c r="FT103" s="12">
        <f>INDEX('O3-8hr'!$A:$Y,$IU103+FT$23-$G$23,$IT103)</f>
        <v>63</v>
      </c>
      <c r="FU103" s="12" t="str">
        <f>INDEX('O3-8hr'!$A:$Y,$IU103+FU$23-$G$23,$IT103)</f>
        <v/>
      </c>
      <c r="FV103" s="12">
        <f>INDEX('O3-8hr'!$A:$Y,$IU103+FV$23-$G$23,$IT103)</f>
        <v>39</v>
      </c>
      <c r="FW103" s="12">
        <f>INDEX('O3-8hr'!$A:$Y,$IU103+FW$23-$G$23,$IT103)</f>
        <v>26.000000000000004</v>
      </c>
      <c r="FX103" s="12">
        <f>INDEX('O3-8hr'!$A:$Y,$IU103+FX$23-$G$23,$IT103)</f>
        <v>50</v>
      </c>
      <c r="FY103" s="12">
        <f>INDEX('O3-8hr'!$A:$Y,$IU103+FY$23-$G$23,$IT103)</f>
        <v>52.000000000000007</v>
      </c>
      <c r="FZ103" s="12">
        <f>INDEX('O3-8hr'!$A:$Y,$IU103+FZ$23-$G$23,$IT103)</f>
        <v>53.000000000000007</v>
      </c>
      <c r="GA103" s="12">
        <f>INDEX('O3-8hr'!$A:$Y,$IU103+GA$23-$G$23,$IT103)</f>
        <v>60</v>
      </c>
      <c r="GB103" s="12">
        <f>INDEX('O3-8hr'!$A:$Y,$IU103+GB$23-$G$23,$IT103)</f>
        <v>61.000000000000007</v>
      </c>
      <c r="GC103" s="12">
        <f>INDEX('O3-8hr'!$A:$Y,$IU103+GC$23-$G$23,$IT103)</f>
        <v>55</v>
      </c>
      <c r="GD103" s="12">
        <f>INDEX('O3-8hr'!$A:$Y,$IU103+GD$23-$G$23,$IT103)</f>
        <v>40</v>
      </c>
      <c r="GE103" s="12">
        <f>INDEX('O3-8hr'!$A:$Y,$IU103+GE$23-$G$23,$IT103)</f>
        <v>46</v>
      </c>
      <c r="GF103" s="12">
        <f>INDEX('O3-8hr'!$A:$Y,$IU103+GF$23-$G$23,$IT103)</f>
        <v>55</v>
      </c>
      <c r="GG103" s="12">
        <f>INDEX('O3-8hr'!$A:$Y,$IU103+GG$23-$G$23,$IT103)</f>
        <v>62</v>
      </c>
      <c r="GH103" s="12">
        <f>INDEX('O3-8hr'!$A:$Y,$IU103+GH$23-$G$23,$IT103)</f>
        <v>65</v>
      </c>
      <c r="GI103" s="12">
        <f>INDEX('O3-8hr'!$A:$Y,$IU103+GI$23-$G$23,$IT103)</f>
        <v>70</v>
      </c>
      <c r="GJ103" s="12">
        <f>INDEX('O3-8hr'!$A:$Y,$IU103+GJ$23-$G$23,$IT103)</f>
        <v>71.000000000000014</v>
      </c>
      <c r="GK103" s="12">
        <f>INDEX('O3-8hr'!$A:$Y,$IU103+GK$23-$G$23,$IT103)</f>
        <v>64</v>
      </c>
      <c r="GL103" s="12">
        <f>INDEX('O3-8hr'!$A:$Y,$IU103+GL$23-$G$23,$IT103)</f>
        <v>70</v>
      </c>
      <c r="GM103" s="12">
        <f>INDEX('O3-8hr'!$A:$Y,$IU103+GM$23-$G$23,$IT103)</f>
        <v>55</v>
      </c>
      <c r="GN103" s="12">
        <f>INDEX('O3-8hr'!$A:$Y,$IU103+GN$23-$G$23,$IT103)</f>
        <v>60</v>
      </c>
      <c r="GO103" s="12">
        <f>INDEX('O3-8hr'!$A:$Y,$IU103+GO$23-$G$23,$IT103)</f>
        <v>55</v>
      </c>
      <c r="GP103" s="12">
        <f>INDEX('O3-8hr'!$A:$Y,$IU103+GP$23-$G$23,$IT103)</f>
        <v>52.000000000000007</v>
      </c>
      <c r="GQ103" s="12">
        <f>INDEX('O3-8hr'!$A:$Y,$IU103+GQ$23-$G$23,$IT103)</f>
        <v>44.000000000000007</v>
      </c>
      <c r="GR103" s="12">
        <f>INDEX('O3-8hr'!$A:$Y,$IU103+GR$23-$G$23,$IT103)</f>
        <v>23</v>
      </c>
      <c r="GS103" s="12">
        <f>INDEX('O3-8hr'!$A:$Y,$IU103+GS$23-$G$23,$IT103)</f>
        <v>45.000000000000007</v>
      </c>
      <c r="GT103" s="12">
        <f>INDEX('O3-8hr'!$A:$Y,$IU103+GT$23-$G$23,$IT103)</f>
        <v>37.000000000000007</v>
      </c>
      <c r="GU103" s="12">
        <f>INDEX('O3-8hr'!$A:$Y,$IU103+GU$23-$G$23,$IT103)</f>
        <v>27</v>
      </c>
      <c r="GV103" s="12">
        <f>INDEX('O3-8hr'!$A:$Y,$IU103+GV$23-$G$23,$IT103)</f>
        <v>47</v>
      </c>
      <c r="GW103" s="12">
        <f>INDEX('O3-8hr'!$A:$Y,$IU103+GW$23-$G$23,$IT103)</f>
        <v>64</v>
      </c>
      <c r="GX103" s="12">
        <f>INDEX('O3-8hr'!$A:$Y,$IU103+GX$23-$G$23,$IT103)</f>
        <v>71.000000000000014</v>
      </c>
      <c r="GY103" s="12">
        <f>INDEX('O3-8hr'!$A:$Y,$IU103+GY$23-$G$23,$IT103)</f>
        <v>82</v>
      </c>
      <c r="GZ103" s="12">
        <f>INDEX('O3-8hr'!$A:$Y,$IU103+GZ$23-$G$23,$IT103)</f>
        <v>68</v>
      </c>
      <c r="HA103" s="12">
        <f>INDEX('O3-8hr'!$A:$Y,$IU103+HA$23-$G$23,$IT103)</f>
        <v>53.000000000000007</v>
      </c>
      <c r="HB103" s="12">
        <f>INDEX('O3-8hr'!$A:$Y,$IU103+HB$23-$G$23,$IT103)</f>
        <v>38</v>
      </c>
      <c r="HC103" s="12">
        <f>INDEX('O3-8hr'!$A:$Y,$IU103+HC$23-$G$23,$IT103)</f>
        <v>36.000000000000007</v>
      </c>
      <c r="HD103" s="12">
        <f>INDEX('O3-8hr'!$A:$Y,$IU103+HD$23-$G$23,$IT103)</f>
        <v>28</v>
      </c>
      <c r="HE103" s="12">
        <f>INDEX('O3-8hr'!$A:$Y,$IU103+HE$23-$G$23,$IT103)</f>
        <v>55</v>
      </c>
      <c r="HF103" s="12">
        <f>INDEX('O3-8hr'!$A:$Y,$IU103+HF$23-$G$23,$IT103)</f>
        <v>53.000000000000007</v>
      </c>
      <c r="HG103" s="12">
        <f>INDEX('O3-8hr'!$A:$Y,$IU103+HG$23-$G$23,$IT103)</f>
        <v>36.000000000000007</v>
      </c>
      <c r="HH103" s="12">
        <f>INDEX('O3-8hr'!$A:$Y,$IU103+HH$23-$G$23,$IT103)</f>
        <v>35</v>
      </c>
      <c r="HI103" s="12">
        <f>INDEX('O3-8hr'!$A:$Y,$IU103+HI$23-$G$23,$IT103)</f>
        <v>32</v>
      </c>
      <c r="HJ103" s="12">
        <f>INDEX('O3-8hr'!$A:$Y,$IU103+HJ$23-$G$23,$IT103)</f>
        <v>32</v>
      </c>
      <c r="HK103" s="12">
        <f>INDEX('O3-8hr'!$A:$Y,$IU103+HK$23-$G$23,$IT103)</f>
        <v>25</v>
      </c>
      <c r="HL103" s="12">
        <f>INDEX('O3-8hr'!$A:$Y,$IU103+HL$23-$G$23,$IT103)</f>
        <v>27</v>
      </c>
      <c r="HM103" s="12">
        <f>INDEX('O3-8hr'!$A:$Y,$IU103+HM$23-$G$23,$IT103)</f>
        <v>19</v>
      </c>
      <c r="HN103" s="12">
        <f>INDEX('O3-8hr'!$A:$Y,$IU103+HN$23-$G$23,$IT103)</f>
        <v>18.000000000000004</v>
      </c>
      <c r="HO103" s="12">
        <f>INDEX('O3-8hr'!$A:$Y,$IU103+HO$23-$G$23,$IT103)</f>
        <v>18.000000000000004</v>
      </c>
      <c r="HP103" s="12">
        <f>INDEX('O3-8hr'!$A:$Y,$IU103+HP$23-$G$23,$IT103)</f>
        <v>31</v>
      </c>
      <c r="HQ103" s="12">
        <f>INDEX('O3-8hr'!$A:$Y,$IU103+HQ$23-$G$23,$IT103)</f>
        <v>40</v>
      </c>
      <c r="HR103" s="12">
        <f>INDEX('O3-8hr'!$A:$Y,$IU103+HR$23-$G$23,$IT103)</f>
        <v>39</v>
      </c>
      <c r="HS103" s="12">
        <f>INDEX('O3-8hr'!$A:$Y,$IU103+HS$23-$G$23,$IT103)</f>
        <v>39</v>
      </c>
      <c r="HT103" s="12">
        <f>INDEX('O3-8hr'!$A:$Y,$IU103+HT$23-$G$23,$IT103)</f>
        <v>39</v>
      </c>
      <c r="HU103" s="12">
        <f>INDEX('O3-8hr'!$A:$Y,$IU103+HU$23-$G$23,$IT103)</f>
        <v>45.000000000000007</v>
      </c>
      <c r="HV103" s="12">
        <f>INDEX('O3-8hr'!$A:$Y,$IU103+HV$23-$G$23,$IT103)</f>
        <v>35</v>
      </c>
      <c r="HW103" s="12">
        <f>INDEX('O3-8hr'!$A:$Y,$IU103+HW$23-$G$23,$IT103)</f>
        <v>42</v>
      </c>
      <c r="HX103" s="12">
        <f>INDEX('O3-8hr'!$A:$Y,$IU103+HX$23-$G$23,$IT103)</f>
        <v>46</v>
      </c>
      <c r="HY103" s="12">
        <f>INDEX('O3-8hr'!$A:$Y,$IU103+HY$23-$G$23,$IT103)</f>
        <v>38</v>
      </c>
      <c r="HZ103" s="12">
        <f>INDEX('O3-8hr'!$A:$Y,$IU103+HZ$23-$G$23,$IT103)</f>
        <v>22.000000000000004</v>
      </c>
      <c r="IA103" s="12">
        <f>INDEX('O3-8hr'!$A:$Y,$IU103+IA$23-$G$23,$IT103)</f>
        <v>37.000000000000007</v>
      </c>
      <c r="IB103" s="12">
        <f>INDEX('O3-8hr'!$A:$Y,$IU103+IB$23-$G$23,$IT103)</f>
        <v>42</v>
      </c>
      <c r="IC103" s="12">
        <f>INDEX('O3-8hr'!$A:$Y,$IU103+IC$23-$G$23,$IT103)</f>
        <v>33</v>
      </c>
      <c r="ID103" s="12">
        <f>INDEX('O3-8hr'!$A:$Y,$IU103+ID$23-$G$23,$IT103)</f>
        <v>32</v>
      </c>
      <c r="IE103" s="12">
        <f>INDEX('O3-8hr'!$A:$Y,$IU103+IE$23-$G$23,$IT103)</f>
        <v>36.000000000000007</v>
      </c>
      <c r="IF103" s="12">
        <f>INDEX('O3-8hr'!$A:$Y,$IU103+IF$23-$G$23,$IT103)</f>
        <v>42</v>
      </c>
      <c r="IG103" s="12">
        <f>INDEX('O3-8hr'!$A:$Y,$IU103+IG$23-$G$23,$IT103)</f>
        <v>50</v>
      </c>
      <c r="IH103" s="12">
        <f>INDEX('O3-8hr'!$A:$Y,$IU103+IH$23-$G$23,$IT103)</f>
        <v>52.000000000000007</v>
      </c>
      <c r="II103" s="12">
        <f>INDEX('O3-8hr'!$A:$Y,$IU103+II$23-$G$23,$IT103)</f>
        <v>44.000000000000007</v>
      </c>
      <c r="IJ103" s="12">
        <f>INDEX('O3-8hr'!$A:$Y,$IU103+IJ$23-$G$23,$IT103)</f>
        <v>36.000000000000007</v>
      </c>
      <c r="IK103" s="12">
        <f>INDEX('O3-8hr'!$A:$Y,$IU103+IK$23-$G$23,$IT103)</f>
        <v>31</v>
      </c>
      <c r="IL103" s="12">
        <f>INDEX('O3-8hr'!$A:$Y,$IU103+IL$23-$G$23,$IT103)</f>
        <v>25</v>
      </c>
      <c r="IM103" s="12">
        <f>INDEX('O3-8hr'!$A:$Y,$IU103+IM$23-$G$23,$IT103)</f>
        <v>28</v>
      </c>
      <c r="IN103" s="12">
        <f>INDEX('O3-8hr'!$A:$Y,$IU103+IN$23-$G$23,$IT103)</f>
        <v>27</v>
      </c>
      <c r="IO103" s="12">
        <f>INDEX('O3-8hr'!$A:$Y,$IU103+IO$23-$G$23,$IT103)</f>
        <v>39</v>
      </c>
      <c r="IP103" s="12">
        <f>INDEX('O3-8hr'!$A:$Y,$IU103+IP$23-$G$23,$IT103)</f>
        <v>23</v>
      </c>
      <c r="IQ103" s="17">
        <f>INDEX('O3-8hr'!$A:$Y,$IU103+IQ$23-$G$23,$IT103)</f>
        <v>35</v>
      </c>
      <c r="IR103" s="26">
        <f t="shared" si="60"/>
        <v>94</v>
      </c>
      <c r="IT103" s="26">
        <f>MATCH($B103,'O3-8hr'!$1:$1,0)</f>
        <v>5</v>
      </c>
      <c r="IU103" s="38">
        <f>MATCH(DATE($A103,$IT$19,$IU$19),'O3-8hr'!$B:$B,0)</f>
        <v>65</v>
      </c>
    </row>
    <row r="104" spans="1:255" ht="12.75" customHeight="1" x14ac:dyDescent="0.2">
      <c r="A104" s="26">
        <v>2015</v>
      </c>
      <c r="B104" s="26">
        <v>100031013</v>
      </c>
      <c r="C104" s="88">
        <f>INDEX(Sites!$A:$N,MATCH($B104,Sites!$A:$A,0),2)</f>
        <v>39.773888999999997</v>
      </c>
      <c r="D104" s="26" t="str">
        <f>INDEX(Sites!$A:$N,MATCH($B104,Sites!$A:$A,0),4)</f>
        <v>DE</v>
      </c>
      <c r="E104" s="26" t="str">
        <f>INDEX(Sites!$A:$N,MATCH($B104,Sites!$A:$A,0),10)</f>
        <v>0.0</v>
      </c>
      <c r="F104" s="148" t="str">
        <f>INDEX(Sites!$A:$N,MATCH($B104,Sites!$A:$A,0),6)</f>
        <v>New Castle (BELLFNT2)</v>
      </c>
      <c r="G104" s="18">
        <f>INDEX('O3-8hr'!$A:$Y,$IU104+G$23-$G$23,$IT104)</f>
        <v>35</v>
      </c>
      <c r="H104" s="12">
        <f>INDEX('O3-8hr'!$A:$Y,$IU104+H$23-$G$23,$IT104)</f>
        <v>51.000000000000007</v>
      </c>
      <c r="I104" s="12">
        <f>INDEX('O3-8hr'!$A:$Y,$IU104+I$23-$G$23,$IT104)</f>
        <v>42</v>
      </c>
      <c r="J104" s="12" t="str">
        <f>INDEX('O3-8hr'!$A:$Y,$IU104+J$23-$G$23,$IT104)</f>
        <v/>
      </c>
      <c r="K104" s="12" t="str">
        <f>INDEX('O3-8hr'!$A:$Y,$IU104+K$23-$G$23,$IT104)</f>
        <v/>
      </c>
      <c r="L104" s="12">
        <f>INDEX('O3-8hr'!$A:$Y,$IU104+L$23-$G$23,$IT104)</f>
        <v>38</v>
      </c>
      <c r="M104" s="12">
        <f>INDEX('O3-8hr'!$A:$Y,$IU104+M$23-$G$23,$IT104)</f>
        <v>44.000000000000007</v>
      </c>
      <c r="N104" s="12">
        <f>INDEX('O3-8hr'!$A:$Y,$IU104+N$23-$G$23,$IT104)</f>
        <v>60</v>
      </c>
      <c r="O104" s="12">
        <f>INDEX('O3-8hr'!$A:$Y,$IU104+O$23-$G$23,$IT104)</f>
        <v>50</v>
      </c>
      <c r="P104" s="12">
        <f>INDEX('O3-8hr'!$A:$Y,$IU104+P$23-$G$23,$IT104)</f>
        <v>37.000000000000007</v>
      </c>
      <c r="Q104" s="12">
        <f>INDEX('O3-8hr'!$A:$Y,$IU104+Q$23-$G$23,$IT104)</f>
        <v>49</v>
      </c>
      <c r="R104" s="12">
        <f>INDEX('O3-8hr'!$A:$Y,$IU104+R$23-$G$23,$IT104)</f>
        <v>47</v>
      </c>
      <c r="S104" s="12">
        <f>INDEX('O3-8hr'!$A:$Y,$IU104+S$23-$G$23,$IT104)</f>
        <v>42</v>
      </c>
      <c r="T104" s="12">
        <f>INDEX('O3-8hr'!$A:$Y,$IU104+T$23-$G$23,$IT104)</f>
        <v>35</v>
      </c>
      <c r="U104" s="12">
        <f>INDEX('O3-8hr'!$A:$Y,$IU104+U$23-$G$23,$IT104)</f>
        <v>42</v>
      </c>
      <c r="V104" s="12">
        <f>INDEX('O3-8hr'!$A:$Y,$IU104+V$23-$G$23,$IT104)</f>
        <v>32</v>
      </c>
      <c r="W104" s="12">
        <f>INDEX('O3-8hr'!$A:$Y,$IU104+W$23-$G$23,$IT104)</f>
        <v>45.000000000000007</v>
      </c>
      <c r="X104" s="12">
        <f>INDEX('O3-8hr'!$A:$Y,$IU104+X$23-$G$23,$IT104)</f>
        <v>46</v>
      </c>
      <c r="Y104" s="12">
        <f>INDEX('O3-8hr'!$A:$Y,$IU104+Y$23-$G$23,$IT104)</f>
        <v>46</v>
      </c>
      <c r="Z104" s="12">
        <f>INDEX('O3-8hr'!$A:$Y,$IU104+Z$23-$G$23,$IT104)</f>
        <v>30</v>
      </c>
      <c r="AA104" s="12">
        <f>INDEX('O3-8hr'!$A:$Y,$IU104+AA$23-$G$23,$IT104)</f>
        <v>40</v>
      </c>
      <c r="AB104" s="12">
        <f>INDEX('O3-8hr'!$A:$Y,$IU104+AB$23-$G$23,$IT104)</f>
        <v>45.000000000000007</v>
      </c>
      <c r="AC104" s="12">
        <f>INDEX('O3-8hr'!$A:$Y,$IU104+AC$23-$G$23,$IT104)</f>
        <v>40</v>
      </c>
      <c r="AD104" s="12">
        <f>INDEX('O3-8hr'!$A:$Y,$IU104+AD$23-$G$23,$IT104)</f>
        <v>32</v>
      </c>
      <c r="AE104" s="12">
        <f>INDEX('O3-8hr'!$A:$Y,$IU104+AE$23-$G$23,$IT104)</f>
        <v>23</v>
      </c>
      <c r="AF104" s="12">
        <f>INDEX('O3-8hr'!$A:$Y,$IU104+AF$23-$G$23,$IT104)</f>
        <v>33</v>
      </c>
      <c r="AG104" s="12">
        <f>INDEX('O3-8hr'!$A:$Y,$IU104+AG$23-$G$23,$IT104)</f>
        <v>34</v>
      </c>
      <c r="AH104" s="12">
        <f>INDEX('O3-8hr'!$A:$Y,$IU104+AH$23-$G$23,$IT104)</f>
        <v>40</v>
      </c>
      <c r="AI104" s="12">
        <f>INDEX('O3-8hr'!$A:$Y,$IU104+AI$23-$G$23,$IT104)</f>
        <v>46</v>
      </c>
      <c r="AJ104" s="12">
        <f>INDEX('O3-8hr'!$A:$Y,$IU104+AJ$23-$G$23,$IT104)</f>
        <v>41</v>
      </c>
      <c r="AK104" s="12">
        <f>INDEX('O3-8hr'!$A:$Y,$IU104+AK$23-$G$23,$IT104)</f>
        <v>37.000000000000007</v>
      </c>
      <c r="AL104" s="12">
        <f>INDEX('O3-8hr'!$A:$Y,$IU104+AL$23-$G$23,$IT104)</f>
        <v>48</v>
      </c>
      <c r="AM104" s="12">
        <f>INDEX('O3-8hr'!$A:$Y,$IU104+AM$23-$G$23,$IT104)</f>
        <v>53.000000000000007</v>
      </c>
      <c r="AN104" s="12">
        <f>INDEX('O3-8hr'!$A:$Y,$IU104+AN$23-$G$23,$IT104)</f>
        <v>31</v>
      </c>
      <c r="AO104" s="12">
        <f>INDEX('O3-8hr'!$A:$Y,$IU104+AO$23-$G$23,$IT104)</f>
        <v>43</v>
      </c>
      <c r="AP104" s="12">
        <f>INDEX('O3-8hr'!$A:$Y,$IU104+AP$23-$G$23,$IT104)</f>
        <v>49</v>
      </c>
      <c r="AQ104" s="12">
        <f>INDEX('O3-8hr'!$A:$Y,$IU104+AQ$23-$G$23,$IT104)</f>
        <v>32</v>
      </c>
      <c r="AR104" s="12" t="str">
        <f>INDEX('O3-8hr'!$A:$Y,$IU104+AR$23-$G$23,$IT104)</f>
        <v/>
      </c>
      <c r="AS104" s="12">
        <f>INDEX('O3-8hr'!$A:$Y,$IU104+AS$23-$G$23,$IT104)</f>
        <v>32</v>
      </c>
      <c r="AT104" s="12">
        <f>INDEX('O3-8hr'!$A:$Y,$IU104+AT$23-$G$23,$IT104)</f>
        <v>34</v>
      </c>
      <c r="AU104" s="12">
        <f>INDEX('O3-8hr'!$A:$Y,$IU104+AU$23-$G$23,$IT104)</f>
        <v>31</v>
      </c>
      <c r="AV104" s="12">
        <f>INDEX('O3-8hr'!$A:$Y,$IU104+AV$23-$G$23,$IT104)</f>
        <v>49</v>
      </c>
      <c r="AW104" s="12">
        <f>INDEX('O3-8hr'!$A:$Y,$IU104+AW$23-$G$23,$IT104)</f>
        <v>51.000000000000007</v>
      </c>
      <c r="AX104" s="12">
        <f>INDEX('O3-8hr'!$A:$Y,$IU104+AX$23-$G$23,$IT104)</f>
        <v>49</v>
      </c>
      <c r="AY104" s="12">
        <f>INDEX('O3-8hr'!$A:$Y,$IU104+AY$23-$G$23,$IT104)</f>
        <v>30</v>
      </c>
      <c r="AZ104" s="12">
        <f>INDEX('O3-8hr'!$A:$Y,$IU104+AZ$23-$G$23,$IT104)</f>
        <v>53.000000000000007</v>
      </c>
      <c r="BA104" s="12">
        <f>INDEX('O3-8hr'!$A:$Y,$IU104+BA$23-$G$23,$IT104)</f>
        <v>52.000000000000007</v>
      </c>
      <c r="BB104" s="12">
        <f>INDEX('O3-8hr'!$A:$Y,$IU104+BB$23-$G$23,$IT104)</f>
        <v>44.000000000000007</v>
      </c>
      <c r="BC104" s="12">
        <f>INDEX('O3-8hr'!$A:$Y,$IU104+BC$23-$G$23,$IT104)</f>
        <v>64</v>
      </c>
      <c r="BD104" s="12">
        <f>INDEX('O3-8hr'!$A:$Y,$IU104+BD$23-$G$23,$IT104)</f>
        <v>44.000000000000007</v>
      </c>
      <c r="BE104" s="12">
        <f>INDEX('O3-8hr'!$A:$Y,$IU104+BE$23-$G$23,$IT104)</f>
        <v>45.000000000000007</v>
      </c>
      <c r="BF104" s="12">
        <f>INDEX('O3-8hr'!$A:$Y,$IU104+BF$23-$G$23,$IT104)</f>
        <v>46</v>
      </c>
      <c r="BG104" s="12">
        <f>INDEX('O3-8hr'!$A:$Y,$IU104+BG$23-$G$23,$IT104)</f>
        <v>47</v>
      </c>
      <c r="BH104" s="12">
        <f>INDEX('O3-8hr'!$A:$Y,$IU104+BH$23-$G$23,$IT104)</f>
        <v>40</v>
      </c>
      <c r="BI104" s="12">
        <f>INDEX('O3-8hr'!$A:$Y,$IU104+BI$23-$G$23,$IT104)</f>
        <v>49</v>
      </c>
      <c r="BJ104" s="12">
        <f>INDEX('O3-8hr'!$A:$Y,$IU104+BJ$23-$G$23,$IT104)</f>
        <v>44.000000000000007</v>
      </c>
      <c r="BK104" s="12">
        <f>INDEX('O3-8hr'!$A:$Y,$IU104+BK$23-$G$23,$IT104)</f>
        <v>45.000000000000007</v>
      </c>
      <c r="BL104" s="12">
        <f>INDEX('O3-8hr'!$A:$Y,$IU104+BL$23-$G$23,$IT104)</f>
        <v>42</v>
      </c>
      <c r="BM104" s="12">
        <f>INDEX('O3-8hr'!$A:$Y,$IU104+BM$23-$G$23,$IT104)</f>
        <v>49</v>
      </c>
      <c r="BN104" s="12">
        <f>INDEX('O3-8hr'!$A:$Y,$IU104+BN$23-$G$23,$IT104)</f>
        <v>55</v>
      </c>
      <c r="BO104" s="12">
        <f>INDEX('O3-8hr'!$A:$Y,$IU104+BO$23-$G$23,$IT104)</f>
        <v>40</v>
      </c>
      <c r="BP104" s="12">
        <f>INDEX('O3-8hr'!$A:$Y,$IU104+BP$23-$G$23,$IT104)</f>
        <v>37.000000000000007</v>
      </c>
      <c r="BQ104" s="12">
        <f>INDEX('O3-8hr'!$A:$Y,$IU104+BQ$23-$G$23,$IT104)</f>
        <v>51.000000000000007</v>
      </c>
      <c r="BR104" s="12">
        <f>INDEX('O3-8hr'!$A:$Y,$IU104+BR$23-$G$23,$IT104)</f>
        <v>60</v>
      </c>
      <c r="BS104" s="12">
        <f>INDEX('O3-8hr'!$A:$Y,$IU104+BS$23-$G$23,$IT104)</f>
        <v>61.000000000000007</v>
      </c>
      <c r="BT104" s="12" t="str">
        <f>INDEX('O3-8hr'!$A:$Y,$IU104+BT$23-$G$23,$IT104)</f>
        <v/>
      </c>
      <c r="BU104" s="12">
        <f>INDEX('O3-8hr'!$A:$Y,$IU104+BU$23-$G$23,$IT104)</f>
        <v>50</v>
      </c>
      <c r="BV104" s="12">
        <f>INDEX('O3-8hr'!$A:$Y,$IU104+BV$23-$G$23,$IT104)</f>
        <v>61.000000000000007</v>
      </c>
      <c r="BW104" s="12">
        <f>INDEX('O3-8hr'!$A:$Y,$IU104+BW$23-$G$23,$IT104)</f>
        <v>60</v>
      </c>
      <c r="BX104" s="12">
        <f>INDEX('O3-8hr'!$A:$Y,$IU104+BX$23-$G$23,$IT104)</f>
        <v>26.000000000000004</v>
      </c>
      <c r="BY104" s="12">
        <f>INDEX('O3-8hr'!$A:$Y,$IU104+BY$23-$G$23,$IT104)</f>
        <v>26.000000000000004</v>
      </c>
      <c r="BZ104" s="12">
        <f>INDEX('O3-8hr'!$A:$Y,$IU104+BZ$23-$G$23,$IT104)</f>
        <v>21</v>
      </c>
      <c r="CA104" s="12">
        <f>INDEX('O3-8hr'!$A:$Y,$IU104+CA$23-$G$23,$IT104)</f>
        <v>56</v>
      </c>
      <c r="CB104" s="12">
        <f>INDEX('O3-8hr'!$A:$Y,$IU104+CB$23-$G$23,$IT104)</f>
        <v>34</v>
      </c>
      <c r="CC104" s="12">
        <f>INDEX('O3-8hr'!$A:$Y,$IU104+CC$23-$G$23,$IT104)</f>
        <v>55</v>
      </c>
      <c r="CD104" s="12">
        <f>INDEX('O3-8hr'!$A:$Y,$IU104+CD$23-$G$23,$IT104)</f>
        <v>60</v>
      </c>
      <c r="CE104" s="12">
        <f>INDEX('O3-8hr'!$A:$Y,$IU104+CE$23-$G$23,$IT104)</f>
        <v>54</v>
      </c>
      <c r="CF104" s="12">
        <f>INDEX('O3-8hr'!$A:$Y,$IU104+CF$23-$G$23,$IT104)</f>
        <v>43</v>
      </c>
      <c r="CG104" s="12">
        <f>INDEX('O3-8hr'!$A:$Y,$IU104+CG$23-$G$23,$IT104)</f>
        <v>38</v>
      </c>
      <c r="CH104" s="12" t="str">
        <f>INDEX('O3-8hr'!$A:$Y,$IU104+CH$23-$G$23,$IT104)</f>
        <v/>
      </c>
      <c r="CI104" s="12" t="str">
        <f>INDEX('O3-8hr'!$A:$Y,$IU104+CI$23-$G$23,$IT104)</f>
        <v/>
      </c>
      <c r="CJ104" s="12" t="str">
        <f>INDEX('O3-8hr'!$A:$Y,$IU104+CJ$23-$G$23,$IT104)</f>
        <v/>
      </c>
      <c r="CK104" s="12">
        <f>INDEX('O3-8hr'!$A:$Y,$IU104+CK$23-$G$23,$IT104)</f>
        <v>60</v>
      </c>
      <c r="CL104" s="12">
        <f>INDEX('O3-8hr'!$A:$Y,$IU104+CL$23-$G$23,$IT104)</f>
        <v>53.000000000000007</v>
      </c>
      <c r="CM104" s="12">
        <f>INDEX('O3-8hr'!$A:$Y,$IU104+CM$23-$G$23,$IT104)</f>
        <v>65</v>
      </c>
      <c r="CN104" s="12">
        <f>INDEX('O3-8hr'!$A:$Y,$IU104+CN$23-$G$23,$IT104)</f>
        <v>57</v>
      </c>
      <c r="CO104" s="12">
        <f>INDEX('O3-8hr'!$A:$Y,$IU104+CO$23-$G$23,$IT104)</f>
        <v>41</v>
      </c>
      <c r="CP104" s="12" t="str">
        <f>INDEX('O3-8hr'!$A:$Y,$IU104+CP$23-$G$23,$IT104)</f>
        <v/>
      </c>
      <c r="CQ104" s="12" t="str">
        <f>INDEX('O3-8hr'!$A:$Y,$IU104+CQ$23-$G$23,$IT104)</f>
        <v/>
      </c>
      <c r="CR104" s="12">
        <f>INDEX('O3-8hr'!$A:$Y,$IU104+CR$23-$G$23,$IT104)</f>
        <v>51.000000000000007</v>
      </c>
      <c r="CS104" s="12">
        <f>INDEX('O3-8hr'!$A:$Y,$IU104+CS$23-$G$23,$IT104)</f>
        <v>23</v>
      </c>
      <c r="CT104" s="12">
        <f>INDEX('O3-8hr'!$A:$Y,$IU104+CT$23-$G$23,$IT104)</f>
        <v>30</v>
      </c>
      <c r="CU104" s="12">
        <f>INDEX('O3-8hr'!$A:$Y,$IU104+CU$23-$G$23,$IT104)</f>
        <v>13.000000000000002</v>
      </c>
      <c r="CV104" s="12">
        <f>INDEX('O3-8hr'!$A:$Y,$IU104+CV$23-$G$23,$IT104)</f>
        <v>7</v>
      </c>
      <c r="CW104" s="12">
        <f>INDEX('O3-8hr'!$A:$Y,$IU104+CW$23-$G$23,$IT104)</f>
        <v>26.000000000000004</v>
      </c>
      <c r="CX104" s="12">
        <f>INDEX('O3-8hr'!$A:$Y,$IU104+CX$23-$G$23,$IT104)</f>
        <v>32</v>
      </c>
      <c r="CY104" s="12">
        <f>INDEX('O3-8hr'!$A:$Y,$IU104+CY$23-$G$23,$IT104)</f>
        <v>26.000000000000004</v>
      </c>
      <c r="CZ104" s="12">
        <f>INDEX('O3-8hr'!$A:$Y,$IU104+CZ$23-$G$23,$IT104)</f>
        <v>44.000000000000007</v>
      </c>
      <c r="DA104" s="12">
        <f>INDEX('O3-8hr'!$A:$Y,$IU104+DA$23-$G$23,$IT104)</f>
        <v>38</v>
      </c>
      <c r="DB104" s="12">
        <f>INDEX('O3-8hr'!$A:$Y,$IU104+DB$23-$G$23,$IT104)</f>
        <v>46</v>
      </c>
      <c r="DC104" s="12">
        <f>INDEX('O3-8hr'!$A:$Y,$IU104+DC$23-$G$23,$IT104)</f>
        <v>59.000000000000007</v>
      </c>
      <c r="DD104" s="12">
        <f>INDEX('O3-8hr'!$A:$Y,$IU104+DD$23-$G$23,$IT104)</f>
        <v>57</v>
      </c>
      <c r="DE104" s="12" t="str">
        <f>INDEX('O3-8hr'!$A:$Y,$IU104+DE$23-$G$23,$IT104)</f>
        <v/>
      </c>
      <c r="DF104" s="12" t="str">
        <f>INDEX('O3-8hr'!$A:$Y,$IU104+DF$23-$G$23,$IT104)</f>
        <v/>
      </c>
      <c r="DG104" s="12" t="str">
        <f>INDEX('O3-8hr'!$A:$Y,$IU104+DG$23-$G$23,$IT104)</f>
        <v/>
      </c>
      <c r="DH104" s="12" t="str">
        <f>INDEX('O3-8hr'!$A:$Y,$IU104+DH$23-$G$23,$IT104)</f>
        <v/>
      </c>
      <c r="DI104" s="12">
        <f>INDEX('O3-8hr'!$A:$Y,$IU104+DI$23-$G$23,$IT104)</f>
        <v>39</v>
      </c>
      <c r="DJ104" s="12">
        <f>INDEX('O3-8hr'!$A:$Y,$IU104+DJ$23-$G$23,$IT104)</f>
        <v>41</v>
      </c>
      <c r="DK104" s="12">
        <f>INDEX('O3-8hr'!$A:$Y,$IU104+DK$23-$G$23,$IT104)</f>
        <v>38</v>
      </c>
      <c r="DL104" s="12">
        <f>INDEX('O3-8hr'!$A:$Y,$IU104+DL$23-$G$23,$IT104)</f>
        <v>23</v>
      </c>
      <c r="DM104" s="12">
        <f>INDEX('O3-8hr'!$A:$Y,$IU104+DM$23-$G$23,$IT104)</f>
        <v>49</v>
      </c>
      <c r="DN104" s="12">
        <f>INDEX('O3-8hr'!$A:$Y,$IU104+DN$23-$G$23,$IT104)</f>
        <v>38</v>
      </c>
      <c r="DO104" s="12">
        <f>INDEX('O3-8hr'!$A:$Y,$IU104+DO$23-$G$23,$IT104)</f>
        <v>41</v>
      </c>
      <c r="DP104" s="12">
        <f>INDEX('O3-8hr'!$A:$Y,$IU104+DP$23-$G$23,$IT104)</f>
        <v>58</v>
      </c>
      <c r="DQ104" s="12">
        <f>INDEX('O3-8hr'!$A:$Y,$IU104+DQ$23-$G$23,$IT104)</f>
        <v>50</v>
      </c>
      <c r="DR104" s="12" t="str">
        <f>INDEX('O3-8hr'!$A:$Y,$IU104+DR$23-$G$23,$IT104)</f>
        <v/>
      </c>
      <c r="DS104" s="12">
        <f>INDEX('O3-8hr'!$A:$Y,$IU104+DS$23-$G$23,$IT104)</f>
        <v>40</v>
      </c>
      <c r="DT104" s="12">
        <f>INDEX('O3-8hr'!$A:$Y,$IU104+DT$23-$G$23,$IT104)</f>
        <v>70</v>
      </c>
      <c r="DU104" s="12">
        <f>INDEX('O3-8hr'!$A:$Y,$IU104+DU$23-$G$23,$IT104)</f>
        <v>34</v>
      </c>
      <c r="DV104" s="12">
        <f>INDEX('O3-8hr'!$A:$Y,$IU104+DV$23-$G$23,$IT104)</f>
        <v>41</v>
      </c>
      <c r="DW104" s="12">
        <f>INDEX('O3-8hr'!$A:$Y,$IU104+DW$23-$G$23,$IT104)</f>
        <v>48</v>
      </c>
      <c r="DX104" s="12">
        <f>INDEX('O3-8hr'!$A:$Y,$IU104+DX$23-$G$23,$IT104)</f>
        <v>40</v>
      </c>
      <c r="DY104" s="12">
        <f>INDEX('O3-8hr'!$A:$Y,$IU104+DY$23-$G$23,$IT104)</f>
        <v>62</v>
      </c>
      <c r="DZ104" s="12">
        <f>INDEX('O3-8hr'!$A:$Y,$IU104+DZ$23-$G$23,$IT104)</f>
        <v>19</v>
      </c>
      <c r="EA104" s="12">
        <f>INDEX('O3-8hr'!$A:$Y,$IU104+EA$23-$G$23,$IT104)</f>
        <v>58</v>
      </c>
      <c r="EB104" s="12">
        <f>INDEX('O3-8hr'!$A:$Y,$IU104+EB$23-$G$23,$IT104)</f>
        <v>43</v>
      </c>
      <c r="EC104" s="12">
        <f>INDEX('O3-8hr'!$A:$Y,$IU104+EC$23-$G$23,$IT104)</f>
        <v>63</v>
      </c>
      <c r="ED104" s="12">
        <f>INDEX('O3-8hr'!$A:$Y,$IU104+ED$23-$G$23,$IT104)</f>
        <v>30</v>
      </c>
      <c r="EE104" s="12">
        <f>INDEX('O3-8hr'!$A:$Y,$IU104+EE$23-$G$23,$IT104)</f>
        <v>59.000000000000007</v>
      </c>
      <c r="EF104" s="12">
        <f>INDEX('O3-8hr'!$A:$Y,$IU104+EF$23-$G$23,$IT104)</f>
        <v>32</v>
      </c>
      <c r="EG104" s="12">
        <f>INDEX('O3-8hr'!$A:$Y,$IU104+EG$23-$G$23,$IT104)</f>
        <v>40</v>
      </c>
      <c r="EH104" s="12">
        <f>INDEX('O3-8hr'!$A:$Y,$IU104+EH$23-$G$23,$IT104)</f>
        <v>48</v>
      </c>
      <c r="EI104" s="12">
        <f>INDEX('O3-8hr'!$A:$Y,$IU104+EI$23-$G$23,$IT104)</f>
        <v>55</v>
      </c>
      <c r="EJ104" s="12">
        <f>INDEX('O3-8hr'!$A:$Y,$IU104+EJ$23-$G$23,$IT104)</f>
        <v>61.000000000000007</v>
      </c>
      <c r="EK104" s="12">
        <f>INDEX('O3-8hr'!$A:$Y,$IU104+EK$23-$G$23,$IT104)</f>
        <v>46</v>
      </c>
      <c r="EL104" s="12">
        <f>INDEX('O3-8hr'!$A:$Y,$IU104+EL$23-$G$23,$IT104)</f>
        <v>49</v>
      </c>
      <c r="EM104" s="12">
        <f>INDEX('O3-8hr'!$A:$Y,$IU104+EM$23-$G$23,$IT104)</f>
        <v>35</v>
      </c>
      <c r="EN104" s="12">
        <f>INDEX('O3-8hr'!$A:$Y,$IU104+EN$23-$G$23,$IT104)</f>
        <v>53.000000000000007</v>
      </c>
      <c r="EO104" s="12">
        <f>INDEX('O3-8hr'!$A:$Y,$IU104+EO$23-$G$23,$IT104)</f>
        <v>51.000000000000007</v>
      </c>
      <c r="EP104" s="12">
        <f>INDEX('O3-8hr'!$A:$Y,$IU104+EP$23-$G$23,$IT104)</f>
        <v>51.000000000000007</v>
      </c>
      <c r="EQ104" s="12">
        <f>INDEX('O3-8hr'!$A:$Y,$IU104+EQ$23-$G$23,$IT104)</f>
        <v>59.000000000000007</v>
      </c>
      <c r="ER104" s="12">
        <f>INDEX('O3-8hr'!$A:$Y,$IU104+ER$23-$G$23,$IT104)</f>
        <v>59.000000000000007</v>
      </c>
      <c r="ES104" s="12">
        <f>INDEX('O3-8hr'!$A:$Y,$IU104+ES$23-$G$23,$IT104)</f>
        <v>52.000000000000007</v>
      </c>
      <c r="ET104" s="12">
        <f>INDEX('O3-8hr'!$A:$Y,$IU104+ET$23-$G$23,$IT104)</f>
        <v>51.000000000000007</v>
      </c>
      <c r="EU104" s="12">
        <f>INDEX('O3-8hr'!$A:$Y,$IU104+EU$23-$G$23,$IT104)</f>
        <v>48</v>
      </c>
      <c r="EV104" s="12">
        <f>INDEX('O3-8hr'!$A:$Y,$IU104+EV$23-$G$23,$IT104)</f>
        <v>50</v>
      </c>
      <c r="EW104" s="12">
        <f>INDEX('O3-8hr'!$A:$Y,$IU104+EW$23-$G$23,$IT104)</f>
        <v>60</v>
      </c>
      <c r="EX104" s="12">
        <f>INDEX('O3-8hr'!$A:$Y,$IU104+EX$23-$G$23,$IT104)</f>
        <v>52.000000000000007</v>
      </c>
      <c r="EY104" s="12">
        <f>INDEX('O3-8hr'!$A:$Y,$IU104+EY$23-$G$23,$IT104)</f>
        <v>45.000000000000007</v>
      </c>
      <c r="EZ104" s="12">
        <f>INDEX('O3-8hr'!$A:$Y,$IU104+EZ$23-$G$23,$IT104)</f>
        <v>70</v>
      </c>
      <c r="FA104" s="12">
        <f>INDEX('O3-8hr'!$A:$Y,$IU104+FA$23-$G$23,$IT104)</f>
        <v>44.000000000000007</v>
      </c>
      <c r="FB104" s="12">
        <f>INDEX('O3-8hr'!$A:$Y,$IU104+FB$23-$G$23,$IT104)</f>
        <v>44.000000000000007</v>
      </c>
      <c r="FC104" s="12">
        <f>INDEX('O3-8hr'!$A:$Y,$IU104+FC$23-$G$23,$IT104)</f>
        <v>54</v>
      </c>
      <c r="FD104" s="12">
        <f>INDEX('O3-8hr'!$A:$Y,$IU104+FD$23-$G$23,$IT104)</f>
        <v>56</v>
      </c>
      <c r="FE104" s="12">
        <f>INDEX('O3-8hr'!$A:$Y,$IU104+FE$23-$G$23,$IT104)</f>
        <v>54</v>
      </c>
      <c r="FF104" s="12">
        <f>INDEX('O3-8hr'!$A:$Y,$IU104+FF$23-$G$23,$IT104)</f>
        <v>56</v>
      </c>
      <c r="FG104" s="12">
        <f>INDEX('O3-8hr'!$A:$Y,$IU104+FG$23-$G$23,$IT104)</f>
        <v>55</v>
      </c>
      <c r="FH104" s="12">
        <f>INDEX('O3-8hr'!$A:$Y,$IU104+FH$23-$G$23,$IT104)</f>
        <v>62</v>
      </c>
      <c r="FI104" s="12">
        <f>INDEX('O3-8hr'!$A:$Y,$IU104+FI$23-$G$23,$IT104)</f>
        <v>49</v>
      </c>
      <c r="FJ104" s="12">
        <f>INDEX('O3-8hr'!$A:$Y,$IU104+FJ$23-$G$23,$IT104)</f>
        <v>62</v>
      </c>
      <c r="FK104" s="12">
        <f>INDEX('O3-8hr'!$A:$Y,$IU104+FK$23-$G$23,$IT104)</f>
        <v>50</v>
      </c>
      <c r="FL104" s="12">
        <f>INDEX('O3-8hr'!$A:$Y,$IU104+FL$23-$G$23,$IT104)</f>
        <v>52.000000000000007</v>
      </c>
      <c r="FM104" s="12">
        <f>INDEX('O3-8hr'!$A:$Y,$IU104+FM$23-$G$23,$IT104)</f>
        <v>26.000000000000004</v>
      </c>
      <c r="FN104" s="12">
        <f>INDEX('O3-8hr'!$A:$Y,$IU104+FN$23-$G$23,$IT104)</f>
        <v>36.000000000000007</v>
      </c>
      <c r="FO104" s="12">
        <f>INDEX('O3-8hr'!$A:$Y,$IU104+FO$23-$G$23,$IT104)</f>
        <v>39</v>
      </c>
      <c r="FP104" s="12">
        <f>INDEX('O3-8hr'!$A:$Y,$IU104+FP$23-$G$23,$IT104)</f>
        <v>48</v>
      </c>
      <c r="FQ104" s="12">
        <f>INDEX('O3-8hr'!$A:$Y,$IU104+FQ$23-$G$23,$IT104)</f>
        <v>54</v>
      </c>
      <c r="FR104" s="12">
        <f>INDEX('O3-8hr'!$A:$Y,$IU104+FR$23-$G$23,$IT104)</f>
        <v>69</v>
      </c>
      <c r="FS104" s="12">
        <f>INDEX('O3-8hr'!$A:$Y,$IU104+FS$23-$G$23,$IT104)</f>
        <v>59.000000000000007</v>
      </c>
      <c r="FT104" s="12">
        <f>INDEX('O3-8hr'!$A:$Y,$IU104+FT$23-$G$23,$IT104)</f>
        <v>52.000000000000007</v>
      </c>
      <c r="FU104" s="12">
        <f>INDEX('O3-8hr'!$A:$Y,$IU104+FU$23-$G$23,$IT104)</f>
        <v>43</v>
      </c>
      <c r="FV104" s="12">
        <f>INDEX('O3-8hr'!$A:$Y,$IU104+FV$23-$G$23,$IT104)</f>
        <v>36.000000000000007</v>
      </c>
      <c r="FW104" s="12">
        <f>INDEX('O3-8hr'!$A:$Y,$IU104+FW$23-$G$23,$IT104)</f>
        <v>24</v>
      </c>
      <c r="FX104" s="12">
        <f>INDEX('O3-8hr'!$A:$Y,$IU104+FX$23-$G$23,$IT104)</f>
        <v>52.000000000000007</v>
      </c>
      <c r="FY104" s="12">
        <f>INDEX('O3-8hr'!$A:$Y,$IU104+FY$23-$G$23,$IT104)</f>
        <v>52.000000000000007</v>
      </c>
      <c r="FZ104" s="12">
        <f>INDEX('O3-8hr'!$A:$Y,$IU104+FZ$23-$G$23,$IT104)</f>
        <v>61.000000000000007</v>
      </c>
      <c r="GA104" s="12">
        <f>INDEX('O3-8hr'!$A:$Y,$IU104+GA$23-$G$23,$IT104)</f>
        <v>56</v>
      </c>
      <c r="GB104" s="12">
        <f>INDEX('O3-8hr'!$A:$Y,$IU104+GB$23-$G$23,$IT104)</f>
        <v>59.000000000000007</v>
      </c>
      <c r="GC104" s="12">
        <f>INDEX('O3-8hr'!$A:$Y,$IU104+GC$23-$G$23,$IT104)</f>
        <v>54</v>
      </c>
      <c r="GD104" s="12">
        <f>INDEX('O3-8hr'!$A:$Y,$IU104+GD$23-$G$23,$IT104)</f>
        <v>41</v>
      </c>
      <c r="GE104" s="12">
        <f>INDEX('O3-8hr'!$A:$Y,$IU104+GE$23-$G$23,$IT104)</f>
        <v>47</v>
      </c>
      <c r="GF104" s="12">
        <f>INDEX('O3-8hr'!$A:$Y,$IU104+GF$23-$G$23,$IT104)</f>
        <v>55</v>
      </c>
      <c r="GG104" s="12">
        <f>INDEX('O3-8hr'!$A:$Y,$IU104+GG$23-$G$23,$IT104)</f>
        <v>58</v>
      </c>
      <c r="GH104" s="12">
        <f>INDEX('O3-8hr'!$A:$Y,$IU104+GH$23-$G$23,$IT104)</f>
        <v>64</v>
      </c>
      <c r="GI104" s="12">
        <f>INDEX('O3-8hr'!$A:$Y,$IU104+GI$23-$G$23,$IT104)</f>
        <v>69</v>
      </c>
      <c r="GJ104" s="12">
        <f>INDEX('O3-8hr'!$A:$Y,$IU104+GJ$23-$G$23,$IT104)</f>
        <v>67</v>
      </c>
      <c r="GK104" s="12">
        <f>INDEX('O3-8hr'!$A:$Y,$IU104+GK$23-$G$23,$IT104)</f>
        <v>67</v>
      </c>
      <c r="GL104" s="12">
        <f>INDEX('O3-8hr'!$A:$Y,$IU104+GL$23-$G$23,$IT104)</f>
        <v>65</v>
      </c>
      <c r="GM104" s="12">
        <f>INDEX('O3-8hr'!$A:$Y,$IU104+GM$23-$G$23,$IT104)</f>
        <v>46</v>
      </c>
      <c r="GN104" s="12">
        <f>INDEX('O3-8hr'!$A:$Y,$IU104+GN$23-$G$23,$IT104)</f>
        <v>49</v>
      </c>
      <c r="GO104" s="12">
        <f>INDEX('O3-8hr'!$A:$Y,$IU104+GO$23-$G$23,$IT104)</f>
        <v>50</v>
      </c>
      <c r="GP104" s="12">
        <f>INDEX('O3-8hr'!$A:$Y,$IU104+GP$23-$G$23,$IT104)</f>
        <v>44.000000000000007</v>
      </c>
      <c r="GQ104" s="12">
        <f>INDEX('O3-8hr'!$A:$Y,$IU104+GQ$23-$G$23,$IT104)</f>
        <v>38</v>
      </c>
      <c r="GR104" s="12">
        <f>INDEX('O3-8hr'!$A:$Y,$IU104+GR$23-$G$23,$IT104)</f>
        <v>21</v>
      </c>
      <c r="GS104" s="12">
        <f>INDEX('O3-8hr'!$A:$Y,$IU104+GS$23-$G$23,$IT104)</f>
        <v>41</v>
      </c>
      <c r="GT104" s="12">
        <f>INDEX('O3-8hr'!$A:$Y,$IU104+GT$23-$G$23,$IT104)</f>
        <v>35</v>
      </c>
      <c r="GU104" s="12">
        <f>INDEX('O3-8hr'!$A:$Y,$IU104+GU$23-$G$23,$IT104)</f>
        <v>25</v>
      </c>
      <c r="GV104" s="12">
        <f>INDEX('O3-8hr'!$A:$Y,$IU104+GV$23-$G$23,$IT104)</f>
        <v>44.000000000000007</v>
      </c>
      <c r="GW104" s="12">
        <f>INDEX('O3-8hr'!$A:$Y,$IU104+GW$23-$G$23,$IT104)</f>
        <v>62</v>
      </c>
      <c r="GX104" s="12">
        <f>INDEX('O3-8hr'!$A:$Y,$IU104+GX$23-$G$23,$IT104)</f>
        <v>69</v>
      </c>
      <c r="GY104" s="12">
        <f>INDEX('O3-8hr'!$A:$Y,$IU104+GY$23-$G$23,$IT104)</f>
        <v>81</v>
      </c>
      <c r="GZ104" s="12">
        <f>INDEX('O3-8hr'!$A:$Y,$IU104+GZ$23-$G$23,$IT104)</f>
        <v>62</v>
      </c>
      <c r="HA104" s="12">
        <f>INDEX('O3-8hr'!$A:$Y,$IU104+HA$23-$G$23,$IT104)</f>
        <v>48</v>
      </c>
      <c r="HB104" s="12">
        <f>INDEX('O3-8hr'!$A:$Y,$IU104+HB$23-$G$23,$IT104)</f>
        <v>34</v>
      </c>
      <c r="HC104" s="12">
        <f>INDEX('O3-8hr'!$A:$Y,$IU104+HC$23-$G$23,$IT104)</f>
        <v>34</v>
      </c>
      <c r="HD104" s="12">
        <f>INDEX('O3-8hr'!$A:$Y,$IU104+HD$23-$G$23,$IT104)</f>
        <v>23</v>
      </c>
      <c r="HE104" s="12">
        <f>INDEX('O3-8hr'!$A:$Y,$IU104+HE$23-$G$23,$IT104)</f>
        <v>47</v>
      </c>
      <c r="HF104" s="12">
        <f>INDEX('O3-8hr'!$A:$Y,$IU104+HF$23-$G$23,$IT104)</f>
        <v>45.000000000000007</v>
      </c>
      <c r="HG104" s="12">
        <f>INDEX('O3-8hr'!$A:$Y,$IU104+HG$23-$G$23,$IT104)</f>
        <v>30</v>
      </c>
      <c r="HH104" s="12">
        <f>INDEX('O3-8hr'!$A:$Y,$IU104+HH$23-$G$23,$IT104)</f>
        <v>31</v>
      </c>
      <c r="HI104" s="12">
        <f>INDEX('O3-8hr'!$A:$Y,$IU104+HI$23-$G$23,$IT104)</f>
        <v>27</v>
      </c>
      <c r="HJ104" s="12">
        <f>INDEX('O3-8hr'!$A:$Y,$IU104+HJ$23-$G$23,$IT104)</f>
        <v>30</v>
      </c>
      <c r="HK104" s="12">
        <f>INDEX('O3-8hr'!$A:$Y,$IU104+HK$23-$G$23,$IT104)</f>
        <v>20</v>
      </c>
      <c r="HL104" s="12">
        <f>INDEX('O3-8hr'!$A:$Y,$IU104+HL$23-$G$23,$IT104)</f>
        <v>26.000000000000004</v>
      </c>
      <c r="HM104" s="12">
        <f>INDEX('O3-8hr'!$A:$Y,$IU104+HM$23-$G$23,$IT104)</f>
        <v>17</v>
      </c>
      <c r="HN104" s="12">
        <f>INDEX('O3-8hr'!$A:$Y,$IU104+HN$23-$G$23,$IT104)</f>
        <v>18.000000000000004</v>
      </c>
      <c r="HO104" s="12">
        <f>INDEX('O3-8hr'!$A:$Y,$IU104+HO$23-$G$23,$IT104)</f>
        <v>15.000000000000002</v>
      </c>
      <c r="HP104" s="12">
        <f>INDEX('O3-8hr'!$A:$Y,$IU104+HP$23-$G$23,$IT104)</f>
        <v>26.000000000000004</v>
      </c>
      <c r="HQ104" s="12">
        <f>INDEX('O3-8hr'!$A:$Y,$IU104+HQ$23-$G$23,$IT104)</f>
        <v>32</v>
      </c>
      <c r="HR104" s="12">
        <f>INDEX('O3-8hr'!$A:$Y,$IU104+HR$23-$G$23,$IT104)</f>
        <v>37.000000000000007</v>
      </c>
      <c r="HS104" s="12">
        <f>INDEX('O3-8hr'!$A:$Y,$IU104+HS$23-$G$23,$IT104)</f>
        <v>33</v>
      </c>
      <c r="HT104" s="12">
        <f>INDEX('O3-8hr'!$A:$Y,$IU104+HT$23-$G$23,$IT104)</f>
        <v>38</v>
      </c>
      <c r="HU104" s="12">
        <f>INDEX('O3-8hr'!$A:$Y,$IU104+HU$23-$G$23,$IT104)</f>
        <v>42</v>
      </c>
      <c r="HV104" s="12">
        <f>INDEX('O3-8hr'!$A:$Y,$IU104+HV$23-$G$23,$IT104)</f>
        <v>31</v>
      </c>
      <c r="HW104" s="12">
        <f>INDEX('O3-8hr'!$A:$Y,$IU104+HW$23-$G$23,$IT104)</f>
        <v>39</v>
      </c>
      <c r="HX104" s="12">
        <f>INDEX('O3-8hr'!$A:$Y,$IU104+HX$23-$G$23,$IT104)</f>
        <v>45.000000000000007</v>
      </c>
      <c r="HY104" s="12">
        <f>INDEX('O3-8hr'!$A:$Y,$IU104+HY$23-$G$23,$IT104)</f>
        <v>35</v>
      </c>
      <c r="HZ104" s="12">
        <f>INDEX('O3-8hr'!$A:$Y,$IU104+HZ$23-$G$23,$IT104)</f>
        <v>20</v>
      </c>
      <c r="IA104" s="12">
        <f>INDEX('O3-8hr'!$A:$Y,$IU104+IA$23-$G$23,$IT104)</f>
        <v>34</v>
      </c>
      <c r="IB104" s="12">
        <f>INDEX('O3-8hr'!$A:$Y,$IU104+IB$23-$G$23,$IT104)</f>
        <v>39</v>
      </c>
      <c r="IC104" s="12">
        <f>INDEX('O3-8hr'!$A:$Y,$IU104+IC$23-$G$23,$IT104)</f>
        <v>30</v>
      </c>
      <c r="ID104" s="12">
        <f>INDEX('O3-8hr'!$A:$Y,$IU104+ID$23-$G$23,$IT104)</f>
        <v>28</v>
      </c>
      <c r="IE104" s="12">
        <f>INDEX('O3-8hr'!$A:$Y,$IU104+IE$23-$G$23,$IT104)</f>
        <v>33</v>
      </c>
      <c r="IF104" s="12">
        <f>INDEX('O3-8hr'!$A:$Y,$IU104+IF$23-$G$23,$IT104)</f>
        <v>36.000000000000007</v>
      </c>
      <c r="IG104" s="12">
        <f>INDEX('O3-8hr'!$A:$Y,$IU104+IG$23-$G$23,$IT104)</f>
        <v>40</v>
      </c>
      <c r="IH104" s="12">
        <f>INDEX('O3-8hr'!$A:$Y,$IU104+IH$23-$G$23,$IT104)</f>
        <v>43</v>
      </c>
      <c r="II104" s="12">
        <f>INDEX('O3-8hr'!$A:$Y,$IU104+II$23-$G$23,$IT104)</f>
        <v>39</v>
      </c>
      <c r="IJ104" s="12">
        <f>INDEX('O3-8hr'!$A:$Y,$IU104+IJ$23-$G$23,$IT104)</f>
        <v>35</v>
      </c>
      <c r="IK104" s="12">
        <f>INDEX('O3-8hr'!$A:$Y,$IU104+IK$23-$G$23,$IT104)</f>
        <v>29</v>
      </c>
      <c r="IL104" s="12">
        <f>INDEX('O3-8hr'!$A:$Y,$IU104+IL$23-$G$23,$IT104)</f>
        <v>20</v>
      </c>
      <c r="IM104" s="12">
        <f>INDEX('O3-8hr'!$A:$Y,$IU104+IM$23-$G$23,$IT104)</f>
        <v>24</v>
      </c>
      <c r="IN104" s="12">
        <f>INDEX('O3-8hr'!$A:$Y,$IU104+IN$23-$G$23,$IT104)</f>
        <v>25</v>
      </c>
      <c r="IO104" s="12">
        <f>INDEX('O3-8hr'!$A:$Y,$IU104+IO$23-$G$23,$IT104)</f>
        <v>35</v>
      </c>
      <c r="IP104" s="12">
        <f>INDEX('O3-8hr'!$A:$Y,$IU104+IP$23-$G$23,$IT104)</f>
        <v>21</v>
      </c>
      <c r="IQ104" s="17">
        <f>INDEX('O3-8hr'!$A:$Y,$IU104+IQ$23-$G$23,$IT104)</f>
        <v>28</v>
      </c>
      <c r="IR104" s="26">
        <f t="shared" si="60"/>
        <v>81</v>
      </c>
      <c r="IT104" s="26">
        <f>MATCH($B104,'O3-8hr'!$1:$1,0)</f>
        <v>6</v>
      </c>
      <c r="IU104" s="38">
        <f>MATCH(DATE($A104,$IT$19,$IU$19),'O3-8hr'!$B:$B,0)</f>
        <v>65</v>
      </c>
    </row>
    <row r="105" spans="1:255" ht="12.75" customHeight="1" x14ac:dyDescent="0.2">
      <c r="A105" s="26">
        <v>2015</v>
      </c>
      <c r="B105" s="26">
        <v>100031007</v>
      </c>
      <c r="C105" s="88">
        <f>INDEX(Sites!$A:$N,MATCH($B105,Sites!$A:$A,0),2)</f>
        <v>39.551299999999998</v>
      </c>
      <c r="D105" s="26" t="str">
        <f>INDEX(Sites!$A:$N,MATCH($B105,Sites!$A:$A,0),4)</f>
        <v>DE</v>
      </c>
      <c r="E105" s="26" t="str">
        <f>INDEX(Sites!$A:$N,MATCH($B105,Sites!$A:$A,0),10)</f>
        <v>20.0</v>
      </c>
      <c r="F105" s="148" t="str">
        <f>INDEX(Sites!$A:$N,MATCH($B105,Sites!$A:$A,0),6)</f>
        <v>New Castle (LUMS 2)</v>
      </c>
      <c r="G105" s="18">
        <f>INDEX('O3-8hr'!$A:$Y,$IU105+G$23-$G$23,$IT105)</f>
        <v>36.000000000000007</v>
      </c>
      <c r="H105" s="12">
        <f>INDEX('O3-8hr'!$A:$Y,$IU105+H$23-$G$23,$IT105)</f>
        <v>45.000000000000007</v>
      </c>
      <c r="I105" s="12">
        <f>INDEX('O3-8hr'!$A:$Y,$IU105+I$23-$G$23,$IT105)</f>
        <v>39</v>
      </c>
      <c r="J105" s="12">
        <f>INDEX('O3-8hr'!$A:$Y,$IU105+J$23-$G$23,$IT105)</f>
        <v>21</v>
      </c>
      <c r="K105" s="12">
        <f>INDEX('O3-8hr'!$A:$Y,$IU105+K$23-$G$23,$IT105)</f>
        <v>37.000000000000007</v>
      </c>
      <c r="L105" s="12">
        <f>INDEX('O3-8hr'!$A:$Y,$IU105+L$23-$G$23,$IT105)</f>
        <v>36.000000000000007</v>
      </c>
      <c r="M105" s="12">
        <f>INDEX('O3-8hr'!$A:$Y,$IU105+M$23-$G$23,$IT105)</f>
        <v>44.000000000000007</v>
      </c>
      <c r="N105" s="12">
        <f>INDEX('O3-8hr'!$A:$Y,$IU105+N$23-$G$23,$IT105)</f>
        <v>55</v>
      </c>
      <c r="O105" s="12">
        <f>INDEX('O3-8hr'!$A:$Y,$IU105+O$23-$G$23,$IT105)</f>
        <v>48</v>
      </c>
      <c r="P105" s="12">
        <f>INDEX('O3-8hr'!$A:$Y,$IU105+P$23-$G$23,$IT105)</f>
        <v>34</v>
      </c>
      <c r="Q105" s="12">
        <f>INDEX('O3-8hr'!$A:$Y,$IU105+Q$23-$G$23,$IT105)</f>
        <v>39</v>
      </c>
      <c r="R105" s="12">
        <f>INDEX('O3-8hr'!$A:$Y,$IU105+R$23-$G$23,$IT105)</f>
        <v>44.000000000000007</v>
      </c>
      <c r="S105" s="12">
        <f>INDEX('O3-8hr'!$A:$Y,$IU105+S$23-$G$23,$IT105)</f>
        <v>43</v>
      </c>
      <c r="T105" s="12">
        <f>INDEX('O3-8hr'!$A:$Y,$IU105+T$23-$G$23,$IT105)</f>
        <v>27</v>
      </c>
      <c r="U105" s="12">
        <f>INDEX('O3-8hr'!$A:$Y,$IU105+U$23-$G$23,$IT105)</f>
        <v>40</v>
      </c>
      <c r="V105" s="12">
        <f>INDEX('O3-8hr'!$A:$Y,$IU105+V$23-$G$23,$IT105)</f>
        <v>39</v>
      </c>
      <c r="W105" s="12">
        <f>INDEX('O3-8hr'!$A:$Y,$IU105+W$23-$G$23,$IT105)</f>
        <v>43</v>
      </c>
      <c r="X105" s="12">
        <f>INDEX('O3-8hr'!$A:$Y,$IU105+X$23-$G$23,$IT105)</f>
        <v>43</v>
      </c>
      <c r="Y105" s="12">
        <f>INDEX('O3-8hr'!$A:$Y,$IU105+Y$23-$G$23,$IT105)</f>
        <v>41</v>
      </c>
      <c r="Z105" s="12">
        <f>INDEX('O3-8hr'!$A:$Y,$IU105+Z$23-$G$23,$IT105)</f>
        <v>35</v>
      </c>
      <c r="AA105" s="12">
        <f>INDEX('O3-8hr'!$A:$Y,$IU105+AA$23-$G$23,$IT105)</f>
        <v>31</v>
      </c>
      <c r="AB105" s="12">
        <f>INDEX('O3-8hr'!$A:$Y,$IU105+AB$23-$G$23,$IT105)</f>
        <v>42</v>
      </c>
      <c r="AC105" s="12">
        <f>INDEX('O3-8hr'!$A:$Y,$IU105+AC$23-$G$23,$IT105)</f>
        <v>38</v>
      </c>
      <c r="AD105" s="12">
        <f>INDEX('O3-8hr'!$A:$Y,$IU105+AD$23-$G$23,$IT105)</f>
        <v>27</v>
      </c>
      <c r="AE105" s="12">
        <f>INDEX('O3-8hr'!$A:$Y,$IU105+AE$23-$G$23,$IT105)</f>
        <v>32</v>
      </c>
      <c r="AF105" s="12">
        <f>INDEX('O3-8hr'!$A:$Y,$IU105+AF$23-$G$23,$IT105)</f>
        <v>33</v>
      </c>
      <c r="AG105" s="12">
        <f>INDEX('O3-8hr'!$A:$Y,$IU105+AG$23-$G$23,$IT105)</f>
        <v>33</v>
      </c>
      <c r="AH105" s="12">
        <f>INDEX('O3-8hr'!$A:$Y,$IU105+AH$23-$G$23,$IT105)</f>
        <v>37.000000000000007</v>
      </c>
      <c r="AI105" s="12">
        <f>INDEX('O3-8hr'!$A:$Y,$IU105+AI$23-$G$23,$IT105)</f>
        <v>43</v>
      </c>
      <c r="AJ105" s="12">
        <f>INDEX('O3-8hr'!$A:$Y,$IU105+AJ$23-$G$23,$IT105)</f>
        <v>39</v>
      </c>
      <c r="AK105" s="12">
        <f>INDEX('O3-8hr'!$A:$Y,$IU105+AK$23-$G$23,$IT105)</f>
        <v>44.000000000000007</v>
      </c>
      <c r="AL105" s="12">
        <f>INDEX('O3-8hr'!$A:$Y,$IU105+AL$23-$G$23,$IT105)</f>
        <v>44.000000000000007</v>
      </c>
      <c r="AM105" s="12">
        <f>INDEX('O3-8hr'!$A:$Y,$IU105+AM$23-$G$23,$IT105)</f>
        <v>52.000000000000007</v>
      </c>
      <c r="AN105" s="12">
        <f>INDEX('O3-8hr'!$A:$Y,$IU105+AN$23-$G$23,$IT105)</f>
        <v>36.000000000000007</v>
      </c>
      <c r="AO105" s="12">
        <f>INDEX('O3-8hr'!$A:$Y,$IU105+AO$23-$G$23,$IT105)</f>
        <v>41</v>
      </c>
      <c r="AP105" s="12">
        <f>INDEX('O3-8hr'!$A:$Y,$IU105+AP$23-$G$23,$IT105)</f>
        <v>47</v>
      </c>
      <c r="AQ105" s="12">
        <f>INDEX('O3-8hr'!$A:$Y,$IU105+AQ$23-$G$23,$IT105)</f>
        <v>51.000000000000007</v>
      </c>
      <c r="AR105" s="12">
        <f>INDEX('O3-8hr'!$A:$Y,$IU105+AR$23-$G$23,$IT105)</f>
        <v>37.000000000000007</v>
      </c>
      <c r="AS105" s="12">
        <f>INDEX('O3-8hr'!$A:$Y,$IU105+AS$23-$G$23,$IT105)</f>
        <v>36.000000000000007</v>
      </c>
      <c r="AT105" s="12">
        <f>INDEX('O3-8hr'!$A:$Y,$IU105+AT$23-$G$23,$IT105)</f>
        <v>34</v>
      </c>
      <c r="AU105" s="12">
        <f>INDEX('O3-8hr'!$A:$Y,$IU105+AU$23-$G$23,$IT105)</f>
        <v>26.000000000000004</v>
      </c>
      <c r="AV105" s="12">
        <f>INDEX('O3-8hr'!$A:$Y,$IU105+AV$23-$G$23,$IT105)</f>
        <v>48</v>
      </c>
      <c r="AW105" s="12">
        <f>INDEX('O3-8hr'!$A:$Y,$IU105+AW$23-$G$23,$IT105)</f>
        <v>49</v>
      </c>
      <c r="AX105" s="12">
        <f>INDEX('O3-8hr'!$A:$Y,$IU105+AX$23-$G$23,$IT105)</f>
        <v>51.000000000000007</v>
      </c>
      <c r="AY105" s="12">
        <f>INDEX('O3-8hr'!$A:$Y,$IU105+AY$23-$G$23,$IT105)</f>
        <v>31</v>
      </c>
      <c r="AZ105" s="12">
        <f>INDEX('O3-8hr'!$A:$Y,$IU105+AZ$23-$G$23,$IT105)</f>
        <v>50</v>
      </c>
      <c r="BA105" s="12">
        <f>INDEX('O3-8hr'!$A:$Y,$IU105+BA$23-$G$23,$IT105)</f>
        <v>51.000000000000007</v>
      </c>
      <c r="BB105" s="12">
        <f>INDEX('O3-8hr'!$A:$Y,$IU105+BB$23-$G$23,$IT105)</f>
        <v>43</v>
      </c>
      <c r="BC105" s="12">
        <f>INDEX('O3-8hr'!$A:$Y,$IU105+BC$23-$G$23,$IT105)</f>
        <v>58</v>
      </c>
      <c r="BD105" s="12">
        <f>INDEX('O3-8hr'!$A:$Y,$IU105+BD$23-$G$23,$IT105)</f>
        <v>43</v>
      </c>
      <c r="BE105" s="12">
        <f>INDEX('O3-8hr'!$A:$Y,$IU105+BE$23-$G$23,$IT105)</f>
        <v>43</v>
      </c>
      <c r="BF105" s="12">
        <f>INDEX('O3-8hr'!$A:$Y,$IU105+BF$23-$G$23,$IT105)</f>
        <v>44.000000000000007</v>
      </c>
      <c r="BG105" s="12">
        <f>INDEX('O3-8hr'!$A:$Y,$IU105+BG$23-$G$23,$IT105)</f>
        <v>47</v>
      </c>
      <c r="BH105" s="12">
        <f>INDEX('O3-8hr'!$A:$Y,$IU105+BH$23-$G$23,$IT105)</f>
        <v>40</v>
      </c>
      <c r="BI105" s="12">
        <f>INDEX('O3-8hr'!$A:$Y,$IU105+BI$23-$G$23,$IT105)</f>
        <v>47</v>
      </c>
      <c r="BJ105" s="12">
        <f>INDEX('O3-8hr'!$A:$Y,$IU105+BJ$23-$G$23,$IT105)</f>
        <v>42</v>
      </c>
      <c r="BK105" s="12">
        <f>INDEX('O3-8hr'!$A:$Y,$IU105+BK$23-$G$23,$IT105)</f>
        <v>46</v>
      </c>
      <c r="BL105" s="12">
        <f>INDEX('O3-8hr'!$A:$Y,$IU105+BL$23-$G$23,$IT105)</f>
        <v>43</v>
      </c>
      <c r="BM105" s="12">
        <f>INDEX('O3-8hr'!$A:$Y,$IU105+BM$23-$G$23,$IT105)</f>
        <v>46</v>
      </c>
      <c r="BN105" s="12">
        <f>INDEX('O3-8hr'!$A:$Y,$IU105+BN$23-$G$23,$IT105)</f>
        <v>52.000000000000007</v>
      </c>
      <c r="BO105" s="12">
        <f>INDEX('O3-8hr'!$A:$Y,$IU105+BO$23-$G$23,$IT105)</f>
        <v>45.000000000000007</v>
      </c>
      <c r="BP105" s="12">
        <f>INDEX('O3-8hr'!$A:$Y,$IU105+BP$23-$G$23,$IT105)</f>
        <v>37.000000000000007</v>
      </c>
      <c r="BQ105" s="12">
        <f>INDEX('O3-8hr'!$A:$Y,$IU105+BQ$23-$G$23,$IT105)</f>
        <v>47</v>
      </c>
      <c r="BR105" s="12">
        <f>INDEX('O3-8hr'!$A:$Y,$IU105+BR$23-$G$23,$IT105)</f>
        <v>57</v>
      </c>
      <c r="BS105" s="12">
        <f>INDEX('O3-8hr'!$A:$Y,$IU105+BS$23-$G$23,$IT105)</f>
        <v>60</v>
      </c>
      <c r="BT105" s="12">
        <f>INDEX('O3-8hr'!$A:$Y,$IU105+BT$23-$G$23,$IT105)</f>
        <v>62</v>
      </c>
      <c r="BU105" s="12">
        <f>INDEX('O3-8hr'!$A:$Y,$IU105+BU$23-$G$23,$IT105)</f>
        <v>61.000000000000007</v>
      </c>
      <c r="BV105" s="12">
        <f>INDEX('O3-8hr'!$A:$Y,$IU105+BV$23-$G$23,$IT105)</f>
        <v>57</v>
      </c>
      <c r="BW105" s="12">
        <f>INDEX('O3-8hr'!$A:$Y,$IU105+BW$23-$G$23,$IT105)</f>
        <v>57</v>
      </c>
      <c r="BX105" s="12">
        <f>INDEX('O3-8hr'!$A:$Y,$IU105+BX$23-$G$23,$IT105)</f>
        <v>30</v>
      </c>
      <c r="BY105" s="12">
        <f>INDEX('O3-8hr'!$A:$Y,$IU105+BY$23-$G$23,$IT105)</f>
        <v>23</v>
      </c>
      <c r="BZ105" s="12">
        <f>INDEX('O3-8hr'!$A:$Y,$IU105+BZ$23-$G$23,$IT105)</f>
        <v>22.000000000000004</v>
      </c>
      <c r="CA105" s="12">
        <f>INDEX('O3-8hr'!$A:$Y,$IU105+CA$23-$G$23,$IT105)</f>
        <v>53.000000000000007</v>
      </c>
      <c r="CB105" s="12">
        <f>INDEX('O3-8hr'!$A:$Y,$IU105+CB$23-$G$23,$IT105)</f>
        <v>32</v>
      </c>
      <c r="CC105" s="12">
        <f>INDEX('O3-8hr'!$A:$Y,$IU105+CC$23-$G$23,$IT105)</f>
        <v>55</v>
      </c>
      <c r="CD105" s="12">
        <f>INDEX('O3-8hr'!$A:$Y,$IU105+CD$23-$G$23,$IT105)</f>
        <v>61.000000000000007</v>
      </c>
      <c r="CE105" s="12">
        <f>INDEX('O3-8hr'!$A:$Y,$IU105+CE$23-$G$23,$IT105)</f>
        <v>54</v>
      </c>
      <c r="CF105" s="12">
        <f>INDEX('O3-8hr'!$A:$Y,$IU105+CF$23-$G$23,$IT105)</f>
        <v>35</v>
      </c>
      <c r="CG105" s="12">
        <f>INDEX('O3-8hr'!$A:$Y,$IU105+CG$23-$G$23,$IT105)</f>
        <v>46</v>
      </c>
      <c r="CH105" s="12">
        <f>INDEX('O3-8hr'!$A:$Y,$IU105+CH$23-$G$23,$IT105)</f>
        <v>44.000000000000007</v>
      </c>
      <c r="CI105" s="12">
        <f>INDEX('O3-8hr'!$A:$Y,$IU105+CI$23-$G$23,$IT105)</f>
        <v>36.000000000000007</v>
      </c>
      <c r="CJ105" s="12">
        <f>INDEX('O3-8hr'!$A:$Y,$IU105+CJ$23-$G$23,$IT105)</f>
        <v>34</v>
      </c>
      <c r="CK105" s="12">
        <f>INDEX('O3-8hr'!$A:$Y,$IU105+CK$23-$G$23,$IT105)</f>
        <v>56</v>
      </c>
      <c r="CL105" s="12">
        <f>INDEX('O3-8hr'!$A:$Y,$IU105+CL$23-$G$23,$IT105)</f>
        <v>52.000000000000007</v>
      </c>
      <c r="CM105" s="12">
        <f>INDEX('O3-8hr'!$A:$Y,$IU105+CM$23-$G$23,$IT105)</f>
        <v>63</v>
      </c>
      <c r="CN105" s="12">
        <f>INDEX('O3-8hr'!$A:$Y,$IU105+CN$23-$G$23,$IT105)</f>
        <v>54</v>
      </c>
      <c r="CO105" s="12">
        <f>INDEX('O3-8hr'!$A:$Y,$IU105+CO$23-$G$23,$IT105)</f>
        <v>51.000000000000007</v>
      </c>
      <c r="CP105" s="12">
        <f>INDEX('O3-8hr'!$A:$Y,$IU105+CP$23-$G$23,$IT105)</f>
        <v>40</v>
      </c>
      <c r="CQ105" s="12">
        <f>INDEX('O3-8hr'!$A:$Y,$IU105+CQ$23-$G$23,$IT105)</f>
        <v>51.000000000000007</v>
      </c>
      <c r="CR105" s="12">
        <f>INDEX('O3-8hr'!$A:$Y,$IU105+CR$23-$G$23,$IT105)</f>
        <v>51.000000000000007</v>
      </c>
      <c r="CS105" s="12">
        <f>INDEX('O3-8hr'!$A:$Y,$IU105+CS$23-$G$23,$IT105)</f>
        <v>37.000000000000007</v>
      </c>
      <c r="CT105" s="12">
        <f>INDEX('O3-8hr'!$A:$Y,$IU105+CT$23-$G$23,$IT105)</f>
        <v>38</v>
      </c>
      <c r="CU105" s="12">
        <f>INDEX('O3-8hr'!$A:$Y,$IU105+CU$23-$G$23,$IT105)</f>
        <v>32</v>
      </c>
      <c r="CV105" s="12">
        <f>INDEX('O3-8hr'!$A:$Y,$IU105+CV$23-$G$23,$IT105)</f>
        <v>10</v>
      </c>
      <c r="CW105" s="12">
        <f>INDEX('O3-8hr'!$A:$Y,$IU105+CW$23-$G$23,$IT105)</f>
        <v>27</v>
      </c>
      <c r="CX105" s="12">
        <f>INDEX('O3-8hr'!$A:$Y,$IU105+CX$23-$G$23,$IT105)</f>
        <v>35</v>
      </c>
      <c r="CY105" s="12">
        <f>INDEX('O3-8hr'!$A:$Y,$IU105+CY$23-$G$23,$IT105)</f>
        <v>25</v>
      </c>
      <c r="CZ105" s="12">
        <f>INDEX('O3-8hr'!$A:$Y,$IU105+CZ$23-$G$23,$IT105)</f>
        <v>47</v>
      </c>
      <c r="DA105" s="12">
        <f>INDEX('O3-8hr'!$A:$Y,$IU105+DA$23-$G$23,$IT105)</f>
        <v>38</v>
      </c>
      <c r="DB105" s="12">
        <f>INDEX('O3-8hr'!$A:$Y,$IU105+DB$23-$G$23,$IT105)</f>
        <v>48</v>
      </c>
      <c r="DC105" s="12">
        <f>INDEX('O3-8hr'!$A:$Y,$IU105+DC$23-$G$23,$IT105)</f>
        <v>58</v>
      </c>
      <c r="DD105" s="12">
        <f>INDEX('O3-8hr'!$A:$Y,$IU105+DD$23-$G$23,$IT105)</f>
        <v>56</v>
      </c>
      <c r="DE105" s="12">
        <f>INDEX('O3-8hr'!$A:$Y,$IU105+DE$23-$G$23,$IT105)</f>
        <v>76</v>
      </c>
      <c r="DF105" s="12">
        <f>INDEX('O3-8hr'!$A:$Y,$IU105+DF$23-$G$23,$IT105)</f>
        <v>53.000000000000007</v>
      </c>
      <c r="DG105" s="12">
        <f>INDEX('O3-8hr'!$A:$Y,$IU105+DG$23-$G$23,$IT105)</f>
        <v>46</v>
      </c>
      <c r="DH105" s="12">
        <f>INDEX('O3-8hr'!$A:$Y,$IU105+DH$23-$G$23,$IT105)</f>
        <v>49</v>
      </c>
      <c r="DI105" s="12">
        <f>INDEX('O3-8hr'!$A:$Y,$IU105+DI$23-$G$23,$IT105)</f>
        <v>37.000000000000007</v>
      </c>
      <c r="DJ105" s="12">
        <f>INDEX('O3-8hr'!$A:$Y,$IU105+DJ$23-$G$23,$IT105)</f>
        <v>45.000000000000007</v>
      </c>
      <c r="DK105" s="12">
        <f>INDEX('O3-8hr'!$A:$Y,$IU105+DK$23-$G$23,$IT105)</f>
        <v>42</v>
      </c>
      <c r="DL105" s="12">
        <f>INDEX('O3-8hr'!$A:$Y,$IU105+DL$23-$G$23,$IT105)</f>
        <v>31</v>
      </c>
      <c r="DM105" s="12">
        <f>INDEX('O3-8hr'!$A:$Y,$IU105+DM$23-$G$23,$IT105)</f>
        <v>45.000000000000007</v>
      </c>
      <c r="DN105" s="12">
        <f>INDEX('O3-8hr'!$A:$Y,$IU105+DN$23-$G$23,$IT105)</f>
        <v>45.000000000000007</v>
      </c>
      <c r="DO105" s="12">
        <f>INDEX('O3-8hr'!$A:$Y,$IU105+DO$23-$G$23,$IT105)</f>
        <v>39</v>
      </c>
      <c r="DP105" s="12">
        <f>INDEX('O3-8hr'!$A:$Y,$IU105+DP$23-$G$23,$IT105)</f>
        <v>61.000000000000007</v>
      </c>
      <c r="DQ105" s="12">
        <f>INDEX('O3-8hr'!$A:$Y,$IU105+DQ$23-$G$23,$IT105)</f>
        <v>44.000000000000007</v>
      </c>
      <c r="DR105" s="12">
        <f>INDEX('O3-8hr'!$A:$Y,$IU105+DR$23-$G$23,$IT105)</f>
        <v>49</v>
      </c>
      <c r="DS105" s="12">
        <f>INDEX('O3-8hr'!$A:$Y,$IU105+DS$23-$G$23,$IT105)</f>
        <v>39</v>
      </c>
      <c r="DT105" s="12">
        <f>INDEX('O3-8hr'!$A:$Y,$IU105+DT$23-$G$23,$IT105)</f>
        <v>67</v>
      </c>
      <c r="DU105" s="12">
        <f>INDEX('O3-8hr'!$A:$Y,$IU105+DU$23-$G$23,$IT105)</f>
        <v>36.000000000000007</v>
      </c>
      <c r="DV105" s="12">
        <f>INDEX('O3-8hr'!$A:$Y,$IU105+DV$23-$G$23,$IT105)</f>
        <v>40</v>
      </c>
      <c r="DW105" s="12">
        <f>INDEX('O3-8hr'!$A:$Y,$IU105+DW$23-$G$23,$IT105)</f>
        <v>49</v>
      </c>
      <c r="DX105" s="12">
        <f>INDEX('O3-8hr'!$A:$Y,$IU105+DX$23-$G$23,$IT105)</f>
        <v>46</v>
      </c>
      <c r="DY105" s="12">
        <f>INDEX('O3-8hr'!$A:$Y,$IU105+DY$23-$G$23,$IT105)</f>
        <v>65</v>
      </c>
      <c r="DZ105" s="12">
        <f>INDEX('O3-8hr'!$A:$Y,$IU105+DZ$23-$G$23,$IT105)</f>
        <v>24</v>
      </c>
      <c r="EA105" s="12">
        <f>INDEX('O3-8hr'!$A:$Y,$IU105+EA$23-$G$23,$IT105)</f>
        <v>58</v>
      </c>
      <c r="EB105" s="12">
        <f>INDEX('O3-8hr'!$A:$Y,$IU105+EB$23-$G$23,$IT105)</f>
        <v>49</v>
      </c>
      <c r="EC105" s="12">
        <f>INDEX('O3-8hr'!$A:$Y,$IU105+EC$23-$G$23,$IT105)</f>
        <v>53.000000000000007</v>
      </c>
      <c r="ED105" s="12">
        <f>INDEX('O3-8hr'!$A:$Y,$IU105+ED$23-$G$23,$IT105)</f>
        <v>39</v>
      </c>
      <c r="EE105" s="12">
        <f>INDEX('O3-8hr'!$A:$Y,$IU105+EE$23-$G$23,$IT105)</f>
        <v>62</v>
      </c>
      <c r="EF105" s="12">
        <f>INDEX('O3-8hr'!$A:$Y,$IU105+EF$23-$G$23,$IT105)</f>
        <v>41</v>
      </c>
      <c r="EG105" s="12">
        <f>INDEX('O3-8hr'!$A:$Y,$IU105+EG$23-$G$23,$IT105)</f>
        <v>39</v>
      </c>
      <c r="EH105" s="12">
        <f>INDEX('O3-8hr'!$A:$Y,$IU105+EH$23-$G$23,$IT105)</f>
        <v>47</v>
      </c>
      <c r="EI105" s="12">
        <f>INDEX('O3-8hr'!$A:$Y,$IU105+EI$23-$G$23,$IT105)</f>
        <v>59.000000000000007</v>
      </c>
      <c r="EJ105" s="12">
        <f>INDEX('O3-8hr'!$A:$Y,$IU105+EJ$23-$G$23,$IT105)</f>
        <v>62</v>
      </c>
      <c r="EK105" s="12">
        <f>INDEX('O3-8hr'!$A:$Y,$IU105+EK$23-$G$23,$IT105)</f>
        <v>49</v>
      </c>
      <c r="EL105" s="12">
        <f>INDEX('O3-8hr'!$A:$Y,$IU105+EL$23-$G$23,$IT105)</f>
        <v>49</v>
      </c>
      <c r="EM105" s="12">
        <f>INDEX('O3-8hr'!$A:$Y,$IU105+EM$23-$G$23,$IT105)</f>
        <v>41</v>
      </c>
      <c r="EN105" s="12">
        <f>INDEX('O3-8hr'!$A:$Y,$IU105+EN$23-$G$23,$IT105)</f>
        <v>53.000000000000007</v>
      </c>
      <c r="EO105" s="12">
        <f>INDEX('O3-8hr'!$A:$Y,$IU105+EO$23-$G$23,$IT105)</f>
        <v>57</v>
      </c>
      <c r="EP105" s="12">
        <f>INDEX('O3-8hr'!$A:$Y,$IU105+EP$23-$G$23,$IT105)</f>
        <v>45.000000000000007</v>
      </c>
      <c r="EQ105" s="12">
        <f>INDEX('O3-8hr'!$A:$Y,$IU105+EQ$23-$G$23,$IT105)</f>
        <v>57</v>
      </c>
      <c r="ER105" s="12">
        <f>INDEX('O3-8hr'!$A:$Y,$IU105+ER$23-$G$23,$IT105)</f>
        <v>56</v>
      </c>
      <c r="ES105" s="12">
        <f>INDEX('O3-8hr'!$A:$Y,$IU105+ES$23-$G$23,$IT105)</f>
        <v>48</v>
      </c>
      <c r="ET105" s="12">
        <f>INDEX('O3-8hr'!$A:$Y,$IU105+ET$23-$G$23,$IT105)</f>
        <v>46</v>
      </c>
      <c r="EU105" s="12">
        <f>INDEX('O3-8hr'!$A:$Y,$IU105+EU$23-$G$23,$IT105)</f>
        <v>47</v>
      </c>
      <c r="EV105" s="12">
        <f>INDEX('O3-8hr'!$A:$Y,$IU105+EV$23-$G$23,$IT105)</f>
        <v>51.000000000000007</v>
      </c>
      <c r="EW105" s="12">
        <f>INDEX('O3-8hr'!$A:$Y,$IU105+EW$23-$G$23,$IT105)</f>
        <v>59.000000000000007</v>
      </c>
      <c r="EX105" s="12">
        <f>INDEX('O3-8hr'!$A:$Y,$IU105+EX$23-$G$23,$IT105)</f>
        <v>56</v>
      </c>
      <c r="EY105" s="12">
        <f>INDEX('O3-8hr'!$A:$Y,$IU105+EY$23-$G$23,$IT105)</f>
        <v>41</v>
      </c>
      <c r="EZ105" s="12">
        <f>INDEX('O3-8hr'!$A:$Y,$IU105+EZ$23-$G$23,$IT105)</f>
        <v>63</v>
      </c>
      <c r="FA105" s="12">
        <f>INDEX('O3-8hr'!$A:$Y,$IU105+FA$23-$G$23,$IT105)</f>
        <v>41</v>
      </c>
      <c r="FB105" s="12">
        <f>INDEX('O3-8hr'!$A:$Y,$IU105+FB$23-$G$23,$IT105)</f>
        <v>40</v>
      </c>
      <c r="FC105" s="12">
        <f>INDEX('O3-8hr'!$A:$Y,$IU105+FC$23-$G$23,$IT105)</f>
        <v>49</v>
      </c>
      <c r="FD105" s="12">
        <f>INDEX('O3-8hr'!$A:$Y,$IU105+FD$23-$G$23,$IT105)</f>
        <v>52.000000000000007</v>
      </c>
      <c r="FE105" s="12">
        <f>INDEX('O3-8hr'!$A:$Y,$IU105+FE$23-$G$23,$IT105)</f>
        <v>47</v>
      </c>
      <c r="FF105" s="12">
        <f>INDEX('O3-8hr'!$A:$Y,$IU105+FF$23-$G$23,$IT105)</f>
        <v>51.000000000000007</v>
      </c>
      <c r="FG105" s="12">
        <f>INDEX('O3-8hr'!$A:$Y,$IU105+FG$23-$G$23,$IT105)</f>
        <v>54</v>
      </c>
      <c r="FH105" s="12">
        <f>INDEX('O3-8hr'!$A:$Y,$IU105+FH$23-$G$23,$IT105)</f>
        <v>53.000000000000007</v>
      </c>
      <c r="FI105" s="12">
        <f>INDEX('O3-8hr'!$A:$Y,$IU105+FI$23-$G$23,$IT105)</f>
        <v>44.000000000000007</v>
      </c>
      <c r="FJ105" s="12">
        <f>INDEX('O3-8hr'!$A:$Y,$IU105+FJ$23-$G$23,$IT105)</f>
        <v>52.000000000000007</v>
      </c>
      <c r="FK105" s="12">
        <f>INDEX('O3-8hr'!$A:$Y,$IU105+FK$23-$G$23,$IT105)</f>
        <v>47</v>
      </c>
      <c r="FL105" s="12">
        <f>INDEX('O3-8hr'!$A:$Y,$IU105+FL$23-$G$23,$IT105)</f>
        <v>47</v>
      </c>
      <c r="FM105" s="12">
        <f>INDEX('O3-8hr'!$A:$Y,$IU105+FM$23-$G$23,$IT105)</f>
        <v>27</v>
      </c>
      <c r="FN105" s="12">
        <f>INDEX('O3-8hr'!$A:$Y,$IU105+FN$23-$G$23,$IT105)</f>
        <v>37.000000000000007</v>
      </c>
      <c r="FO105" s="12">
        <f>INDEX('O3-8hr'!$A:$Y,$IU105+FO$23-$G$23,$IT105)</f>
        <v>35</v>
      </c>
      <c r="FP105" s="12">
        <f>INDEX('O3-8hr'!$A:$Y,$IU105+FP$23-$G$23,$IT105)</f>
        <v>41</v>
      </c>
      <c r="FQ105" s="12">
        <f>INDEX('O3-8hr'!$A:$Y,$IU105+FQ$23-$G$23,$IT105)</f>
        <v>52.000000000000007</v>
      </c>
      <c r="FR105" s="12">
        <f>INDEX('O3-8hr'!$A:$Y,$IU105+FR$23-$G$23,$IT105)</f>
        <v>61.000000000000007</v>
      </c>
      <c r="FS105" s="12">
        <f>INDEX('O3-8hr'!$A:$Y,$IU105+FS$23-$G$23,$IT105)</f>
        <v>54</v>
      </c>
      <c r="FT105" s="12">
        <f>INDEX('O3-8hr'!$A:$Y,$IU105+FT$23-$G$23,$IT105)</f>
        <v>49</v>
      </c>
      <c r="FU105" s="12">
        <f>INDEX('O3-8hr'!$A:$Y,$IU105+FU$23-$G$23,$IT105)</f>
        <v>41</v>
      </c>
      <c r="FV105" s="12">
        <f>INDEX('O3-8hr'!$A:$Y,$IU105+FV$23-$G$23,$IT105)</f>
        <v>35</v>
      </c>
      <c r="FW105" s="12">
        <f>INDEX('O3-8hr'!$A:$Y,$IU105+FW$23-$G$23,$IT105)</f>
        <v>24</v>
      </c>
      <c r="FX105" s="12">
        <f>INDEX('O3-8hr'!$A:$Y,$IU105+FX$23-$G$23,$IT105)</f>
        <v>47</v>
      </c>
      <c r="FY105" s="12">
        <f>INDEX('O3-8hr'!$A:$Y,$IU105+FY$23-$G$23,$IT105)</f>
        <v>48</v>
      </c>
      <c r="FZ105" s="12">
        <f>INDEX('O3-8hr'!$A:$Y,$IU105+FZ$23-$G$23,$IT105)</f>
        <v>46</v>
      </c>
      <c r="GA105" s="12">
        <f>INDEX('O3-8hr'!$A:$Y,$IU105+GA$23-$G$23,$IT105)</f>
        <v>51.000000000000007</v>
      </c>
      <c r="GB105" s="12">
        <f>INDEX('O3-8hr'!$A:$Y,$IU105+GB$23-$G$23,$IT105)</f>
        <v>52.000000000000007</v>
      </c>
      <c r="GC105" s="12">
        <f>INDEX('O3-8hr'!$A:$Y,$IU105+GC$23-$G$23,$IT105)</f>
        <v>46</v>
      </c>
      <c r="GD105" s="12">
        <f>INDEX('O3-8hr'!$A:$Y,$IU105+GD$23-$G$23,$IT105)</f>
        <v>36.000000000000007</v>
      </c>
      <c r="GE105" s="12">
        <f>INDEX('O3-8hr'!$A:$Y,$IU105+GE$23-$G$23,$IT105)</f>
        <v>41</v>
      </c>
      <c r="GF105" s="12">
        <f>INDEX('O3-8hr'!$A:$Y,$IU105+GF$23-$G$23,$IT105)</f>
        <v>50</v>
      </c>
      <c r="GG105" s="12">
        <f>INDEX('O3-8hr'!$A:$Y,$IU105+GG$23-$G$23,$IT105)</f>
        <v>52.000000000000007</v>
      </c>
      <c r="GH105" s="12">
        <f>INDEX('O3-8hr'!$A:$Y,$IU105+GH$23-$G$23,$IT105)</f>
        <v>64</v>
      </c>
      <c r="GI105" s="12">
        <f>INDEX('O3-8hr'!$A:$Y,$IU105+GI$23-$G$23,$IT105)</f>
        <v>60</v>
      </c>
      <c r="GJ105" s="12">
        <f>INDEX('O3-8hr'!$A:$Y,$IU105+GJ$23-$G$23,$IT105)</f>
        <v>63</v>
      </c>
      <c r="GK105" s="12">
        <f>INDEX('O3-8hr'!$A:$Y,$IU105+GK$23-$G$23,$IT105)</f>
        <v>63</v>
      </c>
      <c r="GL105" s="12">
        <f>INDEX('O3-8hr'!$A:$Y,$IU105+GL$23-$G$23,$IT105)</f>
        <v>65</v>
      </c>
      <c r="GM105" s="12">
        <f>INDEX('O3-8hr'!$A:$Y,$IU105+GM$23-$G$23,$IT105)</f>
        <v>40</v>
      </c>
      <c r="GN105" s="12">
        <f>INDEX('O3-8hr'!$A:$Y,$IU105+GN$23-$G$23,$IT105)</f>
        <v>38</v>
      </c>
      <c r="GO105" s="12">
        <f>INDEX('O3-8hr'!$A:$Y,$IU105+GO$23-$G$23,$IT105)</f>
        <v>44.000000000000007</v>
      </c>
      <c r="GP105" s="12">
        <f>INDEX('O3-8hr'!$A:$Y,$IU105+GP$23-$G$23,$IT105)</f>
        <v>41</v>
      </c>
      <c r="GQ105" s="12">
        <f>INDEX('O3-8hr'!$A:$Y,$IU105+GQ$23-$G$23,$IT105)</f>
        <v>38</v>
      </c>
      <c r="GR105" s="12">
        <f>INDEX('O3-8hr'!$A:$Y,$IU105+GR$23-$G$23,$IT105)</f>
        <v>26.000000000000004</v>
      </c>
      <c r="GS105" s="12">
        <f>INDEX('O3-8hr'!$A:$Y,$IU105+GS$23-$G$23,$IT105)</f>
        <v>35</v>
      </c>
      <c r="GT105" s="12">
        <f>INDEX('O3-8hr'!$A:$Y,$IU105+GT$23-$G$23,$IT105)</f>
        <v>39</v>
      </c>
      <c r="GU105" s="12">
        <f>INDEX('O3-8hr'!$A:$Y,$IU105+GU$23-$G$23,$IT105)</f>
        <v>23</v>
      </c>
      <c r="GV105" s="12">
        <f>INDEX('O3-8hr'!$A:$Y,$IU105+GV$23-$G$23,$IT105)</f>
        <v>41</v>
      </c>
      <c r="GW105" s="12">
        <f>INDEX('O3-8hr'!$A:$Y,$IU105+GW$23-$G$23,$IT105)</f>
        <v>55</v>
      </c>
      <c r="GX105" s="12">
        <f>INDEX('O3-8hr'!$A:$Y,$IU105+GX$23-$G$23,$IT105)</f>
        <v>64</v>
      </c>
      <c r="GY105" s="12">
        <f>INDEX('O3-8hr'!$A:$Y,$IU105+GY$23-$G$23,$IT105)</f>
        <v>67</v>
      </c>
      <c r="GZ105" s="12">
        <f>INDEX('O3-8hr'!$A:$Y,$IU105+GZ$23-$G$23,$IT105)</f>
        <v>57</v>
      </c>
      <c r="HA105" s="12">
        <f>INDEX('O3-8hr'!$A:$Y,$IU105+HA$23-$G$23,$IT105)</f>
        <v>46</v>
      </c>
      <c r="HB105" s="12">
        <f>INDEX('O3-8hr'!$A:$Y,$IU105+HB$23-$G$23,$IT105)</f>
        <v>33</v>
      </c>
      <c r="HC105" s="12">
        <f>INDEX('O3-8hr'!$A:$Y,$IU105+HC$23-$G$23,$IT105)</f>
        <v>33</v>
      </c>
      <c r="HD105" s="12">
        <f>INDEX('O3-8hr'!$A:$Y,$IU105+HD$23-$G$23,$IT105)</f>
        <v>25</v>
      </c>
      <c r="HE105" s="12">
        <f>INDEX('O3-8hr'!$A:$Y,$IU105+HE$23-$G$23,$IT105)</f>
        <v>47</v>
      </c>
      <c r="HF105" s="12">
        <f>INDEX('O3-8hr'!$A:$Y,$IU105+HF$23-$G$23,$IT105)</f>
        <v>46</v>
      </c>
      <c r="HG105" s="12">
        <f>INDEX('O3-8hr'!$A:$Y,$IU105+HG$23-$G$23,$IT105)</f>
        <v>30</v>
      </c>
      <c r="HH105" s="12">
        <f>INDEX('O3-8hr'!$A:$Y,$IU105+HH$23-$G$23,$IT105)</f>
        <v>30</v>
      </c>
      <c r="HI105" s="12">
        <f>INDEX('O3-8hr'!$A:$Y,$IU105+HI$23-$G$23,$IT105)</f>
        <v>29</v>
      </c>
      <c r="HJ105" s="12">
        <f>INDEX('O3-8hr'!$A:$Y,$IU105+HJ$23-$G$23,$IT105)</f>
        <v>33</v>
      </c>
      <c r="HK105" s="12">
        <f>INDEX('O3-8hr'!$A:$Y,$IU105+HK$23-$G$23,$IT105)</f>
        <v>28</v>
      </c>
      <c r="HL105" s="12">
        <f>INDEX('O3-8hr'!$A:$Y,$IU105+HL$23-$G$23,$IT105)</f>
        <v>23</v>
      </c>
      <c r="HM105" s="12">
        <f>INDEX('O3-8hr'!$A:$Y,$IU105+HM$23-$G$23,$IT105)</f>
        <v>16</v>
      </c>
      <c r="HN105" s="12">
        <f>INDEX('O3-8hr'!$A:$Y,$IU105+HN$23-$G$23,$IT105)</f>
        <v>16</v>
      </c>
      <c r="HO105" s="12">
        <f>INDEX('O3-8hr'!$A:$Y,$IU105+HO$23-$G$23,$IT105)</f>
        <v>17</v>
      </c>
      <c r="HP105" s="12">
        <f>INDEX('O3-8hr'!$A:$Y,$IU105+HP$23-$G$23,$IT105)</f>
        <v>28</v>
      </c>
      <c r="HQ105" s="12">
        <f>INDEX('O3-8hr'!$A:$Y,$IU105+HQ$23-$G$23,$IT105)</f>
        <v>29</v>
      </c>
      <c r="HR105" s="12">
        <f>INDEX('O3-8hr'!$A:$Y,$IU105+HR$23-$G$23,$IT105)</f>
        <v>35</v>
      </c>
      <c r="HS105" s="12">
        <f>INDEX('O3-8hr'!$A:$Y,$IU105+HS$23-$G$23,$IT105)</f>
        <v>31</v>
      </c>
      <c r="HT105" s="12">
        <f>INDEX('O3-8hr'!$A:$Y,$IU105+HT$23-$G$23,$IT105)</f>
        <v>32</v>
      </c>
      <c r="HU105" s="12">
        <f>INDEX('O3-8hr'!$A:$Y,$IU105+HU$23-$G$23,$IT105)</f>
        <v>38</v>
      </c>
      <c r="HV105" s="12">
        <f>INDEX('O3-8hr'!$A:$Y,$IU105+HV$23-$G$23,$IT105)</f>
        <v>30</v>
      </c>
      <c r="HW105" s="12">
        <f>INDEX('O3-8hr'!$A:$Y,$IU105+HW$23-$G$23,$IT105)</f>
        <v>34</v>
      </c>
      <c r="HX105" s="12">
        <f>INDEX('O3-8hr'!$A:$Y,$IU105+HX$23-$G$23,$IT105)</f>
        <v>43</v>
      </c>
      <c r="HY105" s="12">
        <f>INDEX('O3-8hr'!$A:$Y,$IU105+HY$23-$G$23,$IT105)</f>
        <v>34</v>
      </c>
      <c r="HZ105" s="12">
        <f>INDEX('O3-8hr'!$A:$Y,$IU105+HZ$23-$G$23,$IT105)</f>
        <v>19</v>
      </c>
      <c r="IA105" s="12">
        <f>INDEX('O3-8hr'!$A:$Y,$IU105+IA$23-$G$23,$IT105)</f>
        <v>30</v>
      </c>
      <c r="IB105" s="12">
        <f>INDEX('O3-8hr'!$A:$Y,$IU105+IB$23-$G$23,$IT105)</f>
        <v>35</v>
      </c>
      <c r="IC105" s="12">
        <f>INDEX('O3-8hr'!$A:$Y,$IU105+IC$23-$G$23,$IT105)</f>
        <v>27</v>
      </c>
      <c r="ID105" s="12">
        <f>INDEX('O3-8hr'!$A:$Y,$IU105+ID$23-$G$23,$IT105)</f>
        <v>26.000000000000004</v>
      </c>
      <c r="IE105" s="12">
        <f>INDEX('O3-8hr'!$A:$Y,$IU105+IE$23-$G$23,$IT105)</f>
        <v>28</v>
      </c>
      <c r="IF105" s="12">
        <f>INDEX('O3-8hr'!$A:$Y,$IU105+IF$23-$G$23,$IT105)</f>
        <v>33</v>
      </c>
      <c r="IG105" s="12">
        <f>INDEX('O3-8hr'!$A:$Y,$IU105+IG$23-$G$23,$IT105)</f>
        <v>41</v>
      </c>
      <c r="IH105" s="12">
        <f>INDEX('O3-8hr'!$A:$Y,$IU105+IH$23-$G$23,$IT105)</f>
        <v>43</v>
      </c>
      <c r="II105" s="12">
        <f>INDEX('O3-8hr'!$A:$Y,$IU105+II$23-$G$23,$IT105)</f>
        <v>34</v>
      </c>
      <c r="IJ105" s="12">
        <f>INDEX('O3-8hr'!$A:$Y,$IU105+IJ$23-$G$23,$IT105)</f>
        <v>33</v>
      </c>
      <c r="IK105" s="12">
        <f>INDEX('O3-8hr'!$A:$Y,$IU105+IK$23-$G$23,$IT105)</f>
        <v>25</v>
      </c>
      <c r="IL105" s="12">
        <f>INDEX('O3-8hr'!$A:$Y,$IU105+IL$23-$G$23,$IT105)</f>
        <v>22.000000000000004</v>
      </c>
      <c r="IM105" s="12">
        <f>INDEX('O3-8hr'!$A:$Y,$IU105+IM$23-$G$23,$IT105)</f>
        <v>25</v>
      </c>
      <c r="IN105" s="12">
        <f>INDEX('O3-8hr'!$A:$Y,$IU105+IN$23-$G$23,$IT105)</f>
        <v>27</v>
      </c>
      <c r="IO105" s="12">
        <f>INDEX('O3-8hr'!$A:$Y,$IU105+IO$23-$G$23,$IT105)</f>
        <v>30</v>
      </c>
      <c r="IP105" s="12">
        <f>INDEX('O3-8hr'!$A:$Y,$IU105+IP$23-$G$23,$IT105)</f>
        <v>19</v>
      </c>
      <c r="IQ105" s="17">
        <f>INDEX('O3-8hr'!$A:$Y,$IU105+IQ$23-$G$23,$IT105)</f>
        <v>27</v>
      </c>
      <c r="IR105" s="26">
        <f t="shared" si="60"/>
        <v>76</v>
      </c>
      <c r="IT105" s="26">
        <f>MATCH($B105,'O3-8hr'!$1:$1,0)</f>
        <v>4</v>
      </c>
      <c r="IU105" s="38">
        <f>MATCH(DATE($A105,$IT$19,$IU$19),'O3-8hr'!$B:$B,0)</f>
        <v>65</v>
      </c>
    </row>
    <row r="106" spans="1:255" ht="12.75" customHeight="1" x14ac:dyDescent="0.2">
      <c r="A106" s="26">
        <v>2015</v>
      </c>
      <c r="B106" s="26">
        <v>100032004</v>
      </c>
      <c r="C106" s="88">
        <f>INDEX(Sites!$A:$N,MATCH($B106,Sites!$A:$A,0),2)</f>
        <v>39.739443999999999</v>
      </c>
      <c r="D106" s="26" t="str">
        <f>INDEX(Sites!$A:$N,MATCH($B106,Sites!$A:$A,0),4)</f>
        <v>DE</v>
      </c>
      <c r="E106" s="26" t="str">
        <f>INDEX(Sites!$A:$N,MATCH($B106,Sites!$A:$A,0),10)</f>
        <v>0.0</v>
      </c>
      <c r="F106" s="148" t="str">
        <f>INDEX(Sites!$A:$N,MATCH($B106,Sites!$A:$A,0),6)</f>
        <v>New Castle (MLK)</v>
      </c>
      <c r="G106" s="18">
        <f>INDEX('O3-8hr'!$A:$Y,$IU106+G$23-$G$23,$IT106)</f>
        <v>35</v>
      </c>
      <c r="H106" s="12">
        <f>INDEX('O3-8hr'!$A:$Y,$IU106+H$23-$G$23,$IT106)</f>
        <v>42</v>
      </c>
      <c r="I106" s="12">
        <f>INDEX('O3-8hr'!$A:$Y,$IU106+I$23-$G$23,$IT106)</f>
        <v>38</v>
      </c>
      <c r="J106" s="12">
        <f>INDEX('O3-8hr'!$A:$Y,$IU106+J$23-$G$23,$IT106)</f>
        <v>13.000000000000002</v>
      </c>
      <c r="K106" s="12">
        <f>INDEX('O3-8hr'!$A:$Y,$IU106+K$23-$G$23,$IT106)</f>
        <v>32</v>
      </c>
      <c r="L106" s="12">
        <f>INDEX('O3-8hr'!$A:$Y,$IU106+L$23-$G$23,$IT106)</f>
        <v>33</v>
      </c>
      <c r="M106" s="12">
        <f>INDEX('O3-8hr'!$A:$Y,$IU106+M$23-$G$23,$IT106)</f>
        <v>44.000000000000007</v>
      </c>
      <c r="N106" s="12">
        <f>INDEX('O3-8hr'!$A:$Y,$IU106+N$23-$G$23,$IT106)</f>
        <v>56</v>
      </c>
      <c r="O106" s="12">
        <f>INDEX('O3-8hr'!$A:$Y,$IU106+O$23-$G$23,$IT106)</f>
        <v>42</v>
      </c>
      <c r="P106" s="12">
        <f>INDEX('O3-8hr'!$A:$Y,$IU106+P$23-$G$23,$IT106)</f>
        <v>32</v>
      </c>
      <c r="Q106" s="12">
        <f>INDEX('O3-8hr'!$A:$Y,$IU106+Q$23-$G$23,$IT106)</f>
        <v>39</v>
      </c>
      <c r="R106" s="12">
        <f>INDEX('O3-8hr'!$A:$Y,$IU106+R$23-$G$23,$IT106)</f>
        <v>40</v>
      </c>
      <c r="S106" s="12">
        <f>INDEX('O3-8hr'!$A:$Y,$IU106+S$23-$G$23,$IT106)</f>
        <v>41</v>
      </c>
      <c r="T106" s="12">
        <f>INDEX('O3-8hr'!$A:$Y,$IU106+T$23-$G$23,$IT106)</f>
        <v>32</v>
      </c>
      <c r="U106" s="12">
        <f>INDEX('O3-8hr'!$A:$Y,$IU106+U$23-$G$23,$IT106)</f>
        <v>39</v>
      </c>
      <c r="V106" s="12">
        <f>INDEX('O3-8hr'!$A:$Y,$IU106+V$23-$G$23,$IT106)</f>
        <v>35</v>
      </c>
      <c r="W106" s="12">
        <f>INDEX('O3-8hr'!$A:$Y,$IU106+W$23-$G$23,$IT106)</f>
        <v>41</v>
      </c>
      <c r="X106" s="12">
        <f>INDEX('O3-8hr'!$A:$Y,$IU106+X$23-$G$23,$IT106)</f>
        <v>42</v>
      </c>
      <c r="Y106" s="12">
        <f>INDEX('O3-8hr'!$A:$Y,$IU106+Y$23-$G$23,$IT106)</f>
        <v>40</v>
      </c>
      <c r="Z106" s="12">
        <f>INDEX('O3-8hr'!$A:$Y,$IU106+Z$23-$G$23,$IT106)</f>
        <v>26.000000000000004</v>
      </c>
      <c r="AA106" s="12">
        <f>INDEX('O3-8hr'!$A:$Y,$IU106+AA$23-$G$23,$IT106)</f>
        <v>37.000000000000007</v>
      </c>
      <c r="AB106" s="12">
        <f>INDEX('O3-8hr'!$A:$Y,$IU106+AB$23-$G$23,$IT106)</f>
        <v>42</v>
      </c>
      <c r="AC106" s="12">
        <f>INDEX('O3-8hr'!$A:$Y,$IU106+AC$23-$G$23,$IT106)</f>
        <v>34</v>
      </c>
      <c r="AD106" s="12">
        <f>INDEX('O3-8hr'!$A:$Y,$IU106+AD$23-$G$23,$IT106)</f>
        <v>26.000000000000004</v>
      </c>
      <c r="AE106" s="12" t="str">
        <f>INDEX('O3-8hr'!$A:$Y,$IU106+AE$23-$G$23,$IT106)</f>
        <v/>
      </c>
      <c r="AF106" s="12">
        <f>INDEX('O3-8hr'!$A:$Y,$IU106+AF$23-$G$23,$IT106)</f>
        <v>29</v>
      </c>
      <c r="AG106" s="12">
        <f>INDEX('O3-8hr'!$A:$Y,$IU106+AG$23-$G$23,$IT106)</f>
        <v>27</v>
      </c>
      <c r="AH106" s="12">
        <f>INDEX('O3-8hr'!$A:$Y,$IU106+AH$23-$G$23,$IT106)</f>
        <v>36.000000000000007</v>
      </c>
      <c r="AI106" s="12">
        <f>INDEX('O3-8hr'!$A:$Y,$IU106+AI$23-$G$23,$IT106)</f>
        <v>43</v>
      </c>
      <c r="AJ106" s="12">
        <f>INDEX('O3-8hr'!$A:$Y,$IU106+AJ$23-$G$23,$IT106)</f>
        <v>37.000000000000007</v>
      </c>
      <c r="AK106" s="12">
        <f>INDEX('O3-8hr'!$A:$Y,$IU106+AK$23-$G$23,$IT106)</f>
        <v>34</v>
      </c>
      <c r="AL106" s="12">
        <f>INDEX('O3-8hr'!$A:$Y,$IU106+AL$23-$G$23,$IT106)</f>
        <v>42</v>
      </c>
      <c r="AM106" s="12">
        <f>INDEX('O3-8hr'!$A:$Y,$IU106+AM$23-$G$23,$IT106)</f>
        <v>53.000000000000007</v>
      </c>
      <c r="AN106" s="12">
        <f>INDEX('O3-8hr'!$A:$Y,$IU106+AN$23-$G$23,$IT106)</f>
        <v>29</v>
      </c>
      <c r="AO106" s="12">
        <f>INDEX('O3-8hr'!$A:$Y,$IU106+AO$23-$G$23,$IT106)</f>
        <v>40</v>
      </c>
      <c r="AP106" s="12">
        <f>INDEX('O3-8hr'!$A:$Y,$IU106+AP$23-$G$23,$IT106)</f>
        <v>49</v>
      </c>
      <c r="AQ106" s="12">
        <f>INDEX('O3-8hr'!$A:$Y,$IU106+AQ$23-$G$23,$IT106)</f>
        <v>52.000000000000007</v>
      </c>
      <c r="AR106" s="12">
        <f>INDEX('O3-8hr'!$A:$Y,$IU106+AR$23-$G$23,$IT106)</f>
        <v>37.000000000000007</v>
      </c>
      <c r="AS106" s="12">
        <f>INDEX('O3-8hr'!$A:$Y,$IU106+AS$23-$G$23,$IT106)</f>
        <v>34</v>
      </c>
      <c r="AT106" s="12">
        <f>INDEX('O3-8hr'!$A:$Y,$IU106+AT$23-$G$23,$IT106)</f>
        <v>35</v>
      </c>
      <c r="AU106" s="12">
        <f>INDEX('O3-8hr'!$A:$Y,$IU106+AU$23-$G$23,$IT106)</f>
        <v>22.000000000000004</v>
      </c>
      <c r="AV106" s="12">
        <f>INDEX('O3-8hr'!$A:$Y,$IU106+AV$23-$G$23,$IT106)</f>
        <v>48</v>
      </c>
      <c r="AW106" s="12">
        <f>INDEX('O3-8hr'!$A:$Y,$IU106+AW$23-$G$23,$IT106)</f>
        <v>52.000000000000007</v>
      </c>
      <c r="AX106" s="12">
        <f>INDEX('O3-8hr'!$A:$Y,$IU106+AX$23-$G$23,$IT106)</f>
        <v>51.000000000000007</v>
      </c>
      <c r="AY106" s="12">
        <f>INDEX('O3-8hr'!$A:$Y,$IU106+AY$23-$G$23,$IT106)</f>
        <v>23</v>
      </c>
      <c r="AZ106" s="12">
        <f>INDEX('O3-8hr'!$A:$Y,$IU106+AZ$23-$G$23,$IT106)</f>
        <v>45.000000000000007</v>
      </c>
      <c r="BA106" s="12">
        <f>INDEX('O3-8hr'!$A:$Y,$IU106+BA$23-$G$23,$IT106)</f>
        <v>52.000000000000007</v>
      </c>
      <c r="BB106" s="12">
        <f>INDEX('O3-8hr'!$A:$Y,$IU106+BB$23-$G$23,$IT106)</f>
        <v>43</v>
      </c>
      <c r="BC106" s="12">
        <f>INDEX('O3-8hr'!$A:$Y,$IU106+BC$23-$G$23,$IT106)</f>
        <v>62</v>
      </c>
      <c r="BD106" s="12">
        <f>INDEX('O3-8hr'!$A:$Y,$IU106+BD$23-$G$23,$IT106)</f>
        <v>45.000000000000007</v>
      </c>
      <c r="BE106" s="12">
        <f>INDEX('O3-8hr'!$A:$Y,$IU106+BE$23-$G$23,$IT106)</f>
        <v>45.000000000000007</v>
      </c>
      <c r="BF106" s="12">
        <f>INDEX('O3-8hr'!$A:$Y,$IU106+BF$23-$G$23,$IT106)</f>
        <v>43</v>
      </c>
      <c r="BG106" s="12">
        <f>INDEX('O3-8hr'!$A:$Y,$IU106+BG$23-$G$23,$IT106)</f>
        <v>45.000000000000007</v>
      </c>
      <c r="BH106" s="12">
        <f>INDEX('O3-8hr'!$A:$Y,$IU106+BH$23-$G$23,$IT106)</f>
        <v>35</v>
      </c>
      <c r="BI106" s="12">
        <f>INDEX('O3-8hr'!$A:$Y,$IU106+BI$23-$G$23,$IT106)</f>
        <v>45.000000000000007</v>
      </c>
      <c r="BJ106" s="12">
        <f>INDEX('O3-8hr'!$A:$Y,$IU106+BJ$23-$G$23,$IT106)</f>
        <v>42</v>
      </c>
      <c r="BK106" s="12">
        <f>INDEX('O3-8hr'!$A:$Y,$IU106+BK$23-$G$23,$IT106)</f>
        <v>46</v>
      </c>
      <c r="BL106" s="12">
        <f>INDEX('O3-8hr'!$A:$Y,$IU106+BL$23-$G$23,$IT106)</f>
        <v>37.000000000000007</v>
      </c>
      <c r="BM106" s="12">
        <f>INDEX('O3-8hr'!$A:$Y,$IU106+BM$23-$G$23,$IT106)</f>
        <v>43</v>
      </c>
      <c r="BN106" s="12">
        <f>INDEX('O3-8hr'!$A:$Y,$IU106+BN$23-$G$23,$IT106)</f>
        <v>50</v>
      </c>
      <c r="BO106" s="12">
        <f>INDEX('O3-8hr'!$A:$Y,$IU106+BO$23-$G$23,$IT106)</f>
        <v>42</v>
      </c>
      <c r="BP106" s="12">
        <f>INDEX('O3-8hr'!$A:$Y,$IU106+BP$23-$G$23,$IT106)</f>
        <v>36.000000000000007</v>
      </c>
      <c r="BQ106" s="12">
        <f>INDEX('O3-8hr'!$A:$Y,$IU106+BQ$23-$G$23,$IT106)</f>
        <v>51.000000000000007</v>
      </c>
      <c r="BR106" s="12">
        <f>INDEX('O3-8hr'!$A:$Y,$IU106+BR$23-$G$23,$IT106)</f>
        <v>60</v>
      </c>
      <c r="BS106" s="12">
        <f>INDEX('O3-8hr'!$A:$Y,$IU106+BS$23-$G$23,$IT106)</f>
        <v>61.000000000000007</v>
      </c>
      <c r="BT106" s="12">
        <f>INDEX('O3-8hr'!$A:$Y,$IU106+BT$23-$G$23,$IT106)</f>
        <v>60</v>
      </c>
      <c r="BU106" s="12">
        <f>INDEX('O3-8hr'!$A:$Y,$IU106+BU$23-$G$23,$IT106)</f>
        <v>52.000000000000007</v>
      </c>
      <c r="BV106" s="12">
        <f>INDEX('O3-8hr'!$A:$Y,$IU106+BV$23-$G$23,$IT106)</f>
        <v>63</v>
      </c>
      <c r="BW106" s="12">
        <f>INDEX('O3-8hr'!$A:$Y,$IU106+BW$23-$G$23,$IT106)</f>
        <v>62</v>
      </c>
      <c r="BX106" s="12">
        <f>INDEX('O3-8hr'!$A:$Y,$IU106+BX$23-$G$23,$IT106)</f>
        <v>28</v>
      </c>
      <c r="BY106" s="12">
        <f>INDEX('O3-8hr'!$A:$Y,$IU106+BY$23-$G$23,$IT106)</f>
        <v>29</v>
      </c>
      <c r="BZ106" s="12">
        <f>INDEX('O3-8hr'!$A:$Y,$IU106+BZ$23-$G$23,$IT106)</f>
        <v>24</v>
      </c>
      <c r="CA106" s="12">
        <f>INDEX('O3-8hr'!$A:$Y,$IU106+CA$23-$G$23,$IT106)</f>
        <v>53.000000000000007</v>
      </c>
      <c r="CB106" s="12">
        <f>INDEX('O3-8hr'!$A:$Y,$IU106+CB$23-$G$23,$IT106)</f>
        <v>30</v>
      </c>
      <c r="CC106" s="12">
        <f>INDEX('O3-8hr'!$A:$Y,$IU106+CC$23-$G$23,$IT106)</f>
        <v>55</v>
      </c>
      <c r="CD106" s="12">
        <f>INDEX('O3-8hr'!$A:$Y,$IU106+CD$23-$G$23,$IT106)</f>
        <v>62</v>
      </c>
      <c r="CE106" s="12">
        <f>INDEX('O3-8hr'!$A:$Y,$IU106+CE$23-$G$23,$IT106)</f>
        <v>56</v>
      </c>
      <c r="CF106" s="12">
        <f>INDEX('O3-8hr'!$A:$Y,$IU106+CF$23-$G$23,$IT106)</f>
        <v>41</v>
      </c>
      <c r="CG106" s="12">
        <f>INDEX('O3-8hr'!$A:$Y,$IU106+CG$23-$G$23,$IT106)</f>
        <v>42</v>
      </c>
      <c r="CH106" s="12">
        <f>INDEX('O3-8hr'!$A:$Y,$IU106+CH$23-$G$23,$IT106)</f>
        <v>38</v>
      </c>
      <c r="CI106" s="12">
        <f>INDEX('O3-8hr'!$A:$Y,$IU106+CI$23-$G$23,$IT106)</f>
        <v>35</v>
      </c>
      <c r="CJ106" s="12">
        <f>INDEX('O3-8hr'!$A:$Y,$IU106+CJ$23-$G$23,$IT106)</f>
        <v>31</v>
      </c>
      <c r="CK106" s="12">
        <f>INDEX('O3-8hr'!$A:$Y,$IU106+CK$23-$G$23,$IT106)</f>
        <v>56</v>
      </c>
      <c r="CL106" s="12">
        <f>INDEX('O3-8hr'!$A:$Y,$IU106+CL$23-$G$23,$IT106)</f>
        <v>53.000000000000007</v>
      </c>
      <c r="CM106" s="12">
        <f>INDEX('O3-8hr'!$A:$Y,$IU106+CM$23-$G$23,$IT106)</f>
        <v>65</v>
      </c>
      <c r="CN106" s="12">
        <f>INDEX('O3-8hr'!$A:$Y,$IU106+CN$23-$G$23,$IT106)</f>
        <v>57</v>
      </c>
      <c r="CO106" s="12">
        <f>INDEX('O3-8hr'!$A:$Y,$IU106+CO$23-$G$23,$IT106)</f>
        <v>53.000000000000007</v>
      </c>
      <c r="CP106" s="12">
        <f>INDEX('O3-8hr'!$A:$Y,$IU106+CP$23-$G$23,$IT106)</f>
        <v>39</v>
      </c>
      <c r="CQ106" s="12">
        <f>INDEX('O3-8hr'!$A:$Y,$IU106+CQ$23-$G$23,$IT106)</f>
        <v>53.000000000000007</v>
      </c>
      <c r="CR106" s="12">
        <f>INDEX('O3-8hr'!$A:$Y,$IU106+CR$23-$G$23,$IT106)</f>
        <v>55</v>
      </c>
      <c r="CS106" s="12">
        <f>INDEX('O3-8hr'!$A:$Y,$IU106+CS$23-$G$23,$IT106)</f>
        <v>35</v>
      </c>
      <c r="CT106" s="12">
        <f>INDEX('O3-8hr'!$A:$Y,$IU106+CT$23-$G$23,$IT106)</f>
        <v>39</v>
      </c>
      <c r="CU106" s="12">
        <f>INDEX('O3-8hr'!$A:$Y,$IU106+CU$23-$G$23,$IT106)</f>
        <v>28</v>
      </c>
      <c r="CV106" s="12">
        <f>INDEX('O3-8hr'!$A:$Y,$IU106+CV$23-$G$23,$IT106)</f>
        <v>8</v>
      </c>
      <c r="CW106" s="12">
        <f>INDEX('O3-8hr'!$A:$Y,$IU106+CW$23-$G$23,$IT106)</f>
        <v>29</v>
      </c>
      <c r="CX106" s="12">
        <f>INDEX('O3-8hr'!$A:$Y,$IU106+CX$23-$G$23,$IT106)</f>
        <v>35</v>
      </c>
      <c r="CY106" s="12">
        <f>INDEX('O3-8hr'!$A:$Y,$IU106+CY$23-$G$23,$IT106)</f>
        <v>29</v>
      </c>
      <c r="CZ106" s="12">
        <f>INDEX('O3-8hr'!$A:$Y,$IU106+CZ$23-$G$23,$IT106)</f>
        <v>48</v>
      </c>
      <c r="DA106" s="12">
        <f>INDEX('O3-8hr'!$A:$Y,$IU106+DA$23-$G$23,$IT106)</f>
        <v>41</v>
      </c>
      <c r="DB106" s="12">
        <f>INDEX('O3-8hr'!$A:$Y,$IU106+DB$23-$G$23,$IT106)</f>
        <v>49</v>
      </c>
      <c r="DC106" s="12">
        <f>INDEX('O3-8hr'!$A:$Y,$IU106+DC$23-$G$23,$IT106)</f>
        <v>58</v>
      </c>
      <c r="DD106" s="12">
        <f>INDEX('O3-8hr'!$A:$Y,$IU106+DD$23-$G$23,$IT106)</f>
        <v>59.000000000000007</v>
      </c>
      <c r="DE106" s="12">
        <f>INDEX('O3-8hr'!$A:$Y,$IU106+DE$23-$G$23,$IT106)</f>
        <v>89.000000000000014</v>
      </c>
      <c r="DF106" s="12">
        <f>INDEX('O3-8hr'!$A:$Y,$IU106+DF$23-$G$23,$IT106)</f>
        <v>56</v>
      </c>
      <c r="DG106" s="12">
        <f>INDEX('O3-8hr'!$A:$Y,$IU106+DG$23-$G$23,$IT106)</f>
        <v>49</v>
      </c>
      <c r="DH106" s="12">
        <f>INDEX('O3-8hr'!$A:$Y,$IU106+DH$23-$G$23,$IT106)</f>
        <v>56</v>
      </c>
      <c r="DI106" s="12">
        <f>INDEX('O3-8hr'!$A:$Y,$IU106+DI$23-$G$23,$IT106)</f>
        <v>41</v>
      </c>
      <c r="DJ106" s="12">
        <f>INDEX('O3-8hr'!$A:$Y,$IU106+DJ$23-$G$23,$IT106)</f>
        <v>41</v>
      </c>
      <c r="DK106" s="12">
        <f>INDEX('O3-8hr'!$A:$Y,$IU106+DK$23-$G$23,$IT106)</f>
        <v>42</v>
      </c>
      <c r="DL106" s="12">
        <f>INDEX('O3-8hr'!$A:$Y,$IU106+DL$23-$G$23,$IT106)</f>
        <v>28</v>
      </c>
      <c r="DM106" s="12">
        <f>INDEX('O3-8hr'!$A:$Y,$IU106+DM$23-$G$23,$IT106)</f>
        <v>49</v>
      </c>
      <c r="DN106" s="12">
        <f>INDEX('O3-8hr'!$A:$Y,$IU106+DN$23-$G$23,$IT106)</f>
        <v>47</v>
      </c>
      <c r="DO106" s="12">
        <f>INDEX('O3-8hr'!$A:$Y,$IU106+DO$23-$G$23,$IT106)</f>
        <v>42</v>
      </c>
      <c r="DP106" s="12">
        <f>INDEX('O3-8hr'!$A:$Y,$IU106+DP$23-$G$23,$IT106)</f>
        <v>58</v>
      </c>
      <c r="DQ106" s="12">
        <f>INDEX('O3-8hr'!$A:$Y,$IU106+DQ$23-$G$23,$IT106)</f>
        <v>49</v>
      </c>
      <c r="DR106" s="12">
        <f>INDEX('O3-8hr'!$A:$Y,$IU106+DR$23-$G$23,$IT106)</f>
        <v>48</v>
      </c>
      <c r="DS106" s="12">
        <f>INDEX('O3-8hr'!$A:$Y,$IU106+DS$23-$G$23,$IT106)</f>
        <v>45.000000000000007</v>
      </c>
      <c r="DT106" s="12">
        <f>INDEX('O3-8hr'!$A:$Y,$IU106+DT$23-$G$23,$IT106)</f>
        <v>72.000000000000014</v>
      </c>
      <c r="DU106" s="12">
        <f>INDEX('O3-8hr'!$A:$Y,$IU106+DU$23-$G$23,$IT106)</f>
        <v>36.000000000000007</v>
      </c>
      <c r="DV106" s="12">
        <f>INDEX('O3-8hr'!$A:$Y,$IU106+DV$23-$G$23,$IT106)</f>
        <v>40</v>
      </c>
      <c r="DW106" s="12">
        <f>INDEX('O3-8hr'!$A:$Y,$IU106+DW$23-$G$23,$IT106)</f>
        <v>46</v>
      </c>
      <c r="DX106" s="12">
        <f>INDEX('O3-8hr'!$A:$Y,$IU106+DX$23-$G$23,$IT106)</f>
        <v>46</v>
      </c>
      <c r="DY106" s="12">
        <f>INDEX('O3-8hr'!$A:$Y,$IU106+DY$23-$G$23,$IT106)</f>
        <v>62</v>
      </c>
      <c r="DZ106" s="12">
        <f>INDEX('O3-8hr'!$A:$Y,$IU106+DZ$23-$G$23,$IT106)</f>
        <v>25</v>
      </c>
      <c r="EA106" s="12">
        <f>INDEX('O3-8hr'!$A:$Y,$IU106+EA$23-$G$23,$IT106)</f>
        <v>62</v>
      </c>
      <c r="EB106" s="12">
        <f>INDEX('O3-8hr'!$A:$Y,$IU106+EB$23-$G$23,$IT106)</f>
        <v>48</v>
      </c>
      <c r="EC106" s="12">
        <f>INDEX('O3-8hr'!$A:$Y,$IU106+EC$23-$G$23,$IT106)</f>
        <v>66</v>
      </c>
      <c r="ED106" s="12">
        <f>INDEX('O3-8hr'!$A:$Y,$IU106+ED$23-$G$23,$IT106)</f>
        <v>39</v>
      </c>
      <c r="EE106" s="12">
        <f>INDEX('O3-8hr'!$A:$Y,$IU106+EE$23-$G$23,$IT106)</f>
        <v>62</v>
      </c>
      <c r="EF106" s="12">
        <f>INDEX('O3-8hr'!$A:$Y,$IU106+EF$23-$G$23,$IT106)</f>
        <v>33</v>
      </c>
      <c r="EG106" s="12" t="str">
        <f>INDEX('O3-8hr'!$A:$Y,$IU106+EG$23-$G$23,$IT106)</f>
        <v/>
      </c>
      <c r="EH106" s="12">
        <f>INDEX('O3-8hr'!$A:$Y,$IU106+EH$23-$G$23,$IT106)</f>
        <v>45.000000000000007</v>
      </c>
      <c r="EI106" s="12">
        <f>INDEX('O3-8hr'!$A:$Y,$IU106+EI$23-$G$23,$IT106)</f>
        <v>53.000000000000007</v>
      </c>
      <c r="EJ106" s="12">
        <f>INDEX('O3-8hr'!$A:$Y,$IU106+EJ$23-$G$23,$IT106)</f>
        <v>72.000000000000014</v>
      </c>
      <c r="EK106" s="12">
        <f>INDEX('O3-8hr'!$A:$Y,$IU106+EK$23-$G$23,$IT106)</f>
        <v>48</v>
      </c>
      <c r="EL106" s="12">
        <f>INDEX('O3-8hr'!$A:$Y,$IU106+EL$23-$G$23,$IT106)</f>
        <v>51.000000000000007</v>
      </c>
      <c r="EM106" s="12">
        <f>INDEX('O3-8hr'!$A:$Y,$IU106+EM$23-$G$23,$IT106)</f>
        <v>32</v>
      </c>
      <c r="EN106" s="12">
        <f>INDEX('O3-8hr'!$A:$Y,$IU106+EN$23-$G$23,$IT106)</f>
        <v>59.000000000000007</v>
      </c>
      <c r="EO106" s="12">
        <f>INDEX('O3-8hr'!$A:$Y,$IU106+EO$23-$G$23,$IT106)</f>
        <v>58</v>
      </c>
      <c r="EP106" s="12">
        <f>INDEX('O3-8hr'!$A:$Y,$IU106+EP$23-$G$23,$IT106)</f>
        <v>53.000000000000007</v>
      </c>
      <c r="EQ106" s="12">
        <f>INDEX('O3-8hr'!$A:$Y,$IU106+EQ$23-$G$23,$IT106)</f>
        <v>65</v>
      </c>
      <c r="ER106" s="12">
        <f>INDEX('O3-8hr'!$A:$Y,$IU106+ER$23-$G$23,$IT106)</f>
        <v>58</v>
      </c>
      <c r="ES106" s="12">
        <f>INDEX('O3-8hr'!$A:$Y,$IU106+ES$23-$G$23,$IT106)</f>
        <v>55</v>
      </c>
      <c r="ET106" s="12">
        <f>INDEX('O3-8hr'!$A:$Y,$IU106+ET$23-$G$23,$IT106)</f>
        <v>47</v>
      </c>
      <c r="EU106" s="12">
        <f>INDEX('O3-8hr'!$A:$Y,$IU106+EU$23-$G$23,$IT106)</f>
        <v>45.000000000000007</v>
      </c>
      <c r="EV106" s="12">
        <f>INDEX('O3-8hr'!$A:$Y,$IU106+EV$23-$G$23,$IT106)</f>
        <v>47</v>
      </c>
      <c r="EW106" s="12">
        <f>INDEX('O3-8hr'!$A:$Y,$IU106+EW$23-$G$23,$IT106)</f>
        <v>63</v>
      </c>
      <c r="EX106" s="12">
        <f>INDEX('O3-8hr'!$A:$Y,$IU106+EX$23-$G$23,$IT106)</f>
        <v>56</v>
      </c>
      <c r="EY106" s="12">
        <f>INDEX('O3-8hr'!$A:$Y,$IU106+EY$23-$G$23,$IT106)</f>
        <v>46</v>
      </c>
      <c r="EZ106" s="12">
        <f>INDEX('O3-8hr'!$A:$Y,$IU106+EZ$23-$G$23,$IT106)</f>
        <v>71.000000000000014</v>
      </c>
      <c r="FA106" s="12">
        <f>INDEX('O3-8hr'!$A:$Y,$IU106+FA$23-$G$23,$IT106)</f>
        <v>50</v>
      </c>
      <c r="FB106" s="12">
        <f>INDEX('O3-8hr'!$A:$Y,$IU106+FB$23-$G$23,$IT106)</f>
        <v>44.000000000000007</v>
      </c>
      <c r="FC106" s="12">
        <f>INDEX('O3-8hr'!$A:$Y,$IU106+FC$23-$G$23,$IT106)</f>
        <v>50</v>
      </c>
      <c r="FD106" s="12">
        <f>INDEX('O3-8hr'!$A:$Y,$IU106+FD$23-$G$23,$IT106)</f>
        <v>55</v>
      </c>
      <c r="FE106" s="12">
        <f>INDEX('O3-8hr'!$A:$Y,$IU106+FE$23-$G$23,$IT106)</f>
        <v>54</v>
      </c>
      <c r="FF106" s="12">
        <f>INDEX('O3-8hr'!$A:$Y,$IU106+FF$23-$G$23,$IT106)</f>
        <v>55</v>
      </c>
      <c r="FG106" s="12">
        <f>INDEX('O3-8hr'!$A:$Y,$IU106+FG$23-$G$23,$IT106)</f>
        <v>53.000000000000007</v>
      </c>
      <c r="FH106" s="12">
        <f>INDEX('O3-8hr'!$A:$Y,$IU106+FH$23-$G$23,$IT106)</f>
        <v>58</v>
      </c>
      <c r="FI106" s="12">
        <f>INDEX('O3-8hr'!$A:$Y,$IU106+FI$23-$G$23,$IT106)</f>
        <v>45.000000000000007</v>
      </c>
      <c r="FJ106" s="12">
        <f>INDEX('O3-8hr'!$A:$Y,$IU106+FJ$23-$G$23,$IT106)</f>
        <v>63</v>
      </c>
      <c r="FK106" s="12">
        <f>INDEX('O3-8hr'!$A:$Y,$IU106+FK$23-$G$23,$IT106)</f>
        <v>53.000000000000007</v>
      </c>
      <c r="FL106" s="12">
        <f>INDEX('O3-8hr'!$A:$Y,$IU106+FL$23-$G$23,$IT106)</f>
        <v>51.000000000000007</v>
      </c>
      <c r="FM106" s="12">
        <f>INDEX('O3-8hr'!$A:$Y,$IU106+FM$23-$G$23,$IT106)</f>
        <v>29</v>
      </c>
      <c r="FN106" s="12">
        <f>INDEX('O3-8hr'!$A:$Y,$IU106+FN$23-$G$23,$IT106)</f>
        <v>38</v>
      </c>
      <c r="FO106" s="12">
        <f>INDEX('O3-8hr'!$A:$Y,$IU106+FO$23-$G$23,$IT106)</f>
        <v>36.000000000000007</v>
      </c>
      <c r="FP106" s="12">
        <f>INDEX('O3-8hr'!$A:$Y,$IU106+FP$23-$G$23,$IT106)</f>
        <v>45.000000000000007</v>
      </c>
      <c r="FQ106" s="12">
        <f>INDEX('O3-8hr'!$A:$Y,$IU106+FQ$23-$G$23,$IT106)</f>
        <v>50</v>
      </c>
      <c r="FR106" s="12">
        <f>INDEX('O3-8hr'!$A:$Y,$IU106+FR$23-$G$23,$IT106)</f>
        <v>67</v>
      </c>
      <c r="FS106" s="12">
        <f>INDEX('O3-8hr'!$A:$Y,$IU106+FS$23-$G$23,$IT106)</f>
        <v>56</v>
      </c>
      <c r="FT106" s="12">
        <f>INDEX('O3-8hr'!$A:$Y,$IU106+FT$23-$G$23,$IT106)</f>
        <v>57</v>
      </c>
      <c r="FU106" s="12">
        <f>INDEX('O3-8hr'!$A:$Y,$IU106+FU$23-$G$23,$IT106)</f>
        <v>45.000000000000007</v>
      </c>
      <c r="FV106" s="12">
        <f>INDEX('O3-8hr'!$A:$Y,$IU106+FV$23-$G$23,$IT106)</f>
        <v>36.000000000000007</v>
      </c>
      <c r="FW106" s="12">
        <f>INDEX('O3-8hr'!$A:$Y,$IU106+FW$23-$G$23,$IT106)</f>
        <v>28</v>
      </c>
      <c r="FX106" s="12">
        <f>INDEX('O3-8hr'!$A:$Y,$IU106+FX$23-$G$23,$IT106)</f>
        <v>48</v>
      </c>
      <c r="FY106" s="12">
        <f>INDEX('O3-8hr'!$A:$Y,$IU106+FY$23-$G$23,$IT106)</f>
        <v>50</v>
      </c>
      <c r="FZ106" s="12">
        <f>INDEX('O3-8hr'!$A:$Y,$IU106+FZ$23-$G$23,$IT106)</f>
        <v>58</v>
      </c>
      <c r="GA106" s="12">
        <f>INDEX('O3-8hr'!$A:$Y,$IU106+GA$23-$G$23,$IT106)</f>
        <v>57</v>
      </c>
      <c r="GB106" s="12">
        <f>INDEX('O3-8hr'!$A:$Y,$IU106+GB$23-$G$23,$IT106)</f>
        <v>55</v>
      </c>
      <c r="GC106" s="12">
        <f>INDEX('O3-8hr'!$A:$Y,$IU106+GC$23-$G$23,$IT106)</f>
        <v>49</v>
      </c>
      <c r="GD106" s="12">
        <f>INDEX('O3-8hr'!$A:$Y,$IU106+GD$23-$G$23,$IT106)</f>
        <v>35</v>
      </c>
      <c r="GE106" s="12">
        <f>INDEX('O3-8hr'!$A:$Y,$IU106+GE$23-$G$23,$IT106)</f>
        <v>43</v>
      </c>
      <c r="GF106" s="12">
        <f>INDEX('O3-8hr'!$A:$Y,$IU106+GF$23-$G$23,$IT106)</f>
        <v>55</v>
      </c>
      <c r="GG106" s="12">
        <f>INDEX('O3-8hr'!$A:$Y,$IU106+GG$23-$G$23,$IT106)</f>
        <v>58</v>
      </c>
      <c r="GH106" s="12">
        <f>INDEX('O3-8hr'!$A:$Y,$IU106+GH$23-$G$23,$IT106)</f>
        <v>64</v>
      </c>
      <c r="GI106" s="12">
        <f>INDEX('O3-8hr'!$A:$Y,$IU106+GI$23-$G$23,$IT106)</f>
        <v>64</v>
      </c>
      <c r="GJ106" s="12">
        <f>INDEX('O3-8hr'!$A:$Y,$IU106+GJ$23-$G$23,$IT106)</f>
        <v>65</v>
      </c>
      <c r="GK106" s="12">
        <f>INDEX('O3-8hr'!$A:$Y,$IU106+GK$23-$G$23,$IT106)</f>
        <v>60</v>
      </c>
      <c r="GL106" s="12">
        <f>INDEX('O3-8hr'!$A:$Y,$IU106+GL$23-$G$23,$IT106)</f>
        <v>65</v>
      </c>
      <c r="GM106" s="12">
        <f>INDEX('O3-8hr'!$A:$Y,$IU106+GM$23-$G$23,$IT106)</f>
        <v>46</v>
      </c>
      <c r="GN106" s="12">
        <f>INDEX('O3-8hr'!$A:$Y,$IU106+GN$23-$G$23,$IT106)</f>
        <v>49</v>
      </c>
      <c r="GO106" s="12">
        <f>INDEX('O3-8hr'!$A:$Y,$IU106+GO$23-$G$23,$IT106)</f>
        <v>49</v>
      </c>
      <c r="GP106" s="12">
        <f>INDEX('O3-8hr'!$A:$Y,$IU106+GP$23-$G$23,$IT106)</f>
        <v>43</v>
      </c>
      <c r="GQ106" s="12">
        <f>INDEX('O3-8hr'!$A:$Y,$IU106+GQ$23-$G$23,$IT106)</f>
        <v>38</v>
      </c>
      <c r="GR106" s="12">
        <f>INDEX('O3-8hr'!$A:$Y,$IU106+GR$23-$G$23,$IT106)</f>
        <v>24</v>
      </c>
      <c r="GS106" s="12">
        <f>INDEX('O3-8hr'!$A:$Y,$IU106+GS$23-$G$23,$IT106)</f>
        <v>37.000000000000007</v>
      </c>
      <c r="GT106" s="12">
        <f>INDEX('O3-8hr'!$A:$Y,$IU106+GT$23-$G$23,$IT106)</f>
        <v>42</v>
      </c>
      <c r="GU106" s="12">
        <f>INDEX('O3-8hr'!$A:$Y,$IU106+GU$23-$G$23,$IT106)</f>
        <v>24</v>
      </c>
      <c r="GV106" s="12">
        <f>INDEX('O3-8hr'!$A:$Y,$IU106+GV$23-$G$23,$IT106)</f>
        <v>41</v>
      </c>
      <c r="GW106" s="12">
        <f>INDEX('O3-8hr'!$A:$Y,$IU106+GW$23-$G$23,$IT106)</f>
        <v>57</v>
      </c>
      <c r="GX106" s="12">
        <f>INDEX('O3-8hr'!$A:$Y,$IU106+GX$23-$G$23,$IT106)</f>
        <v>71.000000000000014</v>
      </c>
      <c r="GY106" s="12">
        <f>INDEX('O3-8hr'!$A:$Y,$IU106+GY$23-$G$23,$IT106)</f>
        <v>83</v>
      </c>
      <c r="GZ106" s="12">
        <f>INDEX('O3-8hr'!$A:$Y,$IU106+GZ$23-$G$23,$IT106)</f>
        <v>64</v>
      </c>
      <c r="HA106" s="12">
        <f>INDEX('O3-8hr'!$A:$Y,$IU106+HA$23-$G$23,$IT106)</f>
        <v>51.000000000000007</v>
      </c>
      <c r="HB106" s="12">
        <f>INDEX('O3-8hr'!$A:$Y,$IU106+HB$23-$G$23,$IT106)</f>
        <v>33</v>
      </c>
      <c r="HC106" s="12">
        <f>INDEX('O3-8hr'!$A:$Y,$IU106+HC$23-$G$23,$IT106)</f>
        <v>32</v>
      </c>
      <c r="HD106" s="12">
        <f>INDEX('O3-8hr'!$A:$Y,$IU106+HD$23-$G$23,$IT106)</f>
        <v>21</v>
      </c>
      <c r="HE106" s="12">
        <f>INDEX('O3-8hr'!$A:$Y,$IU106+HE$23-$G$23,$IT106)</f>
        <v>47</v>
      </c>
      <c r="HF106" s="12">
        <f>INDEX('O3-8hr'!$A:$Y,$IU106+HF$23-$G$23,$IT106)</f>
        <v>45.000000000000007</v>
      </c>
      <c r="HG106" s="12">
        <f>INDEX('O3-8hr'!$A:$Y,$IU106+HG$23-$G$23,$IT106)</f>
        <v>30</v>
      </c>
      <c r="HH106" s="12">
        <f>INDEX('O3-8hr'!$A:$Y,$IU106+HH$23-$G$23,$IT106)</f>
        <v>32</v>
      </c>
      <c r="HI106" s="12">
        <f>INDEX('O3-8hr'!$A:$Y,$IU106+HI$23-$G$23,$IT106)</f>
        <v>30</v>
      </c>
      <c r="HJ106" s="12">
        <f>INDEX('O3-8hr'!$A:$Y,$IU106+HJ$23-$G$23,$IT106)</f>
        <v>31</v>
      </c>
      <c r="HK106" s="12">
        <f>INDEX('O3-8hr'!$A:$Y,$IU106+HK$23-$G$23,$IT106)</f>
        <v>24</v>
      </c>
      <c r="HL106" s="12">
        <f>INDEX('O3-8hr'!$A:$Y,$IU106+HL$23-$G$23,$IT106)</f>
        <v>21</v>
      </c>
      <c r="HM106" s="12">
        <f>INDEX('O3-8hr'!$A:$Y,$IU106+HM$23-$G$23,$IT106)</f>
        <v>17</v>
      </c>
      <c r="HN106" s="12">
        <f>INDEX('O3-8hr'!$A:$Y,$IU106+HN$23-$G$23,$IT106)</f>
        <v>19</v>
      </c>
      <c r="HO106" s="12">
        <f>INDEX('O3-8hr'!$A:$Y,$IU106+HO$23-$G$23,$IT106)</f>
        <v>15.000000000000002</v>
      </c>
      <c r="HP106" s="12">
        <f>INDEX('O3-8hr'!$A:$Y,$IU106+HP$23-$G$23,$IT106)</f>
        <v>28</v>
      </c>
      <c r="HQ106" s="12" t="str">
        <f>INDEX('O3-8hr'!$A:$Y,$IU106+HQ$23-$G$23,$IT106)</f>
        <v/>
      </c>
      <c r="HR106" s="12" t="str">
        <f>INDEX('O3-8hr'!$A:$Y,$IU106+HR$23-$G$23,$IT106)</f>
        <v/>
      </c>
      <c r="HS106" s="12" t="str">
        <f>INDEX('O3-8hr'!$A:$Y,$IU106+HS$23-$G$23,$IT106)</f>
        <v/>
      </c>
      <c r="HT106" s="12" t="str">
        <f>INDEX('O3-8hr'!$A:$Y,$IU106+HT$23-$G$23,$IT106)</f>
        <v/>
      </c>
      <c r="HU106" s="12" t="str">
        <f>INDEX('O3-8hr'!$A:$Y,$IU106+HU$23-$G$23,$IT106)</f>
        <v/>
      </c>
      <c r="HV106" s="12" t="str">
        <f>INDEX('O3-8hr'!$A:$Y,$IU106+HV$23-$G$23,$IT106)</f>
        <v/>
      </c>
      <c r="HW106" s="12" t="str">
        <f>INDEX('O3-8hr'!$A:$Y,$IU106+HW$23-$G$23,$IT106)</f>
        <v/>
      </c>
      <c r="HX106" s="12" t="str">
        <f>INDEX('O3-8hr'!$A:$Y,$IU106+HX$23-$G$23,$IT106)</f>
        <v/>
      </c>
      <c r="HY106" s="12" t="str">
        <f>INDEX('O3-8hr'!$A:$Y,$IU106+HY$23-$G$23,$IT106)</f>
        <v/>
      </c>
      <c r="HZ106" s="12" t="str">
        <f>INDEX('O3-8hr'!$A:$Y,$IU106+HZ$23-$G$23,$IT106)</f>
        <v/>
      </c>
      <c r="IA106" s="12" t="str">
        <f>INDEX('O3-8hr'!$A:$Y,$IU106+IA$23-$G$23,$IT106)</f>
        <v/>
      </c>
      <c r="IB106" s="12" t="str">
        <f>INDEX('O3-8hr'!$A:$Y,$IU106+IB$23-$G$23,$IT106)</f>
        <v/>
      </c>
      <c r="IC106" s="12" t="str">
        <f>INDEX('O3-8hr'!$A:$Y,$IU106+IC$23-$G$23,$IT106)</f>
        <v/>
      </c>
      <c r="ID106" s="12" t="str">
        <f>INDEX('O3-8hr'!$A:$Y,$IU106+ID$23-$G$23,$IT106)</f>
        <v/>
      </c>
      <c r="IE106" s="12" t="str">
        <f>INDEX('O3-8hr'!$A:$Y,$IU106+IE$23-$G$23,$IT106)</f>
        <v/>
      </c>
      <c r="IF106" s="12" t="str">
        <f>INDEX('O3-8hr'!$A:$Y,$IU106+IF$23-$G$23,$IT106)</f>
        <v/>
      </c>
      <c r="IG106" s="12" t="str">
        <f>INDEX('O3-8hr'!$A:$Y,$IU106+IG$23-$G$23,$IT106)</f>
        <v/>
      </c>
      <c r="IH106" s="12" t="str">
        <f>INDEX('O3-8hr'!$A:$Y,$IU106+IH$23-$G$23,$IT106)</f>
        <v/>
      </c>
      <c r="II106" s="12" t="str">
        <f>INDEX('O3-8hr'!$A:$Y,$IU106+II$23-$G$23,$IT106)</f>
        <v/>
      </c>
      <c r="IJ106" s="12" t="str">
        <f>INDEX('O3-8hr'!$A:$Y,$IU106+IJ$23-$G$23,$IT106)</f>
        <v/>
      </c>
      <c r="IK106" s="12" t="str">
        <f>INDEX('O3-8hr'!$A:$Y,$IU106+IK$23-$G$23,$IT106)</f>
        <v/>
      </c>
      <c r="IL106" s="12">
        <f>INDEX('O3-8hr'!$A:$Y,$IU106+IL$23-$G$23,$IT106)</f>
        <v>6</v>
      </c>
      <c r="IM106" s="12" t="str">
        <f>INDEX('O3-8hr'!$A:$Y,$IU106+IM$23-$G$23,$IT106)</f>
        <v/>
      </c>
      <c r="IN106" s="12" t="str">
        <f>INDEX('O3-8hr'!$A:$Y,$IU106+IN$23-$G$23,$IT106)</f>
        <v/>
      </c>
      <c r="IO106" s="12" t="str">
        <f>INDEX('O3-8hr'!$A:$Y,$IU106+IO$23-$G$23,$IT106)</f>
        <v/>
      </c>
      <c r="IP106" s="12" t="str">
        <f>INDEX('O3-8hr'!$A:$Y,$IU106+IP$23-$G$23,$IT106)</f>
        <v/>
      </c>
      <c r="IQ106" s="17">
        <f>INDEX('O3-8hr'!$A:$Y,$IU106+IQ$23-$G$23,$IT106)</f>
        <v>20</v>
      </c>
      <c r="IR106" s="26">
        <f t="shared" si="60"/>
        <v>89.000000000000014</v>
      </c>
      <c r="IT106" s="26">
        <f>MATCH($B106,'O3-8hr'!$1:$1,0)</f>
        <v>7</v>
      </c>
      <c r="IU106" s="38">
        <f>MATCH(DATE($A106,$IT$19,$IU$19),'O3-8hr'!$B:$B,0)</f>
        <v>65</v>
      </c>
    </row>
    <row r="107" spans="1:255" ht="12.75" customHeight="1" x14ac:dyDescent="0.2">
      <c r="A107" s="26">
        <v>2015</v>
      </c>
      <c r="B107" s="26">
        <v>100051003</v>
      </c>
      <c r="C107" s="88">
        <f>INDEX(Sites!$A:$N,MATCH($B107,Sites!$A:$A,0),2)</f>
        <v>38.7791</v>
      </c>
      <c r="D107" s="26" t="str">
        <f>INDEX(Sites!$A:$N,MATCH($B107,Sites!$A:$A,0),4)</f>
        <v>DE</v>
      </c>
      <c r="E107" s="26" t="str">
        <f>INDEX(Sites!$A:$N,MATCH($B107,Sites!$A:$A,0),10)</f>
        <v>0.0</v>
      </c>
      <c r="F107" s="148" t="str">
        <f>INDEX(Sites!$A:$N,MATCH($B107,Sites!$A:$A,0),6)</f>
        <v>Sussex (LEWES)</v>
      </c>
      <c r="G107" s="18">
        <f>INDEX('O3-8hr'!$A:$Y,$IU107+G$23-$G$23,$IT107)</f>
        <v>38</v>
      </c>
      <c r="H107" s="12">
        <f>INDEX('O3-8hr'!$A:$Y,$IU107+H$23-$G$23,$IT107)</f>
        <v>48</v>
      </c>
      <c r="I107" s="12">
        <f>INDEX('O3-8hr'!$A:$Y,$IU107+I$23-$G$23,$IT107)</f>
        <v>44.000000000000007</v>
      </c>
      <c r="J107" s="12">
        <f>INDEX('O3-8hr'!$A:$Y,$IU107+J$23-$G$23,$IT107)</f>
        <v>22.000000000000004</v>
      </c>
      <c r="K107" s="12">
        <f>INDEX('O3-8hr'!$A:$Y,$IU107+K$23-$G$23,$IT107)</f>
        <v>39</v>
      </c>
      <c r="L107" s="12">
        <f>INDEX('O3-8hr'!$A:$Y,$IU107+L$23-$G$23,$IT107)</f>
        <v>33</v>
      </c>
      <c r="M107" s="12">
        <f>INDEX('O3-8hr'!$A:$Y,$IU107+M$23-$G$23,$IT107)</f>
        <v>47</v>
      </c>
      <c r="N107" s="12">
        <f>INDEX('O3-8hr'!$A:$Y,$IU107+N$23-$G$23,$IT107)</f>
        <v>57</v>
      </c>
      <c r="O107" s="12">
        <f>INDEX('O3-8hr'!$A:$Y,$IU107+O$23-$G$23,$IT107)</f>
        <v>48</v>
      </c>
      <c r="P107" s="12">
        <f>INDEX('O3-8hr'!$A:$Y,$IU107+P$23-$G$23,$IT107)</f>
        <v>46</v>
      </c>
      <c r="Q107" s="12">
        <f>INDEX('O3-8hr'!$A:$Y,$IU107+Q$23-$G$23,$IT107)</f>
        <v>37.000000000000007</v>
      </c>
      <c r="R107" s="12">
        <f>INDEX('O3-8hr'!$A:$Y,$IU107+R$23-$G$23,$IT107)</f>
        <v>46</v>
      </c>
      <c r="S107" s="12">
        <f>INDEX('O3-8hr'!$A:$Y,$IU107+S$23-$G$23,$IT107)</f>
        <v>46</v>
      </c>
      <c r="T107" s="12">
        <f>INDEX('O3-8hr'!$A:$Y,$IU107+T$23-$G$23,$IT107)</f>
        <v>41</v>
      </c>
      <c r="U107" s="12">
        <f>INDEX('O3-8hr'!$A:$Y,$IU107+U$23-$G$23,$IT107)</f>
        <v>43</v>
      </c>
      <c r="V107" s="12">
        <f>INDEX('O3-8hr'!$A:$Y,$IU107+V$23-$G$23,$IT107)</f>
        <v>44.000000000000007</v>
      </c>
      <c r="W107" s="12">
        <f>INDEX('O3-8hr'!$A:$Y,$IU107+W$23-$G$23,$IT107)</f>
        <v>48</v>
      </c>
      <c r="X107" s="12">
        <f>INDEX('O3-8hr'!$A:$Y,$IU107+X$23-$G$23,$IT107)</f>
        <v>47</v>
      </c>
      <c r="Y107" s="12">
        <f>INDEX('O3-8hr'!$A:$Y,$IU107+Y$23-$G$23,$IT107)</f>
        <v>42</v>
      </c>
      <c r="Z107" s="12">
        <f>INDEX('O3-8hr'!$A:$Y,$IU107+Z$23-$G$23,$IT107)</f>
        <v>45.000000000000007</v>
      </c>
      <c r="AA107" s="12">
        <f>INDEX('O3-8hr'!$A:$Y,$IU107+AA$23-$G$23,$IT107)</f>
        <v>41</v>
      </c>
      <c r="AB107" s="12">
        <f>INDEX('O3-8hr'!$A:$Y,$IU107+AB$23-$G$23,$IT107)</f>
        <v>44.000000000000007</v>
      </c>
      <c r="AC107" s="12">
        <f>INDEX('O3-8hr'!$A:$Y,$IU107+AC$23-$G$23,$IT107)</f>
        <v>39</v>
      </c>
      <c r="AD107" s="12">
        <f>INDEX('O3-8hr'!$A:$Y,$IU107+AD$23-$G$23,$IT107)</f>
        <v>34</v>
      </c>
      <c r="AE107" s="12">
        <f>INDEX('O3-8hr'!$A:$Y,$IU107+AE$23-$G$23,$IT107)</f>
        <v>40</v>
      </c>
      <c r="AF107" s="12">
        <f>INDEX('O3-8hr'!$A:$Y,$IU107+AF$23-$G$23,$IT107)</f>
        <v>39</v>
      </c>
      <c r="AG107" s="12">
        <f>INDEX('O3-8hr'!$A:$Y,$IU107+AG$23-$G$23,$IT107)</f>
        <v>31</v>
      </c>
      <c r="AH107" s="12">
        <f>INDEX('O3-8hr'!$A:$Y,$IU107+AH$23-$G$23,$IT107)</f>
        <v>38</v>
      </c>
      <c r="AI107" s="12">
        <f>INDEX('O3-8hr'!$A:$Y,$IU107+AI$23-$G$23,$IT107)</f>
        <v>45.000000000000007</v>
      </c>
      <c r="AJ107" s="12">
        <f>INDEX('O3-8hr'!$A:$Y,$IU107+AJ$23-$G$23,$IT107)</f>
        <v>47</v>
      </c>
      <c r="AK107" s="12">
        <f>INDEX('O3-8hr'!$A:$Y,$IU107+AK$23-$G$23,$IT107)</f>
        <v>50</v>
      </c>
      <c r="AL107" s="12">
        <f>INDEX('O3-8hr'!$A:$Y,$IU107+AL$23-$G$23,$IT107)</f>
        <v>43</v>
      </c>
      <c r="AM107" s="12">
        <f>INDEX('O3-8hr'!$A:$Y,$IU107+AM$23-$G$23,$IT107)</f>
        <v>53.000000000000007</v>
      </c>
      <c r="AN107" s="12">
        <f>INDEX('O3-8hr'!$A:$Y,$IU107+AN$23-$G$23,$IT107)</f>
        <v>43</v>
      </c>
      <c r="AO107" s="12">
        <f>INDEX('O3-8hr'!$A:$Y,$IU107+AO$23-$G$23,$IT107)</f>
        <v>42</v>
      </c>
      <c r="AP107" s="12">
        <f>INDEX('O3-8hr'!$A:$Y,$IU107+AP$23-$G$23,$IT107)</f>
        <v>49</v>
      </c>
      <c r="AQ107" s="12">
        <f>INDEX('O3-8hr'!$A:$Y,$IU107+AQ$23-$G$23,$IT107)</f>
        <v>51.000000000000007</v>
      </c>
      <c r="AR107" s="12">
        <f>INDEX('O3-8hr'!$A:$Y,$IU107+AR$23-$G$23,$IT107)</f>
        <v>40</v>
      </c>
      <c r="AS107" s="12">
        <f>INDEX('O3-8hr'!$A:$Y,$IU107+AS$23-$G$23,$IT107)</f>
        <v>44.000000000000007</v>
      </c>
      <c r="AT107" s="12">
        <f>INDEX('O3-8hr'!$A:$Y,$IU107+AT$23-$G$23,$IT107)</f>
        <v>43</v>
      </c>
      <c r="AU107" s="12">
        <f>INDEX('O3-8hr'!$A:$Y,$IU107+AU$23-$G$23,$IT107)</f>
        <v>32</v>
      </c>
      <c r="AV107" s="12">
        <f>INDEX('O3-8hr'!$A:$Y,$IU107+AV$23-$G$23,$IT107)</f>
        <v>52.000000000000007</v>
      </c>
      <c r="AW107" s="12">
        <f>INDEX('O3-8hr'!$A:$Y,$IU107+AW$23-$G$23,$IT107)</f>
        <v>51.000000000000007</v>
      </c>
      <c r="AX107" s="12">
        <f>INDEX('O3-8hr'!$A:$Y,$IU107+AX$23-$G$23,$IT107)</f>
        <v>54</v>
      </c>
      <c r="AY107" s="12">
        <f>INDEX('O3-8hr'!$A:$Y,$IU107+AY$23-$G$23,$IT107)</f>
        <v>36.000000000000007</v>
      </c>
      <c r="AZ107" s="12">
        <f>INDEX('O3-8hr'!$A:$Y,$IU107+AZ$23-$G$23,$IT107)</f>
        <v>48</v>
      </c>
      <c r="BA107" s="12">
        <f>INDEX('O3-8hr'!$A:$Y,$IU107+BA$23-$G$23,$IT107)</f>
        <v>50</v>
      </c>
      <c r="BB107" s="12">
        <f>INDEX('O3-8hr'!$A:$Y,$IU107+BB$23-$G$23,$IT107)</f>
        <v>46</v>
      </c>
      <c r="BC107" s="12">
        <f>INDEX('O3-8hr'!$A:$Y,$IU107+BC$23-$G$23,$IT107)</f>
        <v>56</v>
      </c>
      <c r="BD107" s="12">
        <f>INDEX('O3-8hr'!$A:$Y,$IU107+BD$23-$G$23,$IT107)</f>
        <v>48</v>
      </c>
      <c r="BE107" s="12">
        <f>INDEX('O3-8hr'!$A:$Y,$IU107+BE$23-$G$23,$IT107)</f>
        <v>42</v>
      </c>
      <c r="BF107" s="12">
        <f>INDEX('O3-8hr'!$A:$Y,$IU107+BF$23-$G$23,$IT107)</f>
        <v>50</v>
      </c>
      <c r="BG107" s="12">
        <f>INDEX('O3-8hr'!$A:$Y,$IU107+BG$23-$G$23,$IT107)</f>
        <v>53.000000000000007</v>
      </c>
      <c r="BH107" s="12">
        <f>INDEX('O3-8hr'!$A:$Y,$IU107+BH$23-$G$23,$IT107)</f>
        <v>45.000000000000007</v>
      </c>
      <c r="BI107" s="12">
        <f>INDEX('O3-8hr'!$A:$Y,$IU107+BI$23-$G$23,$IT107)</f>
        <v>49</v>
      </c>
      <c r="BJ107" s="12">
        <f>INDEX('O3-8hr'!$A:$Y,$IU107+BJ$23-$G$23,$IT107)</f>
        <v>45.000000000000007</v>
      </c>
      <c r="BK107" s="12">
        <f>INDEX('O3-8hr'!$A:$Y,$IU107+BK$23-$G$23,$IT107)</f>
        <v>47</v>
      </c>
      <c r="BL107" s="12">
        <f>INDEX('O3-8hr'!$A:$Y,$IU107+BL$23-$G$23,$IT107)</f>
        <v>47</v>
      </c>
      <c r="BM107" s="12">
        <f>INDEX('O3-8hr'!$A:$Y,$IU107+BM$23-$G$23,$IT107)</f>
        <v>49</v>
      </c>
      <c r="BN107" s="12">
        <f>INDEX('O3-8hr'!$A:$Y,$IU107+BN$23-$G$23,$IT107)</f>
        <v>50</v>
      </c>
      <c r="BO107" s="12">
        <f>INDEX('O3-8hr'!$A:$Y,$IU107+BO$23-$G$23,$IT107)</f>
        <v>45.000000000000007</v>
      </c>
      <c r="BP107" s="12">
        <f>INDEX('O3-8hr'!$A:$Y,$IU107+BP$23-$G$23,$IT107)</f>
        <v>39</v>
      </c>
      <c r="BQ107" s="12">
        <f>INDEX('O3-8hr'!$A:$Y,$IU107+BQ$23-$G$23,$IT107)</f>
        <v>48</v>
      </c>
      <c r="BR107" s="12">
        <f>INDEX('O3-8hr'!$A:$Y,$IU107+BR$23-$G$23,$IT107)</f>
        <v>54</v>
      </c>
      <c r="BS107" s="12">
        <f>INDEX('O3-8hr'!$A:$Y,$IU107+BS$23-$G$23,$IT107)</f>
        <v>63</v>
      </c>
      <c r="BT107" s="12">
        <f>INDEX('O3-8hr'!$A:$Y,$IU107+BT$23-$G$23,$IT107)</f>
        <v>59.000000000000007</v>
      </c>
      <c r="BU107" s="12">
        <f>INDEX('O3-8hr'!$A:$Y,$IU107+BU$23-$G$23,$IT107)</f>
        <v>63</v>
      </c>
      <c r="BV107" s="12">
        <f>INDEX('O3-8hr'!$A:$Y,$IU107+BV$23-$G$23,$IT107)</f>
        <v>51.000000000000007</v>
      </c>
      <c r="BW107" s="12">
        <f>INDEX('O3-8hr'!$A:$Y,$IU107+BW$23-$G$23,$IT107)</f>
        <v>54</v>
      </c>
      <c r="BX107" s="12">
        <f>INDEX('O3-8hr'!$A:$Y,$IU107+BX$23-$G$23,$IT107)</f>
        <v>31</v>
      </c>
      <c r="BY107" s="12">
        <f>INDEX('O3-8hr'!$A:$Y,$IU107+BY$23-$G$23,$IT107)</f>
        <v>27</v>
      </c>
      <c r="BZ107" s="12">
        <f>INDEX('O3-8hr'!$A:$Y,$IU107+BZ$23-$G$23,$IT107)</f>
        <v>28</v>
      </c>
      <c r="CA107" s="12">
        <f>INDEX('O3-8hr'!$A:$Y,$IU107+CA$23-$G$23,$IT107)</f>
        <v>51.000000000000007</v>
      </c>
      <c r="CB107" s="12">
        <f>INDEX('O3-8hr'!$A:$Y,$IU107+CB$23-$G$23,$IT107)</f>
        <v>39</v>
      </c>
      <c r="CC107" s="12">
        <f>INDEX('O3-8hr'!$A:$Y,$IU107+CC$23-$G$23,$IT107)</f>
        <v>53.000000000000007</v>
      </c>
      <c r="CD107" s="12">
        <f>INDEX('O3-8hr'!$A:$Y,$IU107+CD$23-$G$23,$IT107)</f>
        <v>63</v>
      </c>
      <c r="CE107" s="12">
        <f>INDEX('O3-8hr'!$A:$Y,$IU107+CE$23-$G$23,$IT107)</f>
        <v>54</v>
      </c>
      <c r="CF107" s="12">
        <f>INDEX('O3-8hr'!$A:$Y,$IU107+CF$23-$G$23,$IT107)</f>
        <v>37.000000000000007</v>
      </c>
      <c r="CG107" s="12">
        <f>INDEX('O3-8hr'!$A:$Y,$IU107+CG$23-$G$23,$IT107)</f>
        <v>52.000000000000007</v>
      </c>
      <c r="CH107" s="12">
        <f>INDEX('O3-8hr'!$A:$Y,$IU107+CH$23-$G$23,$IT107)</f>
        <v>38</v>
      </c>
      <c r="CI107" s="12">
        <f>INDEX('O3-8hr'!$A:$Y,$IU107+CI$23-$G$23,$IT107)</f>
        <v>43</v>
      </c>
      <c r="CJ107" s="12">
        <f>INDEX('O3-8hr'!$A:$Y,$IU107+CJ$23-$G$23,$IT107)</f>
        <v>43</v>
      </c>
      <c r="CK107" s="12">
        <f>INDEX('O3-8hr'!$A:$Y,$IU107+CK$23-$G$23,$IT107)</f>
        <v>59.000000000000007</v>
      </c>
      <c r="CL107" s="12">
        <f>INDEX('O3-8hr'!$A:$Y,$IU107+CL$23-$G$23,$IT107)</f>
        <v>54</v>
      </c>
      <c r="CM107" s="12">
        <f>INDEX('O3-8hr'!$A:$Y,$IU107+CM$23-$G$23,$IT107)</f>
        <v>57</v>
      </c>
      <c r="CN107" s="12">
        <f>INDEX('O3-8hr'!$A:$Y,$IU107+CN$23-$G$23,$IT107)</f>
        <v>58</v>
      </c>
      <c r="CO107" s="12">
        <f>INDEX('O3-8hr'!$A:$Y,$IU107+CO$23-$G$23,$IT107)</f>
        <v>47</v>
      </c>
      <c r="CP107" s="12">
        <f>INDEX('O3-8hr'!$A:$Y,$IU107+CP$23-$G$23,$IT107)</f>
        <v>37.000000000000007</v>
      </c>
      <c r="CQ107" s="12">
        <f>INDEX('O3-8hr'!$A:$Y,$IU107+CQ$23-$G$23,$IT107)</f>
        <v>43</v>
      </c>
      <c r="CR107" s="12">
        <f>INDEX('O3-8hr'!$A:$Y,$IU107+CR$23-$G$23,$IT107)</f>
        <v>40</v>
      </c>
      <c r="CS107" s="12">
        <f>INDEX('O3-8hr'!$A:$Y,$IU107+CS$23-$G$23,$IT107)</f>
        <v>26.000000000000004</v>
      </c>
      <c r="CT107" s="12">
        <f>INDEX('O3-8hr'!$A:$Y,$IU107+CT$23-$G$23,$IT107)</f>
        <v>30</v>
      </c>
      <c r="CU107" s="12">
        <f>INDEX('O3-8hr'!$A:$Y,$IU107+CU$23-$G$23,$IT107)</f>
        <v>35</v>
      </c>
      <c r="CV107" s="12">
        <f>INDEX('O3-8hr'!$A:$Y,$IU107+CV$23-$G$23,$IT107)</f>
        <v>27</v>
      </c>
      <c r="CW107" s="12">
        <f>INDEX('O3-8hr'!$A:$Y,$IU107+CW$23-$G$23,$IT107)</f>
        <v>28</v>
      </c>
      <c r="CX107" s="12">
        <f>INDEX('O3-8hr'!$A:$Y,$IU107+CX$23-$G$23,$IT107)</f>
        <v>39</v>
      </c>
      <c r="CY107" s="12">
        <f>INDEX('O3-8hr'!$A:$Y,$IU107+CY$23-$G$23,$IT107)</f>
        <v>35</v>
      </c>
      <c r="CZ107" s="12">
        <f>INDEX('O3-8hr'!$A:$Y,$IU107+CZ$23-$G$23,$IT107)</f>
        <v>43</v>
      </c>
      <c r="DA107" s="12">
        <f>INDEX('O3-8hr'!$A:$Y,$IU107+DA$23-$G$23,$IT107)</f>
        <v>35</v>
      </c>
      <c r="DB107" s="12">
        <f>INDEX('O3-8hr'!$A:$Y,$IU107+DB$23-$G$23,$IT107)</f>
        <v>47</v>
      </c>
      <c r="DC107" s="12">
        <f>INDEX('O3-8hr'!$A:$Y,$IU107+DC$23-$G$23,$IT107)</f>
        <v>54</v>
      </c>
      <c r="DD107" s="12">
        <f>INDEX('O3-8hr'!$A:$Y,$IU107+DD$23-$G$23,$IT107)</f>
        <v>57</v>
      </c>
      <c r="DE107" s="12">
        <f>INDEX('O3-8hr'!$A:$Y,$IU107+DE$23-$G$23,$IT107)</f>
        <v>65</v>
      </c>
      <c r="DF107" s="12">
        <f>INDEX('O3-8hr'!$A:$Y,$IU107+DF$23-$G$23,$IT107)</f>
        <v>47</v>
      </c>
      <c r="DG107" s="12">
        <f>INDEX('O3-8hr'!$A:$Y,$IU107+DG$23-$G$23,$IT107)</f>
        <v>61.000000000000007</v>
      </c>
      <c r="DH107" s="12">
        <f>INDEX('O3-8hr'!$A:$Y,$IU107+DH$23-$G$23,$IT107)</f>
        <v>53.000000000000007</v>
      </c>
      <c r="DI107" s="12">
        <f>INDEX('O3-8hr'!$A:$Y,$IU107+DI$23-$G$23,$IT107)</f>
        <v>43</v>
      </c>
      <c r="DJ107" s="12">
        <f>INDEX('O3-8hr'!$A:$Y,$IU107+DJ$23-$G$23,$IT107)</f>
        <v>46</v>
      </c>
      <c r="DK107" s="12">
        <f>INDEX('O3-8hr'!$A:$Y,$IU107+DK$23-$G$23,$IT107)</f>
        <v>41</v>
      </c>
      <c r="DL107" s="12">
        <f>INDEX('O3-8hr'!$A:$Y,$IU107+DL$23-$G$23,$IT107)</f>
        <v>37.000000000000007</v>
      </c>
      <c r="DM107" s="12">
        <f>INDEX('O3-8hr'!$A:$Y,$IU107+DM$23-$G$23,$IT107)</f>
        <v>46</v>
      </c>
      <c r="DN107" s="12">
        <f>INDEX('O3-8hr'!$A:$Y,$IU107+DN$23-$G$23,$IT107)</f>
        <v>48</v>
      </c>
      <c r="DO107" s="12">
        <f>INDEX('O3-8hr'!$A:$Y,$IU107+DO$23-$G$23,$IT107)</f>
        <v>44.000000000000007</v>
      </c>
      <c r="DP107" s="12">
        <f>INDEX('O3-8hr'!$A:$Y,$IU107+DP$23-$G$23,$IT107)</f>
        <v>56</v>
      </c>
      <c r="DQ107" s="12">
        <f>INDEX('O3-8hr'!$A:$Y,$IU107+DQ$23-$G$23,$IT107)</f>
        <v>51.000000000000007</v>
      </c>
      <c r="DR107" s="12">
        <f>INDEX('O3-8hr'!$A:$Y,$IU107+DR$23-$G$23,$IT107)</f>
        <v>57</v>
      </c>
      <c r="DS107" s="12">
        <f>INDEX('O3-8hr'!$A:$Y,$IU107+DS$23-$G$23,$IT107)</f>
        <v>61.000000000000007</v>
      </c>
      <c r="DT107" s="12">
        <f>INDEX('O3-8hr'!$A:$Y,$IU107+DT$23-$G$23,$IT107)</f>
        <v>52.000000000000007</v>
      </c>
      <c r="DU107" s="12">
        <f>INDEX('O3-8hr'!$A:$Y,$IU107+DU$23-$G$23,$IT107)</f>
        <v>44.000000000000007</v>
      </c>
      <c r="DV107" s="12">
        <f>INDEX('O3-8hr'!$A:$Y,$IU107+DV$23-$G$23,$IT107)</f>
        <v>43</v>
      </c>
      <c r="DW107" s="12">
        <f>INDEX('O3-8hr'!$A:$Y,$IU107+DW$23-$G$23,$IT107)</f>
        <v>47</v>
      </c>
      <c r="DX107" s="12">
        <f>INDEX('O3-8hr'!$A:$Y,$IU107+DX$23-$G$23,$IT107)</f>
        <v>47</v>
      </c>
      <c r="DY107" s="12">
        <f>INDEX('O3-8hr'!$A:$Y,$IU107+DY$23-$G$23,$IT107)</f>
        <v>60</v>
      </c>
      <c r="DZ107" s="12">
        <f>INDEX('O3-8hr'!$A:$Y,$IU107+DZ$23-$G$23,$IT107)</f>
        <v>52.000000000000007</v>
      </c>
      <c r="EA107" s="12">
        <f>INDEX('O3-8hr'!$A:$Y,$IU107+EA$23-$G$23,$IT107)</f>
        <v>68</v>
      </c>
      <c r="EB107" s="12">
        <f>INDEX('O3-8hr'!$A:$Y,$IU107+EB$23-$G$23,$IT107)</f>
        <v>50</v>
      </c>
      <c r="EC107" s="12">
        <f>INDEX('O3-8hr'!$A:$Y,$IU107+EC$23-$G$23,$IT107)</f>
        <v>47</v>
      </c>
      <c r="ED107" s="12">
        <f>INDEX('O3-8hr'!$A:$Y,$IU107+ED$23-$G$23,$IT107)</f>
        <v>39</v>
      </c>
      <c r="EE107" s="12">
        <f>INDEX('O3-8hr'!$A:$Y,$IU107+EE$23-$G$23,$IT107)</f>
        <v>50</v>
      </c>
      <c r="EF107" s="12">
        <f>INDEX('O3-8hr'!$A:$Y,$IU107+EF$23-$G$23,$IT107)</f>
        <v>38</v>
      </c>
      <c r="EG107" s="12">
        <f>INDEX('O3-8hr'!$A:$Y,$IU107+EG$23-$G$23,$IT107)</f>
        <v>42</v>
      </c>
      <c r="EH107" s="12">
        <f>INDEX('O3-8hr'!$A:$Y,$IU107+EH$23-$G$23,$IT107)</f>
        <v>53.000000000000007</v>
      </c>
      <c r="EI107" s="12">
        <f>INDEX('O3-8hr'!$A:$Y,$IU107+EI$23-$G$23,$IT107)</f>
        <v>50</v>
      </c>
      <c r="EJ107" s="12">
        <f>INDEX('O3-8hr'!$A:$Y,$IU107+EJ$23-$G$23,$IT107)</f>
        <v>51.000000000000007</v>
      </c>
      <c r="EK107" s="12">
        <f>INDEX('O3-8hr'!$A:$Y,$IU107+EK$23-$G$23,$IT107)</f>
        <v>46</v>
      </c>
      <c r="EL107" s="12">
        <f>INDEX('O3-8hr'!$A:$Y,$IU107+EL$23-$G$23,$IT107)</f>
        <v>42</v>
      </c>
      <c r="EM107" s="12">
        <f>INDEX('O3-8hr'!$A:$Y,$IU107+EM$23-$G$23,$IT107)</f>
        <v>51.000000000000007</v>
      </c>
      <c r="EN107" s="12">
        <f>INDEX('O3-8hr'!$A:$Y,$IU107+EN$23-$G$23,$IT107)</f>
        <v>40</v>
      </c>
      <c r="EO107" s="12">
        <f>INDEX('O3-8hr'!$A:$Y,$IU107+EO$23-$G$23,$IT107)</f>
        <v>56</v>
      </c>
      <c r="EP107" s="12">
        <f>INDEX('O3-8hr'!$A:$Y,$IU107+EP$23-$G$23,$IT107)</f>
        <v>39</v>
      </c>
      <c r="EQ107" s="12">
        <f>INDEX('O3-8hr'!$A:$Y,$IU107+EQ$23-$G$23,$IT107)</f>
        <v>45.000000000000007</v>
      </c>
      <c r="ER107" s="12">
        <f>INDEX('O3-8hr'!$A:$Y,$IU107+ER$23-$G$23,$IT107)</f>
        <v>56</v>
      </c>
      <c r="ES107" s="12">
        <f>INDEX('O3-8hr'!$A:$Y,$IU107+ES$23-$G$23,$IT107)</f>
        <v>46</v>
      </c>
      <c r="ET107" s="12">
        <f>INDEX('O3-8hr'!$A:$Y,$IU107+ET$23-$G$23,$IT107)</f>
        <v>51.000000000000007</v>
      </c>
      <c r="EU107" s="12">
        <f>INDEX('O3-8hr'!$A:$Y,$IU107+EU$23-$G$23,$IT107)</f>
        <v>53.000000000000007</v>
      </c>
      <c r="EV107" s="12">
        <f>INDEX('O3-8hr'!$A:$Y,$IU107+EV$23-$G$23,$IT107)</f>
        <v>62</v>
      </c>
      <c r="EW107" s="12">
        <f>INDEX('O3-8hr'!$A:$Y,$IU107+EW$23-$G$23,$IT107)</f>
        <v>67</v>
      </c>
      <c r="EX107" s="12">
        <f>INDEX('O3-8hr'!$A:$Y,$IU107+EX$23-$G$23,$IT107)</f>
        <v>50</v>
      </c>
      <c r="EY107" s="12">
        <f>INDEX('O3-8hr'!$A:$Y,$IU107+EY$23-$G$23,$IT107)</f>
        <v>41</v>
      </c>
      <c r="EZ107" s="12">
        <f>INDEX('O3-8hr'!$A:$Y,$IU107+EZ$23-$G$23,$IT107)</f>
        <v>43</v>
      </c>
      <c r="FA107" s="12">
        <f>INDEX('O3-8hr'!$A:$Y,$IU107+FA$23-$G$23,$IT107)</f>
        <v>36.000000000000007</v>
      </c>
      <c r="FB107" s="12">
        <f>INDEX('O3-8hr'!$A:$Y,$IU107+FB$23-$G$23,$IT107)</f>
        <v>35</v>
      </c>
      <c r="FC107" s="12">
        <f>INDEX('O3-8hr'!$A:$Y,$IU107+FC$23-$G$23,$IT107)</f>
        <v>60</v>
      </c>
      <c r="FD107" s="12">
        <f>INDEX('O3-8hr'!$A:$Y,$IU107+FD$23-$G$23,$IT107)</f>
        <v>58</v>
      </c>
      <c r="FE107" s="12">
        <f>INDEX('O3-8hr'!$A:$Y,$IU107+FE$23-$G$23,$IT107)</f>
        <v>47</v>
      </c>
      <c r="FF107" s="12">
        <f>INDEX('O3-8hr'!$A:$Y,$IU107+FF$23-$G$23,$IT107)</f>
        <v>54</v>
      </c>
      <c r="FG107" s="12">
        <f>INDEX('O3-8hr'!$A:$Y,$IU107+FG$23-$G$23,$IT107)</f>
        <v>54</v>
      </c>
      <c r="FH107" s="12">
        <f>INDEX('O3-8hr'!$A:$Y,$IU107+FH$23-$G$23,$IT107)</f>
        <v>69</v>
      </c>
      <c r="FI107" s="12">
        <f>INDEX('O3-8hr'!$A:$Y,$IU107+FI$23-$G$23,$IT107)</f>
        <v>46</v>
      </c>
      <c r="FJ107" s="12">
        <f>INDEX('O3-8hr'!$A:$Y,$IU107+FJ$23-$G$23,$IT107)</f>
        <v>45.000000000000007</v>
      </c>
      <c r="FK107" s="12">
        <f>INDEX('O3-8hr'!$A:$Y,$IU107+FK$23-$G$23,$IT107)</f>
        <v>32</v>
      </c>
      <c r="FL107" s="12">
        <f>INDEX('O3-8hr'!$A:$Y,$IU107+FL$23-$G$23,$IT107)</f>
        <v>50</v>
      </c>
      <c r="FM107" s="12">
        <f>INDEX('O3-8hr'!$A:$Y,$IU107+FM$23-$G$23,$IT107)</f>
        <v>34</v>
      </c>
      <c r="FN107" s="12">
        <f>INDEX('O3-8hr'!$A:$Y,$IU107+FN$23-$G$23,$IT107)</f>
        <v>41</v>
      </c>
      <c r="FO107" s="12">
        <f>INDEX('O3-8hr'!$A:$Y,$IU107+FO$23-$G$23,$IT107)</f>
        <v>49</v>
      </c>
      <c r="FP107" s="12">
        <f>INDEX('O3-8hr'!$A:$Y,$IU107+FP$23-$G$23,$IT107)</f>
        <v>48</v>
      </c>
      <c r="FQ107" s="12">
        <f>INDEX('O3-8hr'!$A:$Y,$IU107+FQ$23-$G$23,$IT107)</f>
        <v>57</v>
      </c>
      <c r="FR107" s="12">
        <f>INDEX('O3-8hr'!$A:$Y,$IU107+FR$23-$G$23,$IT107)</f>
        <v>59.000000000000007</v>
      </c>
      <c r="FS107" s="12">
        <f>INDEX('O3-8hr'!$A:$Y,$IU107+FS$23-$G$23,$IT107)</f>
        <v>57</v>
      </c>
      <c r="FT107" s="12">
        <f>INDEX('O3-8hr'!$A:$Y,$IU107+FT$23-$G$23,$IT107)</f>
        <v>50</v>
      </c>
      <c r="FU107" s="12">
        <f>INDEX('O3-8hr'!$A:$Y,$IU107+FU$23-$G$23,$IT107)</f>
        <v>41</v>
      </c>
      <c r="FV107" s="12">
        <f>INDEX('O3-8hr'!$A:$Y,$IU107+FV$23-$G$23,$IT107)</f>
        <v>28</v>
      </c>
      <c r="FW107" s="12">
        <f>INDEX('O3-8hr'!$A:$Y,$IU107+FW$23-$G$23,$IT107)</f>
        <v>30</v>
      </c>
      <c r="FX107" s="12">
        <f>INDEX('O3-8hr'!$A:$Y,$IU107+FX$23-$G$23,$IT107)</f>
        <v>62</v>
      </c>
      <c r="FY107" s="12">
        <f>INDEX('O3-8hr'!$A:$Y,$IU107+FY$23-$G$23,$IT107)</f>
        <v>58</v>
      </c>
      <c r="FZ107" s="12">
        <f>INDEX('O3-8hr'!$A:$Y,$IU107+FZ$23-$G$23,$IT107)</f>
        <v>69</v>
      </c>
      <c r="GA107" s="12">
        <f>INDEX('O3-8hr'!$A:$Y,$IU107+GA$23-$G$23,$IT107)</f>
        <v>61.000000000000007</v>
      </c>
      <c r="GB107" s="12">
        <f>INDEX('O3-8hr'!$A:$Y,$IU107+GB$23-$G$23,$IT107)</f>
        <v>59.000000000000007</v>
      </c>
      <c r="GC107" s="12">
        <f>INDEX('O3-8hr'!$A:$Y,$IU107+GC$23-$G$23,$IT107)</f>
        <v>56</v>
      </c>
      <c r="GD107" s="12">
        <f>INDEX('O3-8hr'!$A:$Y,$IU107+GD$23-$G$23,$IT107)</f>
        <v>46</v>
      </c>
      <c r="GE107" s="12">
        <f>INDEX('O3-8hr'!$A:$Y,$IU107+GE$23-$G$23,$IT107)</f>
        <v>41</v>
      </c>
      <c r="GF107" s="12">
        <f>INDEX('O3-8hr'!$A:$Y,$IU107+GF$23-$G$23,$IT107)</f>
        <v>53.000000000000007</v>
      </c>
      <c r="GG107" s="12">
        <f>INDEX('O3-8hr'!$A:$Y,$IU107+GG$23-$G$23,$IT107)</f>
        <v>56</v>
      </c>
      <c r="GH107" s="12">
        <f>INDEX('O3-8hr'!$A:$Y,$IU107+GH$23-$G$23,$IT107)</f>
        <v>54</v>
      </c>
      <c r="GI107" s="12">
        <f>INDEX('O3-8hr'!$A:$Y,$IU107+GI$23-$G$23,$IT107)</f>
        <v>63</v>
      </c>
      <c r="GJ107" s="12">
        <f>INDEX('O3-8hr'!$A:$Y,$IU107+GJ$23-$G$23,$IT107)</f>
        <v>58</v>
      </c>
      <c r="GK107" s="12">
        <f>INDEX('O3-8hr'!$A:$Y,$IU107+GK$23-$G$23,$IT107)</f>
        <v>73.000000000000014</v>
      </c>
      <c r="GL107" s="12">
        <f>INDEX('O3-8hr'!$A:$Y,$IU107+GL$23-$G$23,$IT107)</f>
        <v>72.000000000000014</v>
      </c>
      <c r="GM107" s="12">
        <f>INDEX('O3-8hr'!$A:$Y,$IU107+GM$23-$G$23,$IT107)</f>
        <v>28</v>
      </c>
      <c r="GN107" s="12">
        <f>INDEX('O3-8hr'!$A:$Y,$IU107+GN$23-$G$23,$IT107)</f>
        <v>31</v>
      </c>
      <c r="GO107" s="12">
        <f>INDEX('O3-8hr'!$A:$Y,$IU107+GO$23-$G$23,$IT107)</f>
        <v>39</v>
      </c>
      <c r="GP107" s="12">
        <f>INDEX('O3-8hr'!$A:$Y,$IU107+GP$23-$G$23,$IT107)</f>
        <v>34</v>
      </c>
      <c r="GQ107" s="12">
        <f>INDEX('O3-8hr'!$A:$Y,$IU107+GQ$23-$G$23,$IT107)</f>
        <v>33</v>
      </c>
      <c r="GR107" s="12">
        <f>INDEX('O3-8hr'!$A:$Y,$IU107+GR$23-$G$23,$IT107)</f>
        <v>28</v>
      </c>
      <c r="GS107" s="12">
        <f>INDEX('O3-8hr'!$A:$Y,$IU107+GS$23-$G$23,$IT107)</f>
        <v>38</v>
      </c>
      <c r="GT107" s="12">
        <f>INDEX('O3-8hr'!$A:$Y,$IU107+GT$23-$G$23,$IT107)</f>
        <v>42</v>
      </c>
      <c r="GU107" s="12">
        <f>INDEX('O3-8hr'!$A:$Y,$IU107+GU$23-$G$23,$IT107)</f>
        <v>28</v>
      </c>
      <c r="GV107" s="12">
        <f>INDEX('O3-8hr'!$A:$Y,$IU107+GV$23-$G$23,$IT107)</f>
        <v>49</v>
      </c>
      <c r="GW107" s="12">
        <f>INDEX('O3-8hr'!$A:$Y,$IU107+GW$23-$G$23,$IT107)</f>
        <v>52.000000000000007</v>
      </c>
      <c r="GX107" s="12">
        <f>INDEX('O3-8hr'!$A:$Y,$IU107+GX$23-$G$23,$IT107)</f>
        <v>75</v>
      </c>
      <c r="GY107" s="12">
        <f>INDEX('O3-8hr'!$A:$Y,$IU107+GY$23-$G$23,$IT107)</f>
        <v>70</v>
      </c>
      <c r="GZ107" s="12">
        <f>INDEX('O3-8hr'!$A:$Y,$IU107+GZ$23-$G$23,$IT107)</f>
        <v>57</v>
      </c>
      <c r="HA107" s="12">
        <f>INDEX('O3-8hr'!$A:$Y,$IU107+HA$23-$G$23,$IT107)</f>
        <v>39</v>
      </c>
      <c r="HB107" s="12">
        <f>INDEX('O3-8hr'!$A:$Y,$IU107+HB$23-$G$23,$IT107)</f>
        <v>36.000000000000007</v>
      </c>
      <c r="HC107" s="12">
        <f>INDEX('O3-8hr'!$A:$Y,$IU107+HC$23-$G$23,$IT107)</f>
        <v>35</v>
      </c>
      <c r="HD107" s="12">
        <f>INDEX('O3-8hr'!$A:$Y,$IU107+HD$23-$G$23,$IT107)</f>
        <v>34</v>
      </c>
      <c r="HE107" s="12">
        <f>INDEX('O3-8hr'!$A:$Y,$IU107+HE$23-$G$23,$IT107)</f>
        <v>43</v>
      </c>
      <c r="HF107" s="12">
        <f>INDEX('O3-8hr'!$A:$Y,$IU107+HF$23-$G$23,$IT107)</f>
        <v>56</v>
      </c>
      <c r="HG107" s="12">
        <f>INDEX('O3-8hr'!$A:$Y,$IU107+HG$23-$G$23,$IT107)</f>
        <v>34</v>
      </c>
      <c r="HH107" s="12">
        <f>INDEX('O3-8hr'!$A:$Y,$IU107+HH$23-$G$23,$IT107)</f>
        <v>38</v>
      </c>
      <c r="HI107" s="12">
        <f>INDEX('O3-8hr'!$A:$Y,$IU107+HI$23-$G$23,$IT107)</f>
        <v>36.000000000000007</v>
      </c>
      <c r="HJ107" s="12">
        <f>INDEX('O3-8hr'!$A:$Y,$IU107+HJ$23-$G$23,$IT107)</f>
        <v>37.000000000000007</v>
      </c>
      <c r="HK107" s="12">
        <f>INDEX('O3-8hr'!$A:$Y,$IU107+HK$23-$G$23,$IT107)</f>
        <v>32</v>
      </c>
      <c r="HL107" s="12">
        <f>INDEX('O3-8hr'!$A:$Y,$IU107+HL$23-$G$23,$IT107)</f>
        <v>23</v>
      </c>
      <c r="HM107" s="12">
        <f>INDEX('O3-8hr'!$A:$Y,$IU107+HM$23-$G$23,$IT107)</f>
        <v>26.000000000000004</v>
      </c>
      <c r="HN107" s="12">
        <f>INDEX('O3-8hr'!$A:$Y,$IU107+HN$23-$G$23,$IT107)</f>
        <v>23</v>
      </c>
      <c r="HO107" s="12">
        <f>INDEX('O3-8hr'!$A:$Y,$IU107+HO$23-$G$23,$IT107)</f>
        <v>25</v>
      </c>
      <c r="HP107" s="12">
        <f>INDEX('O3-8hr'!$A:$Y,$IU107+HP$23-$G$23,$IT107)</f>
        <v>32</v>
      </c>
      <c r="HQ107" s="12">
        <f>INDEX('O3-8hr'!$A:$Y,$IU107+HQ$23-$G$23,$IT107)</f>
        <v>36.000000000000007</v>
      </c>
      <c r="HR107" s="12">
        <f>INDEX('O3-8hr'!$A:$Y,$IU107+HR$23-$G$23,$IT107)</f>
        <v>44.000000000000007</v>
      </c>
      <c r="HS107" s="12">
        <f>INDEX('O3-8hr'!$A:$Y,$IU107+HS$23-$G$23,$IT107)</f>
        <v>30</v>
      </c>
      <c r="HT107" s="12">
        <f>INDEX('O3-8hr'!$A:$Y,$IU107+HT$23-$G$23,$IT107)</f>
        <v>40</v>
      </c>
      <c r="HU107" s="12">
        <f>INDEX('O3-8hr'!$A:$Y,$IU107+HU$23-$G$23,$IT107)</f>
        <v>45.000000000000007</v>
      </c>
      <c r="HV107" s="12">
        <f>INDEX('O3-8hr'!$A:$Y,$IU107+HV$23-$G$23,$IT107)</f>
        <v>34</v>
      </c>
      <c r="HW107" s="12">
        <f>INDEX('O3-8hr'!$A:$Y,$IU107+HW$23-$G$23,$IT107)</f>
        <v>45.000000000000007</v>
      </c>
      <c r="HX107" s="12">
        <f>INDEX('O3-8hr'!$A:$Y,$IU107+HX$23-$G$23,$IT107)</f>
        <v>51.000000000000007</v>
      </c>
      <c r="HY107" s="12">
        <f>INDEX('O3-8hr'!$A:$Y,$IU107+HY$23-$G$23,$IT107)</f>
        <v>43</v>
      </c>
      <c r="HZ107" s="12">
        <f>INDEX('O3-8hr'!$A:$Y,$IU107+HZ$23-$G$23,$IT107)</f>
        <v>30</v>
      </c>
      <c r="IA107" s="12">
        <f>INDEX('O3-8hr'!$A:$Y,$IU107+IA$23-$G$23,$IT107)</f>
        <v>36.000000000000007</v>
      </c>
      <c r="IB107" s="12">
        <f>INDEX('O3-8hr'!$A:$Y,$IU107+IB$23-$G$23,$IT107)</f>
        <v>42</v>
      </c>
      <c r="IC107" s="12">
        <f>INDEX('O3-8hr'!$A:$Y,$IU107+IC$23-$G$23,$IT107)</f>
        <v>32</v>
      </c>
      <c r="ID107" s="12">
        <f>INDEX('O3-8hr'!$A:$Y,$IU107+ID$23-$G$23,$IT107)</f>
        <v>31</v>
      </c>
      <c r="IE107" s="12">
        <f>INDEX('O3-8hr'!$A:$Y,$IU107+IE$23-$G$23,$IT107)</f>
        <v>33</v>
      </c>
      <c r="IF107" s="12">
        <f>INDEX('O3-8hr'!$A:$Y,$IU107+IF$23-$G$23,$IT107)</f>
        <v>46</v>
      </c>
      <c r="IG107" s="12">
        <f>INDEX('O3-8hr'!$A:$Y,$IU107+IG$23-$G$23,$IT107)</f>
        <v>55</v>
      </c>
      <c r="IH107" s="12">
        <f>INDEX('O3-8hr'!$A:$Y,$IU107+IH$23-$G$23,$IT107)</f>
        <v>62</v>
      </c>
      <c r="II107" s="12">
        <f>INDEX('O3-8hr'!$A:$Y,$IU107+II$23-$G$23,$IT107)</f>
        <v>40</v>
      </c>
      <c r="IJ107" s="12">
        <f>INDEX('O3-8hr'!$A:$Y,$IU107+IJ$23-$G$23,$IT107)</f>
        <v>36.000000000000007</v>
      </c>
      <c r="IK107" s="12">
        <f>INDEX('O3-8hr'!$A:$Y,$IU107+IK$23-$G$23,$IT107)</f>
        <v>28</v>
      </c>
      <c r="IL107" s="12">
        <f>INDEX('O3-8hr'!$A:$Y,$IU107+IL$23-$G$23,$IT107)</f>
        <v>28</v>
      </c>
      <c r="IM107" s="12">
        <f>INDEX('O3-8hr'!$A:$Y,$IU107+IM$23-$G$23,$IT107)</f>
        <v>35</v>
      </c>
      <c r="IN107" s="12">
        <f>INDEX('O3-8hr'!$A:$Y,$IU107+IN$23-$G$23,$IT107)</f>
        <v>34</v>
      </c>
      <c r="IO107" s="12">
        <f>INDEX('O3-8hr'!$A:$Y,$IU107+IO$23-$G$23,$IT107)</f>
        <v>33</v>
      </c>
      <c r="IP107" s="12">
        <f>INDEX('O3-8hr'!$A:$Y,$IU107+IP$23-$G$23,$IT107)</f>
        <v>25</v>
      </c>
      <c r="IQ107" s="17">
        <f>INDEX('O3-8hr'!$A:$Y,$IU107+IQ$23-$G$23,$IT107)</f>
        <v>35</v>
      </c>
      <c r="IR107" s="26">
        <f t="shared" si="60"/>
        <v>75</v>
      </c>
      <c r="IT107" s="26">
        <f>MATCH($B107,'O3-8hr'!$1:$1,0)</f>
        <v>9</v>
      </c>
      <c r="IU107" s="38">
        <f>MATCH(DATE($A107,$IT$19,$IU$19),'O3-8hr'!$B:$B,0)</f>
        <v>65</v>
      </c>
    </row>
    <row r="108" spans="1:255" ht="12.75" customHeight="1" x14ac:dyDescent="0.2">
      <c r="A108" s="26">
        <v>2015</v>
      </c>
      <c r="B108" s="26">
        <v>100051002</v>
      </c>
      <c r="C108" s="88">
        <f>INDEX(Sites!$A:$N,MATCH($B108,Sites!$A:$A,0),2)</f>
        <v>38.6539</v>
      </c>
      <c r="D108" s="26" t="str">
        <f>INDEX(Sites!$A:$N,MATCH($B108,Sites!$A:$A,0),4)</f>
        <v>DE</v>
      </c>
      <c r="E108" s="26" t="str">
        <f>INDEX(Sites!$A:$N,MATCH($B108,Sites!$A:$A,0),10)</f>
        <v>0.0</v>
      </c>
      <c r="F108" s="148" t="str">
        <f>INDEX(Sites!$A:$N,MATCH($B108,Sites!$A:$A,0),6)</f>
        <v>Sussex (SEAFORD)</v>
      </c>
      <c r="G108" s="18">
        <f>INDEX('O3-8hr'!$A:$Y,$IU108+G$23-$G$23,$IT108)</f>
        <v>37.000000000000007</v>
      </c>
      <c r="H108" s="12">
        <f>INDEX('O3-8hr'!$A:$Y,$IU108+H$23-$G$23,$IT108)</f>
        <v>46</v>
      </c>
      <c r="I108" s="12">
        <f>INDEX('O3-8hr'!$A:$Y,$IU108+I$23-$G$23,$IT108)</f>
        <v>40</v>
      </c>
      <c r="J108" s="12">
        <f>INDEX('O3-8hr'!$A:$Y,$IU108+J$23-$G$23,$IT108)</f>
        <v>20</v>
      </c>
      <c r="K108" s="12">
        <f>INDEX('O3-8hr'!$A:$Y,$IU108+K$23-$G$23,$IT108)</f>
        <v>38</v>
      </c>
      <c r="L108" s="12">
        <f>INDEX('O3-8hr'!$A:$Y,$IU108+L$23-$G$23,$IT108)</f>
        <v>37.000000000000007</v>
      </c>
      <c r="M108" s="12">
        <f>INDEX('O3-8hr'!$A:$Y,$IU108+M$23-$G$23,$IT108)</f>
        <v>44.000000000000007</v>
      </c>
      <c r="N108" s="12">
        <f>INDEX('O3-8hr'!$A:$Y,$IU108+N$23-$G$23,$IT108)</f>
        <v>56</v>
      </c>
      <c r="O108" s="12">
        <f>INDEX('O3-8hr'!$A:$Y,$IU108+O$23-$G$23,$IT108)</f>
        <v>53.000000000000007</v>
      </c>
      <c r="P108" s="12">
        <f>INDEX('O3-8hr'!$A:$Y,$IU108+P$23-$G$23,$IT108)</f>
        <v>40</v>
      </c>
      <c r="Q108" s="12">
        <f>INDEX('O3-8hr'!$A:$Y,$IU108+Q$23-$G$23,$IT108)</f>
        <v>35</v>
      </c>
      <c r="R108" s="12">
        <f>INDEX('O3-8hr'!$A:$Y,$IU108+R$23-$G$23,$IT108)</f>
        <v>46</v>
      </c>
      <c r="S108" s="12">
        <f>INDEX('O3-8hr'!$A:$Y,$IU108+S$23-$G$23,$IT108)</f>
        <v>46</v>
      </c>
      <c r="T108" s="12">
        <f>INDEX('O3-8hr'!$A:$Y,$IU108+T$23-$G$23,$IT108)</f>
        <v>40</v>
      </c>
      <c r="U108" s="12">
        <f>INDEX('O3-8hr'!$A:$Y,$IU108+U$23-$G$23,$IT108)</f>
        <v>44.000000000000007</v>
      </c>
      <c r="V108" s="12">
        <f>INDEX('O3-8hr'!$A:$Y,$IU108+V$23-$G$23,$IT108)</f>
        <v>44.000000000000007</v>
      </c>
      <c r="W108" s="12">
        <f>INDEX('O3-8hr'!$A:$Y,$IU108+W$23-$G$23,$IT108)</f>
        <v>45.000000000000007</v>
      </c>
      <c r="X108" s="12">
        <f>INDEX('O3-8hr'!$A:$Y,$IU108+X$23-$G$23,$IT108)</f>
        <v>45.000000000000007</v>
      </c>
      <c r="Y108" s="12">
        <f>INDEX('O3-8hr'!$A:$Y,$IU108+Y$23-$G$23,$IT108)</f>
        <v>45.000000000000007</v>
      </c>
      <c r="Z108" s="12">
        <f>INDEX('O3-8hr'!$A:$Y,$IU108+Z$23-$G$23,$IT108)</f>
        <v>41</v>
      </c>
      <c r="AA108" s="12">
        <f>INDEX('O3-8hr'!$A:$Y,$IU108+AA$23-$G$23,$IT108)</f>
        <v>43</v>
      </c>
      <c r="AB108" s="12">
        <f>INDEX('O3-8hr'!$A:$Y,$IU108+AB$23-$G$23,$IT108)</f>
        <v>45.000000000000007</v>
      </c>
      <c r="AC108" s="12">
        <f>INDEX('O3-8hr'!$A:$Y,$IU108+AC$23-$G$23,$IT108)</f>
        <v>42</v>
      </c>
      <c r="AD108" s="12">
        <f>INDEX('O3-8hr'!$A:$Y,$IU108+AD$23-$G$23,$IT108)</f>
        <v>38</v>
      </c>
      <c r="AE108" s="12">
        <f>INDEX('O3-8hr'!$A:$Y,$IU108+AE$23-$G$23,$IT108)</f>
        <v>41</v>
      </c>
      <c r="AF108" s="12">
        <f>INDEX('O3-8hr'!$A:$Y,$IU108+AF$23-$G$23,$IT108)</f>
        <v>39</v>
      </c>
      <c r="AG108" s="12">
        <f>INDEX('O3-8hr'!$A:$Y,$IU108+AG$23-$G$23,$IT108)</f>
        <v>31</v>
      </c>
      <c r="AH108" s="12">
        <f>INDEX('O3-8hr'!$A:$Y,$IU108+AH$23-$G$23,$IT108)</f>
        <v>36.000000000000007</v>
      </c>
      <c r="AI108" s="12">
        <f>INDEX('O3-8hr'!$A:$Y,$IU108+AI$23-$G$23,$IT108)</f>
        <v>45.000000000000007</v>
      </c>
      <c r="AJ108" s="12">
        <f>INDEX('O3-8hr'!$A:$Y,$IU108+AJ$23-$G$23,$IT108)</f>
        <v>47</v>
      </c>
      <c r="AK108" s="12">
        <f>INDEX('O3-8hr'!$A:$Y,$IU108+AK$23-$G$23,$IT108)</f>
        <v>50</v>
      </c>
      <c r="AL108" s="12">
        <f>INDEX('O3-8hr'!$A:$Y,$IU108+AL$23-$G$23,$IT108)</f>
        <v>46</v>
      </c>
      <c r="AM108" s="12">
        <f>INDEX('O3-8hr'!$A:$Y,$IU108+AM$23-$G$23,$IT108)</f>
        <v>53.000000000000007</v>
      </c>
      <c r="AN108" s="12">
        <f>INDEX('O3-8hr'!$A:$Y,$IU108+AN$23-$G$23,$IT108)</f>
        <v>42</v>
      </c>
      <c r="AO108" s="12">
        <f>INDEX('O3-8hr'!$A:$Y,$IU108+AO$23-$G$23,$IT108)</f>
        <v>41</v>
      </c>
      <c r="AP108" s="12">
        <f>INDEX('O3-8hr'!$A:$Y,$IU108+AP$23-$G$23,$IT108)</f>
        <v>49</v>
      </c>
      <c r="AQ108" s="12">
        <f>INDEX('O3-8hr'!$A:$Y,$IU108+AQ$23-$G$23,$IT108)</f>
        <v>50</v>
      </c>
      <c r="AR108" s="12">
        <f>INDEX('O3-8hr'!$A:$Y,$IU108+AR$23-$G$23,$IT108)</f>
        <v>38</v>
      </c>
      <c r="AS108" s="12">
        <f>INDEX('O3-8hr'!$A:$Y,$IU108+AS$23-$G$23,$IT108)</f>
        <v>40</v>
      </c>
      <c r="AT108" s="12">
        <f>INDEX('O3-8hr'!$A:$Y,$IU108+AT$23-$G$23,$IT108)</f>
        <v>39</v>
      </c>
      <c r="AU108" s="12">
        <f>INDEX('O3-8hr'!$A:$Y,$IU108+AU$23-$G$23,$IT108)</f>
        <v>30</v>
      </c>
      <c r="AV108" s="12">
        <f>INDEX('O3-8hr'!$A:$Y,$IU108+AV$23-$G$23,$IT108)</f>
        <v>53.000000000000007</v>
      </c>
      <c r="AW108" s="12">
        <f>INDEX('O3-8hr'!$A:$Y,$IU108+AW$23-$G$23,$IT108)</f>
        <v>51.000000000000007</v>
      </c>
      <c r="AX108" s="12">
        <f>INDEX('O3-8hr'!$A:$Y,$IU108+AX$23-$G$23,$IT108)</f>
        <v>53.000000000000007</v>
      </c>
      <c r="AY108" s="12">
        <f>INDEX('O3-8hr'!$A:$Y,$IU108+AY$23-$G$23,$IT108)</f>
        <v>38</v>
      </c>
      <c r="AZ108" s="12">
        <f>INDEX('O3-8hr'!$A:$Y,$IU108+AZ$23-$G$23,$IT108)</f>
        <v>47</v>
      </c>
      <c r="BA108" s="12">
        <f>INDEX('O3-8hr'!$A:$Y,$IU108+BA$23-$G$23,$IT108)</f>
        <v>51.000000000000007</v>
      </c>
      <c r="BB108" s="12">
        <f>INDEX('O3-8hr'!$A:$Y,$IU108+BB$23-$G$23,$IT108)</f>
        <v>46</v>
      </c>
      <c r="BC108" s="12">
        <f>INDEX('O3-8hr'!$A:$Y,$IU108+BC$23-$G$23,$IT108)</f>
        <v>57</v>
      </c>
      <c r="BD108" s="12">
        <f>INDEX('O3-8hr'!$A:$Y,$IU108+BD$23-$G$23,$IT108)</f>
        <v>43</v>
      </c>
      <c r="BE108" s="12">
        <f>INDEX('O3-8hr'!$A:$Y,$IU108+BE$23-$G$23,$IT108)</f>
        <v>43</v>
      </c>
      <c r="BF108" s="12">
        <f>INDEX('O3-8hr'!$A:$Y,$IU108+BF$23-$G$23,$IT108)</f>
        <v>48</v>
      </c>
      <c r="BG108" s="12">
        <f>INDEX('O3-8hr'!$A:$Y,$IU108+BG$23-$G$23,$IT108)</f>
        <v>46</v>
      </c>
      <c r="BH108" s="12">
        <f>INDEX('O3-8hr'!$A:$Y,$IU108+BH$23-$G$23,$IT108)</f>
        <v>45.000000000000007</v>
      </c>
      <c r="BI108" s="12">
        <f>INDEX('O3-8hr'!$A:$Y,$IU108+BI$23-$G$23,$IT108)</f>
        <v>48</v>
      </c>
      <c r="BJ108" s="12">
        <f>INDEX('O3-8hr'!$A:$Y,$IU108+BJ$23-$G$23,$IT108)</f>
        <v>43</v>
      </c>
      <c r="BK108" s="12">
        <f>INDEX('O3-8hr'!$A:$Y,$IU108+BK$23-$G$23,$IT108)</f>
        <v>51.000000000000007</v>
      </c>
      <c r="BL108" s="12">
        <f>INDEX('O3-8hr'!$A:$Y,$IU108+BL$23-$G$23,$IT108)</f>
        <v>47</v>
      </c>
      <c r="BM108" s="12">
        <f>INDEX('O3-8hr'!$A:$Y,$IU108+BM$23-$G$23,$IT108)</f>
        <v>48</v>
      </c>
      <c r="BN108" s="12">
        <f>INDEX('O3-8hr'!$A:$Y,$IU108+BN$23-$G$23,$IT108)</f>
        <v>54</v>
      </c>
      <c r="BO108" s="12">
        <f>INDEX('O3-8hr'!$A:$Y,$IU108+BO$23-$G$23,$IT108)</f>
        <v>53.000000000000007</v>
      </c>
      <c r="BP108" s="12">
        <f>INDEX('O3-8hr'!$A:$Y,$IU108+BP$23-$G$23,$IT108)</f>
        <v>38</v>
      </c>
      <c r="BQ108" s="12">
        <f>INDEX('O3-8hr'!$A:$Y,$IU108+BQ$23-$G$23,$IT108)</f>
        <v>50</v>
      </c>
      <c r="BR108" s="12">
        <f>INDEX('O3-8hr'!$A:$Y,$IU108+BR$23-$G$23,$IT108)</f>
        <v>60</v>
      </c>
      <c r="BS108" s="12">
        <f>INDEX('O3-8hr'!$A:$Y,$IU108+BS$23-$G$23,$IT108)</f>
        <v>61.000000000000007</v>
      </c>
      <c r="BT108" s="12">
        <f>INDEX('O3-8hr'!$A:$Y,$IU108+BT$23-$G$23,$IT108)</f>
        <v>62</v>
      </c>
      <c r="BU108" s="12">
        <f>INDEX('O3-8hr'!$A:$Y,$IU108+BU$23-$G$23,$IT108)</f>
        <v>68</v>
      </c>
      <c r="BV108" s="12">
        <f>INDEX('O3-8hr'!$A:$Y,$IU108+BV$23-$G$23,$IT108)</f>
        <v>61.000000000000007</v>
      </c>
      <c r="BW108" s="12">
        <f>INDEX('O3-8hr'!$A:$Y,$IU108+BW$23-$G$23,$IT108)</f>
        <v>59.000000000000007</v>
      </c>
      <c r="BX108" s="12">
        <f>INDEX('O3-8hr'!$A:$Y,$IU108+BX$23-$G$23,$IT108)</f>
        <v>34</v>
      </c>
      <c r="BY108" s="12">
        <f>INDEX('O3-8hr'!$A:$Y,$IU108+BY$23-$G$23,$IT108)</f>
        <v>33</v>
      </c>
      <c r="BZ108" s="12">
        <f>INDEX('O3-8hr'!$A:$Y,$IU108+BZ$23-$G$23,$IT108)</f>
        <v>35</v>
      </c>
      <c r="CA108" s="12">
        <f>INDEX('O3-8hr'!$A:$Y,$IU108+CA$23-$G$23,$IT108)</f>
        <v>51.000000000000007</v>
      </c>
      <c r="CB108" s="12">
        <f>INDEX('O3-8hr'!$A:$Y,$IU108+CB$23-$G$23,$IT108)</f>
        <v>37.000000000000007</v>
      </c>
      <c r="CC108" s="12">
        <f>INDEX('O3-8hr'!$A:$Y,$IU108+CC$23-$G$23,$IT108)</f>
        <v>54</v>
      </c>
      <c r="CD108" s="12">
        <f>INDEX('O3-8hr'!$A:$Y,$IU108+CD$23-$G$23,$IT108)</f>
        <v>57</v>
      </c>
      <c r="CE108" s="12">
        <f>INDEX('O3-8hr'!$A:$Y,$IU108+CE$23-$G$23,$IT108)</f>
        <v>53.000000000000007</v>
      </c>
      <c r="CF108" s="12">
        <f>INDEX('O3-8hr'!$A:$Y,$IU108+CF$23-$G$23,$IT108)</f>
        <v>41</v>
      </c>
      <c r="CG108" s="12">
        <f>INDEX('O3-8hr'!$A:$Y,$IU108+CG$23-$G$23,$IT108)</f>
        <v>42</v>
      </c>
      <c r="CH108" s="12">
        <f>INDEX('O3-8hr'!$A:$Y,$IU108+CH$23-$G$23,$IT108)</f>
        <v>52.000000000000007</v>
      </c>
      <c r="CI108" s="12">
        <f>INDEX('O3-8hr'!$A:$Y,$IU108+CI$23-$G$23,$IT108)</f>
        <v>43</v>
      </c>
      <c r="CJ108" s="12">
        <f>INDEX('O3-8hr'!$A:$Y,$IU108+CJ$23-$G$23,$IT108)</f>
        <v>35</v>
      </c>
      <c r="CK108" s="12">
        <f>INDEX('O3-8hr'!$A:$Y,$IU108+CK$23-$G$23,$IT108)</f>
        <v>58</v>
      </c>
      <c r="CL108" s="12">
        <f>INDEX('O3-8hr'!$A:$Y,$IU108+CL$23-$G$23,$IT108)</f>
        <v>54</v>
      </c>
      <c r="CM108" s="12">
        <f>INDEX('O3-8hr'!$A:$Y,$IU108+CM$23-$G$23,$IT108)</f>
        <v>57</v>
      </c>
      <c r="CN108" s="12">
        <f>INDEX('O3-8hr'!$A:$Y,$IU108+CN$23-$G$23,$IT108)</f>
        <v>57</v>
      </c>
      <c r="CO108" s="12">
        <f>INDEX('O3-8hr'!$A:$Y,$IU108+CO$23-$G$23,$IT108)</f>
        <v>44.000000000000007</v>
      </c>
      <c r="CP108" s="12">
        <f>INDEX('O3-8hr'!$A:$Y,$IU108+CP$23-$G$23,$IT108)</f>
        <v>39</v>
      </c>
      <c r="CQ108" s="12">
        <f>INDEX('O3-8hr'!$A:$Y,$IU108+CQ$23-$G$23,$IT108)</f>
        <v>45.000000000000007</v>
      </c>
      <c r="CR108" s="12">
        <f>INDEX('O3-8hr'!$A:$Y,$IU108+CR$23-$G$23,$IT108)</f>
        <v>42</v>
      </c>
      <c r="CS108" s="12">
        <f>INDEX('O3-8hr'!$A:$Y,$IU108+CS$23-$G$23,$IT108)</f>
        <v>27</v>
      </c>
      <c r="CT108" s="12">
        <f>INDEX('O3-8hr'!$A:$Y,$IU108+CT$23-$G$23,$IT108)</f>
        <v>30</v>
      </c>
      <c r="CU108" s="12">
        <f>INDEX('O3-8hr'!$A:$Y,$IU108+CU$23-$G$23,$IT108)</f>
        <v>37.000000000000007</v>
      </c>
      <c r="CV108" s="12">
        <f>INDEX('O3-8hr'!$A:$Y,$IU108+CV$23-$G$23,$IT108)</f>
        <v>21</v>
      </c>
      <c r="CW108" s="12">
        <f>INDEX('O3-8hr'!$A:$Y,$IU108+CW$23-$G$23,$IT108)</f>
        <v>24</v>
      </c>
      <c r="CX108" s="12">
        <f>INDEX('O3-8hr'!$A:$Y,$IU108+CX$23-$G$23,$IT108)</f>
        <v>34</v>
      </c>
      <c r="CY108" s="12">
        <f>INDEX('O3-8hr'!$A:$Y,$IU108+CY$23-$G$23,$IT108)</f>
        <v>28</v>
      </c>
      <c r="CZ108" s="12">
        <f>INDEX('O3-8hr'!$A:$Y,$IU108+CZ$23-$G$23,$IT108)</f>
        <v>42</v>
      </c>
      <c r="DA108" s="12">
        <f>INDEX('O3-8hr'!$A:$Y,$IU108+DA$23-$G$23,$IT108)</f>
        <v>39</v>
      </c>
      <c r="DB108" s="12">
        <f>INDEX('O3-8hr'!$A:$Y,$IU108+DB$23-$G$23,$IT108)</f>
        <v>50</v>
      </c>
      <c r="DC108" s="12">
        <f>INDEX('O3-8hr'!$A:$Y,$IU108+DC$23-$G$23,$IT108)</f>
        <v>51.000000000000007</v>
      </c>
      <c r="DD108" s="12">
        <f>INDEX('O3-8hr'!$A:$Y,$IU108+DD$23-$G$23,$IT108)</f>
        <v>57</v>
      </c>
      <c r="DE108" s="12">
        <f>INDEX('O3-8hr'!$A:$Y,$IU108+DE$23-$G$23,$IT108)</f>
        <v>62</v>
      </c>
      <c r="DF108" s="12">
        <f>INDEX('O3-8hr'!$A:$Y,$IU108+DF$23-$G$23,$IT108)</f>
        <v>47</v>
      </c>
      <c r="DG108" s="12">
        <f>INDEX('O3-8hr'!$A:$Y,$IU108+DG$23-$G$23,$IT108)</f>
        <v>60</v>
      </c>
      <c r="DH108" s="12">
        <f>INDEX('O3-8hr'!$A:$Y,$IU108+DH$23-$G$23,$IT108)</f>
        <v>51.000000000000007</v>
      </c>
      <c r="DI108" s="12">
        <f>INDEX('O3-8hr'!$A:$Y,$IU108+DI$23-$G$23,$IT108)</f>
        <v>48</v>
      </c>
      <c r="DJ108" s="12">
        <f>INDEX('O3-8hr'!$A:$Y,$IU108+DJ$23-$G$23,$IT108)</f>
        <v>43</v>
      </c>
      <c r="DK108" s="12">
        <f>INDEX('O3-8hr'!$A:$Y,$IU108+DK$23-$G$23,$IT108)</f>
        <v>44.000000000000007</v>
      </c>
      <c r="DL108" s="12">
        <f>INDEX('O3-8hr'!$A:$Y,$IU108+DL$23-$G$23,$IT108)</f>
        <v>45.000000000000007</v>
      </c>
      <c r="DM108" s="12">
        <f>INDEX('O3-8hr'!$A:$Y,$IU108+DM$23-$G$23,$IT108)</f>
        <v>50</v>
      </c>
      <c r="DN108" s="12">
        <f>INDEX('O3-8hr'!$A:$Y,$IU108+DN$23-$G$23,$IT108)</f>
        <v>44.000000000000007</v>
      </c>
      <c r="DO108" s="12">
        <f>INDEX('O3-8hr'!$A:$Y,$IU108+DO$23-$G$23,$IT108)</f>
        <v>43</v>
      </c>
      <c r="DP108" s="12">
        <f>INDEX('O3-8hr'!$A:$Y,$IU108+DP$23-$G$23,$IT108)</f>
        <v>66</v>
      </c>
      <c r="DQ108" s="12">
        <f>INDEX('O3-8hr'!$A:$Y,$IU108+DQ$23-$G$23,$IT108)</f>
        <v>51.000000000000007</v>
      </c>
      <c r="DR108" s="12">
        <f>INDEX('O3-8hr'!$A:$Y,$IU108+DR$23-$G$23,$IT108)</f>
        <v>56</v>
      </c>
      <c r="DS108" s="12">
        <f>INDEX('O3-8hr'!$A:$Y,$IU108+DS$23-$G$23,$IT108)</f>
        <v>55</v>
      </c>
      <c r="DT108" s="12">
        <f>INDEX('O3-8hr'!$A:$Y,$IU108+DT$23-$G$23,$IT108)</f>
        <v>47</v>
      </c>
      <c r="DU108" s="12">
        <f>INDEX('O3-8hr'!$A:$Y,$IU108+DU$23-$G$23,$IT108)</f>
        <v>42</v>
      </c>
      <c r="DV108" s="12">
        <f>INDEX('O3-8hr'!$A:$Y,$IU108+DV$23-$G$23,$IT108)</f>
        <v>43</v>
      </c>
      <c r="DW108" s="12">
        <f>INDEX('O3-8hr'!$A:$Y,$IU108+DW$23-$G$23,$IT108)</f>
        <v>45.000000000000007</v>
      </c>
      <c r="DX108" s="12">
        <f>INDEX('O3-8hr'!$A:$Y,$IU108+DX$23-$G$23,$IT108)</f>
        <v>50</v>
      </c>
      <c r="DY108" s="12">
        <f>INDEX('O3-8hr'!$A:$Y,$IU108+DY$23-$G$23,$IT108)</f>
        <v>58</v>
      </c>
      <c r="DZ108" s="12">
        <f>INDEX('O3-8hr'!$A:$Y,$IU108+DZ$23-$G$23,$IT108)</f>
        <v>49</v>
      </c>
      <c r="EA108" s="12">
        <f>INDEX('O3-8hr'!$A:$Y,$IU108+EA$23-$G$23,$IT108)</f>
        <v>58</v>
      </c>
      <c r="EB108" s="12">
        <f>INDEX('O3-8hr'!$A:$Y,$IU108+EB$23-$G$23,$IT108)</f>
        <v>47</v>
      </c>
      <c r="EC108" s="12">
        <f>INDEX('O3-8hr'!$A:$Y,$IU108+EC$23-$G$23,$IT108)</f>
        <v>46</v>
      </c>
      <c r="ED108" s="12">
        <f>INDEX('O3-8hr'!$A:$Y,$IU108+ED$23-$G$23,$IT108)</f>
        <v>34</v>
      </c>
      <c r="EE108" s="12">
        <f>INDEX('O3-8hr'!$A:$Y,$IU108+EE$23-$G$23,$IT108)</f>
        <v>50</v>
      </c>
      <c r="EF108" s="12">
        <f>INDEX('O3-8hr'!$A:$Y,$IU108+EF$23-$G$23,$IT108)</f>
        <v>35</v>
      </c>
      <c r="EG108" s="12">
        <f>INDEX('O3-8hr'!$A:$Y,$IU108+EG$23-$G$23,$IT108)</f>
        <v>35</v>
      </c>
      <c r="EH108" s="12">
        <f>INDEX('O3-8hr'!$A:$Y,$IU108+EH$23-$G$23,$IT108)</f>
        <v>54</v>
      </c>
      <c r="EI108" s="12">
        <f>INDEX('O3-8hr'!$A:$Y,$IU108+EI$23-$G$23,$IT108)</f>
        <v>48</v>
      </c>
      <c r="EJ108" s="12">
        <f>INDEX('O3-8hr'!$A:$Y,$IU108+EJ$23-$G$23,$IT108)</f>
        <v>51.000000000000007</v>
      </c>
      <c r="EK108" s="12">
        <f>INDEX('O3-8hr'!$A:$Y,$IU108+EK$23-$G$23,$IT108)</f>
        <v>44.000000000000007</v>
      </c>
      <c r="EL108" s="12">
        <f>INDEX('O3-8hr'!$A:$Y,$IU108+EL$23-$G$23,$IT108)</f>
        <v>38</v>
      </c>
      <c r="EM108" s="12">
        <f>INDEX('O3-8hr'!$A:$Y,$IU108+EM$23-$G$23,$IT108)</f>
        <v>44.000000000000007</v>
      </c>
      <c r="EN108" s="12">
        <f>INDEX('O3-8hr'!$A:$Y,$IU108+EN$23-$G$23,$IT108)</f>
        <v>41</v>
      </c>
      <c r="EO108" s="12">
        <f>INDEX('O3-8hr'!$A:$Y,$IU108+EO$23-$G$23,$IT108)</f>
        <v>51.000000000000007</v>
      </c>
      <c r="EP108" s="12">
        <f>INDEX('O3-8hr'!$A:$Y,$IU108+EP$23-$G$23,$IT108)</f>
        <v>41</v>
      </c>
      <c r="EQ108" s="12">
        <f>INDEX('O3-8hr'!$A:$Y,$IU108+EQ$23-$G$23,$IT108)</f>
        <v>43</v>
      </c>
      <c r="ER108" s="12">
        <f>INDEX('O3-8hr'!$A:$Y,$IU108+ER$23-$G$23,$IT108)</f>
        <v>61.000000000000007</v>
      </c>
      <c r="ES108" s="12">
        <f>INDEX('O3-8hr'!$A:$Y,$IU108+ES$23-$G$23,$IT108)</f>
        <v>34</v>
      </c>
      <c r="ET108" s="12">
        <f>INDEX('O3-8hr'!$A:$Y,$IU108+ET$23-$G$23,$IT108)</f>
        <v>52.000000000000007</v>
      </c>
      <c r="EU108" s="12">
        <f>INDEX('O3-8hr'!$A:$Y,$IU108+EU$23-$G$23,$IT108)</f>
        <v>57</v>
      </c>
      <c r="EV108" s="12">
        <f>INDEX('O3-8hr'!$A:$Y,$IU108+EV$23-$G$23,$IT108)</f>
        <v>55</v>
      </c>
      <c r="EW108" s="12">
        <f>INDEX('O3-8hr'!$A:$Y,$IU108+EW$23-$G$23,$IT108)</f>
        <v>59.000000000000007</v>
      </c>
      <c r="EX108" s="12">
        <f>INDEX('O3-8hr'!$A:$Y,$IU108+EX$23-$G$23,$IT108)</f>
        <v>48</v>
      </c>
      <c r="EY108" s="12">
        <f>INDEX('O3-8hr'!$A:$Y,$IU108+EY$23-$G$23,$IT108)</f>
        <v>38</v>
      </c>
      <c r="EZ108" s="12">
        <f>INDEX('O3-8hr'!$A:$Y,$IU108+EZ$23-$G$23,$IT108)</f>
        <v>45.000000000000007</v>
      </c>
      <c r="FA108" s="12">
        <f>INDEX('O3-8hr'!$A:$Y,$IU108+FA$23-$G$23,$IT108)</f>
        <v>39</v>
      </c>
      <c r="FB108" s="12">
        <f>INDEX('O3-8hr'!$A:$Y,$IU108+FB$23-$G$23,$IT108)</f>
        <v>37.000000000000007</v>
      </c>
      <c r="FC108" s="12">
        <f>INDEX('O3-8hr'!$A:$Y,$IU108+FC$23-$G$23,$IT108)</f>
        <v>64</v>
      </c>
      <c r="FD108" s="12">
        <f>INDEX('O3-8hr'!$A:$Y,$IU108+FD$23-$G$23,$IT108)</f>
        <v>56</v>
      </c>
      <c r="FE108" s="12">
        <f>INDEX('O3-8hr'!$A:$Y,$IU108+FE$23-$G$23,$IT108)</f>
        <v>48</v>
      </c>
      <c r="FF108" s="12">
        <f>INDEX('O3-8hr'!$A:$Y,$IU108+FF$23-$G$23,$IT108)</f>
        <v>53.000000000000007</v>
      </c>
      <c r="FG108" s="12">
        <f>INDEX('O3-8hr'!$A:$Y,$IU108+FG$23-$G$23,$IT108)</f>
        <v>54</v>
      </c>
      <c r="FH108" s="12">
        <f>INDEX('O3-8hr'!$A:$Y,$IU108+FH$23-$G$23,$IT108)</f>
        <v>63</v>
      </c>
      <c r="FI108" s="12">
        <f>INDEX('O3-8hr'!$A:$Y,$IU108+FI$23-$G$23,$IT108)</f>
        <v>46</v>
      </c>
      <c r="FJ108" s="12">
        <f>INDEX('O3-8hr'!$A:$Y,$IU108+FJ$23-$G$23,$IT108)</f>
        <v>39</v>
      </c>
      <c r="FK108" s="12">
        <f>INDEX('O3-8hr'!$A:$Y,$IU108+FK$23-$G$23,$IT108)</f>
        <v>32</v>
      </c>
      <c r="FL108" s="12">
        <f>INDEX('O3-8hr'!$A:$Y,$IU108+FL$23-$G$23,$IT108)</f>
        <v>47</v>
      </c>
      <c r="FM108" s="12">
        <f>INDEX('O3-8hr'!$A:$Y,$IU108+FM$23-$G$23,$IT108)</f>
        <v>26.000000000000004</v>
      </c>
      <c r="FN108" s="12">
        <f>INDEX('O3-8hr'!$A:$Y,$IU108+FN$23-$G$23,$IT108)</f>
        <v>42</v>
      </c>
      <c r="FO108" s="12">
        <f>INDEX('O3-8hr'!$A:$Y,$IU108+FO$23-$G$23,$IT108)</f>
        <v>43</v>
      </c>
      <c r="FP108" s="12">
        <f>INDEX('O3-8hr'!$A:$Y,$IU108+FP$23-$G$23,$IT108)</f>
        <v>43</v>
      </c>
      <c r="FQ108" s="12">
        <f>INDEX('O3-8hr'!$A:$Y,$IU108+FQ$23-$G$23,$IT108)</f>
        <v>52.000000000000007</v>
      </c>
      <c r="FR108" s="12">
        <f>INDEX('O3-8hr'!$A:$Y,$IU108+FR$23-$G$23,$IT108)</f>
        <v>56</v>
      </c>
      <c r="FS108" s="12">
        <f>INDEX('O3-8hr'!$A:$Y,$IU108+FS$23-$G$23,$IT108)</f>
        <v>51.000000000000007</v>
      </c>
      <c r="FT108" s="12">
        <f>INDEX('O3-8hr'!$A:$Y,$IU108+FT$23-$G$23,$IT108)</f>
        <v>46</v>
      </c>
      <c r="FU108" s="12">
        <f>INDEX('O3-8hr'!$A:$Y,$IU108+FU$23-$G$23,$IT108)</f>
        <v>41</v>
      </c>
      <c r="FV108" s="12">
        <f>INDEX('O3-8hr'!$A:$Y,$IU108+FV$23-$G$23,$IT108)</f>
        <v>29</v>
      </c>
      <c r="FW108" s="12">
        <f>INDEX('O3-8hr'!$A:$Y,$IU108+FW$23-$G$23,$IT108)</f>
        <v>28</v>
      </c>
      <c r="FX108" s="12">
        <f>INDEX('O3-8hr'!$A:$Y,$IU108+FX$23-$G$23,$IT108)</f>
        <v>50</v>
      </c>
      <c r="FY108" s="12">
        <f>INDEX('O3-8hr'!$A:$Y,$IU108+FY$23-$G$23,$IT108)</f>
        <v>52.000000000000007</v>
      </c>
      <c r="FZ108" s="12">
        <f>INDEX('O3-8hr'!$A:$Y,$IU108+FZ$23-$G$23,$IT108)</f>
        <v>53.000000000000007</v>
      </c>
      <c r="GA108" s="12">
        <f>INDEX('O3-8hr'!$A:$Y,$IU108+GA$23-$G$23,$IT108)</f>
        <v>53.000000000000007</v>
      </c>
      <c r="GB108" s="12">
        <f>INDEX('O3-8hr'!$A:$Y,$IU108+GB$23-$G$23,$IT108)</f>
        <v>56</v>
      </c>
      <c r="GC108" s="12">
        <f>INDEX('O3-8hr'!$A:$Y,$IU108+GC$23-$G$23,$IT108)</f>
        <v>52.000000000000007</v>
      </c>
      <c r="GD108" s="12">
        <f>INDEX('O3-8hr'!$A:$Y,$IU108+GD$23-$G$23,$IT108)</f>
        <v>39</v>
      </c>
      <c r="GE108" s="12">
        <f>INDEX('O3-8hr'!$A:$Y,$IU108+GE$23-$G$23,$IT108)</f>
        <v>45.000000000000007</v>
      </c>
      <c r="GF108" s="12">
        <f>INDEX('O3-8hr'!$A:$Y,$IU108+GF$23-$G$23,$IT108)</f>
        <v>48</v>
      </c>
      <c r="GG108" s="12">
        <f>INDEX('O3-8hr'!$A:$Y,$IU108+GG$23-$G$23,$IT108)</f>
        <v>52.000000000000007</v>
      </c>
      <c r="GH108" s="12">
        <f>INDEX('O3-8hr'!$A:$Y,$IU108+GH$23-$G$23,$IT108)</f>
        <v>50</v>
      </c>
      <c r="GI108" s="12">
        <f>INDEX('O3-8hr'!$A:$Y,$IU108+GI$23-$G$23,$IT108)</f>
        <v>51.000000000000007</v>
      </c>
      <c r="GJ108" s="12">
        <f>INDEX('O3-8hr'!$A:$Y,$IU108+GJ$23-$G$23,$IT108)</f>
        <v>62</v>
      </c>
      <c r="GK108" s="12">
        <f>INDEX('O3-8hr'!$A:$Y,$IU108+GK$23-$G$23,$IT108)</f>
        <v>62</v>
      </c>
      <c r="GL108" s="12">
        <f>INDEX('O3-8hr'!$A:$Y,$IU108+GL$23-$G$23,$IT108)</f>
        <v>62</v>
      </c>
      <c r="GM108" s="12">
        <f>INDEX('O3-8hr'!$A:$Y,$IU108+GM$23-$G$23,$IT108)</f>
        <v>30</v>
      </c>
      <c r="GN108" s="12">
        <f>INDEX('O3-8hr'!$A:$Y,$IU108+GN$23-$G$23,$IT108)</f>
        <v>35</v>
      </c>
      <c r="GO108" s="12">
        <f>INDEX('O3-8hr'!$A:$Y,$IU108+GO$23-$G$23,$IT108)</f>
        <v>34</v>
      </c>
      <c r="GP108" s="12">
        <f>INDEX('O3-8hr'!$A:$Y,$IU108+GP$23-$G$23,$IT108)</f>
        <v>33</v>
      </c>
      <c r="GQ108" s="12">
        <f>INDEX('O3-8hr'!$A:$Y,$IU108+GQ$23-$G$23,$IT108)</f>
        <v>35</v>
      </c>
      <c r="GR108" s="12">
        <f>INDEX('O3-8hr'!$A:$Y,$IU108+GR$23-$G$23,$IT108)</f>
        <v>31</v>
      </c>
      <c r="GS108" s="12">
        <f>INDEX('O3-8hr'!$A:$Y,$IU108+GS$23-$G$23,$IT108)</f>
        <v>38</v>
      </c>
      <c r="GT108" s="12">
        <f>INDEX('O3-8hr'!$A:$Y,$IU108+GT$23-$G$23,$IT108)</f>
        <v>34</v>
      </c>
      <c r="GU108" s="12">
        <f>INDEX('O3-8hr'!$A:$Y,$IU108+GU$23-$G$23,$IT108)</f>
        <v>31</v>
      </c>
      <c r="GV108" s="12">
        <f>INDEX('O3-8hr'!$A:$Y,$IU108+GV$23-$G$23,$IT108)</f>
        <v>49</v>
      </c>
      <c r="GW108" s="12">
        <f>INDEX('O3-8hr'!$A:$Y,$IU108+GW$23-$G$23,$IT108)</f>
        <v>54</v>
      </c>
      <c r="GX108" s="12">
        <f>INDEX('O3-8hr'!$A:$Y,$IU108+GX$23-$G$23,$IT108)</f>
        <v>70</v>
      </c>
      <c r="GY108" s="12">
        <f>INDEX('O3-8hr'!$A:$Y,$IU108+GY$23-$G$23,$IT108)</f>
        <v>62</v>
      </c>
      <c r="GZ108" s="12">
        <f>INDEX('O3-8hr'!$A:$Y,$IU108+GZ$23-$G$23,$IT108)</f>
        <v>53.000000000000007</v>
      </c>
      <c r="HA108" s="12">
        <f>INDEX('O3-8hr'!$A:$Y,$IU108+HA$23-$G$23,$IT108)</f>
        <v>42</v>
      </c>
      <c r="HB108" s="12">
        <f>INDEX('O3-8hr'!$A:$Y,$IU108+HB$23-$G$23,$IT108)</f>
        <v>32</v>
      </c>
      <c r="HC108" s="12">
        <f>INDEX('O3-8hr'!$A:$Y,$IU108+HC$23-$G$23,$IT108)</f>
        <v>31</v>
      </c>
      <c r="HD108" s="12">
        <f>INDEX('O3-8hr'!$A:$Y,$IU108+HD$23-$G$23,$IT108)</f>
        <v>32</v>
      </c>
      <c r="HE108" s="12">
        <f>INDEX('O3-8hr'!$A:$Y,$IU108+HE$23-$G$23,$IT108)</f>
        <v>38</v>
      </c>
      <c r="HF108" s="12">
        <f>INDEX('O3-8hr'!$A:$Y,$IU108+HF$23-$G$23,$IT108)</f>
        <v>48</v>
      </c>
      <c r="HG108" s="12">
        <f>INDEX('O3-8hr'!$A:$Y,$IU108+HG$23-$G$23,$IT108)</f>
        <v>31</v>
      </c>
      <c r="HH108" s="12">
        <f>INDEX('O3-8hr'!$A:$Y,$IU108+HH$23-$G$23,$IT108)</f>
        <v>34</v>
      </c>
      <c r="HI108" s="12">
        <f>INDEX('O3-8hr'!$A:$Y,$IU108+HI$23-$G$23,$IT108)</f>
        <v>33</v>
      </c>
      <c r="HJ108" s="12">
        <f>INDEX('O3-8hr'!$A:$Y,$IU108+HJ$23-$G$23,$IT108)</f>
        <v>33</v>
      </c>
      <c r="HK108" s="12">
        <f>INDEX('O3-8hr'!$A:$Y,$IU108+HK$23-$G$23,$IT108)</f>
        <v>29</v>
      </c>
      <c r="HL108" s="12">
        <f>INDEX('O3-8hr'!$A:$Y,$IU108+HL$23-$G$23,$IT108)</f>
        <v>22.000000000000004</v>
      </c>
      <c r="HM108" s="12">
        <f>INDEX('O3-8hr'!$A:$Y,$IU108+HM$23-$G$23,$IT108)</f>
        <v>24</v>
      </c>
      <c r="HN108" s="12">
        <f>INDEX('O3-8hr'!$A:$Y,$IU108+HN$23-$G$23,$IT108)</f>
        <v>20</v>
      </c>
      <c r="HO108" s="12">
        <f>INDEX('O3-8hr'!$A:$Y,$IU108+HO$23-$G$23,$IT108)</f>
        <v>22.000000000000004</v>
      </c>
      <c r="HP108" s="12">
        <f>INDEX('O3-8hr'!$A:$Y,$IU108+HP$23-$G$23,$IT108)</f>
        <v>29</v>
      </c>
      <c r="HQ108" s="12">
        <f>INDEX('O3-8hr'!$A:$Y,$IU108+HQ$23-$G$23,$IT108)</f>
        <v>31</v>
      </c>
      <c r="HR108" s="12">
        <f>INDEX('O3-8hr'!$A:$Y,$IU108+HR$23-$G$23,$IT108)</f>
        <v>39</v>
      </c>
      <c r="HS108" s="12">
        <f>INDEX('O3-8hr'!$A:$Y,$IU108+HS$23-$G$23,$IT108)</f>
        <v>29</v>
      </c>
      <c r="HT108" s="12">
        <f>INDEX('O3-8hr'!$A:$Y,$IU108+HT$23-$G$23,$IT108)</f>
        <v>39</v>
      </c>
      <c r="HU108" s="12">
        <f>INDEX('O3-8hr'!$A:$Y,$IU108+HU$23-$G$23,$IT108)</f>
        <v>41</v>
      </c>
      <c r="HV108" s="12">
        <f>INDEX('O3-8hr'!$A:$Y,$IU108+HV$23-$G$23,$IT108)</f>
        <v>32</v>
      </c>
      <c r="HW108" s="12">
        <f>INDEX('O3-8hr'!$A:$Y,$IU108+HW$23-$G$23,$IT108)</f>
        <v>41</v>
      </c>
      <c r="HX108" s="12" t="str">
        <f>INDEX('O3-8hr'!$A:$Y,$IU108+HX$23-$G$23,$IT108)</f>
        <v/>
      </c>
      <c r="HY108" s="12">
        <f>INDEX('O3-8hr'!$A:$Y,$IU108+HY$23-$G$23,$IT108)</f>
        <v>39</v>
      </c>
      <c r="HZ108" s="12">
        <f>INDEX('O3-8hr'!$A:$Y,$IU108+HZ$23-$G$23,$IT108)</f>
        <v>31</v>
      </c>
      <c r="IA108" s="12">
        <f>INDEX('O3-8hr'!$A:$Y,$IU108+IA$23-$G$23,$IT108)</f>
        <v>35</v>
      </c>
      <c r="IB108" s="12">
        <f>INDEX('O3-8hr'!$A:$Y,$IU108+IB$23-$G$23,$IT108)</f>
        <v>41</v>
      </c>
      <c r="IC108" s="12">
        <f>INDEX('O3-8hr'!$A:$Y,$IU108+IC$23-$G$23,$IT108)</f>
        <v>31</v>
      </c>
      <c r="ID108" s="12">
        <f>INDEX('O3-8hr'!$A:$Y,$IU108+ID$23-$G$23,$IT108)</f>
        <v>30</v>
      </c>
      <c r="IE108" s="12">
        <f>INDEX('O3-8hr'!$A:$Y,$IU108+IE$23-$G$23,$IT108)</f>
        <v>35</v>
      </c>
      <c r="IF108" s="12">
        <f>INDEX('O3-8hr'!$A:$Y,$IU108+IF$23-$G$23,$IT108)</f>
        <v>41</v>
      </c>
      <c r="IG108" s="12">
        <f>INDEX('O3-8hr'!$A:$Y,$IU108+IG$23-$G$23,$IT108)</f>
        <v>53.000000000000007</v>
      </c>
      <c r="IH108" s="12">
        <f>INDEX('O3-8hr'!$A:$Y,$IU108+IH$23-$G$23,$IT108)</f>
        <v>58</v>
      </c>
      <c r="II108" s="12">
        <f>INDEX('O3-8hr'!$A:$Y,$IU108+II$23-$G$23,$IT108)</f>
        <v>38</v>
      </c>
      <c r="IJ108" s="12">
        <f>INDEX('O3-8hr'!$A:$Y,$IU108+IJ$23-$G$23,$IT108)</f>
        <v>35</v>
      </c>
      <c r="IK108" s="12">
        <f>INDEX('O3-8hr'!$A:$Y,$IU108+IK$23-$G$23,$IT108)</f>
        <v>29</v>
      </c>
      <c r="IL108" s="12">
        <f>INDEX('O3-8hr'!$A:$Y,$IU108+IL$23-$G$23,$IT108)</f>
        <v>25</v>
      </c>
      <c r="IM108" s="12">
        <f>INDEX('O3-8hr'!$A:$Y,$IU108+IM$23-$G$23,$IT108)</f>
        <v>30</v>
      </c>
      <c r="IN108" s="12">
        <f>INDEX('O3-8hr'!$A:$Y,$IU108+IN$23-$G$23,$IT108)</f>
        <v>29</v>
      </c>
      <c r="IO108" s="12">
        <f>INDEX('O3-8hr'!$A:$Y,$IU108+IO$23-$G$23,$IT108)</f>
        <v>33</v>
      </c>
      <c r="IP108" s="12">
        <f>INDEX('O3-8hr'!$A:$Y,$IU108+IP$23-$G$23,$IT108)</f>
        <v>23</v>
      </c>
      <c r="IQ108" s="17">
        <f>INDEX('O3-8hr'!$A:$Y,$IU108+IQ$23-$G$23,$IT108)</f>
        <v>31</v>
      </c>
      <c r="IR108" s="26">
        <f t="shared" si="60"/>
        <v>70</v>
      </c>
      <c r="IT108" s="26">
        <f>MATCH($B108,'O3-8hr'!$1:$1,0)</f>
        <v>8</v>
      </c>
      <c r="IU108" s="38">
        <f>MATCH(DATE($A108,$IT$19,$IU$19),'O3-8hr'!$B:$B,0)</f>
        <v>65</v>
      </c>
    </row>
    <row r="109" spans="1:255" ht="12.75" customHeight="1" x14ac:dyDescent="0.2">
      <c r="A109" s="26">
        <v>2015</v>
      </c>
      <c r="B109" s="26">
        <v>240150003</v>
      </c>
      <c r="C109" s="88">
        <f>INDEX(Sites!$A:$N,MATCH($B109,Sites!$A:$A,0),2)</f>
        <v>39.701444000000002</v>
      </c>
      <c r="D109" s="26" t="str">
        <f>INDEX(Sites!$A:$N,MATCH($B109,Sites!$A:$A,0),4)</f>
        <v>MD</v>
      </c>
      <c r="E109" s="26" t="str">
        <f>INDEX(Sites!$A:$N,MATCH($B109,Sites!$A:$A,0),10)</f>
        <v>128.0</v>
      </c>
      <c r="F109" s="148" t="str">
        <f>INDEX(Sites!$A:$N,MATCH($B109,Sites!$A:$A,0),6)</f>
        <v>Cecil (Fair Hill)</v>
      </c>
      <c r="G109" s="18" t="str">
        <f>INDEX('O3-8hr'!$A:$Y,$IU109+G$23-$G$23,$IT109)</f>
        <v/>
      </c>
      <c r="H109" s="12" t="str">
        <f>INDEX('O3-8hr'!$A:$Y,$IU109+H$23-$G$23,$IT109)</f>
        <v/>
      </c>
      <c r="I109" s="12" t="str">
        <f>INDEX('O3-8hr'!$A:$Y,$IU109+I$23-$G$23,$IT109)</f>
        <v/>
      </c>
      <c r="J109" s="12" t="str">
        <f>INDEX('O3-8hr'!$A:$Y,$IU109+J$23-$G$23,$IT109)</f>
        <v/>
      </c>
      <c r="K109" s="12" t="str">
        <f>INDEX('O3-8hr'!$A:$Y,$IU109+K$23-$G$23,$IT109)</f>
        <v/>
      </c>
      <c r="L109" s="12" t="str">
        <f>INDEX('O3-8hr'!$A:$Y,$IU109+L$23-$G$23,$IT109)</f>
        <v/>
      </c>
      <c r="M109" s="12" t="str">
        <f>INDEX('O3-8hr'!$A:$Y,$IU109+M$23-$G$23,$IT109)</f>
        <v/>
      </c>
      <c r="N109" s="12" t="str">
        <f>INDEX('O3-8hr'!$A:$Y,$IU109+N$23-$G$23,$IT109)</f>
        <v/>
      </c>
      <c r="O109" s="12" t="str">
        <f>INDEX('O3-8hr'!$A:$Y,$IU109+O$23-$G$23,$IT109)</f>
        <v/>
      </c>
      <c r="P109" s="12" t="str">
        <f>INDEX('O3-8hr'!$A:$Y,$IU109+P$23-$G$23,$IT109)</f>
        <v/>
      </c>
      <c r="Q109" s="12" t="str">
        <f>INDEX('O3-8hr'!$A:$Y,$IU109+Q$23-$G$23,$IT109)</f>
        <v/>
      </c>
      <c r="R109" s="12" t="str">
        <f>INDEX('O3-8hr'!$A:$Y,$IU109+R$23-$G$23,$IT109)</f>
        <v/>
      </c>
      <c r="S109" s="12" t="str">
        <f>INDEX('O3-8hr'!$A:$Y,$IU109+S$23-$G$23,$IT109)</f>
        <v/>
      </c>
      <c r="T109" s="12" t="str">
        <f>INDEX('O3-8hr'!$A:$Y,$IU109+T$23-$G$23,$IT109)</f>
        <v/>
      </c>
      <c r="U109" s="12" t="str">
        <f>INDEX('O3-8hr'!$A:$Y,$IU109+U$23-$G$23,$IT109)</f>
        <v/>
      </c>
      <c r="V109" s="12" t="str">
        <f>INDEX('O3-8hr'!$A:$Y,$IU109+V$23-$G$23,$IT109)</f>
        <v/>
      </c>
      <c r="W109" s="12" t="str">
        <f>INDEX('O3-8hr'!$A:$Y,$IU109+W$23-$G$23,$IT109)</f>
        <v/>
      </c>
      <c r="X109" s="12" t="str">
        <f>INDEX('O3-8hr'!$A:$Y,$IU109+X$23-$G$23,$IT109)</f>
        <v/>
      </c>
      <c r="Y109" s="12" t="str">
        <f>INDEX('O3-8hr'!$A:$Y,$IU109+Y$23-$G$23,$IT109)</f>
        <v/>
      </c>
      <c r="Z109" s="12" t="str">
        <f>INDEX('O3-8hr'!$A:$Y,$IU109+Z$23-$G$23,$IT109)</f>
        <v/>
      </c>
      <c r="AA109" s="12" t="str">
        <f>INDEX('O3-8hr'!$A:$Y,$IU109+AA$23-$G$23,$IT109)</f>
        <v/>
      </c>
      <c r="AB109" s="12" t="str">
        <f>INDEX('O3-8hr'!$A:$Y,$IU109+AB$23-$G$23,$IT109)</f>
        <v/>
      </c>
      <c r="AC109" s="12" t="str">
        <f>INDEX('O3-8hr'!$A:$Y,$IU109+AC$23-$G$23,$IT109)</f>
        <v/>
      </c>
      <c r="AD109" s="12" t="str">
        <f>INDEX('O3-8hr'!$A:$Y,$IU109+AD$23-$G$23,$IT109)</f>
        <v/>
      </c>
      <c r="AE109" s="12" t="str">
        <f>INDEX('O3-8hr'!$A:$Y,$IU109+AE$23-$G$23,$IT109)</f>
        <v/>
      </c>
      <c r="AF109" s="12" t="str">
        <f>INDEX('O3-8hr'!$A:$Y,$IU109+AF$23-$G$23,$IT109)</f>
        <v/>
      </c>
      <c r="AG109" s="12" t="str">
        <f>INDEX('O3-8hr'!$A:$Y,$IU109+AG$23-$G$23,$IT109)</f>
        <v/>
      </c>
      <c r="AH109" s="12" t="str">
        <f>INDEX('O3-8hr'!$A:$Y,$IU109+AH$23-$G$23,$IT109)</f>
        <v/>
      </c>
      <c r="AI109" s="12" t="str">
        <f>INDEX('O3-8hr'!$A:$Y,$IU109+AI$23-$G$23,$IT109)</f>
        <v/>
      </c>
      <c r="AJ109" s="12" t="str">
        <f>INDEX('O3-8hr'!$A:$Y,$IU109+AJ$23-$G$23,$IT109)</f>
        <v/>
      </c>
      <c r="AK109" s="12">
        <f>INDEX('O3-8hr'!$A:$Y,$IU109+AK$23-$G$23,$IT109)</f>
        <v>33</v>
      </c>
      <c r="AL109" s="12">
        <f>INDEX('O3-8hr'!$A:$Y,$IU109+AL$23-$G$23,$IT109)</f>
        <v>46</v>
      </c>
      <c r="AM109" s="12">
        <f>INDEX('O3-8hr'!$A:$Y,$IU109+AM$23-$G$23,$IT109)</f>
        <v>55</v>
      </c>
      <c r="AN109" s="12">
        <f>INDEX('O3-8hr'!$A:$Y,$IU109+AN$23-$G$23,$IT109)</f>
        <v>37.000000000000007</v>
      </c>
      <c r="AO109" s="12">
        <f>INDEX('O3-8hr'!$A:$Y,$IU109+AO$23-$G$23,$IT109)</f>
        <v>42</v>
      </c>
      <c r="AP109" s="12">
        <f>INDEX('O3-8hr'!$A:$Y,$IU109+AP$23-$G$23,$IT109)</f>
        <v>50</v>
      </c>
      <c r="AQ109" s="12">
        <f>INDEX('O3-8hr'!$A:$Y,$IU109+AQ$23-$G$23,$IT109)</f>
        <v>54</v>
      </c>
      <c r="AR109" s="12">
        <f>INDEX('O3-8hr'!$A:$Y,$IU109+AR$23-$G$23,$IT109)</f>
        <v>42</v>
      </c>
      <c r="AS109" s="12">
        <f>INDEX('O3-8hr'!$A:$Y,$IU109+AS$23-$G$23,$IT109)</f>
        <v>36.000000000000007</v>
      </c>
      <c r="AT109" s="12">
        <f>INDEX('O3-8hr'!$A:$Y,$IU109+AT$23-$G$23,$IT109)</f>
        <v>34</v>
      </c>
      <c r="AU109" s="12">
        <f>INDEX('O3-8hr'!$A:$Y,$IU109+AU$23-$G$23,$IT109)</f>
        <v>29</v>
      </c>
      <c r="AV109" s="12">
        <f>INDEX('O3-8hr'!$A:$Y,$IU109+AV$23-$G$23,$IT109)</f>
        <v>49</v>
      </c>
      <c r="AW109" s="12">
        <f>INDEX('O3-8hr'!$A:$Y,$IU109+AW$23-$G$23,$IT109)</f>
        <v>54</v>
      </c>
      <c r="AX109" s="12">
        <f>INDEX('O3-8hr'!$A:$Y,$IU109+AX$23-$G$23,$IT109)</f>
        <v>55</v>
      </c>
      <c r="AY109" s="12">
        <f>INDEX('O3-8hr'!$A:$Y,$IU109+AY$23-$G$23,$IT109)</f>
        <v>33</v>
      </c>
      <c r="AZ109" s="12">
        <f>INDEX('O3-8hr'!$A:$Y,$IU109+AZ$23-$G$23,$IT109)</f>
        <v>52.000000000000007</v>
      </c>
      <c r="BA109" s="12">
        <f>INDEX('O3-8hr'!$A:$Y,$IU109+BA$23-$G$23,$IT109)</f>
        <v>55</v>
      </c>
      <c r="BB109" s="12">
        <f>INDEX('O3-8hr'!$A:$Y,$IU109+BB$23-$G$23,$IT109)</f>
        <v>50</v>
      </c>
      <c r="BC109" s="12">
        <f>INDEX('O3-8hr'!$A:$Y,$IU109+BC$23-$G$23,$IT109)</f>
        <v>65</v>
      </c>
      <c r="BD109" s="12">
        <f>INDEX('O3-8hr'!$A:$Y,$IU109+BD$23-$G$23,$IT109)</f>
        <v>47</v>
      </c>
      <c r="BE109" s="12">
        <f>INDEX('O3-8hr'!$A:$Y,$IU109+BE$23-$G$23,$IT109)</f>
        <v>48</v>
      </c>
      <c r="BF109" s="12">
        <f>INDEX('O3-8hr'!$A:$Y,$IU109+BF$23-$G$23,$IT109)</f>
        <v>47</v>
      </c>
      <c r="BG109" s="12">
        <f>INDEX('O3-8hr'!$A:$Y,$IU109+BG$23-$G$23,$IT109)</f>
        <v>48</v>
      </c>
      <c r="BH109" s="12">
        <f>INDEX('O3-8hr'!$A:$Y,$IU109+BH$23-$G$23,$IT109)</f>
        <v>40</v>
      </c>
      <c r="BI109" s="12">
        <f>INDEX('O3-8hr'!$A:$Y,$IU109+BI$23-$G$23,$IT109)</f>
        <v>49</v>
      </c>
      <c r="BJ109" s="12">
        <f>INDEX('O3-8hr'!$A:$Y,$IU109+BJ$23-$G$23,$IT109)</f>
        <v>45.000000000000007</v>
      </c>
      <c r="BK109" s="12">
        <f>INDEX('O3-8hr'!$A:$Y,$IU109+BK$23-$G$23,$IT109)</f>
        <v>48</v>
      </c>
      <c r="BL109" s="12">
        <f>INDEX('O3-8hr'!$A:$Y,$IU109+BL$23-$G$23,$IT109)</f>
        <v>44.000000000000007</v>
      </c>
      <c r="BM109" s="12">
        <f>INDEX('O3-8hr'!$A:$Y,$IU109+BM$23-$G$23,$IT109)</f>
        <v>48</v>
      </c>
      <c r="BN109" s="12">
        <f>INDEX('O3-8hr'!$A:$Y,$IU109+BN$23-$G$23,$IT109)</f>
        <v>56</v>
      </c>
      <c r="BO109" s="12">
        <f>INDEX('O3-8hr'!$A:$Y,$IU109+BO$23-$G$23,$IT109)</f>
        <v>49</v>
      </c>
      <c r="BP109" s="12">
        <f>INDEX('O3-8hr'!$A:$Y,$IU109+BP$23-$G$23,$IT109)</f>
        <v>32</v>
      </c>
      <c r="BQ109" s="12">
        <f>INDEX('O3-8hr'!$A:$Y,$IU109+BQ$23-$G$23,$IT109)</f>
        <v>50</v>
      </c>
      <c r="BR109" s="12">
        <f>INDEX('O3-8hr'!$A:$Y,$IU109+BR$23-$G$23,$IT109)</f>
        <v>64</v>
      </c>
      <c r="BS109" s="12">
        <f>INDEX('O3-8hr'!$A:$Y,$IU109+BS$23-$G$23,$IT109)</f>
        <v>65</v>
      </c>
      <c r="BT109" s="12">
        <f>INDEX('O3-8hr'!$A:$Y,$IU109+BT$23-$G$23,$IT109)</f>
        <v>64</v>
      </c>
      <c r="BU109" s="12">
        <f>INDEX('O3-8hr'!$A:$Y,$IU109+BU$23-$G$23,$IT109)</f>
        <v>59.000000000000007</v>
      </c>
      <c r="BV109" s="12">
        <f>INDEX('O3-8hr'!$A:$Y,$IU109+BV$23-$G$23,$IT109)</f>
        <v>66</v>
      </c>
      <c r="BW109" s="12">
        <f>INDEX('O3-8hr'!$A:$Y,$IU109+BW$23-$G$23,$IT109)</f>
        <v>65</v>
      </c>
      <c r="BX109" s="12">
        <f>INDEX('O3-8hr'!$A:$Y,$IU109+BX$23-$G$23,$IT109)</f>
        <v>35</v>
      </c>
      <c r="BY109" s="12">
        <f>INDEX('O3-8hr'!$A:$Y,$IU109+BY$23-$G$23,$IT109)</f>
        <v>33</v>
      </c>
      <c r="BZ109" s="12">
        <f>INDEX('O3-8hr'!$A:$Y,$IU109+BZ$23-$G$23,$IT109)</f>
        <v>25</v>
      </c>
      <c r="CA109" s="12">
        <f>INDEX('O3-8hr'!$A:$Y,$IU109+CA$23-$G$23,$IT109)</f>
        <v>56</v>
      </c>
      <c r="CB109" s="12">
        <f>INDEX('O3-8hr'!$A:$Y,$IU109+CB$23-$G$23,$IT109)</f>
        <v>33</v>
      </c>
      <c r="CC109" s="12">
        <f>INDEX('O3-8hr'!$A:$Y,$IU109+CC$23-$G$23,$IT109)</f>
        <v>57</v>
      </c>
      <c r="CD109" s="12">
        <f>INDEX('O3-8hr'!$A:$Y,$IU109+CD$23-$G$23,$IT109)</f>
        <v>62</v>
      </c>
      <c r="CE109" s="12">
        <f>INDEX('O3-8hr'!$A:$Y,$IU109+CE$23-$G$23,$IT109)</f>
        <v>62</v>
      </c>
      <c r="CF109" s="12">
        <f>INDEX('O3-8hr'!$A:$Y,$IU109+CF$23-$G$23,$IT109)</f>
        <v>40</v>
      </c>
      <c r="CG109" s="12">
        <f>INDEX('O3-8hr'!$A:$Y,$IU109+CG$23-$G$23,$IT109)</f>
        <v>48</v>
      </c>
      <c r="CH109" s="12">
        <f>INDEX('O3-8hr'!$A:$Y,$IU109+CH$23-$G$23,$IT109)</f>
        <v>51.000000000000007</v>
      </c>
      <c r="CI109" s="12">
        <f>INDEX('O3-8hr'!$A:$Y,$IU109+CI$23-$G$23,$IT109)</f>
        <v>38</v>
      </c>
      <c r="CJ109" s="12">
        <f>INDEX('O3-8hr'!$A:$Y,$IU109+CJ$23-$G$23,$IT109)</f>
        <v>35</v>
      </c>
      <c r="CK109" s="12">
        <f>INDEX('O3-8hr'!$A:$Y,$IU109+CK$23-$G$23,$IT109)</f>
        <v>59.000000000000007</v>
      </c>
      <c r="CL109" s="12">
        <f>INDEX('O3-8hr'!$A:$Y,$IU109+CL$23-$G$23,$IT109)</f>
        <v>56</v>
      </c>
      <c r="CM109" s="12">
        <f>INDEX('O3-8hr'!$A:$Y,$IU109+CM$23-$G$23,$IT109)</f>
        <v>68</v>
      </c>
      <c r="CN109" s="12">
        <f>INDEX('O3-8hr'!$A:$Y,$IU109+CN$23-$G$23,$IT109)</f>
        <v>57</v>
      </c>
      <c r="CO109" s="12">
        <f>INDEX('O3-8hr'!$A:$Y,$IU109+CO$23-$G$23,$IT109)</f>
        <v>58</v>
      </c>
      <c r="CP109" s="12">
        <f>INDEX('O3-8hr'!$A:$Y,$IU109+CP$23-$G$23,$IT109)</f>
        <v>40</v>
      </c>
      <c r="CQ109" s="12">
        <f>INDEX('O3-8hr'!$A:$Y,$IU109+CQ$23-$G$23,$IT109)</f>
        <v>58</v>
      </c>
      <c r="CR109" s="12">
        <f>INDEX('O3-8hr'!$A:$Y,$IU109+CR$23-$G$23,$IT109)</f>
        <v>60</v>
      </c>
      <c r="CS109" s="12">
        <f>INDEX('O3-8hr'!$A:$Y,$IU109+CS$23-$G$23,$IT109)</f>
        <v>42</v>
      </c>
      <c r="CT109" s="12">
        <f>INDEX('O3-8hr'!$A:$Y,$IU109+CT$23-$G$23,$IT109)</f>
        <v>43</v>
      </c>
      <c r="CU109" s="12">
        <f>INDEX('O3-8hr'!$A:$Y,$IU109+CU$23-$G$23,$IT109)</f>
        <v>36.000000000000007</v>
      </c>
      <c r="CV109" s="12">
        <f>INDEX('O3-8hr'!$A:$Y,$IU109+CV$23-$G$23,$IT109)</f>
        <v>11.000000000000002</v>
      </c>
      <c r="CW109" s="12">
        <f>INDEX('O3-8hr'!$A:$Y,$IU109+CW$23-$G$23,$IT109)</f>
        <v>30</v>
      </c>
      <c r="CX109" s="12">
        <f>INDEX('O3-8hr'!$A:$Y,$IU109+CX$23-$G$23,$IT109)</f>
        <v>36.000000000000007</v>
      </c>
      <c r="CY109" s="12">
        <f>INDEX('O3-8hr'!$A:$Y,$IU109+CY$23-$G$23,$IT109)</f>
        <v>31</v>
      </c>
      <c r="CZ109" s="12">
        <f>INDEX('O3-8hr'!$A:$Y,$IU109+CZ$23-$G$23,$IT109)</f>
        <v>51.000000000000007</v>
      </c>
      <c r="DA109" s="12">
        <f>INDEX('O3-8hr'!$A:$Y,$IU109+DA$23-$G$23,$IT109)</f>
        <v>42</v>
      </c>
      <c r="DB109" s="12">
        <f>INDEX('O3-8hr'!$A:$Y,$IU109+DB$23-$G$23,$IT109)</f>
        <v>52.000000000000007</v>
      </c>
      <c r="DC109" s="12">
        <f>INDEX('O3-8hr'!$A:$Y,$IU109+DC$23-$G$23,$IT109)</f>
        <v>61.000000000000007</v>
      </c>
      <c r="DD109" s="12">
        <f>INDEX('O3-8hr'!$A:$Y,$IU109+DD$23-$G$23,$IT109)</f>
        <v>62</v>
      </c>
      <c r="DE109" s="12">
        <f>INDEX('O3-8hr'!$A:$Y,$IU109+DE$23-$G$23,$IT109)</f>
        <v>100</v>
      </c>
      <c r="DF109" s="12">
        <f>INDEX('O3-8hr'!$A:$Y,$IU109+DF$23-$G$23,$IT109)</f>
        <v>60</v>
      </c>
      <c r="DG109" s="12">
        <f>INDEX('O3-8hr'!$A:$Y,$IU109+DG$23-$G$23,$IT109)</f>
        <v>49</v>
      </c>
      <c r="DH109" s="12">
        <f>INDEX('O3-8hr'!$A:$Y,$IU109+DH$23-$G$23,$IT109)</f>
        <v>49</v>
      </c>
      <c r="DI109" s="12">
        <f>INDEX('O3-8hr'!$A:$Y,$IU109+DI$23-$G$23,$IT109)</f>
        <v>43</v>
      </c>
      <c r="DJ109" s="12">
        <f>INDEX('O3-8hr'!$A:$Y,$IU109+DJ$23-$G$23,$IT109)</f>
        <v>42</v>
      </c>
      <c r="DK109" s="12">
        <f>INDEX('O3-8hr'!$A:$Y,$IU109+DK$23-$G$23,$IT109)</f>
        <v>49</v>
      </c>
      <c r="DL109" s="12">
        <f>INDEX('O3-8hr'!$A:$Y,$IU109+DL$23-$G$23,$IT109)</f>
        <v>28</v>
      </c>
      <c r="DM109" s="12">
        <f>INDEX('O3-8hr'!$A:$Y,$IU109+DM$23-$G$23,$IT109)</f>
        <v>48</v>
      </c>
      <c r="DN109" s="12">
        <f>INDEX('O3-8hr'!$A:$Y,$IU109+DN$23-$G$23,$IT109)</f>
        <v>46</v>
      </c>
      <c r="DO109" s="12">
        <f>INDEX('O3-8hr'!$A:$Y,$IU109+DO$23-$G$23,$IT109)</f>
        <v>39</v>
      </c>
      <c r="DP109" s="12">
        <f>INDEX('O3-8hr'!$A:$Y,$IU109+DP$23-$G$23,$IT109)</f>
        <v>62</v>
      </c>
      <c r="DQ109" s="12">
        <f>INDEX('O3-8hr'!$A:$Y,$IU109+DQ$23-$G$23,$IT109)</f>
        <v>52.000000000000007</v>
      </c>
      <c r="DR109" s="12">
        <f>INDEX('O3-8hr'!$A:$Y,$IU109+DR$23-$G$23,$IT109)</f>
        <v>47</v>
      </c>
      <c r="DS109" s="12">
        <f>INDEX('O3-8hr'!$A:$Y,$IU109+DS$23-$G$23,$IT109)</f>
        <v>43</v>
      </c>
      <c r="DT109" s="12">
        <f>INDEX('O3-8hr'!$A:$Y,$IU109+DT$23-$G$23,$IT109)</f>
        <v>60</v>
      </c>
      <c r="DU109" s="12">
        <f>INDEX('O3-8hr'!$A:$Y,$IU109+DU$23-$G$23,$IT109)</f>
        <v>38</v>
      </c>
      <c r="DV109" s="12">
        <f>INDEX('O3-8hr'!$A:$Y,$IU109+DV$23-$G$23,$IT109)</f>
        <v>42</v>
      </c>
      <c r="DW109" s="12">
        <f>INDEX('O3-8hr'!$A:$Y,$IU109+DW$23-$G$23,$IT109)</f>
        <v>53.000000000000007</v>
      </c>
      <c r="DX109" s="12">
        <f>INDEX('O3-8hr'!$A:$Y,$IU109+DX$23-$G$23,$IT109)</f>
        <v>49</v>
      </c>
      <c r="DY109" s="12">
        <f>INDEX('O3-8hr'!$A:$Y,$IU109+DY$23-$G$23,$IT109)</f>
        <v>63</v>
      </c>
      <c r="DZ109" s="12">
        <f>INDEX('O3-8hr'!$A:$Y,$IU109+DZ$23-$G$23,$IT109)</f>
        <v>33</v>
      </c>
      <c r="EA109" s="12">
        <f>INDEX('O3-8hr'!$A:$Y,$IU109+EA$23-$G$23,$IT109)</f>
        <v>61.000000000000007</v>
      </c>
      <c r="EB109" s="12">
        <f>INDEX('O3-8hr'!$A:$Y,$IU109+EB$23-$G$23,$IT109)</f>
        <v>48</v>
      </c>
      <c r="EC109" s="12">
        <f>INDEX('O3-8hr'!$A:$Y,$IU109+EC$23-$G$23,$IT109)</f>
        <v>56</v>
      </c>
      <c r="ED109" s="12" t="str">
        <f>INDEX('O3-8hr'!$A:$Y,$IU109+ED$23-$G$23,$IT109)</f>
        <v/>
      </c>
      <c r="EE109" s="12" t="str">
        <f>INDEX('O3-8hr'!$A:$Y,$IU109+EE$23-$G$23,$IT109)</f>
        <v/>
      </c>
      <c r="EF109" s="12" t="str">
        <f>INDEX('O3-8hr'!$A:$Y,$IU109+EF$23-$G$23,$IT109)</f>
        <v/>
      </c>
      <c r="EG109" s="12" t="str">
        <f>INDEX('O3-8hr'!$A:$Y,$IU109+EG$23-$G$23,$IT109)</f>
        <v/>
      </c>
      <c r="EH109" s="12" t="str">
        <f>INDEX('O3-8hr'!$A:$Y,$IU109+EH$23-$G$23,$IT109)</f>
        <v/>
      </c>
      <c r="EI109" s="12" t="str">
        <f>INDEX('O3-8hr'!$A:$Y,$IU109+EI$23-$G$23,$IT109)</f>
        <v/>
      </c>
      <c r="EJ109" s="12" t="str">
        <f>INDEX('O3-8hr'!$A:$Y,$IU109+EJ$23-$G$23,$IT109)</f>
        <v/>
      </c>
      <c r="EK109" s="12" t="str">
        <f>INDEX('O3-8hr'!$A:$Y,$IU109+EK$23-$G$23,$IT109)</f>
        <v/>
      </c>
      <c r="EL109" s="12" t="str">
        <f>INDEX('O3-8hr'!$A:$Y,$IU109+EL$23-$G$23,$IT109)</f>
        <v/>
      </c>
      <c r="EM109" s="12" t="str">
        <f>INDEX('O3-8hr'!$A:$Y,$IU109+EM$23-$G$23,$IT109)</f>
        <v/>
      </c>
      <c r="EN109" s="12" t="str">
        <f>INDEX('O3-8hr'!$A:$Y,$IU109+EN$23-$G$23,$IT109)</f>
        <v/>
      </c>
      <c r="EO109" s="12" t="str">
        <f>INDEX('O3-8hr'!$A:$Y,$IU109+EO$23-$G$23,$IT109)</f>
        <v/>
      </c>
      <c r="EP109" s="12" t="str">
        <f>INDEX('O3-8hr'!$A:$Y,$IU109+EP$23-$G$23,$IT109)</f>
        <v/>
      </c>
      <c r="EQ109" s="12" t="str">
        <f>INDEX('O3-8hr'!$A:$Y,$IU109+EQ$23-$G$23,$IT109)</f>
        <v/>
      </c>
      <c r="ER109" s="12" t="str">
        <f>INDEX('O3-8hr'!$A:$Y,$IU109+ER$23-$G$23,$IT109)</f>
        <v/>
      </c>
      <c r="ES109" s="12" t="str">
        <f>INDEX('O3-8hr'!$A:$Y,$IU109+ES$23-$G$23,$IT109)</f>
        <v/>
      </c>
      <c r="ET109" s="12" t="str">
        <f>INDEX('O3-8hr'!$A:$Y,$IU109+ET$23-$G$23,$IT109)</f>
        <v/>
      </c>
      <c r="EU109" s="12" t="str">
        <f>INDEX('O3-8hr'!$A:$Y,$IU109+EU$23-$G$23,$IT109)</f>
        <v/>
      </c>
      <c r="EV109" s="12">
        <f>INDEX('O3-8hr'!$A:$Y,$IU109+EV$23-$G$23,$IT109)</f>
        <v>32</v>
      </c>
      <c r="EW109" s="12">
        <f>INDEX('O3-8hr'!$A:$Y,$IU109+EW$23-$G$23,$IT109)</f>
        <v>64</v>
      </c>
      <c r="EX109" s="12">
        <f>INDEX('O3-8hr'!$A:$Y,$IU109+EX$23-$G$23,$IT109)</f>
        <v>66</v>
      </c>
      <c r="EY109" s="12">
        <f>INDEX('O3-8hr'!$A:$Y,$IU109+EY$23-$G$23,$IT109)</f>
        <v>47</v>
      </c>
      <c r="EZ109" s="12">
        <f>INDEX('O3-8hr'!$A:$Y,$IU109+EZ$23-$G$23,$IT109)</f>
        <v>66</v>
      </c>
      <c r="FA109" s="12">
        <f>INDEX('O3-8hr'!$A:$Y,$IU109+FA$23-$G$23,$IT109)</f>
        <v>54</v>
      </c>
      <c r="FB109" s="12">
        <f>INDEX('O3-8hr'!$A:$Y,$IU109+FB$23-$G$23,$IT109)</f>
        <v>57</v>
      </c>
      <c r="FC109" s="12">
        <f>INDEX('O3-8hr'!$A:$Y,$IU109+FC$23-$G$23,$IT109)</f>
        <v>58</v>
      </c>
      <c r="FD109" s="12">
        <f>INDEX('O3-8hr'!$A:$Y,$IU109+FD$23-$G$23,$IT109)</f>
        <v>56</v>
      </c>
      <c r="FE109" s="12">
        <f>INDEX('O3-8hr'!$A:$Y,$IU109+FE$23-$G$23,$IT109)</f>
        <v>64</v>
      </c>
      <c r="FF109" s="12">
        <f>INDEX('O3-8hr'!$A:$Y,$IU109+FF$23-$G$23,$IT109)</f>
        <v>70</v>
      </c>
      <c r="FG109" s="12">
        <f>INDEX('O3-8hr'!$A:$Y,$IU109+FG$23-$G$23,$IT109)</f>
        <v>59.000000000000007</v>
      </c>
      <c r="FH109" s="12">
        <f>INDEX('O3-8hr'!$A:$Y,$IU109+FH$23-$G$23,$IT109)</f>
        <v>65</v>
      </c>
      <c r="FI109" s="12">
        <f>INDEX('O3-8hr'!$A:$Y,$IU109+FI$23-$G$23,$IT109)</f>
        <v>45.000000000000007</v>
      </c>
      <c r="FJ109" s="12">
        <f>INDEX('O3-8hr'!$A:$Y,$IU109+FJ$23-$G$23,$IT109)</f>
        <v>79</v>
      </c>
      <c r="FK109" s="12">
        <f>INDEX('O3-8hr'!$A:$Y,$IU109+FK$23-$G$23,$IT109)</f>
        <v>62</v>
      </c>
      <c r="FL109" s="12">
        <f>INDEX('O3-8hr'!$A:$Y,$IU109+FL$23-$G$23,$IT109)</f>
        <v>57</v>
      </c>
      <c r="FM109" s="12">
        <f>INDEX('O3-8hr'!$A:$Y,$IU109+FM$23-$G$23,$IT109)</f>
        <v>32</v>
      </c>
      <c r="FN109" s="12">
        <f>INDEX('O3-8hr'!$A:$Y,$IU109+FN$23-$G$23,$IT109)</f>
        <v>45.000000000000007</v>
      </c>
      <c r="FO109" s="12">
        <f>INDEX('O3-8hr'!$A:$Y,$IU109+FO$23-$G$23,$IT109)</f>
        <v>42</v>
      </c>
      <c r="FP109" s="12">
        <f>INDEX('O3-8hr'!$A:$Y,$IU109+FP$23-$G$23,$IT109)</f>
        <v>36.000000000000007</v>
      </c>
      <c r="FQ109" s="12">
        <f>INDEX('O3-8hr'!$A:$Y,$IU109+FQ$23-$G$23,$IT109)</f>
        <v>54</v>
      </c>
      <c r="FR109" s="12">
        <f>INDEX('O3-8hr'!$A:$Y,$IU109+FR$23-$G$23,$IT109)</f>
        <v>67</v>
      </c>
      <c r="FS109" s="12">
        <f>INDEX('O3-8hr'!$A:$Y,$IU109+FS$23-$G$23,$IT109)</f>
        <v>62</v>
      </c>
      <c r="FT109" s="12">
        <f>INDEX('O3-8hr'!$A:$Y,$IU109+FT$23-$G$23,$IT109)</f>
        <v>55</v>
      </c>
      <c r="FU109" s="12">
        <f>INDEX('O3-8hr'!$A:$Y,$IU109+FU$23-$G$23,$IT109)</f>
        <v>48</v>
      </c>
      <c r="FV109" s="12">
        <f>INDEX('O3-8hr'!$A:$Y,$IU109+FV$23-$G$23,$IT109)</f>
        <v>40</v>
      </c>
      <c r="FW109" s="12">
        <f>INDEX('O3-8hr'!$A:$Y,$IU109+FW$23-$G$23,$IT109)</f>
        <v>29</v>
      </c>
      <c r="FX109" s="12">
        <f>INDEX('O3-8hr'!$A:$Y,$IU109+FX$23-$G$23,$IT109)</f>
        <v>51.000000000000007</v>
      </c>
      <c r="FY109" s="12">
        <f>INDEX('O3-8hr'!$A:$Y,$IU109+FY$23-$G$23,$IT109)</f>
        <v>51.000000000000007</v>
      </c>
      <c r="FZ109" s="12">
        <f>INDEX('O3-8hr'!$A:$Y,$IU109+FZ$23-$G$23,$IT109)</f>
        <v>48</v>
      </c>
      <c r="GA109" s="12">
        <f>INDEX('O3-8hr'!$A:$Y,$IU109+GA$23-$G$23,$IT109)</f>
        <v>51.000000000000007</v>
      </c>
      <c r="GB109" s="12">
        <f>INDEX('O3-8hr'!$A:$Y,$IU109+GB$23-$G$23,$IT109)</f>
        <v>54</v>
      </c>
      <c r="GC109" s="12">
        <f>INDEX('O3-8hr'!$A:$Y,$IU109+GC$23-$G$23,$IT109)</f>
        <v>51.000000000000007</v>
      </c>
      <c r="GD109" s="12">
        <f>INDEX('O3-8hr'!$A:$Y,$IU109+GD$23-$G$23,$IT109)</f>
        <v>37.000000000000007</v>
      </c>
      <c r="GE109" s="12">
        <f>INDEX('O3-8hr'!$A:$Y,$IU109+GE$23-$G$23,$IT109)</f>
        <v>45.000000000000007</v>
      </c>
      <c r="GF109" s="12">
        <f>INDEX('O3-8hr'!$A:$Y,$IU109+GF$23-$G$23,$IT109)</f>
        <v>58</v>
      </c>
      <c r="GG109" s="12">
        <f>INDEX('O3-8hr'!$A:$Y,$IU109+GG$23-$G$23,$IT109)</f>
        <v>59.000000000000007</v>
      </c>
      <c r="GH109" s="12">
        <f>INDEX('O3-8hr'!$A:$Y,$IU109+GH$23-$G$23,$IT109)</f>
        <v>74.000000000000014</v>
      </c>
      <c r="GI109" s="12">
        <f>INDEX('O3-8hr'!$A:$Y,$IU109+GI$23-$G$23,$IT109)</f>
        <v>67</v>
      </c>
      <c r="GJ109" s="12">
        <f>INDEX('O3-8hr'!$A:$Y,$IU109+GJ$23-$G$23,$IT109)</f>
        <v>67</v>
      </c>
      <c r="GK109" s="12">
        <f>INDEX('O3-8hr'!$A:$Y,$IU109+GK$23-$G$23,$IT109)</f>
        <v>68</v>
      </c>
      <c r="GL109" s="12">
        <f>INDEX('O3-8hr'!$A:$Y,$IU109+GL$23-$G$23,$IT109)</f>
        <v>74.000000000000014</v>
      </c>
      <c r="GM109" s="12">
        <f>INDEX('O3-8hr'!$A:$Y,$IU109+GM$23-$G$23,$IT109)</f>
        <v>52.000000000000007</v>
      </c>
      <c r="GN109" s="12">
        <f>INDEX('O3-8hr'!$A:$Y,$IU109+GN$23-$G$23,$IT109)</f>
        <v>52.000000000000007</v>
      </c>
      <c r="GO109" s="12">
        <f>INDEX('O3-8hr'!$A:$Y,$IU109+GO$23-$G$23,$IT109)</f>
        <v>63</v>
      </c>
      <c r="GP109" s="12">
        <f>INDEX('O3-8hr'!$A:$Y,$IU109+GP$23-$G$23,$IT109)</f>
        <v>42</v>
      </c>
      <c r="GQ109" s="12">
        <f>INDEX('O3-8hr'!$A:$Y,$IU109+GQ$23-$G$23,$IT109)</f>
        <v>52.000000000000007</v>
      </c>
      <c r="GR109" s="12">
        <f>INDEX('O3-8hr'!$A:$Y,$IU109+GR$23-$G$23,$IT109)</f>
        <v>23</v>
      </c>
      <c r="GS109" s="12">
        <f>INDEX('O3-8hr'!$A:$Y,$IU109+GS$23-$G$23,$IT109)</f>
        <v>42</v>
      </c>
      <c r="GT109" s="12">
        <f>INDEX('O3-8hr'!$A:$Y,$IU109+GT$23-$G$23,$IT109)</f>
        <v>38</v>
      </c>
      <c r="GU109" s="12">
        <f>INDEX('O3-8hr'!$A:$Y,$IU109+GU$23-$G$23,$IT109)</f>
        <v>26.000000000000004</v>
      </c>
      <c r="GV109" s="12">
        <f>INDEX('O3-8hr'!$A:$Y,$IU109+GV$23-$G$23,$IT109)</f>
        <v>45.000000000000007</v>
      </c>
      <c r="GW109" s="12">
        <f>INDEX('O3-8hr'!$A:$Y,$IU109+GW$23-$G$23,$IT109)</f>
        <v>61.000000000000007</v>
      </c>
      <c r="GX109" s="12">
        <f>INDEX('O3-8hr'!$A:$Y,$IU109+GX$23-$G$23,$IT109)</f>
        <v>69</v>
      </c>
      <c r="GY109" s="12">
        <f>INDEX('O3-8hr'!$A:$Y,$IU109+GY$23-$G$23,$IT109)</f>
        <v>74.000000000000014</v>
      </c>
      <c r="GZ109" s="12">
        <f>INDEX('O3-8hr'!$A:$Y,$IU109+GZ$23-$G$23,$IT109)</f>
        <v>63</v>
      </c>
      <c r="HA109" s="12">
        <f>INDEX('O3-8hr'!$A:$Y,$IU109+HA$23-$G$23,$IT109)</f>
        <v>52.000000000000007</v>
      </c>
      <c r="HB109" s="12">
        <f>INDEX('O3-8hr'!$A:$Y,$IU109+HB$23-$G$23,$IT109)</f>
        <v>35</v>
      </c>
      <c r="HC109" s="12">
        <f>INDEX('O3-8hr'!$A:$Y,$IU109+HC$23-$G$23,$IT109)</f>
        <v>30</v>
      </c>
      <c r="HD109" s="12">
        <f>INDEX('O3-8hr'!$A:$Y,$IU109+HD$23-$G$23,$IT109)</f>
        <v>27</v>
      </c>
      <c r="HE109" s="12">
        <f>INDEX('O3-8hr'!$A:$Y,$IU109+HE$23-$G$23,$IT109)</f>
        <v>49</v>
      </c>
      <c r="HF109" s="12">
        <f>INDEX('O3-8hr'!$A:$Y,$IU109+HF$23-$G$23,$IT109)</f>
        <v>50</v>
      </c>
      <c r="HG109" s="12">
        <f>INDEX('O3-8hr'!$A:$Y,$IU109+HG$23-$G$23,$IT109)</f>
        <v>33</v>
      </c>
      <c r="HH109" s="12">
        <f>INDEX('O3-8hr'!$A:$Y,$IU109+HH$23-$G$23,$IT109)</f>
        <v>33</v>
      </c>
      <c r="HI109" s="12">
        <f>INDEX('O3-8hr'!$A:$Y,$IU109+HI$23-$G$23,$IT109)</f>
        <v>31</v>
      </c>
      <c r="HJ109" s="12">
        <f>INDEX('O3-8hr'!$A:$Y,$IU109+HJ$23-$G$23,$IT109)</f>
        <v>36.000000000000007</v>
      </c>
      <c r="HK109" s="12">
        <f>INDEX('O3-8hr'!$A:$Y,$IU109+HK$23-$G$23,$IT109)</f>
        <v>29</v>
      </c>
      <c r="HL109" s="12">
        <f>INDEX('O3-8hr'!$A:$Y,$IU109+HL$23-$G$23,$IT109)</f>
        <v>27</v>
      </c>
      <c r="HM109" s="12">
        <f>INDEX('O3-8hr'!$A:$Y,$IU109+HM$23-$G$23,$IT109)</f>
        <v>20</v>
      </c>
      <c r="HN109" s="12">
        <f>INDEX('O3-8hr'!$A:$Y,$IU109+HN$23-$G$23,$IT109)</f>
        <v>21</v>
      </c>
      <c r="HO109" s="12">
        <f>INDEX('O3-8hr'!$A:$Y,$IU109+HO$23-$G$23,$IT109)</f>
        <v>16</v>
      </c>
      <c r="HP109" s="12">
        <f>INDEX('O3-8hr'!$A:$Y,$IU109+HP$23-$G$23,$IT109)</f>
        <v>26.000000000000004</v>
      </c>
      <c r="HQ109" s="12">
        <f>INDEX('O3-8hr'!$A:$Y,$IU109+HQ$23-$G$23,$IT109)</f>
        <v>33</v>
      </c>
      <c r="HR109" s="12">
        <f>INDEX('O3-8hr'!$A:$Y,$IU109+HR$23-$G$23,$IT109)</f>
        <v>36.000000000000007</v>
      </c>
      <c r="HS109" s="12">
        <f>INDEX('O3-8hr'!$A:$Y,$IU109+HS$23-$G$23,$IT109)</f>
        <v>33</v>
      </c>
      <c r="HT109" s="12">
        <f>INDEX('O3-8hr'!$A:$Y,$IU109+HT$23-$G$23,$IT109)</f>
        <v>40</v>
      </c>
      <c r="HU109" s="12">
        <f>INDEX('O3-8hr'!$A:$Y,$IU109+HU$23-$G$23,$IT109)</f>
        <v>41</v>
      </c>
      <c r="HV109" s="12">
        <f>INDEX('O3-8hr'!$A:$Y,$IU109+HV$23-$G$23,$IT109)</f>
        <v>32</v>
      </c>
      <c r="HW109" s="12">
        <f>INDEX('O3-8hr'!$A:$Y,$IU109+HW$23-$G$23,$IT109)</f>
        <v>42</v>
      </c>
      <c r="HX109" s="12">
        <f>INDEX('O3-8hr'!$A:$Y,$IU109+HX$23-$G$23,$IT109)</f>
        <v>45.000000000000007</v>
      </c>
      <c r="HY109" s="12">
        <f>INDEX('O3-8hr'!$A:$Y,$IU109+HY$23-$G$23,$IT109)</f>
        <v>29</v>
      </c>
      <c r="HZ109" s="12">
        <f>INDEX('O3-8hr'!$A:$Y,$IU109+HZ$23-$G$23,$IT109)</f>
        <v>19</v>
      </c>
      <c r="IA109" s="12">
        <f>INDEX('O3-8hr'!$A:$Y,$IU109+IA$23-$G$23,$IT109)</f>
        <v>34</v>
      </c>
      <c r="IB109" s="12">
        <f>INDEX('O3-8hr'!$A:$Y,$IU109+IB$23-$G$23,$IT109)</f>
        <v>38</v>
      </c>
      <c r="IC109" s="12">
        <f>INDEX('O3-8hr'!$A:$Y,$IU109+IC$23-$G$23,$IT109)</f>
        <v>29</v>
      </c>
      <c r="ID109" s="12">
        <f>INDEX('O3-8hr'!$A:$Y,$IU109+ID$23-$G$23,$IT109)</f>
        <v>29</v>
      </c>
      <c r="IE109" s="12">
        <f>INDEX('O3-8hr'!$A:$Y,$IU109+IE$23-$G$23,$IT109)</f>
        <v>31</v>
      </c>
      <c r="IF109" s="12">
        <f>INDEX('O3-8hr'!$A:$Y,$IU109+IF$23-$G$23,$IT109)</f>
        <v>37.000000000000007</v>
      </c>
      <c r="IG109" s="12">
        <f>INDEX('O3-8hr'!$A:$Y,$IU109+IG$23-$G$23,$IT109)</f>
        <v>51.000000000000007</v>
      </c>
      <c r="IH109" s="12">
        <f>INDEX('O3-8hr'!$A:$Y,$IU109+IH$23-$G$23,$IT109)</f>
        <v>47</v>
      </c>
      <c r="II109" s="12">
        <f>INDEX('O3-8hr'!$A:$Y,$IU109+II$23-$G$23,$IT109)</f>
        <v>38</v>
      </c>
      <c r="IJ109" s="12">
        <f>INDEX('O3-8hr'!$A:$Y,$IU109+IJ$23-$G$23,$IT109)</f>
        <v>36.000000000000007</v>
      </c>
      <c r="IK109" s="12">
        <f>INDEX('O3-8hr'!$A:$Y,$IU109+IK$23-$G$23,$IT109)</f>
        <v>27</v>
      </c>
      <c r="IL109" s="12">
        <f>INDEX('O3-8hr'!$A:$Y,$IU109+IL$23-$G$23,$IT109)</f>
        <v>25</v>
      </c>
      <c r="IM109" s="12">
        <f>INDEX('O3-8hr'!$A:$Y,$IU109+IM$23-$G$23,$IT109)</f>
        <v>29</v>
      </c>
      <c r="IN109" s="12">
        <f>INDEX('O3-8hr'!$A:$Y,$IU109+IN$23-$G$23,$IT109)</f>
        <v>29</v>
      </c>
      <c r="IO109" s="12">
        <f>INDEX('O3-8hr'!$A:$Y,$IU109+IO$23-$G$23,$IT109)</f>
        <v>36.000000000000007</v>
      </c>
      <c r="IP109" s="12">
        <f>INDEX('O3-8hr'!$A:$Y,$IU109+IP$23-$G$23,$IT109)</f>
        <v>20</v>
      </c>
      <c r="IQ109" s="17">
        <f>INDEX('O3-8hr'!$A:$Y,$IU109+IQ$23-$G$23,$IT109)</f>
        <v>32</v>
      </c>
      <c r="IR109" s="26">
        <f t="shared" si="60"/>
        <v>100</v>
      </c>
      <c r="IT109" s="26">
        <f>MATCH($B109,'O3-8hr'!$1:$1,0)</f>
        <v>10</v>
      </c>
      <c r="IU109" s="38">
        <f>MATCH(DATE($A109,$IT$19,$IU$19),'O3-8hr'!$B:$B,0)</f>
        <v>65</v>
      </c>
    </row>
    <row r="110" spans="1:255" ht="12.75" customHeight="1" x14ac:dyDescent="0.2">
      <c r="A110" s="26">
        <v>2015</v>
      </c>
      <c r="B110" s="26">
        <v>340071001</v>
      </c>
      <c r="C110" s="88">
        <f>INDEX(Sites!$A:$N,MATCH($B110,Sites!$A:$A,0),2)</f>
        <v>39.684249999999999</v>
      </c>
      <c r="D110" s="26" t="str">
        <f>INDEX(Sites!$A:$N,MATCH($B110,Sites!$A:$A,0),4)</f>
        <v>NJ</v>
      </c>
      <c r="E110" s="26" t="str">
        <f>INDEX(Sites!$A:$N,MATCH($B110,Sites!$A:$A,0),10)</f>
        <v>33.0</v>
      </c>
      <c r="F110" s="26" t="str">
        <f>INDEX(Sites!$A:$N,MATCH($B110,Sites!$A:$A,0),6)</f>
        <v>Ancora State Hospital</v>
      </c>
      <c r="G110" s="18" t="str">
        <f>INDEX('O3-8hr'!$A:$Y,$IU110+G$23-$G$23,$IT110)</f>
        <v/>
      </c>
      <c r="H110" s="12" t="str">
        <f>INDEX('O3-8hr'!$A:$Y,$IU110+H$23-$G$23,$IT110)</f>
        <v/>
      </c>
      <c r="I110" s="12">
        <f>INDEX('O3-8hr'!$A:$Y,$IU110+I$23-$G$23,$IT110)</f>
        <v>43</v>
      </c>
      <c r="J110" s="12">
        <f>INDEX('O3-8hr'!$A:$Y,$IU110+J$23-$G$23,$IT110)</f>
        <v>22.000000000000004</v>
      </c>
      <c r="K110" s="12">
        <f>INDEX('O3-8hr'!$A:$Y,$IU110+K$23-$G$23,$IT110)</f>
        <v>41</v>
      </c>
      <c r="L110" s="12">
        <f>INDEX('O3-8hr'!$A:$Y,$IU110+L$23-$G$23,$IT110)</f>
        <v>33</v>
      </c>
      <c r="M110" s="12">
        <f>INDEX('O3-8hr'!$A:$Y,$IU110+M$23-$G$23,$IT110)</f>
        <v>49</v>
      </c>
      <c r="N110" s="12">
        <f>INDEX('O3-8hr'!$A:$Y,$IU110+N$23-$G$23,$IT110)</f>
        <v>59.000000000000007</v>
      </c>
      <c r="O110" s="12">
        <f>INDEX('O3-8hr'!$A:$Y,$IU110+O$23-$G$23,$IT110)</f>
        <v>48</v>
      </c>
      <c r="P110" s="12">
        <f>INDEX('O3-8hr'!$A:$Y,$IU110+P$23-$G$23,$IT110)</f>
        <v>48</v>
      </c>
      <c r="Q110" s="12">
        <f>INDEX('O3-8hr'!$A:$Y,$IU110+Q$23-$G$23,$IT110)</f>
        <v>45.000000000000007</v>
      </c>
      <c r="R110" s="12">
        <f>INDEX('O3-8hr'!$A:$Y,$IU110+R$23-$G$23,$IT110)</f>
        <v>47</v>
      </c>
      <c r="S110" s="12">
        <f>INDEX('O3-8hr'!$A:$Y,$IU110+S$23-$G$23,$IT110)</f>
        <v>45.000000000000007</v>
      </c>
      <c r="T110" s="12">
        <f>INDEX('O3-8hr'!$A:$Y,$IU110+T$23-$G$23,$IT110)</f>
        <v>42</v>
      </c>
      <c r="U110" s="12">
        <f>INDEX('O3-8hr'!$A:$Y,$IU110+U$23-$G$23,$IT110)</f>
        <v>39</v>
      </c>
      <c r="V110" s="12">
        <f>INDEX('O3-8hr'!$A:$Y,$IU110+V$23-$G$23,$IT110)</f>
        <v>43</v>
      </c>
      <c r="W110" s="12">
        <f>INDEX('O3-8hr'!$A:$Y,$IU110+W$23-$G$23,$IT110)</f>
        <v>44.000000000000007</v>
      </c>
      <c r="X110" s="12">
        <f>INDEX('O3-8hr'!$A:$Y,$IU110+X$23-$G$23,$IT110)</f>
        <v>45.000000000000007</v>
      </c>
      <c r="Y110" s="12">
        <f>INDEX('O3-8hr'!$A:$Y,$IU110+Y$23-$G$23,$IT110)</f>
        <v>43</v>
      </c>
      <c r="Z110" s="12">
        <f>INDEX('O3-8hr'!$A:$Y,$IU110+Z$23-$G$23,$IT110)</f>
        <v>42</v>
      </c>
      <c r="AA110" s="12">
        <f>INDEX('O3-8hr'!$A:$Y,$IU110+AA$23-$G$23,$IT110)</f>
        <v>39</v>
      </c>
      <c r="AB110" s="12">
        <f>INDEX('O3-8hr'!$A:$Y,$IU110+AB$23-$G$23,$IT110)</f>
        <v>43</v>
      </c>
      <c r="AC110" s="12">
        <f>INDEX('O3-8hr'!$A:$Y,$IU110+AC$23-$G$23,$IT110)</f>
        <v>37.000000000000007</v>
      </c>
      <c r="AD110" s="12">
        <f>INDEX('O3-8hr'!$A:$Y,$IU110+AD$23-$G$23,$IT110)</f>
        <v>30</v>
      </c>
      <c r="AE110" s="12">
        <f>INDEX('O3-8hr'!$A:$Y,$IU110+AE$23-$G$23,$IT110)</f>
        <v>38</v>
      </c>
      <c r="AF110" s="12">
        <f>INDEX('O3-8hr'!$A:$Y,$IU110+AF$23-$G$23,$IT110)</f>
        <v>37.000000000000007</v>
      </c>
      <c r="AG110" s="12">
        <f>INDEX('O3-8hr'!$A:$Y,$IU110+AG$23-$G$23,$IT110)</f>
        <v>32</v>
      </c>
      <c r="AH110" s="12">
        <f>INDEX('O3-8hr'!$A:$Y,$IU110+AH$23-$G$23,$IT110)</f>
        <v>37.000000000000007</v>
      </c>
      <c r="AI110" s="12">
        <f>INDEX('O3-8hr'!$A:$Y,$IU110+AI$23-$G$23,$IT110)</f>
        <v>44.000000000000007</v>
      </c>
      <c r="AJ110" s="12">
        <f>INDEX('O3-8hr'!$A:$Y,$IU110+AJ$23-$G$23,$IT110)</f>
        <v>41</v>
      </c>
      <c r="AK110" s="12">
        <f>INDEX('O3-8hr'!$A:$Y,$IU110+AK$23-$G$23,$IT110)</f>
        <v>45.000000000000007</v>
      </c>
      <c r="AL110" s="12">
        <f>INDEX('O3-8hr'!$A:$Y,$IU110+AL$23-$G$23,$IT110)</f>
        <v>45.000000000000007</v>
      </c>
      <c r="AM110" s="12">
        <f>INDEX('O3-8hr'!$A:$Y,$IU110+AM$23-$G$23,$IT110)</f>
        <v>53.000000000000007</v>
      </c>
      <c r="AN110" s="12">
        <f>INDEX('O3-8hr'!$A:$Y,$IU110+AN$23-$G$23,$IT110)</f>
        <v>37.000000000000007</v>
      </c>
      <c r="AO110" s="12">
        <f>INDEX('O3-8hr'!$A:$Y,$IU110+AO$23-$G$23,$IT110)</f>
        <v>42</v>
      </c>
      <c r="AP110" s="12">
        <f>INDEX('O3-8hr'!$A:$Y,$IU110+AP$23-$G$23,$IT110)</f>
        <v>49</v>
      </c>
      <c r="AQ110" s="12">
        <f>INDEX('O3-8hr'!$A:$Y,$IU110+AQ$23-$G$23,$IT110)</f>
        <v>53.000000000000007</v>
      </c>
      <c r="AR110" s="12">
        <f>INDEX('O3-8hr'!$A:$Y,$IU110+AR$23-$G$23,$IT110)</f>
        <v>39</v>
      </c>
      <c r="AS110" s="12">
        <f>INDEX('O3-8hr'!$A:$Y,$IU110+AS$23-$G$23,$IT110)</f>
        <v>42</v>
      </c>
      <c r="AT110" s="12">
        <f>INDEX('O3-8hr'!$A:$Y,$IU110+AT$23-$G$23,$IT110)</f>
        <v>37.000000000000007</v>
      </c>
      <c r="AU110" s="12">
        <f>INDEX('O3-8hr'!$A:$Y,$IU110+AU$23-$G$23,$IT110)</f>
        <v>29</v>
      </c>
      <c r="AV110" s="12">
        <f>INDEX('O3-8hr'!$A:$Y,$IU110+AV$23-$G$23,$IT110)</f>
        <v>51.000000000000007</v>
      </c>
      <c r="AW110" s="12">
        <f>INDEX('O3-8hr'!$A:$Y,$IU110+AW$23-$G$23,$IT110)</f>
        <v>54</v>
      </c>
      <c r="AX110" s="12">
        <f>INDEX('O3-8hr'!$A:$Y,$IU110+AX$23-$G$23,$IT110)</f>
        <v>55</v>
      </c>
      <c r="AY110" s="12">
        <f>INDEX('O3-8hr'!$A:$Y,$IU110+AY$23-$G$23,$IT110)</f>
        <v>33</v>
      </c>
      <c r="AZ110" s="12">
        <f>INDEX('O3-8hr'!$A:$Y,$IU110+AZ$23-$G$23,$IT110)</f>
        <v>52.000000000000007</v>
      </c>
      <c r="BA110" s="12">
        <f>INDEX('O3-8hr'!$A:$Y,$IU110+BA$23-$G$23,$IT110)</f>
        <v>54</v>
      </c>
      <c r="BB110" s="12">
        <f>INDEX('O3-8hr'!$A:$Y,$IU110+BB$23-$G$23,$IT110)</f>
        <v>48</v>
      </c>
      <c r="BC110" s="12">
        <f>INDEX('O3-8hr'!$A:$Y,$IU110+BC$23-$G$23,$IT110)</f>
        <v>66</v>
      </c>
      <c r="BD110" s="12">
        <f>INDEX('O3-8hr'!$A:$Y,$IU110+BD$23-$G$23,$IT110)</f>
        <v>41</v>
      </c>
      <c r="BE110" s="12">
        <f>INDEX('O3-8hr'!$A:$Y,$IU110+BE$23-$G$23,$IT110)</f>
        <v>40</v>
      </c>
      <c r="BF110" s="12">
        <f>INDEX('O3-8hr'!$A:$Y,$IU110+BF$23-$G$23,$IT110)</f>
        <v>46</v>
      </c>
      <c r="BG110" s="12">
        <f>INDEX('O3-8hr'!$A:$Y,$IU110+BG$23-$G$23,$IT110)</f>
        <v>51.000000000000007</v>
      </c>
      <c r="BH110" s="12">
        <f>INDEX('O3-8hr'!$A:$Y,$IU110+BH$23-$G$23,$IT110)</f>
        <v>40</v>
      </c>
      <c r="BI110" s="12">
        <f>INDEX('O3-8hr'!$A:$Y,$IU110+BI$23-$G$23,$IT110)</f>
        <v>48</v>
      </c>
      <c r="BJ110" s="12">
        <f>INDEX('O3-8hr'!$A:$Y,$IU110+BJ$23-$G$23,$IT110)</f>
        <v>44.000000000000007</v>
      </c>
      <c r="BK110" s="12">
        <f>INDEX('O3-8hr'!$A:$Y,$IU110+BK$23-$G$23,$IT110)</f>
        <v>44.000000000000007</v>
      </c>
      <c r="BL110" s="12">
        <f>INDEX('O3-8hr'!$A:$Y,$IU110+BL$23-$G$23,$IT110)</f>
        <v>41</v>
      </c>
      <c r="BM110" s="12">
        <f>INDEX('O3-8hr'!$A:$Y,$IU110+BM$23-$G$23,$IT110)</f>
        <v>49</v>
      </c>
      <c r="BN110" s="12">
        <f>INDEX('O3-8hr'!$A:$Y,$IU110+BN$23-$G$23,$IT110)</f>
        <v>54</v>
      </c>
      <c r="BO110" s="12">
        <f>INDEX('O3-8hr'!$A:$Y,$IU110+BO$23-$G$23,$IT110)</f>
        <v>46</v>
      </c>
      <c r="BP110" s="12">
        <f>INDEX('O3-8hr'!$A:$Y,$IU110+BP$23-$G$23,$IT110)</f>
        <v>40</v>
      </c>
      <c r="BQ110" s="12">
        <f>INDEX('O3-8hr'!$A:$Y,$IU110+BQ$23-$G$23,$IT110)</f>
        <v>49</v>
      </c>
      <c r="BR110" s="12">
        <f>INDEX('O3-8hr'!$A:$Y,$IU110+BR$23-$G$23,$IT110)</f>
        <v>57</v>
      </c>
      <c r="BS110" s="12">
        <f>INDEX('O3-8hr'!$A:$Y,$IU110+BS$23-$G$23,$IT110)</f>
        <v>65</v>
      </c>
      <c r="BT110" s="12">
        <f>INDEX('O3-8hr'!$A:$Y,$IU110+BT$23-$G$23,$IT110)</f>
        <v>69</v>
      </c>
      <c r="BU110" s="12">
        <f>INDEX('O3-8hr'!$A:$Y,$IU110+BU$23-$G$23,$IT110)</f>
        <v>57</v>
      </c>
      <c r="BV110" s="12">
        <f>INDEX('O3-8hr'!$A:$Y,$IU110+BV$23-$G$23,$IT110)</f>
        <v>59.000000000000007</v>
      </c>
      <c r="BW110" s="12">
        <f>INDEX('O3-8hr'!$A:$Y,$IU110+BW$23-$G$23,$IT110)</f>
        <v>67</v>
      </c>
      <c r="BX110" s="12" t="str">
        <f>INDEX('O3-8hr'!$A:$Y,$IU110+BX$23-$G$23,$IT110)</f>
        <v/>
      </c>
      <c r="BY110" s="12" t="str">
        <f>INDEX('O3-8hr'!$A:$Y,$IU110+BY$23-$G$23,$IT110)</f>
        <v/>
      </c>
      <c r="BZ110" s="12">
        <f>INDEX('O3-8hr'!$A:$Y,$IU110+BZ$23-$G$23,$IT110)</f>
        <v>29</v>
      </c>
      <c r="CA110" s="12">
        <f>INDEX('O3-8hr'!$A:$Y,$IU110+CA$23-$G$23,$IT110)</f>
        <v>61.000000000000007</v>
      </c>
      <c r="CB110" s="12">
        <f>INDEX('O3-8hr'!$A:$Y,$IU110+CB$23-$G$23,$IT110)</f>
        <v>34</v>
      </c>
      <c r="CC110" s="12">
        <f>INDEX('O3-8hr'!$A:$Y,$IU110+CC$23-$G$23,$IT110)</f>
        <v>59.000000000000007</v>
      </c>
      <c r="CD110" s="12">
        <f>INDEX('O3-8hr'!$A:$Y,$IU110+CD$23-$G$23,$IT110)</f>
        <v>66</v>
      </c>
      <c r="CE110" s="12">
        <f>INDEX('O3-8hr'!$A:$Y,$IU110+CE$23-$G$23,$IT110)</f>
        <v>57</v>
      </c>
      <c r="CF110" s="12" t="str">
        <f>INDEX('O3-8hr'!$A:$Y,$IU110+CF$23-$G$23,$IT110)</f>
        <v/>
      </c>
      <c r="CG110" s="12">
        <f>INDEX('O3-8hr'!$A:$Y,$IU110+CG$23-$G$23,$IT110)</f>
        <v>46</v>
      </c>
      <c r="CH110" s="12">
        <f>INDEX('O3-8hr'!$A:$Y,$IU110+CH$23-$G$23,$IT110)</f>
        <v>51.000000000000007</v>
      </c>
      <c r="CI110" s="12">
        <f>INDEX('O3-8hr'!$A:$Y,$IU110+CI$23-$G$23,$IT110)</f>
        <v>37.000000000000007</v>
      </c>
      <c r="CJ110" s="12">
        <f>INDEX('O3-8hr'!$A:$Y,$IU110+CJ$23-$G$23,$IT110)</f>
        <v>33</v>
      </c>
      <c r="CK110" s="12">
        <f>INDEX('O3-8hr'!$A:$Y,$IU110+CK$23-$G$23,$IT110)</f>
        <v>59.000000000000007</v>
      </c>
      <c r="CL110" s="12">
        <f>INDEX('O3-8hr'!$A:$Y,$IU110+CL$23-$G$23,$IT110)</f>
        <v>54</v>
      </c>
      <c r="CM110" s="12">
        <f>INDEX('O3-8hr'!$A:$Y,$IU110+CM$23-$G$23,$IT110)</f>
        <v>60</v>
      </c>
      <c r="CN110" s="12">
        <f>INDEX('O3-8hr'!$A:$Y,$IU110+CN$23-$G$23,$IT110)</f>
        <v>59.000000000000007</v>
      </c>
      <c r="CO110" s="12">
        <f>INDEX('O3-8hr'!$A:$Y,$IU110+CO$23-$G$23,$IT110)</f>
        <v>52.000000000000007</v>
      </c>
      <c r="CP110" s="12">
        <f>INDEX('O3-8hr'!$A:$Y,$IU110+CP$23-$G$23,$IT110)</f>
        <v>41</v>
      </c>
      <c r="CQ110" s="12">
        <f>INDEX('O3-8hr'!$A:$Y,$IU110+CQ$23-$G$23,$IT110)</f>
        <v>52.000000000000007</v>
      </c>
      <c r="CR110" s="12">
        <f>INDEX('O3-8hr'!$A:$Y,$IU110+CR$23-$G$23,$IT110)</f>
        <v>53.000000000000007</v>
      </c>
      <c r="CS110" s="12">
        <f>INDEX('O3-8hr'!$A:$Y,$IU110+CS$23-$G$23,$IT110)</f>
        <v>39</v>
      </c>
      <c r="CT110" s="12">
        <f>INDEX('O3-8hr'!$A:$Y,$IU110+CT$23-$G$23,$IT110)</f>
        <v>40</v>
      </c>
      <c r="CU110" s="12">
        <f>INDEX('O3-8hr'!$A:$Y,$IU110+CU$23-$G$23,$IT110)</f>
        <v>29</v>
      </c>
      <c r="CV110" s="12">
        <f>INDEX('O3-8hr'!$A:$Y,$IU110+CV$23-$G$23,$IT110)</f>
        <v>25</v>
      </c>
      <c r="CW110" s="12">
        <f>INDEX('O3-8hr'!$A:$Y,$IU110+CW$23-$G$23,$IT110)</f>
        <v>39</v>
      </c>
      <c r="CX110" s="12">
        <f>INDEX('O3-8hr'!$A:$Y,$IU110+CX$23-$G$23,$IT110)</f>
        <v>39</v>
      </c>
      <c r="CY110" s="12">
        <f>INDEX('O3-8hr'!$A:$Y,$IU110+CY$23-$G$23,$IT110)</f>
        <v>32</v>
      </c>
      <c r="CZ110" s="12">
        <f>INDEX('O3-8hr'!$A:$Y,$IU110+CZ$23-$G$23,$IT110)</f>
        <v>48</v>
      </c>
      <c r="DA110" s="12">
        <f>INDEX('O3-8hr'!$A:$Y,$IU110+DA$23-$G$23,$IT110)</f>
        <v>40</v>
      </c>
      <c r="DB110" s="12">
        <f>INDEX('O3-8hr'!$A:$Y,$IU110+DB$23-$G$23,$IT110)</f>
        <v>49</v>
      </c>
      <c r="DC110" s="12">
        <f>INDEX('O3-8hr'!$A:$Y,$IU110+DC$23-$G$23,$IT110)</f>
        <v>62</v>
      </c>
      <c r="DD110" s="12">
        <f>INDEX('O3-8hr'!$A:$Y,$IU110+DD$23-$G$23,$IT110)</f>
        <v>61.000000000000007</v>
      </c>
      <c r="DE110" s="12">
        <f>INDEX('O3-8hr'!$A:$Y,$IU110+DE$23-$G$23,$IT110)</f>
        <v>72.000000000000014</v>
      </c>
      <c r="DF110" s="12">
        <f>INDEX('O3-8hr'!$A:$Y,$IU110+DF$23-$G$23,$IT110)</f>
        <v>51.000000000000007</v>
      </c>
      <c r="DG110" s="12">
        <f>INDEX('O3-8hr'!$A:$Y,$IU110+DG$23-$G$23,$IT110)</f>
        <v>65</v>
      </c>
      <c r="DH110" s="12">
        <f>INDEX('O3-8hr'!$A:$Y,$IU110+DH$23-$G$23,$IT110)</f>
        <v>57</v>
      </c>
      <c r="DI110" s="12">
        <f>INDEX('O3-8hr'!$A:$Y,$IU110+DI$23-$G$23,$IT110)</f>
        <v>45.000000000000007</v>
      </c>
      <c r="DJ110" s="12">
        <f>INDEX('O3-8hr'!$A:$Y,$IU110+DJ$23-$G$23,$IT110)</f>
        <v>44.000000000000007</v>
      </c>
      <c r="DK110" s="12">
        <f>INDEX('O3-8hr'!$A:$Y,$IU110+DK$23-$G$23,$IT110)</f>
        <v>35</v>
      </c>
      <c r="DL110" s="12">
        <f>INDEX('O3-8hr'!$A:$Y,$IU110+DL$23-$G$23,$IT110)</f>
        <v>34</v>
      </c>
      <c r="DM110" s="12">
        <f>INDEX('O3-8hr'!$A:$Y,$IU110+DM$23-$G$23,$IT110)</f>
        <v>54</v>
      </c>
      <c r="DN110" s="12">
        <f>INDEX('O3-8hr'!$A:$Y,$IU110+DN$23-$G$23,$IT110)</f>
        <v>46</v>
      </c>
      <c r="DO110" s="12">
        <f>INDEX('O3-8hr'!$A:$Y,$IU110+DO$23-$G$23,$IT110)</f>
        <v>42</v>
      </c>
      <c r="DP110" s="12">
        <f>INDEX('O3-8hr'!$A:$Y,$IU110+DP$23-$G$23,$IT110)</f>
        <v>62</v>
      </c>
      <c r="DQ110" s="12">
        <f>INDEX('O3-8hr'!$A:$Y,$IU110+DQ$23-$G$23,$IT110)</f>
        <v>47</v>
      </c>
      <c r="DR110" s="12">
        <f>INDEX('O3-8hr'!$A:$Y,$IU110+DR$23-$G$23,$IT110)</f>
        <v>63</v>
      </c>
      <c r="DS110" s="12">
        <f>INDEX('O3-8hr'!$A:$Y,$IU110+DS$23-$G$23,$IT110)</f>
        <v>45.000000000000007</v>
      </c>
      <c r="DT110" s="12">
        <f>INDEX('O3-8hr'!$A:$Y,$IU110+DT$23-$G$23,$IT110)</f>
        <v>54</v>
      </c>
      <c r="DU110" s="12">
        <f>INDEX('O3-8hr'!$A:$Y,$IU110+DU$23-$G$23,$IT110)</f>
        <v>39</v>
      </c>
      <c r="DV110" s="12">
        <f>INDEX('O3-8hr'!$A:$Y,$IU110+DV$23-$G$23,$IT110)</f>
        <v>43</v>
      </c>
      <c r="DW110" s="12">
        <f>INDEX('O3-8hr'!$A:$Y,$IU110+DW$23-$G$23,$IT110)</f>
        <v>50</v>
      </c>
      <c r="DX110" s="12">
        <f>INDEX('O3-8hr'!$A:$Y,$IU110+DX$23-$G$23,$IT110)</f>
        <v>47</v>
      </c>
      <c r="DY110" s="12">
        <f>INDEX('O3-8hr'!$A:$Y,$IU110+DY$23-$G$23,$IT110)</f>
        <v>67</v>
      </c>
      <c r="DZ110" s="12">
        <f>INDEX('O3-8hr'!$A:$Y,$IU110+DZ$23-$G$23,$IT110)</f>
        <v>30</v>
      </c>
      <c r="EA110" s="12">
        <f>INDEX('O3-8hr'!$A:$Y,$IU110+EA$23-$G$23,$IT110)</f>
        <v>61.000000000000007</v>
      </c>
      <c r="EB110" s="12">
        <f>INDEX('O3-8hr'!$A:$Y,$IU110+EB$23-$G$23,$IT110)</f>
        <v>48</v>
      </c>
      <c r="EC110" s="12">
        <f>INDEX('O3-8hr'!$A:$Y,$IU110+EC$23-$G$23,$IT110)</f>
        <v>53.000000000000007</v>
      </c>
      <c r="ED110" s="12">
        <f>INDEX('O3-8hr'!$A:$Y,$IU110+ED$23-$G$23,$IT110)</f>
        <v>37.000000000000007</v>
      </c>
      <c r="EE110" s="12">
        <f>INDEX('O3-8hr'!$A:$Y,$IU110+EE$23-$G$23,$IT110)</f>
        <v>46</v>
      </c>
      <c r="EF110" s="12">
        <f>INDEX('O3-8hr'!$A:$Y,$IU110+EF$23-$G$23,$IT110)</f>
        <v>40</v>
      </c>
      <c r="EG110" s="12">
        <f>INDEX('O3-8hr'!$A:$Y,$IU110+EG$23-$G$23,$IT110)</f>
        <v>48</v>
      </c>
      <c r="EH110" s="12">
        <f>INDEX('O3-8hr'!$A:$Y,$IU110+EH$23-$G$23,$IT110)</f>
        <v>59.000000000000007</v>
      </c>
      <c r="EI110" s="12">
        <f>INDEX('O3-8hr'!$A:$Y,$IU110+EI$23-$G$23,$IT110)</f>
        <v>56</v>
      </c>
      <c r="EJ110" s="12">
        <f>INDEX('O3-8hr'!$A:$Y,$IU110+EJ$23-$G$23,$IT110)</f>
        <v>58</v>
      </c>
      <c r="EK110" s="12">
        <f>INDEX('O3-8hr'!$A:$Y,$IU110+EK$23-$G$23,$IT110)</f>
        <v>47</v>
      </c>
      <c r="EL110" s="12">
        <f>INDEX('O3-8hr'!$A:$Y,$IU110+EL$23-$G$23,$IT110)</f>
        <v>38</v>
      </c>
      <c r="EM110" s="12">
        <f>INDEX('O3-8hr'!$A:$Y,$IU110+EM$23-$G$23,$IT110)</f>
        <v>35</v>
      </c>
      <c r="EN110" s="12">
        <f>INDEX('O3-8hr'!$A:$Y,$IU110+EN$23-$G$23,$IT110)</f>
        <v>48</v>
      </c>
      <c r="EO110" s="12">
        <f>INDEX('O3-8hr'!$A:$Y,$IU110+EO$23-$G$23,$IT110)</f>
        <v>56</v>
      </c>
      <c r="EP110" s="12">
        <f>INDEX('O3-8hr'!$A:$Y,$IU110+EP$23-$G$23,$IT110)</f>
        <v>44.000000000000007</v>
      </c>
      <c r="EQ110" s="12">
        <f>INDEX('O3-8hr'!$A:$Y,$IU110+EQ$23-$G$23,$IT110)</f>
        <v>52.000000000000007</v>
      </c>
      <c r="ER110" s="12">
        <f>INDEX('O3-8hr'!$A:$Y,$IU110+ER$23-$G$23,$IT110)</f>
        <v>68</v>
      </c>
      <c r="ES110" s="12">
        <f>INDEX('O3-8hr'!$A:$Y,$IU110+ES$23-$G$23,$IT110)</f>
        <v>56</v>
      </c>
      <c r="ET110" s="12">
        <f>INDEX('O3-8hr'!$A:$Y,$IU110+ET$23-$G$23,$IT110)</f>
        <v>52.000000000000007</v>
      </c>
      <c r="EU110" s="12">
        <f>INDEX('O3-8hr'!$A:$Y,$IU110+EU$23-$G$23,$IT110)</f>
        <v>58</v>
      </c>
      <c r="EV110" s="12">
        <f>INDEX('O3-8hr'!$A:$Y,$IU110+EV$23-$G$23,$IT110)</f>
        <v>54</v>
      </c>
      <c r="EW110" s="12">
        <f>INDEX('O3-8hr'!$A:$Y,$IU110+EW$23-$G$23,$IT110)</f>
        <v>54</v>
      </c>
      <c r="EX110" s="12">
        <f>INDEX('O3-8hr'!$A:$Y,$IU110+EX$23-$G$23,$IT110)</f>
        <v>52.000000000000007</v>
      </c>
      <c r="EY110" s="12">
        <f>INDEX('O3-8hr'!$A:$Y,$IU110+EY$23-$G$23,$IT110)</f>
        <v>46</v>
      </c>
      <c r="EZ110" s="12">
        <f>INDEX('O3-8hr'!$A:$Y,$IU110+EZ$23-$G$23,$IT110)</f>
        <v>59.000000000000007</v>
      </c>
      <c r="FA110" s="12">
        <f>INDEX('O3-8hr'!$A:$Y,$IU110+FA$23-$G$23,$IT110)</f>
        <v>53.000000000000007</v>
      </c>
      <c r="FB110" s="12">
        <f>INDEX('O3-8hr'!$A:$Y,$IU110+FB$23-$G$23,$IT110)</f>
        <v>39</v>
      </c>
      <c r="FC110" s="12">
        <f>INDEX('O3-8hr'!$A:$Y,$IU110+FC$23-$G$23,$IT110)</f>
        <v>61.000000000000007</v>
      </c>
      <c r="FD110" s="12">
        <f>INDEX('O3-8hr'!$A:$Y,$IU110+FD$23-$G$23,$IT110)</f>
        <v>60</v>
      </c>
      <c r="FE110" s="12">
        <f>INDEX('O3-8hr'!$A:$Y,$IU110+FE$23-$G$23,$IT110)</f>
        <v>48</v>
      </c>
      <c r="FF110" s="12">
        <f>INDEX('O3-8hr'!$A:$Y,$IU110+FF$23-$G$23,$IT110)</f>
        <v>54</v>
      </c>
      <c r="FG110" s="12">
        <f>INDEX('O3-8hr'!$A:$Y,$IU110+FG$23-$G$23,$IT110)</f>
        <v>60</v>
      </c>
      <c r="FH110" s="12">
        <f>INDEX('O3-8hr'!$A:$Y,$IU110+FH$23-$G$23,$IT110)</f>
        <v>66</v>
      </c>
      <c r="FI110" s="12">
        <f>INDEX('O3-8hr'!$A:$Y,$IU110+FI$23-$G$23,$IT110)</f>
        <v>49</v>
      </c>
      <c r="FJ110" s="12">
        <f>INDEX('O3-8hr'!$A:$Y,$IU110+FJ$23-$G$23,$IT110)</f>
        <v>43</v>
      </c>
      <c r="FK110" s="12">
        <f>INDEX('O3-8hr'!$A:$Y,$IU110+FK$23-$G$23,$IT110)</f>
        <v>36.000000000000007</v>
      </c>
      <c r="FL110" s="12">
        <f>INDEX('O3-8hr'!$A:$Y,$IU110+FL$23-$G$23,$IT110)</f>
        <v>50</v>
      </c>
      <c r="FM110" s="12">
        <f>INDEX('O3-8hr'!$A:$Y,$IU110+FM$23-$G$23,$IT110)</f>
        <v>33</v>
      </c>
      <c r="FN110" s="12">
        <f>INDEX('O3-8hr'!$A:$Y,$IU110+FN$23-$G$23,$IT110)</f>
        <v>36.000000000000007</v>
      </c>
      <c r="FO110" s="12">
        <f>INDEX('O3-8hr'!$A:$Y,$IU110+FO$23-$G$23,$IT110)</f>
        <v>48</v>
      </c>
      <c r="FP110" s="12">
        <f>INDEX('O3-8hr'!$A:$Y,$IU110+FP$23-$G$23,$IT110)</f>
        <v>53.000000000000007</v>
      </c>
      <c r="FQ110" s="12">
        <f>INDEX('O3-8hr'!$A:$Y,$IU110+FQ$23-$G$23,$IT110)</f>
        <v>69</v>
      </c>
      <c r="FR110" s="12">
        <f>INDEX('O3-8hr'!$A:$Y,$IU110+FR$23-$G$23,$IT110)</f>
        <v>65</v>
      </c>
      <c r="FS110" s="12">
        <f>INDEX('O3-8hr'!$A:$Y,$IU110+FS$23-$G$23,$IT110)</f>
        <v>54</v>
      </c>
      <c r="FT110" s="12">
        <f>INDEX('O3-8hr'!$A:$Y,$IU110+FT$23-$G$23,$IT110)</f>
        <v>58</v>
      </c>
      <c r="FU110" s="12">
        <f>INDEX('O3-8hr'!$A:$Y,$IU110+FU$23-$G$23,$IT110)</f>
        <v>44.000000000000007</v>
      </c>
      <c r="FV110" s="12">
        <f>INDEX('O3-8hr'!$A:$Y,$IU110+FV$23-$G$23,$IT110)</f>
        <v>39</v>
      </c>
      <c r="FW110" s="12">
        <f>INDEX('O3-8hr'!$A:$Y,$IU110+FW$23-$G$23,$IT110)</f>
        <v>25</v>
      </c>
      <c r="FX110" s="12">
        <f>INDEX('O3-8hr'!$A:$Y,$IU110+FX$23-$G$23,$IT110)</f>
        <v>64</v>
      </c>
      <c r="FY110" s="12">
        <f>INDEX('O3-8hr'!$A:$Y,$IU110+FY$23-$G$23,$IT110)</f>
        <v>58</v>
      </c>
      <c r="FZ110" s="12">
        <f>INDEX('O3-8hr'!$A:$Y,$IU110+FZ$23-$G$23,$IT110)</f>
        <v>72.000000000000014</v>
      </c>
      <c r="GA110" s="12">
        <f>INDEX('O3-8hr'!$A:$Y,$IU110+GA$23-$G$23,$IT110)</f>
        <v>61.000000000000007</v>
      </c>
      <c r="GB110" s="12">
        <f>INDEX('O3-8hr'!$A:$Y,$IU110+GB$23-$G$23,$IT110)</f>
        <v>71.000000000000014</v>
      </c>
      <c r="GC110" s="12">
        <f>INDEX('O3-8hr'!$A:$Y,$IU110+GC$23-$G$23,$IT110)</f>
        <v>59.000000000000007</v>
      </c>
      <c r="GD110" s="12">
        <f>INDEX('O3-8hr'!$A:$Y,$IU110+GD$23-$G$23,$IT110)</f>
        <v>45.000000000000007</v>
      </c>
      <c r="GE110" s="12">
        <f>INDEX('O3-8hr'!$A:$Y,$IU110+GE$23-$G$23,$IT110)</f>
        <v>53.000000000000007</v>
      </c>
      <c r="GF110" s="12">
        <f>INDEX('O3-8hr'!$A:$Y,$IU110+GF$23-$G$23,$IT110)</f>
        <v>58</v>
      </c>
      <c r="GG110" s="12">
        <f>INDEX('O3-8hr'!$A:$Y,$IU110+GG$23-$G$23,$IT110)</f>
        <v>58</v>
      </c>
      <c r="GH110" s="12">
        <f>INDEX('O3-8hr'!$A:$Y,$IU110+GH$23-$G$23,$IT110)</f>
        <v>61.000000000000007</v>
      </c>
      <c r="GI110" s="12">
        <f>INDEX('O3-8hr'!$A:$Y,$IU110+GI$23-$G$23,$IT110)</f>
        <v>71.000000000000014</v>
      </c>
      <c r="GJ110" s="12">
        <f>INDEX('O3-8hr'!$A:$Y,$IU110+GJ$23-$G$23,$IT110)</f>
        <v>63</v>
      </c>
      <c r="GK110" s="12">
        <f>INDEX('O3-8hr'!$A:$Y,$IU110+GK$23-$G$23,$IT110)</f>
        <v>75</v>
      </c>
      <c r="GL110" s="12">
        <f>INDEX('O3-8hr'!$A:$Y,$IU110+GL$23-$G$23,$IT110)</f>
        <v>62</v>
      </c>
      <c r="GM110" s="12">
        <f>INDEX('O3-8hr'!$A:$Y,$IU110+GM$23-$G$23,$IT110)</f>
        <v>32</v>
      </c>
      <c r="GN110" s="12">
        <f>INDEX('O3-8hr'!$A:$Y,$IU110+GN$23-$G$23,$IT110)</f>
        <v>39</v>
      </c>
      <c r="GO110" s="12">
        <f>INDEX('O3-8hr'!$A:$Y,$IU110+GO$23-$G$23,$IT110)</f>
        <v>45.000000000000007</v>
      </c>
      <c r="GP110" s="12">
        <f>INDEX('O3-8hr'!$A:$Y,$IU110+GP$23-$G$23,$IT110)</f>
        <v>47</v>
      </c>
      <c r="GQ110" s="12">
        <f>INDEX('O3-8hr'!$A:$Y,$IU110+GQ$23-$G$23,$IT110)</f>
        <v>37.000000000000007</v>
      </c>
      <c r="GR110" s="12">
        <f>INDEX('O3-8hr'!$A:$Y,$IU110+GR$23-$G$23,$IT110)</f>
        <v>30</v>
      </c>
      <c r="GS110" s="12">
        <f>INDEX('O3-8hr'!$A:$Y,$IU110+GS$23-$G$23,$IT110)</f>
        <v>38</v>
      </c>
      <c r="GT110" s="12">
        <f>INDEX('O3-8hr'!$A:$Y,$IU110+GT$23-$G$23,$IT110)</f>
        <v>41</v>
      </c>
      <c r="GU110" s="12">
        <f>INDEX('O3-8hr'!$A:$Y,$IU110+GU$23-$G$23,$IT110)</f>
        <v>25</v>
      </c>
      <c r="GV110" s="12">
        <f>INDEX('O3-8hr'!$A:$Y,$IU110+GV$23-$G$23,$IT110)</f>
        <v>43</v>
      </c>
      <c r="GW110" s="12">
        <f>INDEX('O3-8hr'!$A:$Y,$IU110+GW$23-$G$23,$IT110)</f>
        <v>64</v>
      </c>
      <c r="GX110" s="12">
        <f>INDEX('O3-8hr'!$A:$Y,$IU110+GX$23-$G$23,$IT110)</f>
        <v>76</v>
      </c>
      <c r="GY110" s="12">
        <f>INDEX('O3-8hr'!$A:$Y,$IU110+GY$23-$G$23,$IT110)</f>
        <v>76</v>
      </c>
      <c r="GZ110" s="12">
        <f>INDEX('O3-8hr'!$A:$Y,$IU110+GZ$23-$G$23,$IT110)</f>
        <v>61.000000000000007</v>
      </c>
      <c r="HA110" s="12">
        <f>INDEX('O3-8hr'!$A:$Y,$IU110+HA$23-$G$23,$IT110)</f>
        <v>48</v>
      </c>
      <c r="HB110" s="12">
        <f>INDEX('O3-8hr'!$A:$Y,$IU110+HB$23-$G$23,$IT110)</f>
        <v>35</v>
      </c>
      <c r="HC110" s="12">
        <f>INDEX('O3-8hr'!$A:$Y,$IU110+HC$23-$G$23,$IT110)</f>
        <v>33</v>
      </c>
      <c r="HD110" s="12">
        <f>INDEX('O3-8hr'!$A:$Y,$IU110+HD$23-$G$23,$IT110)</f>
        <v>32</v>
      </c>
      <c r="HE110" s="12">
        <f>INDEX('O3-8hr'!$A:$Y,$IU110+HE$23-$G$23,$IT110)</f>
        <v>50</v>
      </c>
      <c r="HF110" s="12">
        <f>INDEX('O3-8hr'!$A:$Y,$IU110+HF$23-$G$23,$IT110)</f>
        <v>43</v>
      </c>
      <c r="HG110" s="12">
        <f>INDEX('O3-8hr'!$A:$Y,$IU110+HG$23-$G$23,$IT110)</f>
        <v>29</v>
      </c>
      <c r="HH110" s="12">
        <f>INDEX('O3-8hr'!$A:$Y,$IU110+HH$23-$G$23,$IT110)</f>
        <v>31</v>
      </c>
      <c r="HI110" s="12">
        <f>INDEX('O3-8hr'!$A:$Y,$IU110+HI$23-$G$23,$IT110)</f>
        <v>30</v>
      </c>
      <c r="HJ110" s="12">
        <f>INDEX('O3-8hr'!$A:$Y,$IU110+HJ$23-$G$23,$IT110)</f>
        <v>36.000000000000007</v>
      </c>
      <c r="HK110" s="12">
        <f>INDEX('O3-8hr'!$A:$Y,$IU110+HK$23-$G$23,$IT110)</f>
        <v>28</v>
      </c>
      <c r="HL110" s="12">
        <f>INDEX('O3-8hr'!$A:$Y,$IU110+HL$23-$G$23,$IT110)</f>
        <v>26.000000000000004</v>
      </c>
      <c r="HM110" s="12">
        <f>INDEX('O3-8hr'!$A:$Y,$IU110+HM$23-$G$23,$IT110)</f>
        <v>20</v>
      </c>
      <c r="HN110" s="12">
        <f>INDEX('O3-8hr'!$A:$Y,$IU110+HN$23-$G$23,$IT110)</f>
        <v>22.000000000000004</v>
      </c>
      <c r="HO110" s="12">
        <f>INDEX('O3-8hr'!$A:$Y,$IU110+HO$23-$G$23,$IT110)</f>
        <v>23</v>
      </c>
      <c r="HP110" s="12">
        <f>INDEX('O3-8hr'!$A:$Y,$IU110+HP$23-$G$23,$IT110)</f>
        <v>30</v>
      </c>
      <c r="HQ110" s="12">
        <f>INDEX('O3-8hr'!$A:$Y,$IU110+HQ$23-$G$23,$IT110)</f>
        <v>31</v>
      </c>
      <c r="HR110" s="12">
        <f>INDEX('O3-8hr'!$A:$Y,$IU110+HR$23-$G$23,$IT110)</f>
        <v>34</v>
      </c>
      <c r="HS110" s="12">
        <f>INDEX('O3-8hr'!$A:$Y,$IU110+HS$23-$G$23,$IT110)</f>
        <v>27</v>
      </c>
      <c r="HT110" s="12">
        <f>INDEX('O3-8hr'!$A:$Y,$IU110+HT$23-$G$23,$IT110)</f>
        <v>37.000000000000007</v>
      </c>
      <c r="HU110" s="12">
        <f>INDEX('O3-8hr'!$A:$Y,$IU110+HU$23-$G$23,$IT110)</f>
        <v>43</v>
      </c>
      <c r="HV110" s="12">
        <f>INDEX('O3-8hr'!$A:$Y,$IU110+HV$23-$G$23,$IT110)</f>
        <v>32</v>
      </c>
      <c r="HW110" s="12">
        <f>INDEX('O3-8hr'!$A:$Y,$IU110+HW$23-$G$23,$IT110)</f>
        <v>41</v>
      </c>
      <c r="HX110" s="12">
        <f>INDEX('O3-8hr'!$A:$Y,$IU110+HX$23-$G$23,$IT110)</f>
        <v>50</v>
      </c>
      <c r="HY110" s="12">
        <f>INDEX('O3-8hr'!$A:$Y,$IU110+HY$23-$G$23,$IT110)</f>
        <v>41</v>
      </c>
      <c r="HZ110" s="12">
        <f>INDEX('O3-8hr'!$A:$Y,$IU110+HZ$23-$G$23,$IT110)</f>
        <v>21</v>
      </c>
      <c r="IA110" s="12">
        <f>INDEX('O3-8hr'!$A:$Y,$IU110+IA$23-$G$23,$IT110)</f>
        <v>33</v>
      </c>
      <c r="IB110" s="12">
        <f>INDEX('O3-8hr'!$A:$Y,$IU110+IB$23-$G$23,$IT110)</f>
        <v>40</v>
      </c>
      <c r="IC110" s="12">
        <f>INDEX('O3-8hr'!$A:$Y,$IU110+IC$23-$G$23,$IT110)</f>
        <v>31</v>
      </c>
      <c r="ID110" s="12">
        <f>INDEX('O3-8hr'!$A:$Y,$IU110+ID$23-$G$23,$IT110)</f>
        <v>27</v>
      </c>
      <c r="IE110" s="12">
        <f>INDEX('O3-8hr'!$A:$Y,$IU110+IE$23-$G$23,$IT110)</f>
        <v>33</v>
      </c>
      <c r="IF110" s="12">
        <f>INDEX('O3-8hr'!$A:$Y,$IU110+IF$23-$G$23,$IT110)</f>
        <v>43</v>
      </c>
      <c r="IG110" s="12">
        <f>INDEX('O3-8hr'!$A:$Y,$IU110+IG$23-$G$23,$IT110)</f>
        <v>49</v>
      </c>
      <c r="IH110" s="12">
        <f>INDEX('O3-8hr'!$A:$Y,$IU110+IH$23-$G$23,$IT110)</f>
        <v>52.000000000000007</v>
      </c>
      <c r="II110" s="12">
        <f>INDEX('O3-8hr'!$A:$Y,$IU110+II$23-$G$23,$IT110)</f>
        <v>39</v>
      </c>
      <c r="IJ110" s="12">
        <f>INDEX('O3-8hr'!$A:$Y,$IU110+IJ$23-$G$23,$IT110)</f>
        <v>33</v>
      </c>
      <c r="IK110" s="12">
        <f>INDEX('O3-8hr'!$A:$Y,$IU110+IK$23-$G$23,$IT110)</f>
        <v>29</v>
      </c>
      <c r="IL110" s="12">
        <f>INDEX('O3-8hr'!$A:$Y,$IU110+IL$23-$G$23,$IT110)</f>
        <v>24</v>
      </c>
      <c r="IM110" s="12">
        <f>INDEX('O3-8hr'!$A:$Y,$IU110+IM$23-$G$23,$IT110)</f>
        <v>28</v>
      </c>
      <c r="IN110" s="12">
        <f>INDEX('O3-8hr'!$A:$Y,$IU110+IN$23-$G$23,$IT110)</f>
        <v>31</v>
      </c>
      <c r="IO110" s="12">
        <f>INDEX('O3-8hr'!$A:$Y,$IU110+IO$23-$G$23,$IT110)</f>
        <v>33</v>
      </c>
      <c r="IP110" s="12">
        <f>INDEX('O3-8hr'!$A:$Y,$IU110+IP$23-$G$23,$IT110)</f>
        <v>21</v>
      </c>
      <c r="IQ110" s="17">
        <f>INDEX('O3-8hr'!$A:$Y,$IU110+IQ$23-$G$23,$IT110)</f>
        <v>31</v>
      </c>
      <c r="IR110" s="26">
        <f t="shared" si="60"/>
        <v>76</v>
      </c>
      <c r="IT110" s="26">
        <f>MATCH($B110,'O3-8hr'!$1:$1,0)</f>
        <v>13</v>
      </c>
      <c r="IU110" s="38">
        <f>MATCH(DATE($A110,$IT$19,$IU$19),'O3-8hr'!$B:$B,0)</f>
        <v>65</v>
      </c>
    </row>
    <row r="111" spans="1:255" ht="12.75" customHeight="1" x14ac:dyDescent="0.2">
      <c r="A111" s="26">
        <v>2015</v>
      </c>
      <c r="B111" s="26">
        <v>340010006</v>
      </c>
      <c r="C111" s="88">
        <f>INDEX(Sites!$A:$N,MATCH($B111,Sites!$A:$A,0),2)</f>
        <v>39.464872</v>
      </c>
      <c r="D111" s="26" t="str">
        <f>INDEX(Sites!$A:$N,MATCH($B111,Sites!$A:$A,0),4)</f>
        <v>NJ</v>
      </c>
      <c r="E111" s="26" t="str">
        <f>INDEX(Sites!$A:$N,MATCH($B111,Sites!$A:$A,0),10)</f>
        <v>5.0</v>
      </c>
      <c r="F111" s="148" t="str">
        <f>INDEX(Sites!$A:$N,MATCH($B111,Sites!$A:$A,0),6)</f>
        <v>Brigantine</v>
      </c>
      <c r="G111" s="18">
        <f>INDEX('O3-8hr'!$A:$Y,$IU111+G$23-$G$23,$IT111)</f>
        <v>35</v>
      </c>
      <c r="H111" s="12">
        <f>INDEX('O3-8hr'!$A:$Y,$IU111+H$23-$G$23,$IT111)</f>
        <v>47</v>
      </c>
      <c r="I111" s="12">
        <f>INDEX('O3-8hr'!$A:$Y,$IU111+I$23-$G$23,$IT111)</f>
        <v>41</v>
      </c>
      <c r="J111" s="12">
        <f>INDEX('O3-8hr'!$A:$Y,$IU111+J$23-$G$23,$IT111)</f>
        <v>21</v>
      </c>
      <c r="K111" s="12">
        <f>INDEX('O3-8hr'!$A:$Y,$IU111+K$23-$G$23,$IT111)</f>
        <v>40</v>
      </c>
      <c r="L111" s="12">
        <f>INDEX('O3-8hr'!$A:$Y,$IU111+L$23-$G$23,$IT111)</f>
        <v>31</v>
      </c>
      <c r="M111" s="12">
        <f>INDEX('O3-8hr'!$A:$Y,$IU111+M$23-$G$23,$IT111)</f>
        <v>43</v>
      </c>
      <c r="N111" s="12">
        <f>INDEX('O3-8hr'!$A:$Y,$IU111+N$23-$G$23,$IT111)</f>
        <v>58</v>
      </c>
      <c r="O111" s="12">
        <f>INDEX('O3-8hr'!$A:$Y,$IU111+O$23-$G$23,$IT111)</f>
        <v>52.000000000000007</v>
      </c>
      <c r="P111" s="12">
        <f>INDEX('O3-8hr'!$A:$Y,$IU111+P$23-$G$23,$IT111)</f>
        <v>43</v>
      </c>
      <c r="Q111" s="12">
        <f>INDEX('O3-8hr'!$A:$Y,$IU111+Q$23-$G$23,$IT111)</f>
        <v>43</v>
      </c>
      <c r="R111" s="12">
        <f>INDEX('O3-8hr'!$A:$Y,$IU111+R$23-$G$23,$IT111)</f>
        <v>46</v>
      </c>
      <c r="S111" s="12">
        <f>INDEX('O3-8hr'!$A:$Y,$IU111+S$23-$G$23,$IT111)</f>
        <v>45.000000000000007</v>
      </c>
      <c r="T111" s="12">
        <f>INDEX('O3-8hr'!$A:$Y,$IU111+T$23-$G$23,$IT111)</f>
        <v>42</v>
      </c>
      <c r="U111" s="12">
        <f>INDEX('O3-8hr'!$A:$Y,$IU111+U$23-$G$23,$IT111)</f>
        <v>38</v>
      </c>
      <c r="V111" s="12">
        <f>INDEX('O3-8hr'!$A:$Y,$IU111+V$23-$G$23,$IT111)</f>
        <v>42</v>
      </c>
      <c r="W111" s="12">
        <f>INDEX('O3-8hr'!$A:$Y,$IU111+W$23-$G$23,$IT111)</f>
        <v>44.000000000000007</v>
      </c>
      <c r="X111" s="12">
        <f>INDEX('O3-8hr'!$A:$Y,$IU111+X$23-$G$23,$IT111)</f>
        <v>44.000000000000007</v>
      </c>
      <c r="Y111" s="12">
        <f>INDEX('O3-8hr'!$A:$Y,$IU111+Y$23-$G$23,$IT111)</f>
        <v>43</v>
      </c>
      <c r="Z111" s="12">
        <f>INDEX('O3-8hr'!$A:$Y,$IU111+Z$23-$G$23,$IT111)</f>
        <v>44.000000000000007</v>
      </c>
      <c r="AA111" s="12">
        <f>INDEX('O3-8hr'!$A:$Y,$IU111+AA$23-$G$23,$IT111)</f>
        <v>41</v>
      </c>
      <c r="AB111" s="12">
        <f>INDEX('O3-8hr'!$A:$Y,$IU111+AB$23-$G$23,$IT111)</f>
        <v>43</v>
      </c>
      <c r="AC111" s="12">
        <f>INDEX('O3-8hr'!$A:$Y,$IU111+AC$23-$G$23,$IT111)</f>
        <v>36.000000000000007</v>
      </c>
      <c r="AD111" s="12">
        <f>INDEX('O3-8hr'!$A:$Y,$IU111+AD$23-$G$23,$IT111)</f>
        <v>31</v>
      </c>
      <c r="AE111" s="12">
        <f>INDEX('O3-8hr'!$A:$Y,$IU111+AE$23-$G$23,$IT111)</f>
        <v>39</v>
      </c>
      <c r="AF111" s="12">
        <f>INDEX('O3-8hr'!$A:$Y,$IU111+AF$23-$G$23,$IT111)</f>
        <v>40</v>
      </c>
      <c r="AG111" s="12">
        <f>INDEX('O3-8hr'!$A:$Y,$IU111+AG$23-$G$23,$IT111)</f>
        <v>31</v>
      </c>
      <c r="AH111" s="12">
        <f>INDEX('O3-8hr'!$A:$Y,$IU111+AH$23-$G$23,$IT111)</f>
        <v>37.000000000000007</v>
      </c>
      <c r="AI111" s="12">
        <f>INDEX('O3-8hr'!$A:$Y,$IU111+AI$23-$G$23,$IT111)</f>
        <v>43</v>
      </c>
      <c r="AJ111" s="12">
        <f>INDEX('O3-8hr'!$A:$Y,$IU111+AJ$23-$G$23,$IT111)</f>
        <v>42</v>
      </c>
      <c r="AK111" s="12">
        <f>INDEX('O3-8hr'!$A:$Y,$IU111+AK$23-$G$23,$IT111)</f>
        <v>44.000000000000007</v>
      </c>
      <c r="AL111" s="12">
        <f>INDEX('O3-8hr'!$A:$Y,$IU111+AL$23-$G$23,$IT111)</f>
        <v>43</v>
      </c>
      <c r="AM111" s="12">
        <f>INDEX('O3-8hr'!$A:$Y,$IU111+AM$23-$G$23,$IT111)</f>
        <v>49</v>
      </c>
      <c r="AN111" s="12">
        <f>INDEX('O3-8hr'!$A:$Y,$IU111+AN$23-$G$23,$IT111)</f>
        <v>40</v>
      </c>
      <c r="AO111" s="12">
        <f>INDEX('O3-8hr'!$A:$Y,$IU111+AO$23-$G$23,$IT111)</f>
        <v>41</v>
      </c>
      <c r="AP111" s="12">
        <f>INDEX('O3-8hr'!$A:$Y,$IU111+AP$23-$G$23,$IT111)</f>
        <v>47</v>
      </c>
      <c r="AQ111" s="12">
        <f>INDEX('O3-8hr'!$A:$Y,$IU111+AQ$23-$G$23,$IT111)</f>
        <v>46</v>
      </c>
      <c r="AR111" s="12">
        <f>INDEX('O3-8hr'!$A:$Y,$IU111+AR$23-$G$23,$IT111)</f>
        <v>41</v>
      </c>
      <c r="AS111" s="12">
        <f>INDEX('O3-8hr'!$A:$Y,$IU111+AS$23-$G$23,$IT111)</f>
        <v>43</v>
      </c>
      <c r="AT111" s="12">
        <f>INDEX('O3-8hr'!$A:$Y,$IU111+AT$23-$G$23,$IT111)</f>
        <v>42</v>
      </c>
      <c r="AU111" s="12">
        <f>INDEX('O3-8hr'!$A:$Y,$IU111+AU$23-$G$23,$IT111)</f>
        <v>33</v>
      </c>
      <c r="AV111" s="12">
        <f>INDEX('O3-8hr'!$A:$Y,$IU111+AV$23-$G$23,$IT111)</f>
        <v>51.000000000000007</v>
      </c>
      <c r="AW111" s="12">
        <f>INDEX('O3-8hr'!$A:$Y,$IU111+AW$23-$G$23,$IT111)</f>
        <v>48</v>
      </c>
      <c r="AX111" s="12">
        <f>INDEX('O3-8hr'!$A:$Y,$IU111+AX$23-$G$23,$IT111)</f>
        <v>51.000000000000007</v>
      </c>
      <c r="AY111" s="12">
        <f>INDEX('O3-8hr'!$A:$Y,$IU111+AY$23-$G$23,$IT111)</f>
        <v>31</v>
      </c>
      <c r="AZ111" s="12">
        <f>INDEX('O3-8hr'!$A:$Y,$IU111+AZ$23-$G$23,$IT111)</f>
        <v>46</v>
      </c>
      <c r="BA111" s="12">
        <f>INDEX('O3-8hr'!$A:$Y,$IU111+BA$23-$G$23,$IT111)</f>
        <v>49</v>
      </c>
      <c r="BB111" s="12">
        <f>INDEX('O3-8hr'!$A:$Y,$IU111+BB$23-$G$23,$IT111)</f>
        <v>40</v>
      </c>
      <c r="BC111" s="12">
        <f>INDEX('O3-8hr'!$A:$Y,$IU111+BC$23-$G$23,$IT111)</f>
        <v>53.000000000000007</v>
      </c>
      <c r="BD111" s="12">
        <f>INDEX('O3-8hr'!$A:$Y,$IU111+BD$23-$G$23,$IT111)</f>
        <v>41</v>
      </c>
      <c r="BE111" s="12">
        <f>INDEX('O3-8hr'!$A:$Y,$IU111+BE$23-$G$23,$IT111)</f>
        <v>42</v>
      </c>
      <c r="BF111" s="12">
        <f>INDEX('O3-8hr'!$A:$Y,$IU111+BF$23-$G$23,$IT111)</f>
        <v>47</v>
      </c>
      <c r="BG111" s="12">
        <f>INDEX('O3-8hr'!$A:$Y,$IU111+BG$23-$G$23,$IT111)</f>
        <v>48</v>
      </c>
      <c r="BH111" s="12">
        <f>INDEX('O3-8hr'!$A:$Y,$IU111+BH$23-$G$23,$IT111)</f>
        <v>40</v>
      </c>
      <c r="BI111" s="12">
        <f>INDEX('O3-8hr'!$A:$Y,$IU111+BI$23-$G$23,$IT111)</f>
        <v>47</v>
      </c>
      <c r="BJ111" s="12">
        <f>INDEX('O3-8hr'!$A:$Y,$IU111+BJ$23-$G$23,$IT111)</f>
        <v>43</v>
      </c>
      <c r="BK111" s="12">
        <f>INDEX('O3-8hr'!$A:$Y,$IU111+BK$23-$G$23,$IT111)</f>
        <v>42</v>
      </c>
      <c r="BL111" s="12">
        <f>INDEX('O3-8hr'!$A:$Y,$IU111+BL$23-$G$23,$IT111)</f>
        <v>42</v>
      </c>
      <c r="BM111" s="12">
        <f>INDEX('O3-8hr'!$A:$Y,$IU111+BM$23-$G$23,$IT111)</f>
        <v>42</v>
      </c>
      <c r="BN111" s="12">
        <f>INDEX('O3-8hr'!$A:$Y,$IU111+BN$23-$G$23,$IT111)</f>
        <v>48</v>
      </c>
      <c r="BO111" s="12">
        <f>INDEX('O3-8hr'!$A:$Y,$IU111+BO$23-$G$23,$IT111)</f>
        <v>40</v>
      </c>
      <c r="BP111" s="12">
        <f>INDEX('O3-8hr'!$A:$Y,$IU111+BP$23-$G$23,$IT111)</f>
        <v>39</v>
      </c>
      <c r="BQ111" s="12">
        <f>INDEX('O3-8hr'!$A:$Y,$IU111+BQ$23-$G$23,$IT111)</f>
        <v>43</v>
      </c>
      <c r="BR111" s="12">
        <f>INDEX('O3-8hr'!$A:$Y,$IU111+BR$23-$G$23,$IT111)</f>
        <v>48</v>
      </c>
      <c r="BS111" s="12">
        <f>INDEX('O3-8hr'!$A:$Y,$IU111+BS$23-$G$23,$IT111)</f>
        <v>57</v>
      </c>
      <c r="BT111" s="12">
        <f>INDEX('O3-8hr'!$A:$Y,$IU111+BT$23-$G$23,$IT111)</f>
        <v>55</v>
      </c>
      <c r="BU111" s="12">
        <f>INDEX('O3-8hr'!$A:$Y,$IU111+BU$23-$G$23,$IT111)</f>
        <v>56</v>
      </c>
      <c r="BV111" s="12">
        <f>INDEX('O3-8hr'!$A:$Y,$IU111+BV$23-$G$23,$IT111)</f>
        <v>53.000000000000007</v>
      </c>
      <c r="BW111" s="12">
        <f>INDEX('O3-8hr'!$A:$Y,$IU111+BW$23-$G$23,$IT111)</f>
        <v>54</v>
      </c>
      <c r="BX111" s="12">
        <f>INDEX('O3-8hr'!$A:$Y,$IU111+BX$23-$G$23,$IT111)</f>
        <v>35</v>
      </c>
      <c r="BY111" s="12">
        <f>INDEX('O3-8hr'!$A:$Y,$IU111+BY$23-$G$23,$IT111)</f>
        <v>23</v>
      </c>
      <c r="BZ111" s="12">
        <f>INDEX('O3-8hr'!$A:$Y,$IU111+BZ$23-$G$23,$IT111)</f>
        <v>23</v>
      </c>
      <c r="CA111" s="12">
        <f>INDEX('O3-8hr'!$A:$Y,$IU111+CA$23-$G$23,$IT111)</f>
        <v>49</v>
      </c>
      <c r="CB111" s="12">
        <f>INDEX('O3-8hr'!$A:$Y,$IU111+CB$23-$G$23,$IT111)</f>
        <v>36.000000000000007</v>
      </c>
      <c r="CC111" s="12">
        <f>INDEX('O3-8hr'!$A:$Y,$IU111+CC$23-$G$23,$IT111)</f>
        <v>51.000000000000007</v>
      </c>
      <c r="CD111" s="12">
        <f>INDEX('O3-8hr'!$A:$Y,$IU111+CD$23-$G$23,$IT111)</f>
        <v>58</v>
      </c>
      <c r="CE111" s="12">
        <f>INDEX('O3-8hr'!$A:$Y,$IU111+CE$23-$G$23,$IT111)</f>
        <v>48</v>
      </c>
      <c r="CF111" s="12">
        <f>INDEX('O3-8hr'!$A:$Y,$IU111+CF$23-$G$23,$IT111)</f>
        <v>45.000000000000007</v>
      </c>
      <c r="CG111" s="12">
        <f>INDEX('O3-8hr'!$A:$Y,$IU111+CG$23-$G$23,$IT111)</f>
        <v>45.000000000000007</v>
      </c>
      <c r="CH111" s="12">
        <f>INDEX('O3-8hr'!$A:$Y,$IU111+CH$23-$G$23,$IT111)</f>
        <v>46</v>
      </c>
      <c r="CI111" s="12">
        <f>INDEX('O3-8hr'!$A:$Y,$IU111+CI$23-$G$23,$IT111)</f>
        <v>38</v>
      </c>
      <c r="CJ111" s="12">
        <f>INDEX('O3-8hr'!$A:$Y,$IU111+CJ$23-$G$23,$IT111)</f>
        <v>42</v>
      </c>
      <c r="CK111" s="12">
        <f>INDEX('O3-8hr'!$A:$Y,$IU111+CK$23-$G$23,$IT111)</f>
        <v>59.000000000000007</v>
      </c>
      <c r="CL111" s="12">
        <f>INDEX('O3-8hr'!$A:$Y,$IU111+CL$23-$G$23,$IT111)</f>
        <v>51.000000000000007</v>
      </c>
      <c r="CM111" s="12">
        <f>INDEX('O3-8hr'!$A:$Y,$IU111+CM$23-$G$23,$IT111)</f>
        <v>59.000000000000007</v>
      </c>
      <c r="CN111" s="12">
        <f>INDEX('O3-8hr'!$A:$Y,$IU111+CN$23-$G$23,$IT111)</f>
        <v>55</v>
      </c>
      <c r="CO111" s="12">
        <f>INDEX('O3-8hr'!$A:$Y,$IU111+CO$23-$G$23,$IT111)</f>
        <v>45.000000000000007</v>
      </c>
      <c r="CP111" s="12">
        <f>INDEX('O3-8hr'!$A:$Y,$IU111+CP$23-$G$23,$IT111)</f>
        <v>39</v>
      </c>
      <c r="CQ111" s="12">
        <f>INDEX('O3-8hr'!$A:$Y,$IU111+CQ$23-$G$23,$IT111)</f>
        <v>40</v>
      </c>
      <c r="CR111" s="12">
        <f>INDEX('O3-8hr'!$A:$Y,$IU111+CR$23-$G$23,$IT111)</f>
        <v>43</v>
      </c>
      <c r="CS111" s="12">
        <f>INDEX('O3-8hr'!$A:$Y,$IU111+CS$23-$G$23,$IT111)</f>
        <v>23</v>
      </c>
      <c r="CT111" s="12">
        <f>INDEX('O3-8hr'!$A:$Y,$IU111+CT$23-$G$23,$IT111)</f>
        <v>25</v>
      </c>
      <c r="CU111" s="12">
        <f>INDEX('O3-8hr'!$A:$Y,$IU111+CU$23-$G$23,$IT111)</f>
        <v>29</v>
      </c>
      <c r="CV111" s="12">
        <f>INDEX('O3-8hr'!$A:$Y,$IU111+CV$23-$G$23,$IT111)</f>
        <v>23</v>
      </c>
      <c r="CW111" s="12">
        <f>INDEX('O3-8hr'!$A:$Y,$IU111+CW$23-$G$23,$IT111)</f>
        <v>29</v>
      </c>
      <c r="CX111" s="12">
        <f>INDEX('O3-8hr'!$A:$Y,$IU111+CX$23-$G$23,$IT111)</f>
        <v>40</v>
      </c>
      <c r="CY111" s="12">
        <f>INDEX('O3-8hr'!$A:$Y,$IU111+CY$23-$G$23,$IT111)</f>
        <v>38</v>
      </c>
      <c r="CZ111" s="12">
        <f>INDEX('O3-8hr'!$A:$Y,$IU111+CZ$23-$G$23,$IT111)</f>
        <v>45.000000000000007</v>
      </c>
      <c r="DA111" s="12">
        <f>INDEX('O3-8hr'!$A:$Y,$IU111+DA$23-$G$23,$IT111)</f>
        <v>35</v>
      </c>
      <c r="DB111" s="12">
        <f>INDEX('O3-8hr'!$A:$Y,$IU111+DB$23-$G$23,$IT111)</f>
        <v>44.000000000000007</v>
      </c>
      <c r="DC111" s="12">
        <f>INDEX('O3-8hr'!$A:$Y,$IU111+DC$23-$G$23,$IT111)</f>
        <v>60</v>
      </c>
      <c r="DD111" s="12">
        <f>INDEX('O3-8hr'!$A:$Y,$IU111+DD$23-$G$23,$IT111)</f>
        <v>54</v>
      </c>
      <c r="DE111" s="12">
        <f>INDEX('O3-8hr'!$A:$Y,$IU111+DE$23-$G$23,$IT111)</f>
        <v>57</v>
      </c>
      <c r="DF111" s="12">
        <f>INDEX('O3-8hr'!$A:$Y,$IU111+DF$23-$G$23,$IT111)</f>
        <v>46</v>
      </c>
      <c r="DG111" s="12">
        <f>INDEX('O3-8hr'!$A:$Y,$IU111+DG$23-$G$23,$IT111)</f>
        <v>68</v>
      </c>
      <c r="DH111" s="12">
        <f>INDEX('O3-8hr'!$A:$Y,$IU111+DH$23-$G$23,$IT111)</f>
        <v>63</v>
      </c>
      <c r="DI111" s="12">
        <f>INDEX('O3-8hr'!$A:$Y,$IU111+DI$23-$G$23,$IT111)</f>
        <v>42</v>
      </c>
      <c r="DJ111" s="12">
        <f>INDEX('O3-8hr'!$A:$Y,$IU111+DJ$23-$G$23,$IT111)</f>
        <v>42</v>
      </c>
      <c r="DK111" s="12">
        <f>INDEX('O3-8hr'!$A:$Y,$IU111+DK$23-$G$23,$IT111)</f>
        <v>33</v>
      </c>
      <c r="DL111" s="12">
        <f>INDEX('O3-8hr'!$A:$Y,$IU111+DL$23-$G$23,$IT111)</f>
        <v>37.000000000000007</v>
      </c>
      <c r="DM111" s="12">
        <f>INDEX('O3-8hr'!$A:$Y,$IU111+DM$23-$G$23,$IT111)</f>
        <v>57</v>
      </c>
      <c r="DN111" s="12">
        <f>INDEX('O3-8hr'!$A:$Y,$IU111+DN$23-$G$23,$IT111)</f>
        <v>52.000000000000007</v>
      </c>
      <c r="DO111" s="12">
        <f>INDEX('O3-8hr'!$A:$Y,$IU111+DO$23-$G$23,$IT111)</f>
        <v>40</v>
      </c>
      <c r="DP111" s="12">
        <f>INDEX('O3-8hr'!$A:$Y,$IU111+DP$23-$G$23,$IT111)</f>
        <v>60</v>
      </c>
      <c r="DQ111" s="12">
        <f>INDEX('O3-8hr'!$A:$Y,$IU111+DQ$23-$G$23,$IT111)</f>
        <v>56</v>
      </c>
      <c r="DR111" s="12">
        <f>INDEX('O3-8hr'!$A:$Y,$IU111+DR$23-$G$23,$IT111)</f>
        <v>57</v>
      </c>
      <c r="DS111" s="12">
        <f>INDEX('O3-8hr'!$A:$Y,$IU111+DS$23-$G$23,$IT111)</f>
        <v>53.000000000000007</v>
      </c>
      <c r="DT111" s="12">
        <f>INDEX('O3-8hr'!$A:$Y,$IU111+DT$23-$G$23,$IT111)</f>
        <v>52.000000000000007</v>
      </c>
      <c r="DU111" s="12">
        <f>INDEX('O3-8hr'!$A:$Y,$IU111+DU$23-$G$23,$IT111)</f>
        <v>42</v>
      </c>
      <c r="DV111" s="12">
        <f>INDEX('O3-8hr'!$A:$Y,$IU111+DV$23-$G$23,$IT111)</f>
        <v>44.000000000000007</v>
      </c>
      <c r="DW111" s="12">
        <f>INDEX('O3-8hr'!$A:$Y,$IU111+DW$23-$G$23,$IT111)</f>
        <v>45.000000000000007</v>
      </c>
      <c r="DX111" s="12">
        <f>INDEX('O3-8hr'!$A:$Y,$IU111+DX$23-$G$23,$IT111)</f>
        <v>48</v>
      </c>
      <c r="DY111" s="12">
        <f>INDEX('O3-8hr'!$A:$Y,$IU111+DY$23-$G$23,$IT111)</f>
        <v>64</v>
      </c>
      <c r="DZ111" s="12">
        <f>INDEX('O3-8hr'!$A:$Y,$IU111+DZ$23-$G$23,$IT111)</f>
        <v>43</v>
      </c>
      <c r="EA111" s="12">
        <f>INDEX('O3-8hr'!$A:$Y,$IU111+EA$23-$G$23,$IT111)</f>
        <v>54</v>
      </c>
      <c r="EB111" s="12">
        <f>INDEX('O3-8hr'!$A:$Y,$IU111+EB$23-$G$23,$IT111)</f>
        <v>52.000000000000007</v>
      </c>
      <c r="EC111" s="12">
        <f>INDEX('O3-8hr'!$A:$Y,$IU111+EC$23-$G$23,$IT111)</f>
        <v>50</v>
      </c>
      <c r="ED111" s="12">
        <f>INDEX('O3-8hr'!$A:$Y,$IU111+ED$23-$G$23,$IT111)</f>
        <v>41</v>
      </c>
      <c r="EE111" s="12">
        <f>INDEX('O3-8hr'!$A:$Y,$IU111+EE$23-$G$23,$IT111)</f>
        <v>48</v>
      </c>
      <c r="EF111" s="12">
        <f>INDEX('O3-8hr'!$A:$Y,$IU111+EF$23-$G$23,$IT111)</f>
        <v>44.000000000000007</v>
      </c>
      <c r="EG111" s="12">
        <f>INDEX('O3-8hr'!$A:$Y,$IU111+EG$23-$G$23,$IT111)</f>
        <v>52.000000000000007</v>
      </c>
      <c r="EH111" s="12">
        <f>INDEX('O3-8hr'!$A:$Y,$IU111+EH$23-$G$23,$IT111)</f>
        <v>53.000000000000007</v>
      </c>
      <c r="EI111" s="12">
        <f>INDEX('O3-8hr'!$A:$Y,$IU111+EI$23-$G$23,$IT111)</f>
        <v>63</v>
      </c>
      <c r="EJ111" s="12">
        <f>INDEX('O3-8hr'!$A:$Y,$IU111+EJ$23-$G$23,$IT111)</f>
        <v>49</v>
      </c>
      <c r="EK111" s="12">
        <f>INDEX('O3-8hr'!$A:$Y,$IU111+EK$23-$G$23,$IT111)</f>
        <v>45.000000000000007</v>
      </c>
      <c r="EL111" s="12">
        <f>INDEX('O3-8hr'!$A:$Y,$IU111+EL$23-$G$23,$IT111)</f>
        <v>44.000000000000007</v>
      </c>
      <c r="EM111" s="12">
        <f>INDEX('O3-8hr'!$A:$Y,$IU111+EM$23-$G$23,$IT111)</f>
        <v>39</v>
      </c>
      <c r="EN111" s="12">
        <f>INDEX('O3-8hr'!$A:$Y,$IU111+EN$23-$G$23,$IT111)</f>
        <v>37.000000000000007</v>
      </c>
      <c r="EO111" s="12">
        <f>INDEX('O3-8hr'!$A:$Y,$IU111+EO$23-$G$23,$IT111)</f>
        <v>41</v>
      </c>
      <c r="EP111" s="12">
        <f>INDEX('O3-8hr'!$A:$Y,$IU111+EP$23-$G$23,$IT111)</f>
        <v>37.000000000000007</v>
      </c>
      <c r="EQ111" s="12">
        <f>INDEX('O3-8hr'!$A:$Y,$IU111+EQ$23-$G$23,$IT111)</f>
        <v>46</v>
      </c>
      <c r="ER111" s="12">
        <f>INDEX('O3-8hr'!$A:$Y,$IU111+ER$23-$G$23,$IT111)</f>
        <v>59.000000000000007</v>
      </c>
      <c r="ES111" s="12">
        <f>INDEX('O3-8hr'!$A:$Y,$IU111+ES$23-$G$23,$IT111)</f>
        <v>42</v>
      </c>
      <c r="ET111" s="12">
        <f>INDEX('O3-8hr'!$A:$Y,$IU111+ET$23-$G$23,$IT111)</f>
        <v>46</v>
      </c>
      <c r="EU111" s="12">
        <f>INDEX('O3-8hr'!$A:$Y,$IU111+EU$23-$G$23,$IT111)</f>
        <v>51.000000000000007</v>
      </c>
      <c r="EV111" s="12">
        <f>INDEX('O3-8hr'!$A:$Y,$IU111+EV$23-$G$23,$IT111)</f>
        <v>63</v>
      </c>
      <c r="EW111" s="12">
        <f>INDEX('O3-8hr'!$A:$Y,$IU111+EW$23-$G$23,$IT111)</f>
        <v>64</v>
      </c>
      <c r="EX111" s="12">
        <f>INDEX('O3-8hr'!$A:$Y,$IU111+EX$23-$G$23,$IT111)</f>
        <v>49</v>
      </c>
      <c r="EY111" s="12">
        <f>INDEX('O3-8hr'!$A:$Y,$IU111+EY$23-$G$23,$IT111)</f>
        <v>46</v>
      </c>
      <c r="EZ111" s="12">
        <f>INDEX('O3-8hr'!$A:$Y,$IU111+EZ$23-$G$23,$IT111)</f>
        <v>31</v>
      </c>
      <c r="FA111" s="12">
        <f>INDEX('O3-8hr'!$A:$Y,$IU111+FA$23-$G$23,$IT111)</f>
        <v>43</v>
      </c>
      <c r="FB111" s="12">
        <f>INDEX('O3-8hr'!$A:$Y,$IU111+FB$23-$G$23,$IT111)</f>
        <v>31</v>
      </c>
      <c r="FC111" s="12">
        <f>INDEX('O3-8hr'!$A:$Y,$IU111+FC$23-$G$23,$IT111)</f>
        <v>58</v>
      </c>
      <c r="FD111" s="12">
        <f>INDEX('O3-8hr'!$A:$Y,$IU111+FD$23-$G$23,$IT111)</f>
        <v>55</v>
      </c>
      <c r="FE111" s="12">
        <f>INDEX('O3-8hr'!$A:$Y,$IU111+FE$23-$G$23,$IT111)</f>
        <v>53.000000000000007</v>
      </c>
      <c r="FF111" s="12">
        <f>INDEX('O3-8hr'!$A:$Y,$IU111+FF$23-$G$23,$IT111)</f>
        <v>53.000000000000007</v>
      </c>
      <c r="FG111" s="12">
        <f>INDEX('O3-8hr'!$A:$Y,$IU111+FG$23-$G$23,$IT111)</f>
        <v>60</v>
      </c>
      <c r="FH111" s="12">
        <f>INDEX('O3-8hr'!$A:$Y,$IU111+FH$23-$G$23,$IT111)</f>
        <v>62</v>
      </c>
      <c r="FI111" s="12">
        <f>INDEX('O3-8hr'!$A:$Y,$IU111+FI$23-$G$23,$IT111)</f>
        <v>43</v>
      </c>
      <c r="FJ111" s="12">
        <f>INDEX('O3-8hr'!$A:$Y,$IU111+FJ$23-$G$23,$IT111)</f>
        <v>45.000000000000007</v>
      </c>
      <c r="FK111" s="12">
        <f>INDEX('O3-8hr'!$A:$Y,$IU111+FK$23-$G$23,$IT111)</f>
        <v>31</v>
      </c>
      <c r="FL111" s="12">
        <f>INDEX('O3-8hr'!$A:$Y,$IU111+FL$23-$G$23,$IT111)</f>
        <v>44.000000000000007</v>
      </c>
      <c r="FM111" s="12">
        <f>INDEX('O3-8hr'!$A:$Y,$IU111+FM$23-$G$23,$IT111)</f>
        <v>33</v>
      </c>
      <c r="FN111" s="12">
        <f>INDEX('O3-8hr'!$A:$Y,$IU111+FN$23-$G$23,$IT111)</f>
        <v>36.000000000000007</v>
      </c>
      <c r="FO111" s="12">
        <f>INDEX('O3-8hr'!$A:$Y,$IU111+FO$23-$G$23,$IT111)</f>
        <v>47</v>
      </c>
      <c r="FP111" s="12">
        <f>INDEX('O3-8hr'!$A:$Y,$IU111+FP$23-$G$23,$IT111)</f>
        <v>43</v>
      </c>
      <c r="FQ111" s="12">
        <f>INDEX('O3-8hr'!$A:$Y,$IU111+FQ$23-$G$23,$IT111)</f>
        <v>58</v>
      </c>
      <c r="FR111" s="12">
        <f>INDEX('O3-8hr'!$A:$Y,$IU111+FR$23-$G$23,$IT111)</f>
        <v>62</v>
      </c>
      <c r="FS111" s="12">
        <f>INDEX('O3-8hr'!$A:$Y,$IU111+FS$23-$G$23,$IT111)</f>
        <v>57</v>
      </c>
      <c r="FT111" s="12">
        <f>INDEX('O3-8hr'!$A:$Y,$IU111+FT$23-$G$23,$IT111)</f>
        <v>50</v>
      </c>
      <c r="FU111" s="12">
        <f>INDEX('O3-8hr'!$A:$Y,$IU111+FU$23-$G$23,$IT111)</f>
        <v>41</v>
      </c>
      <c r="FV111" s="12">
        <f>INDEX('O3-8hr'!$A:$Y,$IU111+FV$23-$G$23,$IT111)</f>
        <v>27</v>
      </c>
      <c r="FW111" s="12">
        <f>INDEX('O3-8hr'!$A:$Y,$IU111+FW$23-$G$23,$IT111)</f>
        <v>23</v>
      </c>
      <c r="FX111" s="12">
        <f>INDEX('O3-8hr'!$A:$Y,$IU111+FX$23-$G$23,$IT111)</f>
        <v>61.000000000000007</v>
      </c>
      <c r="FY111" s="12">
        <f>INDEX('O3-8hr'!$A:$Y,$IU111+FY$23-$G$23,$IT111)</f>
        <v>55</v>
      </c>
      <c r="FZ111" s="12">
        <f>INDEX('O3-8hr'!$A:$Y,$IU111+FZ$23-$G$23,$IT111)</f>
        <v>41</v>
      </c>
      <c r="GA111" s="12">
        <f>INDEX('O3-8hr'!$A:$Y,$IU111+GA$23-$G$23,$IT111)</f>
        <v>68</v>
      </c>
      <c r="GB111" s="12">
        <f>INDEX('O3-8hr'!$A:$Y,$IU111+GB$23-$G$23,$IT111)</f>
        <v>57</v>
      </c>
      <c r="GC111" s="12">
        <f>INDEX('O3-8hr'!$A:$Y,$IU111+GC$23-$G$23,$IT111)</f>
        <v>57</v>
      </c>
      <c r="GD111" s="12">
        <f>INDEX('O3-8hr'!$A:$Y,$IU111+GD$23-$G$23,$IT111)</f>
        <v>46</v>
      </c>
      <c r="GE111" s="12">
        <f>INDEX('O3-8hr'!$A:$Y,$IU111+GE$23-$G$23,$IT111)</f>
        <v>40</v>
      </c>
      <c r="GF111" s="12">
        <f>INDEX('O3-8hr'!$A:$Y,$IU111+GF$23-$G$23,$IT111)</f>
        <v>46</v>
      </c>
      <c r="GG111" s="12">
        <f>INDEX('O3-8hr'!$A:$Y,$IU111+GG$23-$G$23,$IT111)</f>
        <v>43</v>
      </c>
      <c r="GH111" s="12">
        <f>INDEX('O3-8hr'!$A:$Y,$IU111+GH$23-$G$23,$IT111)</f>
        <v>33</v>
      </c>
      <c r="GI111" s="12">
        <f>INDEX('O3-8hr'!$A:$Y,$IU111+GI$23-$G$23,$IT111)</f>
        <v>45.000000000000007</v>
      </c>
      <c r="GJ111" s="12">
        <f>INDEX('O3-8hr'!$A:$Y,$IU111+GJ$23-$G$23,$IT111)</f>
        <v>27</v>
      </c>
      <c r="GK111" s="12">
        <f>INDEX('O3-8hr'!$A:$Y,$IU111+GK$23-$G$23,$IT111)</f>
        <v>75</v>
      </c>
      <c r="GL111" s="12">
        <f>INDEX('O3-8hr'!$A:$Y,$IU111+GL$23-$G$23,$IT111)</f>
        <v>63</v>
      </c>
      <c r="GM111" s="12" t="str">
        <f>INDEX('O3-8hr'!$A:$Y,$IU111+GM$23-$G$23,$IT111)</f>
        <v/>
      </c>
      <c r="GN111" s="12" t="str">
        <f>INDEX('O3-8hr'!$A:$Y,$IU111+GN$23-$G$23,$IT111)</f>
        <v/>
      </c>
      <c r="GO111" s="12" t="str">
        <f>INDEX('O3-8hr'!$A:$Y,$IU111+GO$23-$G$23,$IT111)</f>
        <v/>
      </c>
      <c r="GP111" s="12">
        <f>INDEX('O3-8hr'!$A:$Y,$IU111+GP$23-$G$23,$IT111)</f>
        <v>36.000000000000007</v>
      </c>
      <c r="GQ111" s="12">
        <f>INDEX('O3-8hr'!$A:$Y,$IU111+GQ$23-$G$23,$IT111)</f>
        <v>29</v>
      </c>
      <c r="GR111" s="12">
        <f>INDEX('O3-8hr'!$A:$Y,$IU111+GR$23-$G$23,$IT111)</f>
        <v>29</v>
      </c>
      <c r="GS111" s="12">
        <f>INDEX('O3-8hr'!$A:$Y,$IU111+GS$23-$G$23,$IT111)</f>
        <v>21</v>
      </c>
      <c r="GT111" s="12" t="str">
        <f>INDEX('O3-8hr'!$A:$Y,$IU111+GT$23-$G$23,$IT111)</f>
        <v/>
      </c>
      <c r="GU111" s="12" t="str">
        <f>INDEX('O3-8hr'!$A:$Y,$IU111+GU$23-$G$23,$IT111)</f>
        <v/>
      </c>
      <c r="GV111" s="12">
        <f>INDEX('O3-8hr'!$A:$Y,$IU111+GV$23-$G$23,$IT111)</f>
        <v>26.000000000000004</v>
      </c>
      <c r="GW111" s="12">
        <f>INDEX('O3-8hr'!$A:$Y,$IU111+GW$23-$G$23,$IT111)</f>
        <v>29</v>
      </c>
      <c r="GX111" s="12">
        <f>INDEX('O3-8hr'!$A:$Y,$IU111+GX$23-$G$23,$IT111)</f>
        <v>38</v>
      </c>
      <c r="GY111" s="12">
        <f>INDEX('O3-8hr'!$A:$Y,$IU111+GY$23-$G$23,$IT111)</f>
        <v>77</v>
      </c>
      <c r="GZ111" s="12">
        <f>INDEX('O3-8hr'!$A:$Y,$IU111+GZ$23-$G$23,$IT111)</f>
        <v>59.000000000000007</v>
      </c>
      <c r="HA111" s="12">
        <f>INDEX('O3-8hr'!$A:$Y,$IU111+HA$23-$G$23,$IT111)</f>
        <v>42</v>
      </c>
      <c r="HB111" s="12">
        <f>INDEX('O3-8hr'!$A:$Y,$IU111+HB$23-$G$23,$IT111)</f>
        <v>39</v>
      </c>
      <c r="HC111" s="12">
        <f>INDEX('O3-8hr'!$A:$Y,$IU111+HC$23-$G$23,$IT111)</f>
        <v>34</v>
      </c>
      <c r="HD111" s="12">
        <f>INDEX('O3-8hr'!$A:$Y,$IU111+HD$23-$G$23,$IT111)</f>
        <v>32</v>
      </c>
      <c r="HE111" s="12">
        <f>INDEX('O3-8hr'!$A:$Y,$IU111+HE$23-$G$23,$IT111)</f>
        <v>43</v>
      </c>
      <c r="HF111" s="12">
        <f>INDEX('O3-8hr'!$A:$Y,$IU111+HF$23-$G$23,$IT111)</f>
        <v>50</v>
      </c>
      <c r="HG111" s="12">
        <f>INDEX('O3-8hr'!$A:$Y,$IU111+HG$23-$G$23,$IT111)</f>
        <v>36.000000000000007</v>
      </c>
      <c r="HH111" s="12">
        <f>INDEX('O3-8hr'!$A:$Y,$IU111+HH$23-$G$23,$IT111)</f>
        <v>35</v>
      </c>
      <c r="HI111" s="12">
        <f>INDEX('O3-8hr'!$A:$Y,$IU111+HI$23-$G$23,$IT111)</f>
        <v>33</v>
      </c>
      <c r="HJ111" s="12">
        <f>INDEX('O3-8hr'!$A:$Y,$IU111+HJ$23-$G$23,$IT111)</f>
        <v>37.000000000000007</v>
      </c>
      <c r="HK111" s="12">
        <f>INDEX('O3-8hr'!$A:$Y,$IU111+HK$23-$G$23,$IT111)</f>
        <v>31</v>
      </c>
      <c r="HL111" s="12">
        <f>INDEX('O3-8hr'!$A:$Y,$IU111+HL$23-$G$23,$IT111)</f>
        <v>22.000000000000004</v>
      </c>
      <c r="HM111" s="12">
        <f>INDEX('O3-8hr'!$A:$Y,$IU111+HM$23-$G$23,$IT111)</f>
        <v>27</v>
      </c>
      <c r="HN111" s="12">
        <f>INDEX('O3-8hr'!$A:$Y,$IU111+HN$23-$G$23,$IT111)</f>
        <v>22.000000000000004</v>
      </c>
      <c r="HO111" s="12">
        <f>INDEX('O3-8hr'!$A:$Y,$IU111+HO$23-$G$23,$IT111)</f>
        <v>24</v>
      </c>
      <c r="HP111" s="12">
        <f>INDEX('O3-8hr'!$A:$Y,$IU111+HP$23-$G$23,$IT111)</f>
        <v>32</v>
      </c>
      <c r="HQ111" s="12">
        <f>INDEX('O3-8hr'!$A:$Y,$IU111+HQ$23-$G$23,$IT111)</f>
        <v>33</v>
      </c>
      <c r="HR111" s="12">
        <f>INDEX('O3-8hr'!$A:$Y,$IU111+HR$23-$G$23,$IT111)</f>
        <v>36.000000000000007</v>
      </c>
      <c r="HS111" s="12">
        <f>INDEX('O3-8hr'!$A:$Y,$IU111+HS$23-$G$23,$IT111)</f>
        <v>31</v>
      </c>
      <c r="HT111" s="12">
        <f>INDEX('O3-8hr'!$A:$Y,$IU111+HT$23-$G$23,$IT111)</f>
        <v>41</v>
      </c>
      <c r="HU111" s="12">
        <f>INDEX('O3-8hr'!$A:$Y,$IU111+HU$23-$G$23,$IT111)</f>
        <v>47</v>
      </c>
      <c r="HV111" s="12">
        <f>INDEX('O3-8hr'!$A:$Y,$IU111+HV$23-$G$23,$IT111)</f>
        <v>35</v>
      </c>
      <c r="HW111" s="12">
        <f>INDEX('O3-8hr'!$A:$Y,$IU111+HW$23-$G$23,$IT111)</f>
        <v>45.000000000000007</v>
      </c>
      <c r="HX111" s="12">
        <f>INDEX('O3-8hr'!$A:$Y,$IU111+HX$23-$G$23,$IT111)</f>
        <v>53.000000000000007</v>
      </c>
      <c r="HY111" s="12">
        <f>INDEX('O3-8hr'!$A:$Y,$IU111+HY$23-$G$23,$IT111)</f>
        <v>41</v>
      </c>
      <c r="HZ111" s="12">
        <f>INDEX('O3-8hr'!$A:$Y,$IU111+HZ$23-$G$23,$IT111)</f>
        <v>25</v>
      </c>
      <c r="IA111" s="12">
        <f>INDEX('O3-8hr'!$A:$Y,$IU111+IA$23-$G$23,$IT111)</f>
        <v>34</v>
      </c>
      <c r="IB111" s="12">
        <f>INDEX('O3-8hr'!$A:$Y,$IU111+IB$23-$G$23,$IT111)</f>
        <v>42</v>
      </c>
      <c r="IC111" s="12">
        <f>INDEX('O3-8hr'!$A:$Y,$IU111+IC$23-$G$23,$IT111)</f>
        <v>32</v>
      </c>
      <c r="ID111" s="12">
        <f>INDEX('O3-8hr'!$A:$Y,$IU111+ID$23-$G$23,$IT111)</f>
        <v>29</v>
      </c>
      <c r="IE111" s="12">
        <f>INDEX('O3-8hr'!$A:$Y,$IU111+IE$23-$G$23,$IT111)</f>
        <v>35</v>
      </c>
      <c r="IF111" s="12">
        <f>INDEX('O3-8hr'!$A:$Y,$IU111+IF$23-$G$23,$IT111)</f>
        <v>44.000000000000007</v>
      </c>
      <c r="IG111" s="12">
        <f>INDEX('O3-8hr'!$A:$Y,$IU111+IG$23-$G$23,$IT111)</f>
        <v>52.000000000000007</v>
      </c>
      <c r="IH111" s="12">
        <f>INDEX('O3-8hr'!$A:$Y,$IU111+IH$23-$G$23,$IT111)</f>
        <v>54</v>
      </c>
      <c r="II111" s="12">
        <f>INDEX('O3-8hr'!$A:$Y,$IU111+II$23-$G$23,$IT111)</f>
        <v>40</v>
      </c>
      <c r="IJ111" s="12">
        <f>INDEX('O3-8hr'!$A:$Y,$IU111+IJ$23-$G$23,$IT111)</f>
        <v>32</v>
      </c>
      <c r="IK111" s="12">
        <f>INDEX('O3-8hr'!$A:$Y,$IU111+IK$23-$G$23,$IT111)</f>
        <v>30</v>
      </c>
      <c r="IL111" s="12">
        <f>INDEX('O3-8hr'!$A:$Y,$IU111+IL$23-$G$23,$IT111)</f>
        <v>23</v>
      </c>
      <c r="IM111" s="12">
        <f>INDEX('O3-8hr'!$A:$Y,$IU111+IM$23-$G$23,$IT111)</f>
        <v>34</v>
      </c>
      <c r="IN111" s="12">
        <f>INDEX('O3-8hr'!$A:$Y,$IU111+IN$23-$G$23,$IT111)</f>
        <v>35</v>
      </c>
      <c r="IO111" s="12">
        <f>INDEX('O3-8hr'!$A:$Y,$IU111+IO$23-$G$23,$IT111)</f>
        <v>34</v>
      </c>
      <c r="IP111" s="12">
        <f>INDEX('O3-8hr'!$A:$Y,$IU111+IP$23-$G$23,$IT111)</f>
        <v>22.000000000000004</v>
      </c>
      <c r="IQ111" s="17">
        <f>INDEX('O3-8hr'!$A:$Y,$IU111+IQ$23-$G$23,$IT111)</f>
        <v>31</v>
      </c>
      <c r="IR111" s="26">
        <f t="shared" si="60"/>
        <v>77</v>
      </c>
      <c r="IT111" s="26">
        <f>MATCH($B111,'O3-8hr'!$1:$1,0)</f>
        <v>11</v>
      </c>
      <c r="IU111" s="38">
        <f>MATCH(DATE($A111,$IT$19,$IU$19),'O3-8hr'!$B:$B,0)</f>
        <v>65</v>
      </c>
    </row>
    <row r="112" spans="1:255" ht="12.75" customHeight="1" x14ac:dyDescent="0.2">
      <c r="A112" s="26">
        <v>2015</v>
      </c>
      <c r="B112" s="26">
        <v>340070002</v>
      </c>
      <c r="C112" s="88">
        <f>INDEX(Sites!$A:$N,MATCH($B112,Sites!$A:$A,0),2)</f>
        <v>39.934446000000001</v>
      </c>
      <c r="D112" s="26" t="str">
        <f>INDEX(Sites!$A:$N,MATCH($B112,Sites!$A:$A,0),4)</f>
        <v>NJ</v>
      </c>
      <c r="E112" s="26" t="str">
        <f>INDEX(Sites!$A:$N,MATCH($B112,Sites!$A:$A,0),10)</f>
        <v>4.0</v>
      </c>
      <c r="F112" s="148" t="str">
        <f>INDEX(Sites!$A:$N,MATCH($B112,Sites!$A:$A,0),6)</f>
        <v>Camden Spruce St</v>
      </c>
      <c r="G112" s="18">
        <f>INDEX('O3-8hr'!$A:$Y,$IU112+G$23-$G$23,$IT112)</f>
        <v>28</v>
      </c>
      <c r="H112" s="12">
        <f>INDEX('O3-8hr'!$A:$Y,$IU112+H$23-$G$23,$IT112)</f>
        <v>36.000000000000007</v>
      </c>
      <c r="I112" s="12">
        <f>INDEX('O3-8hr'!$A:$Y,$IU112+I$23-$G$23,$IT112)</f>
        <v>29</v>
      </c>
      <c r="J112" s="12">
        <f>INDEX('O3-8hr'!$A:$Y,$IU112+J$23-$G$23,$IT112)</f>
        <v>14</v>
      </c>
      <c r="K112" s="12">
        <f>INDEX('O3-8hr'!$A:$Y,$IU112+K$23-$G$23,$IT112)</f>
        <v>29</v>
      </c>
      <c r="L112" s="12">
        <f>INDEX('O3-8hr'!$A:$Y,$IU112+L$23-$G$23,$IT112)</f>
        <v>24</v>
      </c>
      <c r="M112" s="12">
        <f>INDEX('O3-8hr'!$A:$Y,$IU112+M$23-$G$23,$IT112)</f>
        <v>35</v>
      </c>
      <c r="N112" s="12">
        <f>INDEX('O3-8hr'!$A:$Y,$IU112+N$23-$G$23,$IT112)</f>
        <v>42</v>
      </c>
      <c r="O112" s="12">
        <f>INDEX('O3-8hr'!$A:$Y,$IU112+O$23-$G$23,$IT112)</f>
        <v>30</v>
      </c>
      <c r="P112" s="12">
        <f>INDEX('O3-8hr'!$A:$Y,$IU112+P$23-$G$23,$IT112)</f>
        <v>28</v>
      </c>
      <c r="Q112" s="12">
        <f>INDEX('O3-8hr'!$A:$Y,$IU112+Q$23-$G$23,$IT112)</f>
        <v>35</v>
      </c>
      <c r="R112" s="12">
        <f>INDEX('O3-8hr'!$A:$Y,$IU112+R$23-$G$23,$IT112)</f>
        <v>36.000000000000007</v>
      </c>
      <c r="S112" s="12">
        <f>INDEX('O3-8hr'!$A:$Y,$IU112+S$23-$G$23,$IT112)</f>
        <v>34</v>
      </c>
      <c r="T112" s="12">
        <f>INDEX('O3-8hr'!$A:$Y,$IU112+T$23-$G$23,$IT112)</f>
        <v>22.000000000000004</v>
      </c>
      <c r="U112" s="12">
        <f>INDEX('O3-8hr'!$A:$Y,$IU112+U$23-$G$23,$IT112)</f>
        <v>33</v>
      </c>
      <c r="V112" s="12">
        <f>INDEX('O3-8hr'!$A:$Y,$IU112+V$23-$G$23,$IT112)</f>
        <v>23</v>
      </c>
      <c r="W112" s="12">
        <f>INDEX('O3-8hr'!$A:$Y,$IU112+W$23-$G$23,$IT112)</f>
        <v>35</v>
      </c>
      <c r="X112" s="12">
        <f>INDEX('O3-8hr'!$A:$Y,$IU112+X$23-$G$23,$IT112)</f>
        <v>41</v>
      </c>
      <c r="Y112" s="12">
        <f>INDEX('O3-8hr'!$A:$Y,$IU112+Y$23-$G$23,$IT112)</f>
        <v>40</v>
      </c>
      <c r="Z112" s="12">
        <f>INDEX('O3-8hr'!$A:$Y,$IU112+Z$23-$G$23,$IT112)</f>
        <v>30</v>
      </c>
      <c r="AA112" s="12">
        <f>INDEX('O3-8hr'!$A:$Y,$IU112+AA$23-$G$23,$IT112)</f>
        <v>33</v>
      </c>
      <c r="AB112" s="12">
        <f>INDEX('O3-8hr'!$A:$Y,$IU112+AB$23-$G$23,$IT112)</f>
        <v>42</v>
      </c>
      <c r="AC112" s="12">
        <f>INDEX('O3-8hr'!$A:$Y,$IU112+AC$23-$G$23,$IT112)</f>
        <v>37.000000000000007</v>
      </c>
      <c r="AD112" s="12">
        <f>INDEX('O3-8hr'!$A:$Y,$IU112+AD$23-$G$23,$IT112)</f>
        <v>19</v>
      </c>
      <c r="AE112" s="12">
        <f>INDEX('O3-8hr'!$A:$Y,$IU112+AE$23-$G$23,$IT112)</f>
        <v>26.000000000000004</v>
      </c>
      <c r="AF112" s="12">
        <f>INDEX('O3-8hr'!$A:$Y,$IU112+AF$23-$G$23,$IT112)</f>
        <v>26.000000000000004</v>
      </c>
      <c r="AG112" s="12">
        <f>INDEX('O3-8hr'!$A:$Y,$IU112+AG$23-$G$23,$IT112)</f>
        <v>30</v>
      </c>
      <c r="AH112" s="12">
        <f>INDEX('O3-8hr'!$A:$Y,$IU112+AH$23-$G$23,$IT112)</f>
        <v>38</v>
      </c>
      <c r="AI112" s="12">
        <f>INDEX('O3-8hr'!$A:$Y,$IU112+AI$23-$G$23,$IT112)</f>
        <v>41</v>
      </c>
      <c r="AJ112" s="12">
        <f>INDEX('O3-8hr'!$A:$Y,$IU112+AJ$23-$G$23,$IT112)</f>
        <v>33</v>
      </c>
      <c r="AK112" s="12">
        <f>INDEX('O3-8hr'!$A:$Y,$IU112+AK$23-$G$23,$IT112)</f>
        <v>31</v>
      </c>
      <c r="AL112" s="12">
        <f>INDEX('O3-8hr'!$A:$Y,$IU112+AL$23-$G$23,$IT112)</f>
        <v>42</v>
      </c>
      <c r="AM112" s="12">
        <f>INDEX('O3-8hr'!$A:$Y,$IU112+AM$23-$G$23,$IT112)</f>
        <v>51.000000000000007</v>
      </c>
      <c r="AN112" s="12">
        <f>INDEX('O3-8hr'!$A:$Y,$IU112+AN$23-$G$23,$IT112)</f>
        <v>28</v>
      </c>
      <c r="AO112" s="12">
        <f>INDEX('O3-8hr'!$A:$Y,$IU112+AO$23-$G$23,$IT112)</f>
        <v>40</v>
      </c>
      <c r="AP112" s="12">
        <f>INDEX('O3-8hr'!$A:$Y,$IU112+AP$23-$G$23,$IT112)</f>
        <v>48</v>
      </c>
      <c r="AQ112" s="12">
        <f>INDEX('O3-8hr'!$A:$Y,$IU112+AQ$23-$G$23,$IT112)</f>
        <v>48</v>
      </c>
      <c r="AR112" s="12">
        <f>INDEX('O3-8hr'!$A:$Y,$IU112+AR$23-$G$23,$IT112)</f>
        <v>37.000000000000007</v>
      </c>
      <c r="AS112" s="12">
        <f>INDEX('O3-8hr'!$A:$Y,$IU112+AS$23-$G$23,$IT112)</f>
        <v>36.000000000000007</v>
      </c>
      <c r="AT112" s="12">
        <f>INDEX('O3-8hr'!$A:$Y,$IU112+AT$23-$G$23,$IT112)</f>
        <v>37.000000000000007</v>
      </c>
      <c r="AU112" s="12">
        <f>INDEX('O3-8hr'!$A:$Y,$IU112+AU$23-$G$23,$IT112)</f>
        <v>24</v>
      </c>
      <c r="AV112" s="12">
        <f>INDEX('O3-8hr'!$A:$Y,$IU112+AV$23-$G$23,$IT112)</f>
        <v>48</v>
      </c>
      <c r="AW112" s="12">
        <f>INDEX('O3-8hr'!$A:$Y,$IU112+AW$23-$G$23,$IT112)</f>
        <v>53.000000000000007</v>
      </c>
      <c r="AX112" s="12">
        <f>INDEX('O3-8hr'!$A:$Y,$IU112+AX$23-$G$23,$IT112)</f>
        <v>51.000000000000007</v>
      </c>
      <c r="AY112" s="12">
        <f>INDEX('O3-8hr'!$A:$Y,$IU112+AY$23-$G$23,$IT112)</f>
        <v>30</v>
      </c>
      <c r="AZ112" s="12">
        <f>INDEX('O3-8hr'!$A:$Y,$IU112+AZ$23-$G$23,$IT112)</f>
        <v>49</v>
      </c>
      <c r="BA112" s="12">
        <f>INDEX('O3-8hr'!$A:$Y,$IU112+BA$23-$G$23,$IT112)</f>
        <v>51.000000000000007</v>
      </c>
      <c r="BB112" s="12">
        <f>INDEX('O3-8hr'!$A:$Y,$IU112+BB$23-$G$23,$IT112)</f>
        <v>36.000000000000007</v>
      </c>
      <c r="BC112" s="12">
        <f>INDEX('O3-8hr'!$A:$Y,$IU112+BC$23-$G$23,$IT112)</f>
        <v>57</v>
      </c>
      <c r="BD112" s="12">
        <f>INDEX('O3-8hr'!$A:$Y,$IU112+BD$23-$G$23,$IT112)</f>
        <v>44.000000000000007</v>
      </c>
      <c r="BE112" s="12">
        <f>INDEX('O3-8hr'!$A:$Y,$IU112+BE$23-$G$23,$IT112)</f>
        <v>40</v>
      </c>
      <c r="BF112" s="12">
        <f>INDEX('O3-8hr'!$A:$Y,$IU112+BF$23-$G$23,$IT112)</f>
        <v>36.000000000000007</v>
      </c>
      <c r="BG112" s="12">
        <f>INDEX('O3-8hr'!$A:$Y,$IU112+BG$23-$G$23,$IT112)</f>
        <v>43</v>
      </c>
      <c r="BH112" s="12">
        <f>INDEX('O3-8hr'!$A:$Y,$IU112+BH$23-$G$23,$IT112)</f>
        <v>33</v>
      </c>
      <c r="BI112" s="12">
        <f>INDEX('O3-8hr'!$A:$Y,$IU112+BI$23-$G$23,$IT112)</f>
        <v>46</v>
      </c>
      <c r="BJ112" s="12">
        <f>INDEX('O3-8hr'!$A:$Y,$IU112+BJ$23-$G$23,$IT112)</f>
        <v>42</v>
      </c>
      <c r="BK112" s="12">
        <f>INDEX('O3-8hr'!$A:$Y,$IU112+BK$23-$G$23,$IT112)</f>
        <v>46</v>
      </c>
      <c r="BL112" s="12">
        <f>INDEX('O3-8hr'!$A:$Y,$IU112+BL$23-$G$23,$IT112)</f>
        <v>38</v>
      </c>
      <c r="BM112" s="12">
        <f>INDEX('O3-8hr'!$A:$Y,$IU112+BM$23-$G$23,$IT112)</f>
        <v>46</v>
      </c>
      <c r="BN112" s="12">
        <f>INDEX('O3-8hr'!$A:$Y,$IU112+BN$23-$G$23,$IT112)</f>
        <v>51.000000000000007</v>
      </c>
      <c r="BO112" s="12">
        <f>INDEX('O3-8hr'!$A:$Y,$IU112+BO$23-$G$23,$IT112)</f>
        <v>42</v>
      </c>
      <c r="BP112" s="12">
        <f>INDEX('O3-8hr'!$A:$Y,$IU112+BP$23-$G$23,$IT112)</f>
        <v>38</v>
      </c>
      <c r="BQ112" s="12">
        <f>INDEX('O3-8hr'!$A:$Y,$IU112+BQ$23-$G$23,$IT112)</f>
        <v>50</v>
      </c>
      <c r="BR112" s="12">
        <f>INDEX('O3-8hr'!$A:$Y,$IU112+BR$23-$G$23,$IT112)</f>
        <v>57</v>
      </c>
      <c r="BS112" s="12">
        <f>INDEX('O3-8hr'!$A:$Y,$IU112+BS$23-$G$23,$IT112)</f>
        <v>61.000000000000007</v>
      </c>
      <c r="BT112" s="12">
        <f>INDEX('O3-8hr'!$A:$Y,$IU112+BT$23-$G$23,$IT112)</f>
        <v>66</v>
      </c>
      <c r="BU112" s="12">
        <f>INDEX('O3-8hr'!$A:$Y,$IU112+BU$23-$G$23,$IT112)</f>
        <v>54</v>
      </c>
      <c r="BV112" s="12">
        <f>INDEX('O3-8hr'!$A:$Y,$IU112+BV$23-$G$23,$IT112)</f>
        <v>65</v>
      </c>
      <c r="BW112" s="12">
        <f>INDEX('O3-8hr'!$A:$Y,$IU112+BW$23-$G$23,$IT112)</f>
        <v>65</v>
      </c>
      <c r="BX112" s="12">
        <f>INDEX('O3-8hr'!$A:$Y,$IU112+BX$23-$G$23,$IT112)</f>
        <v>32</v>
      </c>
      <c r="BY112" s="12">
        <f>INDEX('O3-8hr'!$A:$Y,$IU112+BY$23-$G$23,$IT112)</f>
        <v>26.000000000000004</v>
      </c>
      <c r="BZ112" s="12">
        <f>INDEX('O3-8hr'!$A:$Y,$IU112+BZ$23-$G$23,$IT112)</f>
        <v>30</v>
      </c>
      <c r="CA112" s="12">
        <f>INDEX('O3-8hr'!$A:$Y,$IU112+CA$23-$G$23,$IT112)</f>
        <v>49</v>
      </c>
      <c r="CB112" s="12">
        <f>INDEX('O3-8hr'!$A:$Y,$IU112+CB$23-$G$23,$IT112)</f>
        <v>34</v>
      </c>
      <c r="CC112" s="12">
        <f>INDEX('O3-8hr'!$A:$Y,$IU112+CC$23-$G$23,$IT112)</f>
        <v>59.000000000000007</v>
      </c>
      <c r="CD112" s="12">
        <f>INDEX('O3-8hr'!$A:$Y,$IU112+CD$23-$G$23,$IT112)</f>
        <v>63</v>
      </c>
      <c r="CE112" s="12">
        <f>INDEX('O3-8hr'!$A:$Y,$IU112+CE$23-$G$23,$IT112)</f>
        <v>58</v>
      </c>
      <c r="CF112" s="12">
        <f>INDEX('O3-8hr'!$A:$Y,$IU112+CF$23-$G$23,$IT112)</f>
        <v>39</v>
      </c>
      <c r="CG112" s="12">
        <f>INDEX('O3-8hr'!$A:$Y,$IU112+CG$23-$G$23,$IT112)</f>
        <v>46</v>
      </c>
      <c r="CH112" s="12">
        <f>INDEX('O3-8hr'!$A:$Y,$IU112+CH$23-$G$23,$IT112)</f>
        <v>42</v>
      </c>
      <c r="CI112" s="12">
        <f>INDEX('O3-8hr'!$A:$Y,$IU112+CI$23-$G$23,$IT112)</f>
        <v>42</v>
      </c>
      <c r="CJ112" s="12">
        <f>INDEX('O3-8hr'!$A:$Y,$IU112+CJ$23-$G$23,$IT112)</f>
        <v>27</v>
      </c>
      <c r="CK112" s="12">
        <f>INDEX('O3-8hr'!$A:$Y,$IU112+CK$23-$G$23,$IT112)</f>
        <v>51.000000000000007</v>
      </c>
      <c r="CL112" s="12">
        <f>INDEX('O3-8hr'!$A:$Y,$IU112+CL$23-$G$23,$IT112)</f>
        <v>50</v>
      </c>
      <c r="CM112" s="12">
        <f>INDEX('O3-8hr'!$A:$Y,$IU112+CM$23-$G$23,$IT112)</f>
        <v>65</v>
      </c>
      <c r="CN112" s="12">
        <f>INDEX('O3-8hr'!$A:$Y,$IU112+CN$23-$G$23,$IT112)</f>
        <v>57</v>
      </c>
      <c r="CO112" s="12">
        <f>INDEX('O3-8hr'!$A:$Y,$IU112+CO$23-$G$23,$IT112)</f>
        <v>52.000000000000007</v>
      </c>
      <c r="CP112" s="12">
        <f>INDEX('O3-8hr'!$A:$Y,$IU112+CP$23-$G$23,$IT112)</f>
        <v>38</v>
      </c>
      <c r="CQ112" s="12">
        <f>INDEX('O3-8hr'!$A:$Y,$IU112+CQ$23-$G$23,$IT112)</f>
        <v>53.000000000000007</v>
      </c>
      <c r="CR112" s="12">
        <f>INDEX('O3-8hr'!$A:$Y,$IU112+CR$23-$G$23,$IT112)</f>
        <v>61.000000000000007</v>
      </c>
      <c r="CS112" s="12">
        <f>INDEX('O3-8hr'!$A:$Y,$IU112+CS$23-$G$23,$IT112)</f>
        <v>35</v>
      </c>
      <c r="CT112" s="12">
        <f>INDEX('O3-8hr'!$A:$Y,$IU112+CT$23-$G$23,$IT112)</f>
        <v>39</v>
      </c>
      <c r="CU112" s="12">
        <f>INDEX('O3-8hr'!$A:$Y,$IU112+CU$23-$G$23,$IT112)</f>
        <v>21</v>
      </c>
      <c r="CV112" s="12">
        <f>INDEX('O3-8hr'!$A:$Y,$IU112+CV$23-$G$23,$IT112)</f>
        <v>9.0000000000000018</v>
      </c>
      <c r="CW112" s="12">
        <f>INDEX('O3-8hr'!$A:$Y,$IU112+CW$23-$G$23,$IT112)</f>
        <v>34</v>
      </c>
      <c r="CX112" s="12">
        <f>INDEX('O3-8hr'!$A:$Y,$IU112+CX$23-$G$23,$IT112)</f>
        <v>36.000000000000007</v>
      </c>
      <c r="CY112" s="12">
        <f>INDEX('O3-8hr'!$A:$Y,$IU112+CY$23-$G$23,$IT112)</f>
        <v>33</v>
      </c>
      <c r="CZ112" s="12">
        <f>INDEX('O3-8hr'!$A:$Y,$IU112+CZ$23-$G$23,$IT112)</f>
        <v>47</v>
      </c>
      <c r="DA112" s="12">
        <f>INDEX('O3-8hr'!$A:$Y,$IU112+DA$23-$G$23,$IT112)</f>
        <v>41</v>
      </c>
      <c r="DB112" s="12">
        <f>INDEX('O3-8hr'!$A:$Y,$IU112+DB$23-$G$23,$IT112)</f>
        <v>49</v>
      </c>
      <c r="DC112" s="12">
        <f>INDEX('O3-8hr'!$A:$Y,$IU112+DC$23-$G$23,$IT112)</f>
        <v>53.000000000000007</v>
      </c>
      <c r="DD112" s="12">
        <f>INDEX('O3-8hr'!$A:$Y,$IU112+DD$23-$G$23,$IT112)</f>
        <v>65</v>
      </c>
      <c r="DE112" s="12">
        <f>INDEX('O3-8hr'!$A:$Y,$IU112+DE$23-$G$23,$IT112)</f>
        <v>90</v>
      </c>
      <c r="DF112" s="12">
        <f>INDEX('O3-8hr'!$A:$Y,$IU112+DF$23-$G$23,$IT112)</f>
        <v>53.000000000000007</v>
      </c>
      <c r="DG112" s="12">
        <f>INDEX('O3-8hr'!$A:$Y,$IU112+DG$23-$G$23,$IT112)</f>
        <v>58</v>
      </c>
      <c r="DH112" s="12">
        <f>INDEX('O3-8hr'!$A:$Y,$IU112+DH$23-$G$23,$IT112)</f>
        <v>70</v>
      </c>
      <c r="DI112" s="12">
        <f>INDEX('O3-8hr'!$A:$Y,$IU112+DI$23-$G$23,$IT112)</f>
        <v>36.000000000000007</v>
      </c>
      <c r="DJ112" s="12">
        <f>INDEX('O3-8hr'!$A:$Y,$IU112+DJ$23-$G$23,$IT112)</f>
        <v>39</v>
      </c>
      <c r="DK112" s="12">
        <f>INDEX('O3-8hr'!$A:$Y,$IU112+DK$23-$G$23,$IT112)</f>
        <v>40</v>
      </c>
      <c r="DL112" s="12">
        <f>INDEX('O3-8hr'!$A:$Y,$IU112+DL$23-$G$23,$IT112)</f>
        <v>30</v>
      </c>
      <c r="DM112" s="12">
        <f>INDEX('O3-8hr'!$A:$Y,$IU112+DM$23-$G$23,$IT112)</f>
        <v>45.000000000000007</v>
      </c>
      <c r="DN112" s="12">
        <f>INDEX('O3-8hr'!$A:$Y,$IU112+DN$23-$G$23,$IT112)</f>
        <v>50</v>
      </c>
      <c r="DO112" s="12">
        <f>INDEX('O3-8hr'!$A:$Y,$IU112+DO$23-$G$23,$IT112)</f>
        <v>43</v>
      </c>
      <c r="DP112" s="12">
        <f>INDEX('O3-8hr'!$A:$Y,$IU112+DP$23-$G$23,$IT112)</f>
        <v>58</v>
      </c>
      <c r="DQ112" s="12">
        <f>INDEX('O3-8hr'!$A:$Y,$IU112+DQ$23-$G$23,$IT112)</f>
        <v>54</v>
      </c>
      <c r="DR112" s="12">
        <f>INDEX('O3-8hr'!$A:$Y,$IU112+DR$23-$G$23,$IT112)</f>
        <v>57</v>
      </c>
      <c r="DS112" s="12">
        <f>INDEX('O3-8hr'!$A:$Y,$IU112+DS$23-$G$23,$IT112)</f>
        <v>53.000000000000007</v>
      </c>
      <c r="DT112" s="12">
        <f>INDEX('O3-8hr'!$A:$Y,$IU112+DT$23-$G$23,$IT112)</f>
        <v>66</v>
      </c>
      <c r="DU112" s="12">
        <f>INDEX('O3-8hr'!$A:$Y,$IU112+DU$23-$G$23,$IT112)</f>
        <v>38</v>
      </c>
      <c r="DV112" s="12">
        <f>INDEX('O3-8hr'!$A:$Y,$IU112+DV$23-$G$23,$IT112)</f>
        <v>40</v>
      </c>
      <c r="DW112" s="12">
        <f>INDEX('O3-8hr'!$A:$Y,$IU112+DW$23-$G$23,$IT112)</f>
        <v>43</v>
      </c>
      <c r="DX112" s="12">
        <f>INDEX('O3-8hr'!$A:$Y,$IU112+DX$23-$G$23,$IT112)</f>
        <v>49</v>
      </c>
      <c r="DY112" s="12">
        <f>INDEX('O3-8hr'!$A:$Y,$IU112+DY$23-$G$23,$IT112)</f>
        <v>65</v>
      </c>
      <c r="DZ112" s="12">
        <f>INDEX('O3-8hr'!$A:$Y,$IU112+DZ$23-$G$23,$IT112)</f>
        <v>32</v>
      </c>
      <c r="EA112" s="12">
        <f>INDEX('O3-8hr'!$A:$Y,$IU112+EA$23-$G$23,$IT112)</f>
        <v>61.000000000000007</v>
      </c>
      <c r="EB112" s="12">
        <f>INDEX('O3-8hr'!$A:$Y,$IU112+EB$23-$G$23,$IT112)</f>
        <v>52.000000000000007</v>
      </c>
      <c r="EC112" s="12">
        <f>INDEX('O3-8hr'!$A:$Y,$IU112+EC$23-$G$23,$IT112)</f>
        <v>78</v>
      </c>
      <c r="ED112" s="12">
        <f>INDEX('O3-8hr'!$A:$Y,$IU112+ED$23-$G$23,$IT112)</f>
        <v>41</v>
      </c>
      <c r="EE112" s="12">
        <f>INDEX('O3-8hr'!$A:$Y,$IU112+EE$23-$G$23,$IT112)</f>
        <v>63</v>
      </c>
      <c r="EF112" s="12">
        <f>INDEX('O3-8hr'!$A:$Y,$IU112+EF$23-$G$23,$IT112)</f>
        <v>34</v>
      </c>
      <c r="EG112" s="12">
        <f>INDEX('O3-8hr'!$A:$Y,$IU112+EG$23-$G$23,$IT112)</f>
        <v>46</v>
      </c>
      <c r="EH112" s="12">
        <f>INDEX('O3-8hr'!$A:$Y,$IU112+EH$23-$G$23,$IT112)</f>
        <v>52.000000000000007</v>
      </c>
      <c r="EI112" s="12">
        <f>INDEX('O3-8hr'!$A:$Y,$IU112+EI$23-$G$23,$IT112)</f>
        <v>64</v>
      </c>
      <c r="EJ112" s="12">
        <f>INDEX('O3-8hr'!$A:$Y,$IU112+EJ$23-$G$23,$IT112)</f>
        <v>76</v>
      </c>
      <c r="EK112" s="12">
        <f>INDEX('O3-8hr'!$A:$Y,$IU112+EK$23-$G$23,$IT112)</f>
        <v>58</v>
      </c>
      <c r="EL112" s="12">
        <f>INDEX('O3-8hr'!$A:$Y,$IU112+EL$23-$G$23,$IT112)</f>
        <v>42</v>
      </c>
      <c r="EM112" s="12">
        <f>INDEX('O3-8hr'!$A:$Y,$IU112+EM$23-$G$23,$IT112)</f>
        <v>32</v>
      </c>
      <c r="EN112" s="12">
        <f>INDEX('O3-8hr'!$A:$Y,$IU112+EN$23-$G$23,$IT112)</f>
        <v>64</v>
      </c>
      <c r="EO112" s="12">
        <f>INDEX('O3-8hr'!$A:$Y,$IU112+EO$23-$G$23,$IT112)</f>
        <v>64</v>
      </c>
      <c r="EP112" s="12">
        <f>INDEX('O3-8hr'!$A:$Y,$IU112+EP$23-$G$23,$IT112)</f>
        <v>50</v>
      </c>
      <c r="EQ112" s="12">
        <f>INDEX('O3-8hr'!$A:$Y,$IU112+EQ$23-$G$23,$IT112)</f>
        <v>72.000000000000014</v>
      </c>
      <c r="ER112" s="12">
        <f>INDEX('O3-8hr'!$A:$Y,$IU112+ER$23-$G$23,$IT112)</f>
        <v>58</v>
      </c>
      <c r="ES112" s="12">
        <f>INDEX('O3-8hr'!$A:$Y,$IU112+ES$23-$G$23,$IT112)</f>
        <v>61.000000000000007</v>
      </c>
      <c r="ET112" s="12">
        <f>INDEX('O3-8hr'!$A:$Y,$IU112+ET$23-$G$23,$IT112)</f>
        <v>44.000000000000007</v>
      </c>
      <c r="EU112" s="12">
        <f>INDEX('O3-8hr'!$A:$Y,$IU112+EU$23-$G$23,$IT112)</f>
        <v>51.000000000000007</v>
      </c>
      <c r="EV112" s="12">
        <f>INDEX('O3-8hr'!$A:$Y,$IU112+EV$23-$G$23,$IT112)</f>
        <v>57</v>
      </c>
      <c r="EW112" s="12">
        <f>INDEX('O3-8hr'!$A:$Y,$IU112+EW$23-$G$23,$IT112)</f>
        <v>69</v>
      </c>
      <c r="EX112" s="12">
        <f>INDEX('O3-8hr'!$A:$Y,$IU112+EX$23-$G$23,$IT112)</f>
        <v>57</v>
      </c>
      <c r="EY112" s="12">
        <f>INDEX('O3-8hr'!$A:$Y,$IU112+EY$23-$G$23,$IT112)</f>
        <v>51.000000000000007</v>
      </c>
      <c r="EZ112" s="12">
        <f>INDEX('O3-8hr'!$A:$Y,$IU112+EZ$23-$G$23,$IT112)</f>
        <v>83</v>
      </c>
      <c r="FA112" s="12">
        <f>INDEX('O3-8hr'!$A:$Y,$IU112+FA$23-$G$23,$IT112)</f>
        <v>60</v>
      </c>
      <c r="FB112" s="12">
        <f>INDEX('O3-8hr'!$A:$Y,$IU112+FB$23-$G$23,$IT112)</f>
        <v>40</v>
      </c>
      <c r="FC112" s="12">
        <f>INDEX('O3-8hr'!$A:$Y,$IU112+FC$23-$G$23,$IT112)</f>
        <v>48</v>
      </c>
      <c r="FD112" s="12">
        <f>INDEX('O3-8hr'!$A:$Y,$IU112+FD$23-$G$23,$IT112)</f>
        <v>58</v>
      </c>
      <c r="FE112" s="12">
        <f>INDEX('O3-8hr'!$A:$Y,$IU112+FE$23-$G$23,$IT112)</f>
        <v>56</v>
      </c>
      <c r="FF112" s="12">
        <f>INDEX('O3-8hr'!$A:$Y,$IU112+FF$23-$G$23,$IT112)</f>
        <v>54</v>
      </c>
      <c r="FG112" s="12">
        <f>INDEX('O3-8hr'!$A:$Y,$IU112+FG$23-$G$23,$IT112)</f>
        <v>51.000000000000007</v>
      </c>
      <c r="FH112" s="12">
        <f>INDEX('O3-8hr'!$A:$Y,$IU112+FH$23-$G$23,$IT112)</f>
        <v>61.000000000000007</v>
      </c>
      <c r="FI112" s="12">
        <f>INDEX('O3-8hr'!$A:$Y,$IU112+FI$23-$G$23,$IT112)</f>
        <v>57</v>
      </c>
      <c r="FJ112" s="12">
        <f>INDEX('O3-8hr'!$A:$Y,$IU112+FJ$23-$G$23,$IT112)</f>
        <v>56</v>
      </c>
      <c r="FK112" s="12">
        <f>INDEX('O3-8hr'!$A:$Y,$IU112+FK$23-$G$23,$IT112)</f>
        <v>50</v>
      </c>
      <c r="FL112" s="12">
        <f>INDEX('O3-8hr'!$A:$Y,$IU112+FL$23-$G$23,$IT112)</f>
        <v>58</v>
      </c>
      <c r="FM112" s="12">
        <f>INDEX('O3-8hr'!$A:$Y,$IU112+FM$23-$G$23,$IT112)</f>
        <v>32</v>
      </c>
      <c r="FN112" s="12">
        <f>INDEX('O3-8hr'!$A:$Y,$IU112+FN$23-$G$23,$IT112)</f>
        <v>37.000000000000007</v>
      </c>
      <c r="FO112" s="12">
        <f>INDEX('O3-8hr'!$A:$Y,$IU112+FO$23-$G$23,$IT112)</f>
        <v>41</v>
      </c>
      <c r="FP112" s="12">
        <f>INDEX('O3-8hr'!$A:$Y,$IU112+FP$23-$G$23,$IT112)</f>
        <v>51.000000000000007</v>
      </c>
      <c r="FQ112" s="12">
        <f>INDEX('O3-8hr'!$A:$Y,$IU112+FQ$23-$G$23,$IT112)</f>
        <v>60</v>
      </c>
      <c r="FR112" s="12">
        <f>INDEX('O3-8hr'!$A:$Y,$IU112+FR$23-$G$23,$IT112)</f>
        <v>76</v>
      </c>
      <c r="FS112" s="12">
        <f>INDEX('O3-8hr'!$A:$Y,$IU112+FS$23-$G$23,$IT112)</f>
        <v>66</v>
      </c>
      <c r="FT112" s="12">
        <f>INDEX('O3-8hr'!$A:$Y,$IU112+FT$23-$G$23,$IT112)</f>
        <v>60</v>
      </c>
      <c r="FU112" s="12">
        <f>INDEX('O3-8hr'!$A:$Y,$IU112+FU$23-$G$23,$IT112)</f>
        <v>52.000000000000007</v>
      </c>
      <c r="FV112" s="12">
        <f>INDEX('O3-8hr'!$A:$Y,$IU112+FV$23-$G$23,$IT112)</f>
        <v>46</v>
      </c>
      <c r="FW112" s="12">
        <f>INDEX('O3-8hr'!$A:$Y,$IU112+FW$23-$G$23,$IT112)</f>
        <v>28</v>
      </c>
      <c r="FX112" s="12">
        <f>INDEX('O3-8hr'!$A:$Y,$IU112+FX$23-$G$23,$IT112)</f>
        <v>58</v>
      </c>
      <c r="FY112" s="12">
        <f>INDEX('O3-8hr'!$A:$Y,$IU112+FY$23-$G$23,$IT112)</f>
        <v>56</v>
      </c>
      <c r="FZ112" s="12">
        <f>INDEX('O3-8hr'!$A:$Y,$IU112+FZ$23-$G$23,$IT112)</f>
        <v>81</v>
      </c>
      <c r="GA112" s="12">
        <f>INDEX('O3-8hr'!$A:$Y,$IU112+GA$23-$G$23,$IT112)</f>
        <v>59.000000000000007</v>
      </c>
      <c r="GB112" s="12">
        <f>INDEX('O3-8hr'!$A:$Y,$IU112+GB$23-$G$23,$IT112)</f>
        <v>63</v>
      </c>
      <c r="GC112" s="12">
        <f>INDEX('O3-8hr'!$A:$Y,$IU112+GC$23-$G$23,$IT112)</f>
        <v>50</v>
      </c>
      <c r="GD112" s="12">
        <f>INDEX('O3-8hr'!$A:$Y,$IU112+GD$23-$G$23,$IT112)</f>
        <v>39</v>
      </c>
      <c r="GE112" s="12">
        <f>INDEX('O3-8hr'!$A:$Y,$IU112+GE$23-$G$23,$IT112)</f>
        <v>50</v>
      </c>
      <c r="GF112" s="12">
        <f>INDEX('O3-8hr'!$A:$Y,$IU112+GF$23-$G$23,$IT112)</f>
        <v>61.000000000000007</v>
      </c>
      <c r="GG112" s="12">
        <f>INDEX('O3-8hr'!$A:$Y,$IU112+GG$23-$G$23,$IT112)</f>
        <v>63</v>
      </c>
      <c r="GH112" s="12">
        <f>INDEX('O3-8hr'!$A:$Y,$IU112+GH$23-$G$23,$IT112)</f>
        <v>67</v>
      </c>
      <c r="GI112" s="12">
        <f>INDEX('O3-8hr'!$A:$Y,$IU112+GI$23-$G$23,$IT112)</f>
        <v>78</v>
      </c>
      <c r="GJ112" s="12">
        <f>INDEX('O3-8hr'!$A:$Y,$IU112+GJ$23-$G$23,$IT112)</f>
        <v>78</v>
      </c>
      <c r="GK112" s="12">
        <f>INDEX('O3-8hr'!$A:$Y,$IU112+GK$23-$G$23,$IT112)</f>
        <v>64</v>
      </c>
      <c r="GL112" s="12">
        <f>INDEX('O3-8hr'!$A:$Y,$IU112+GL$23-$G$23,$IT112)</f>
        <v>60</v>
      </c>
      <c r="GM112" s="12">
        <f>INDEX('O3-8hr'!$A:$Y,$IU112+GM$23-$G$23,$IT112)</f>
        <v>43</v>
      </c>
      <c r="GN112" s="12">
        <f>INDEX('O3-8hr'!$A:$Y,$IU112+GN$23-$G$23,$IT112)</f>
        <v>51.000000000000007</v>
      </c>
      <c r="GO112" s="12">
        <f>INDEX('O3-8hr'!$A:$Y,$IU112+GO$23-$G$23,$IT112)</f>
        <v>62</v>
      </c>
      <c r="GP112" s="12">
        <f>INDEX('O3-8hr'!$A:$Y,$IU112+GP$23-$G$23,$IT112)</f>
        <v>47</v>
      </c>
      <c r="GQ112" s="12">
        <f>INDEX('O3-8hr'!$A:$Y,$IU112+GQ$23-$G$23,$IT112)</f>
        <v>41</v>
      </c>
      <c r="GR112" s="12">
        <f>INDEX('O3-8hr'!$A:$Y,$IU112+GR$23-$G$23,$IT112)</f>
        <v>18.000000000000004</v>
      </c>
      <c r="GS112" s="12">
        <f>INDEX('O3-8hr'!$A:$Y,$IU112+GS$23-$G$23,$IT112)</f>
        <v>40</v>
      </c>
      <c r="GT112" s="12">
        <f>INDEX('O3-8hr'!$A:$Y,$IU112+GT$23-$G$23,$IT112)</f>
        <v>43</v>
      </c>
      <c r="GU112" s="12">
        <f>INDEX('O3-8hr'!$A:$Y,$IU112+GU$23-$G$23,$IT112)</f>
        <v>22.000000000000004</v>
      </c>
      <c r="GV112" s="12">
        <f>INDEX('O3-8hr'!$A:$Y,$IU112+GV$23-$G$23,$IT112)</f>
        <v>37.000000000000007</v>
      </c>
      <c r="GW112" s="12">
        <f>INDEX('O3-8hr'!$A:$Y,$IU112+GW$23-$G$23,$IT112)</f>
        <v>61.000000000000007</v>
      </c>
      <c r="GX112" s="12">
        <f>INDEX('O3-8hr'!$A:$Y,$IU112+GX$23-$G$23,$IT112)</f>
        <v>77</v>
      </c>
      <c r="GY112" s="12">
        <f>INDEX('O3-8hr'!$A:$Y,$IU112+GY$23-$G$23,$IT112)</f>
        <v>79</v>
      </c>
      <c r="GZ112" s="12">
        <f>INDEX('O3-8hr'!$A:$Y,$IU112+GZ$23-$G$23,$IT112)</f>
        <v>67</v>
      </c>
      <c r="HA112" s="12">
        <f>INDEX('O3-8hr'!$A:$Y,$IU112+HA$23-$G$23,$IT112)</f>
        <v>52.000000000000007</v>
      </c>
      <c r="HB112" s="12">
        <f>INDEX('O3-8hr'!$A:$Y,$IU112+HB$23-$G$23,$IT112)</f>
        <v>34</v>
      </c>
      <c r="HC112" s="12">
        <f>INDEX('O3-8hr'!$A:$Y,$IU112+HC$23-$G$23,$IT112)</f>
        <v>34</v>
      </c>
      <c r="HD112" s="12">
        <f>INDEX('O3-8hr'!$A:$Y,$IU112+HD$23-$G$23,$IT112)</f>
        <v>28</v>
      </c>
      <c r="HE112" s="12">
        <f>INDEX('O3-8hr'!$A:$Y,$IU112+HE$23-$G$23,$IT112)</f>
        <v>49</v>
      </c>
      <c r="HF112" s="12">
        <f>INDEX('O3-8hr'!$A:$Y,$IU112+HF$23-$G$23,$IT112)</f>
        <v>47</v>
      </c>
      <c r="HG112" s="12">
        <f>INDEX('O3-8hr'!$A:$Y,$IU112+HG$23-$G$23,$IT112)</f>
        <v>31</v>
      </c>
      <c r="HH112" s="12">
        <f>INDEX('O3-8hr'!$A:$Y,$IU112+HH$23-$G$23,$IT112)</f>
        <v>33</v>
      </c>
      <c r="HI112" s="12">
        <f>INDEX('O3-8hr'!$A:$Y,$IU112+HI$23-$G$23,$IT112)</f>
        <v>30</v>
      </c>
      <c r="HJ112" s="12">
        <f>INDEX('O3-8hr'!$A:$Y,$IU112+HJ$23-$G$23,$IT112)</f>
        <v>34</v>
      </c>
      <c r="HK112" s="12">
        <f>INDEX('O3-8hr'!$A:$Y,$IU112+HK$23-$G$23,$IT112)</f>
        <v>23</v>
      </c>
      <c r="HL112" s="12">
        <f>INDEX('O3-8hr'!$A:$Y,$IU112+HL$23-$G$23,$IT112)</f>
        <v>25</v>
      </c>
      <c r="HM112" s="12">
        <f>INDEX('O3-8hr'!$A:$Y,$IU112+HM$23-$G$23,$IT112)</f>
        <v>15.000000000000002</v>
      </c>
      <c r="HN112" s="12">
        <f>INDEX('O3-8hr'!$A:$Y,$IU112+HN$23-$G$23,$IT112)</f>
        <v>17</v>
      </c>
      <c r="HO112" s="12">
        <f>INDEX('O3-8hr'!$A:$Y,$IU112+HO$23-$G$23,$IT112)</f>
        <v>18.000000000000004</v>
      </c>
      <c r="HP112" s="12">
        <f>INDEX('O3-8hr'!$A:$Y,$IU112+HP$23-$G$23,$IT112)</f>
        <v>28</v>
      </c>
      <c r="HQ112" s="12">
        <f>INDEX('O3-8hr'!$A:$Y,$IU112+HQ$23-$G$23,$IT112)</f>
        <v>28</v>
      </c>
      <c r="HR112" s="12">
        <f>INDEX('O3-8hr'!$A:$Y,$IU112+HR$23-$G$23,$IT112)</f>
        <v>35</v>
      </c>
      <c r="HS112" s="12">
        <f>INDEX('O3-8hr'!$A:$Y,$IU112+HS$23-$G$23,$IT112)</f>
        <v>31</v>
      </c>
      <c r="HT112" s="12">
        <f>INDEX('O3-8hr'!$A:$Y,$IU112+HT$23-$G$23,$IT112)</f>
        <v>39</v>
      </c>
      <c r="HU112" s="12">
        <f>INDEX('O3-8hr'!$A:$Y,$IU112+HU$23-$G$23,$IT112)</f>
        <v>38</v>
      </c>
      <c r="HV112" s="12">
        <f>INDEX('O3-8hr'!$A:$Y,$IU112+HV$23-$G$23,$IT112)</f>
        <v>32</v>
      </c>
      <c r="HW112" s="12">
        <f>INDEX('O3-8hr'!$A:$Y,$IU112+HW$23-$G$23,$IT112)</f>
        <v>41</v>
      </c>
      <c r="HX112" s="12">
        <f>INDEX('O3-8hr'!$A:$Y,$IU112+HX$23-$G$23,$IT112)</f>
        <v>44.000000000000007</v>
      </c>
      <c r="HY112" s="12">
        <f>INDEX('O3-8hr'!$A:$Y,$IU112+HY$23-$G$23,$IT112)</f>
        <v>30</v>
      </c>
      <c r="HZ112" s="12">
        <f>INDEX('O3-8hr'!$A:$Y,$IU112+HZ$23-$G$23,$IT112)</f>
        <v>16</v>
      </c>
      <c r="IA112" s="12">
        <f>INDEX('O3-8hr'!$A:$Y,$IU112+IA$23-$G$23,$IT112)</f>
        <v>28</v>
      </c>
      <c r="IB112" s="12">
        <f>INDEX('O3-8hr'!$A:$Y,$IU112+IB$23-$G$23,$IT112)</f>
        <v>36.000000000000007</v>
      </c>
      <c r="IC112" s="12">
        <f>INDEX('O3-8hr'!$A:$Y,$IU112+IC$23-$G$23,$IT112)</f>
        <v>29</v>
      </c>
      <c r="ID112" s="12">
        <f>INDEX('O3-8hr'!$A:$Y,$IU112+ID$23-$G$23,$IT112)</f>
        <v>28</v>
      </c>
      <c r="IE112" s="12">
        <f>INDEX('O3-8hr'!$A:$Y,$IU112+IE$23-$G$23,$IT112)</f>
        <v>29</v>
      </c>
      <c r="IF112" s="12">
        <f>INDEX('O3-8hr'!$A:$Y,$IU112+IF$23-$G$23,$IT112)</f>
        <v>31</v>
      </c>
      <c r="IG112" s="12">
        <f>INDEX('O3-8hr'!$A:$Y,$IU112+IG$23-$G$23,$IT112)</f>
        <v>40</v>
      </c>
      <c r="IH112" s="12">
        <f>INDEX('O3-8hr'!$A:$Y,$IU112+IH$23-$G$23,$IT112)</f>
        <v>41</v>
      </c>
      <c r="II112" s="12">
        <f>INDEX('O3-8hr'!$A:$Y,$IU112+II$23-$G$23,$IT112)</f>
        <v>37.000000000000007</v>
      </c>
      <c r="IJ112" s="12">
        <f>INDEX('O3-8hr'!$A:$Y,$IU112+IJ$23-$G$23,$IT112)</f>
        <v>33</v>
      </c>
      <c r="IK112" s="12">
        <f>INDEX('O3-8hr'!$A:$Y,$IU112+IK$23-$G$23,$IT112)</f>
        <v>27</v>
      </c>
      <c r="IL112" s="12">
        <f>INDEX('O3-8hr'!$A:$Y,$IU112+IL$23-$G$23,$IT112)</f>
        <v>20</v>
      </c>
      <c r="IM112" s="12">
        <f>INDEX('O3-8hr'!$A:$Y,$IU112+IM$23-$G$23,$IT112)</f>
        <v>24</v>
      </c>
      <c r="IN112" s="12">
        <f>INDEX('O3-8hr'!$A:$Y,$IU112+IN$23-$G$23,$IT112)</f>
        <v>27</v>
      </c>
      <c r="IO112" s="12">
        <f>INDEX('O3-8hr'!$A:$Y,$IU112+IO$23-$G$23,$IT112)</f>
        <v>30</v>
      </c>
      <c r="IP112" s="12">
        <f>INDEX('O3-8hr'!$A:$Y,$IU112+IP$23-$G$23,$IT112)</f>
        <v>18.000000000000004</v>
      </c>
      <c r="IQ112" s="17">
        <f>INDEX('O3-8hr'!$A:$Y,$IU112+IQ$23-$G$23,$IT112)</f>
        <v>25</v>
      </c>
      <c r="IR112" s="26">
        <f t="shared" si="60"/>
        <v>90</v>
      </c>
      <c r="IT112" s="26">
        <f>MATCH($B112,'O3-8hr'!$1:$1,0)</f>
        <v>12</v>
      </c>
      <c r="IU112" s="38">
        <f>MATCH(DATE($A112,$IT$19,$IU$19),'O3-8hr'!$B:$B,0)</f>
        <v>65</v>
      </c>
    </row>
    <row r="113" spans="1:255" ht="12.75" customHeight="1" x14ac:dyDescent="0.2">
      <c r="A113" s="26">
        <v>2015</v>
      </c>
      <c r="B113" s="26">
        <v>340150002</v>
      </c>
      <c r="C113" s="88">
        <f>INDEX(Sites!$A:$N,MATCH($B113,Sites!$A:$A,0),2)</f>
        <v>39.800339000000001</v>
      </c>
      <c r="D113" s="26" t="str">
        <f>INDEX(Sites!$A:$N,MATCH($B113,Sites!$A:$A,0),4)</f>
        <v>NJ</v>
      </c>
      <c r="E113" s="26" t="str">
        <f>INDEX(Sites!$A:$N,MATCH($B113,Sites!$A:$A,0),10)</f>
        <v>12.0</v>
      </c>
      <c r="F113" s="148" t="str">
        <f>INDEX(Sites!$A:$N,MATCH($B113,Sites!$A:$A,0),6)</f>
        <v>Clarksboro</v>
      </c>
      <c r="G113" s="18" t="str">
        <f>INDEX('O3-8hr'!$A:$Y,$IU113+G$23-$G$23,$IT113)</f>
        <v/>
      </c>
      <c r="H113" s="12" t="str">
        <f>INDEX('O3-8hr'!$A:$Y,$IU113+H$23-$G$23,$IT113)</f>
        <v/>
      </c>
      <c r="I113" s="12">
        <f>INDEX('O3-8hr'!$A:$Y,$IU113+I$23-$G$23,$IT113)</f>
        <v>41</v>
      </c>
      <c r="J113" s="12">
        <f>INDEX('O3-8hr'!$A:$Y,$IU113+J$23-$G$23,$IT113)</f>
        <v>19</v>
      </c>
      <c r="K113" s="12">
        <f>INDEX('O3-8hr'!$A:$Y,$IU113+K$23-$G$23,$IT113)</f>
        <v>33</v>
      </c>
      <c r="L113" s="12">
        <f>INDEX('O3-8hr'!$A:$Y,$IU113+L$23-$G$23,$IT113)</f>
        <v>31</v>
      </c>
      <c r="M113" s="12">
        <f>INDEX('O3-8hr'!$A:$Y,$IU113+M$23-$G$23,$IT113)</f>
        <v>46</v>
      </c>
      <c r="N113" s="12">
        <f>INDEX('O3-8hr'!$A:$Y,$IU113+N$23-$G$23,$IT113)</f>
        <v>57</v>
      </c>
      <c r="O113" s="12">
        <f>INDEX('O3-8hr'!$A:$Y,$IU113+O$23-$G$23,$IT113)</f>
        <v>47</v>
      </c>
      <c r="P113" s="12">
        <f>INDEX('O3-8hr'!$A:$Y,$IU113+P$23-$G$23,$IT113)</f>
        <v>42</v>
      </c>
      <c r="Q113" s="12">
        <f>INDEX('O3-8hr'!$A:$Y,$IU113+Q$23-$G$23,$IT113)</f>
        <v>45.000000000000007</v>
      </c>
      <c r="R113" s="12">
        <f>INDEX('O3-8hr'!$A:$Y,$IU113+R$23-$G$23,$IT113)</f>
        <v>44.000000000000007</v>
      </c>
      <c r="S113" s="12">
        <f>INDEX('O3-8hr'!$A:$Y,$IU113+S$23-$G$23,$IT113)</f>
        <v>44.000000000000007</v>
      </c>
      <c r="T113" s="12">
        <f>INDEX('O3-8hr'!$A:$Y,$IU113+T$23-$G$23,$IT113)</f>
        <v>30</v>
      </c>
      <c r="U113" s="12">
        <f>INDEX('O3-8hr'!$A:$Y,$IU113+U$23-$G$23,$IT113)</f>
        <v>38</v>
      </c>
      <c r="V113" s="12">
        <f>INDEX('O3-8hr'!$A:$Y,$IU113+V$23-$G$23,$IT113)</f>
        <v>38</v>
      </c>
      <c r="W113" s="12">
        <f>INDEX('O3-8hr'!$A:$Y,$IU113+W$23-$G$23,$IT113)</f>
        <v>43</v>
      </c>
      <c r="X113" s="12">
        <f>INDEX('O3-8hr'!$A:$Y,$IU113+X$23-$G$23,$IT113)</f>
        <v>44.000000000000007</v>
      </c>
      <c r="Y113" s="12">
        <f>INDEX('O3-8hr'!$A:$Y,$IU113+Y$23-$G$23,$IT113)</f>
        <v>40</v>
      </c>
      <c r="Z113" s="12">
        <f>INDEX('O3-8hr'!$A:$Y,$IU113+Z$23-$G$23,$IT113)</f>
        <v>35</v>
      </c>
      <c r="AA113" s="12" t="str">
        <f>INDEX('O3-8hr'!$A:$Y,$IU113+AA$23-$G$23,$IT113)</f>
        <v/>
      </c>
      <c r="AB113" s="12" t="str">
        <f>INDEX('O3-8hr'!$A:$Y,$IU113+AB$23-$G$23,$IT113)</f>
        <v/>
      </c>
      <c r="AC113" s="12">
        <f>INDEX('O3-8hr'!$A:$Y,$IU113+AC$23-$G$23,$IT113)</f>
        <v>38</v>
      </c>
      <c r="AD113" s="12">
        <f>INDEX('O3-8hr'!$A:$Y,$IU113+AD$23-$G$23,$IT113)</f>
        <v>24</v>
      </c>
      <c r="AE113" s="12">
        <f>INDEX('O3-8hr'!$A:$Y,$IU113+AE$23-$G$23,$IT113)</f>
        <v>34</v>
      </c>
      <c r="AF113" s="12">
        <f>INDEX('O3-8hr'!$A:$Y,$IU113+AF$23-$G$23,$IT113)</f>
        <v>35</v>
      </c>
      <c r="AG113" s="12">
        <f>INDEX('O3-8hr'!$A:$Y,$IU113+AG$23-$G$23,$IT113)</f>
        <v>30</v>
      </c>
      <c r="AH113" s="12">
        <f>INDEX('O3-8hr'!$A:$Y,$IU113+AH$23-$G$23,$IT113)</f>
        <v>39</v>
      </c>
      <c r="AI113" s="12">
        <f>INDEX('O3-8hr'!$A:$Y,$IU113+AI$23-$G$23,$IT113)</f>
        <v>44.000000000000007</v>
      </c>
      <c r="AJ113" s="12">
        <f>INDEX('O3-8hr'!$A:$Y,$IU113+AJ$23-$G$23,$IT113)</f>
        <v>40</v>
      </c>
      <c r="AK113" s="12">
        <f>INDEX('O3-8hr'!$A:$Y,$IU113+AK$23-$G$23,$IT113)</f>
        <v>42</v>
      </c>
      <c r="AL113" s="12">
        <f>INDEX('O3-8hr'!$A:$Y,$IU113+AL$23-$G$23,$IT113)</f>
        <v>45.000000000000007</v>
      </c>
      <c r="AM113" s="12">
        <f>INDEX('O3-8hr'!$A:$Y,$IU113+AM$23-$G$23,$IT113)</f>
        <v>54</v>
      </c>
      <c r="AN113" s="12">
        <f>INDEX('O3-8hr'!$A:$Y,$IU113+AN$23-$G$23,$IT113)</f>
        <v>35</v>
      </c>
      <c r="AO113" s="12">
        <f>INDEX('O3-8hr'!$A:$Y,$IU113+AO$23-$G$23,$IT113)</f>
        <v>40</v>
      </c>
      <c r="AP113" s="12">
        <f>INDEX('O3-8hr'!$A:$Y,$IU113+AP$23-$G$23,$IT113)</f>
        <v>48</v>
      </c>
      <c r="AQ113" s="12">
        <f>INDEX('O3-8hr'!$A:$Y,$IU113+AQ$23-$G$23,$IT113)</f>
        <v>52.000000000000007</v>
      </c>
      <c r="AR113" s="12">
        <f>INDEX('O3-8hr'!$A:$Y,$IU113+AR$23-$G$23,$IT113)</f>
        <v>39</v>
      </c>
      <c r="AS113" s="12">
        <f>INDEX('O3-8hr'!$A:$Y,$IU113+AS$23-$G$23,$IT113)</f>
        <v>39</v>
      </c>
      <c r="AT113" s="12">
        <f>INDEX('O3-8hr'!$A:$Y,$IU113+AT$23-$G$23,$IT113)</f>
        <v>37.000000000000007</v>
      </c>
      <c r="AU113" s="12">
        <f>INDEX('O3-8hr'!$A:$Y,$IU113+AU$23-$G$23,$IT113)</f>
        <v>31</v>
      </c>
      <c r="AV113" s="12">
        <f>INDEX('O3-8hr'!$A:$Y,$IU113+AV$23-$G$23,$IT113)</f>
        <v>49</v>
      </c>
      <c r="AW113" s="12">
        <f>INDEX('O3-8hr'!$A:$Y,$IU113+AW$23-$G$23,$IT113)</f>
        <v>53.000000000000007</v>
      </c>
      <c r="AX113" s="12">
        <f>INDEX('O3-8hr'!$A:$Y,$IU113+AX$23-$G$23,$IT113)</f>
        <v>54</v>
      </c>
      <c r="AY113" s="12">
        <f>INDEX('O3-8hr'!$A:$Y,$IU113+AY$23-$G$23,$IT113)</f>
        <v>26.000000000000004</v>
      </c>
      <c r="AZ113" s="12">
        <f>INDEX('O3-8hr'!$A:$Y,$IU113+AZ$23-$G$23,$IT113)</f>
        <v>48</v>
      </c>
      <c r="BA113" s="12">
        <f>INDEX('O3-8hr'!$A:$Y,$IU113+BA$23-$G$23,$IT113)</f>
        <v>54</v>
      </c>
      <c r="BB113" s="12">
        <f>INDEX('O3-8hr'!$A:$Y,$IU113+BB$23-$G$23,$IT113)</f>
        <v>46</v>
      </c>
      <c r="BC113" s="12">
        <f>INDEX('O3-8hr'!$A:$Y,$IU113+BC$23-$G$23,$IT113)</f>
        <v>64</v>
      </c>
      <c r="BD113" s="12">
        <f>INDEX('O3-8hr'!$A:$Y,$IU113+BD$23-$G$23,$IT113)</f>
        <v>44.000000000000007</v>
      </c>
      <c r="BE113" s="12">
        <f>INDEX('O3-8hr'!$A:$Y,$IU113+BE$23-$G$23,$IT113)</f>
        <v>43</v>
      </c>
      <c r="BF113" s="12">
        <f>INDEX('O3-8hr'!$A:$Y,$IU113+BF$23-$G$23,$IT113)</f>
        <v>45.000000000000007</v>
      </c>
      <c r="BG113" s="12">
        <f>INDEX('O3-8hr'!$A:$Y,$IU113+BG$23-$G$23,$IT113)</f>
        <v>48</v>
      </c>
      <c r="BH113" s="12">
        <f>INDEX('O3-8hr'!$A:$Y,$IU113+BH$23-$G$23,$IT113)</f>
        <v>38</v>
      </c>
      <c r="BI113" s="12">
        <f>INDEX('O3-8hr'!$A:$Y,$IU113+BI$23-$G$23,$IT113)</f>
        <v>47</v>
      </c>
      <c r="BJ113" s="12">
        <f>INDEX('O3-8hr'!$A:$Y,$IU113+BJ$23-$G$23,$IT113)</f>
        <v>44.000000000000007</v>
      </c>
      <c r="BK113" s="12">
        <f>INDEX('O3-8hr'!$A:$Y,$IU113+BK$23-$G$23,$IT113)</f>
        <v>46</v>
      </c>
      <c r="BL113" s="12">
        <f>INDEX('O3-8hr'!$A:$Y,$IU113+BL$23-$G$23,$IT113)</f>
        <v>39</v>
      </c>
      <c r="BM113" s="12">
        <f>INDEX('O3-8hr'!$A:$Y,$IU113+BM$23-$G$23,$IT113)</f>
        <v>46</v>
      </c>
      <c r="BN113" s="12">
        <f>INDEX('O3-8hr'!$A:$Y,$IU113+BN$23-$G$23,$IT113)</f>
        <v>53.000000000000007</v>
      </c>
      <c r="BO113" s="12">
        <f>INDEX('O3-8hr'!$A:$Y,$IU113+BO$23-$G$23,$IT113)</f>
        <v>45.000000000000007</v>
      </c>
      <c r="BP113" s="12">
        <f>INDEX('O3-8hr'!$A:$Y,$IU113+BP$23-$G$23,$IT113)</f>
        <v>40</v>
      </c>
      <c r="BQ113" s="12">
        <f>INDEX('O3-8hr'!$A:$Y,$IU113+BQ$23-$G$23,$IT113)</f>
        <v>52.000000000000007</v>
      </c>
      <c r="BR113" s="12">
        <f>INDEX('O3-8hr'!$A:$Y,$IU113+BR$23-$G$23,$IT113)</f>
        <v>59.000000000000007</v>
      </c>
      <c r="BS113" s="12">
        <f>INDEX('O3-8hr'!$A:$Y,$IU113+BS$23-$G$23,$IT113)</f>
        <v>62</v>
      </c>
      <c r="BT113" s="12">
        <f>INDEX('O3-8hr'!$A:$Y,$IU113+BT$23-$G$23,$IT113)</f>
        <v>66</v>
      </c>
      <c r="BU113" s="12">
        <f>INDEX('O3-8hr'!$A:$Y,$IU113+BU$23-$G$23,$IT113)</f>
        <v>56</v>
      </c>
      <c r="BV113" s="12">
        <f>INDEX('O3-8hr'!$A:$Y,$IU113+BV$23-$G$23,$IT113)</f>
        <v>65</v>
      </c>
      <c r="BW113" s="12">
        <f>INDEX('O3-8hr'!$A:$Y,$IU113+BW$23-$G$23,$IT113)</f>
        <v>65</v>
      </c>
      <c r="BX113" s="12">
        <f>INDEX('O3-8hr'!$A:$Y,$IU113+BX$23-$G$23,$IT113)</f>
        <v>30</v>
      </c>
      <c r="BY113" s="12">
        <f>INDEX('O3-8hr'!$A:$Y,$IU113+BY$23-$G$23,$IT113)</f>
        <v>27</v>
      </c>
      <c r="BZ113" s="12">
        <f>INDEX('O3-8hr'!$A:$Y,$IU113+BZ$23-$G$23,$IT113)</f>
        <v>30</v>
      </c>
      <c r="CA113" s="12">
        <f>INDEX('O3-8hr'!$A:$Y,$IU113+CA$23-$G$23,$IT113)</f>
        <v>58</v>
      </c>
      <c r="CB113" s="12">
        <f>INDEX('O3-8hr'!$A:$Y,$IU113+CB$23-$G$23,$IT113)</f>
        <v>33</v>
      </c>
      <c r="CC113" s="12">
        <f>INDEX('O3-8hr'!$A:$Y,$IU113+CC$23-$G$23,$IT113)</f>
        <v>60</v>
      </c>
      <c r="CD113" s="12">
        <f>INDEX('O3-8hr'!$A:$Y,$IU113+CD$23-$G$23,$IT113)</f>
        <v>65</v>
      </c>
      <c r="CE113" s="12">
        <f>INDEX('O3-8hr'!$A:$Y,$IU113+CE$23-$G$23,$IT113)</f>
        <v>57</v>
      </c>
      <c r="CF113" s="12">
        <f>INDEX('O3-8hr'!$A:$Y,$IU113+CF$23-$G$23,$IT113)</f>
        <v>47</v>
      </c>
      <c r="CG113" s="12">
        <f>INDEX('O3-8hr'!$A:$Y,$IU113+CG$23-$G$23,$IT113)</f>
        <v>44.000000000000007</v>
      </c>
      <c r="CH113" s="12">
        <f>INDEX('O3-8hr'!$A:$Y,$IU113+CH$23-$G$23,$IT113)</f>
        <v>44.000000000000007</v>
      </c>
      <c r="CI113" s="12">
        <f>INDEX('O3-8hr'!$A:$Y,$IU113+CI$23-$G$23,$IT113)</f>
        <v>38</v>
      </c>
      <c r="CJ113" s="12">
        <f>INDEX('O3-8hr'!$A:$Y,$IU113+CJ$23-$G$23,$IT113)</f>
        <v>29</v>
      </c>
      <c r="CK113" s="12">
        <f>INDEX('O3-8hr'!$A:$Y,$IU113+CK$23-$G$23,$IT113)</f>
        <v>58</v>
      </c>
      <c r="CL113" s="12">
        <f>INDEX('O3-8hr'!$A:$Y,$IU113+CL$23-$G$23,$IT113)</f>
        <v>52.000000000000007</v>
      </c>
      <c r="CM113" s="12">
        <f>INDEX('O3-8hr'!$A:$Y,$IU113+CM$23-$G$23,$IT113)</f>
        <v>63</v>
      </c>
      <c r="CN113" s="12">
        <f>INDEX('O3-8hr'!$A:$Y,$IU113+CN$23-$G$23,$IT113)</f>
        <v>58</v>
      </c>
      <c r="CO113" s="12">
        <f>INDEX('O3-8hr'!$A:$Y,$IU113+CO$23-$G$23,$IT113)</f>
        <v>52.000000000000007</v>
      </c>
      <c r="CP113" s="12">
        <f>INDEX('O3-8hr'!$A:$Y,$IU113+CP$23-$G$23,$IT113)</f>
        <v>41</v>
      </c>
      <c r="CQ113" s="12">
        <f>INDEX('O3-8hr'!$A:$Y,$IU113+CQ$23-$G$23,$IT113)</f>
        <v>56</v>
      </c>
      <c r="CR113" s="12">
        <f>INDEX('O3-8hr'!$A:$Y,$IU113+CR$23-$G$23,$IT113)</f>
        <v>59.000000000000007</v>
      </c>
      <c r="CS113" s="12">
        <f>INDEX('O3-8hr'!$A:$Y,$IU113+CS$23-$G$23,$IT113)</f>
        <v>34</v>
      </c>
      <c r="CT113" s="12">
        <f>INDEX('O3-8hr'!$A:$Y,$IU113+CT$23-$G$23,$IT113)</f>
        <v>37.000000000000007</v>
      </c>
      <c r="CU113" s="12">
        <f>INDEX('O3-8hr'!$A:$Y,$IU113+CU$23-$G$23,$IT113)</f>
        <v>21</v>
      </c>
      <c r="CV113" s="12">
        <f>INDEX('O3-8hr'!$A:$Y,$IU113+CV$23-$G$23,$IT113)</f>
        <v>11.000000000000002</v>
      </c>
      <c r="CW113" s="12">
        <f>INDEX('O3-8hr'!$A:$Y,$IU113+CW$23-$G$23,$IT113)</f>
        <v>30</v>
      </c>
      <c r="CX113" s="12">
        <f>INDEX('O3-8hr'!$A:$Y,$IU113+CX$23-$G$23,$IT113)</f>
        <v>36.000000000000007</v>
      </c>
      <c r="CY113" s="12">
        <f>INDEX('O3-8hr'!$A:$Y,$IU113+CY$23-$G$23,$IT113)</f>
        <v>28</v>
      </c>
      <c r="CZ113" s="12">
        <f>INDEX('O3-8hr'!$A:$Y,$IU113+CZ$23-$G$23,$IT113)</f>
        <v>43</v>
      </c>
      <c r="DA113" s="12">
        <f>INDEX('O3-8hr'!$A:$Y,$IU113+DA$23-$G$23,$IT113)</f>
        <v>41</v>
      </c>
      <c r="DB113" s="12">
        <f>INDEX('O3-8hr'!$A:$Y,$IU113+DB$23-$G$23,$IT113)</f>
        <v>49</v>
      </c>
      <c r="DC113" s="12">
        <f>INDEX('O3-8hr'!$A:$Y,$IU113+DC$23-$G$23,$IT113)</f>
        <v>62</v>
      </c>
      <c r="DD113" s="12">
        <f>INDEX('O3-8hr'!$A:$Y,$IU113+DD$23-$G$23,$IT113)</f>
        <v>62</v>
      </c>
      <c r="DE113" s="12">
        <f>INDEX('O3-8hr'!$A:$Y,$IU113+DE$23-$G$23,$IT113)</f>
        <v>80</v>
      </c>
      <c r="DF113" s="12">
        <f>INDEX('O3-8hr'!$A:$Y,$IU113+DF$23-$G$23,$IT113)</f>
        <v>50</v>
      </c>
      <c r="DG113" s="12">
        <f>INDEX('O3-8hr'!$A:$Y,$IU113+DG$23-$G$23,$IT113)</f>
        <v>54</v>
      </c>
      <c r="DH113" s="12">
        <f>INDEX('O3-8hr'!$A:$Y,$IU113+DH$23-$G$23,$IT113)</f>
        <v>68</v>
      </c>
      <c r="DI113" s="12">
        <f>INDEX('O3-8hr'!$A:$Y,$IU113+DI$23-$G$23,$IT113)</f>
        <v>43</v>
      </c>
      <c r="DJ113" s="12">
        <f>INDEX('O3-8hr'!$A:$Y,$IU113+DJ$23-$G$23,$IT113)</f>
        <v>45.000000000000007</v>
      </c>
      <c r="DK113" s="12">
        <f>INDEX('O3-8hr'!$A:$Y,$IU113+DK$23-$G$23,$IT113)</f>
        <v>39</v>
      </c>
      <c r="DL113" s="12">
        <f>INDEX('O3-8hr'!$A:$Y,$IU113+DL$23-$G$23,$IT113)</f>
        <v>31</v>
      </c>
      <c r="DM113" s="12">
        <f>INDEX('O3-8hr'!$A:$Y,$IU113+DM$23-$G$23,$IT113)</f>
        <v>49</v>
      </c>
      <c r="DN113" s="12">
        <f>INDEX('O3-8hr'!$A:$Y,$IU113+DN$23-$G$23,$IT113)</f>
        <v>44.000000000000007</v>
      </c>
      <c r="DO113" s="12">
        <f>INDEX('O3-8hr'!$A:$Y,$IU113+DO$23-$G$23,$IT113)</f>
        <v>43</v>
      </c>
      <c r="DP113" s="12">
        <f>INDEX('O3-8hr'!$A:$Y,$IU113+DP$23-$G$23,$IT113)</f>
        <v>61.000000000000007</v>
      </c>
      <c r="DQ113" s="12">
        <f>INDEX('O3-8hr'!$A:$Y,$IU113+DQ$23-$G$23,$IT113)</f>
        <v>50</v>
      </c>
      <c r="DR113" s="12" t="str">
        <f>INDEX('O3-8hr'!$A:$Y,$IU113+DR$23-$G$23,$IT113)</f>
        <v/>
      </c>
      <c r="DS113" s="12" t="str">
        <f>INDEX('O3-8hr'!$A:$Y,$IU113+DS$23-$G$23,$IT113)</f>
        <v/>
      </c>
      <c r="DT113" s="12" t="str">
        <f>INDEX('O3-8hr'!$A:$Y,$IU113+DT$23-$G$23,$IT113)</f>
        <v/>
      </c>
      <c r="DU113" s="12">
        <f>INDEX('O3-8hr'!$A:$Y,$IU113+DU$23-$G$23,$IT113)</f>
        <v>37.000000000000007</v>
      </c>
      <c r="DV113" s="12">
        <f>INDEX('O3-8hr'!$A:$Y,$IU113+DV$23-$G$23,$IT113)</f>
        <v>40</v>
      </c>
      <c r="DW113" s="12">
        <f>INDEX('O3-8hr'!$A:$Y,$IU113+DW$23-$G$23,$IT113)</f>
        <v>48</v>
      </c>
      <c r="DX113" s="12">
        <f>INDEX('O3-8hr'!$A:$Y,$IU113+DX$23-$G$23,$IT113)</f>
        <v>47</v>
      </c>
      <c r="DY113" s="12">
        <f>INDEX('O3-8hr'!$A:$Y,$IU113+DY$23-$G$23,$IT113)</f>
        <v>68</v>
      </c>
      <c r="DZ113" s="12">
        <f>INDEX('O3-8hr'!$A:$Y,$IU113+DZ$23-$G$23,$IT113)</f>
        <v>27</v>
      </c>
      <c r="EA113" s="12">
        <f>INDEX('O3-8hr'!$A:$Y,$IU113+EA$23-$G$23,$IT113)</f>
        <v>58</v>
      </c>
      <c r="EB113" s="12">
        <f>INDEX('O3-8hr'!$A:$Y,$IU113+EB$23-$G$23,$IT113)</f>
        <v>49</v>
      </c>
      <c r="EC113" s="12">
        <f>INDEX('O3-8hr'!$A:$Y,$IU113+EC$23-$G$23,$IT113)</f>
        <v>64</v>
      </c>
      <c r="ED113" s="12">
        <f>INDEX('O3-8hr'!$A:$Y,$IU113+ED$23-$G$23,$IT113)</f>
        <v>38</v>
      </c>
      <c r="EE113" s="12">
        <f>INDEX('O3-8hr'!$A:$Y,$IU113+EE$23-$G$23,$IT113)</f>
        <v>59.000000000000007</v>
      </c>
      <c r="EF113" s="12">
        <f>INDEX('O3-8hr'!$A:$Y,$IU113+EF$23-$G$23,$IT113)</f>
        <v>41</v>
      </c>
      <c r="EG113" s="12">
        <f>INDEX('O3-8hr'!$A:$Y,$IU113+EG$23-$G$23,$IT113)</f>
        <v>45.000000000000007</v>
      </c>
      <c r="EH113" s="12">
        <f>INDEX('O3-8hr'!$A:$Y,$IU113+EH$23-$G$23,$IT113)</f>
        <v>49</v>
      </c>
      <c r="EI113" s="12">
        <f>INDEX('O3-8hr'!$A:$Y,$IU113+EI$23-$G$23,$IT113)</f>
        <v>68</v>
      </c>
      <c r="EJ113" s="12">
        <f>INDEX('O3-8hr'!$A:$Y,$IU113+EJ$23-$G$23,$IT113)</f>
        <v>61.000000000000007</v>
      </c>
      <c r="EK113" s="12">
        <f>INDEX('O3-8hr'!$A:$Y,$IU113+EK$23-$G$23,$IT113)</f>
        <v>53.000000000000007</v>
      </c>
      <c r="EL113" s="12">
        <f>INDEX('O3-8hr'!$A:$Y,$IU113+EL$23-$G$23,$IT113)</f>
        <v>43</v>
      </c>
      <c r="EM113" s="12">
        <f>INDEX('O3-8hr'!$A:$Y,$IU113+EM$23-$G$23,$IT113)</f>
        <v>30</v>
      </c>
      <c r="EN113" s="12">
        <f>INDEX('O3-8hr'!$A:$Y,$IU113+EN$23-$G$23,$IT113)</f>
        <v>65</v>
      </c>
      <c r="EO113" s="12">
        <f>INDEX('O3-8hr'!$A:$Y,$IU113+EO$23-$G$23,$IT113)</f>
        <v>59.000000000000007</v>
      </c>
      <c r="EP113" s="12">
        <f>INDEX('O3-8hr'!$A:$Y,$IU113+EP$23-$G$23,$IT113)</f>
        <v>46</v>
      </c>
      <c r="EQ113" s="12">
        <f>INDEX('O3-8hr'!$A:$Y,$IU113+EQ$23-$G$23,$IT113)</f>
        <v>61.000000000000007</v>
      </c>
      <c r="ER113" s="12">
        <f>INDEX('O3-8hr'!$A:$Y,$IU113+ER$23-$G$23,$IT113)</f>
        <v>64</v>
      </c>
      <c r="ES113" s="12">
        <f>INDEX('O3-8hr'!$A:$Y,$IU113+ES$23-$G$23,$IT113)</f>
        <v>64</v>
      </c>
      <c r="ET113" s="12">
        <f>INDEX('O3-8hr'!$A:$Y,$IU113+ET$23-$G$23,$IT113)</f>
        <v>50</v>
      </c>
      <c r="EU113" s="12">
        <f>INDEX('O3-8hr'!$A:$Y,$IU113+EU$23-$G$23,$IT113)</f>
        <v>52.000000000000007</v>
      </c>
      <c r="EV113" s="12">
        <f>INDEX('O3-8hr'!$A:$Y,$IU113+EV$23-$G$23,$IT113)</f>
        <v>53.000000000000007</v>
      </c>
      <c r="EW113" s="12">
        <f>INDEX('O3-8hr'!$A:$Y,$IU113+EW$23-$G$23,$IT113)</f>
        <v>61.000000000000007</v>
      </c>
      <c r="EX113" s="12">
        <f>INDEX('O3-8hr'!$A:$Y,$IU113+EX$23-$G$23,$IT113)</f>
        <v>55</v>
      </c>
      <c r="EY113" s="12">
        <f>INDEX('O3-8hr'!$A:$Y,$IU113+EY$23-$G$23,$IT113)</f>
        <v>48</v>
      </c>
      <c r="EZ113" s="12">
        <f>INDEX('O3-8hr'!$A:$Y,$IU113+EZ$23-$G$23,$IT113)</f>
        <v>79</v>
      </c>
      <c r="FA113" s="12">
        <f>INDEX('O3-8hr'!$A:$Y,$IU113+FA$23-$G$23,$IT113)</f>
        <v>52.000000000000007</v>
      </c>
      <c r="FB113" s="12">
        <f>INDEX('O3-8hr'!$A:$Y,$IU113+FB$23-$G$23,$IT113)</f>
        <v>43</v>
      </c>
      <c r="FC113" s="12">
        <f>INDEX('O3-8hr'!$A:$Y,$IU113+FC$23-$G$23,$IT113)</f>
        <v>52.000000000000007</v>
      </c>
      <c r="FD113" s="12">
        <f>INDEX('O3-8hr'!$A:$Y,$IU113+FD$23-$G$23,$IT113)</f>
        <v>58</v>
      </c>
      <c r="FE113" s="12">
        <f>INDEX('O3-8hr'!$A:$Y,$IU113+FE$23-$G$23,$IT113)</f>
        <v>55</v>
      </c>
      <c r="FF113" s="12">
        <f>INDEX('O3-8hr'!$A:$Y,$IU113+FF$23-$G$23,$IT113)</f>
        <v>54</v>
      </c>
      <c r="FG113" s="12">
        <f>INDEX('O3-8hr'!$A:$Y,$IU113+FG$23-$G$23,$IT113)</f>
        <v>58</v>
      </c>
      <c r="FH113" s="12">
        <f>INDEX('O3-8hr'!$A:$Y,$IU113+FH$23-$G$23,$IT113)</f>
        <v>63</v>
      </c>
      <c r="FI113" s="12">
        <f>INDEX('O3-8hr'!$A:$Y,$IU113+FI$23-$G$23,$IT113)</f>
        <v>57</v>
      </c>
      <c r="FJ113" s="12">
        <f>INDEX('O3-8hr'!$A:$Y,$IU113+FJ$23-$G$23,$IT113)</f>
        <v>54</v>
      </c>
      <c r="FK113" s="12">
        <f>INDEX('O3-8hr'!$A:$Y,$IU113+FK$23-$G$23,$IT113)</f>
        <v>45.000000000000007</v>
      </c>
      <c r="FL113" s="12">
        <f>INDEX('O3-8hr'!$A:$Y,$IU113+FL$23-$G$23,$IT113)</f>
        <v>54</v>
      </c>
      <c r="FM113" s="12">
        <f>INDEX('O3-8hr'!$A:$Y,$IU113+FM$23-$G$23,$IT113)</f>
        <v>33</v>
      </c>
      <c r="FN113" s="12">
        <f>INDEX('O3-8hr'!$A:$Y,$IU113+FN$23-$G$23,$IT113)</f>
        <v>39</v>
      </c>
      <c r="FO113" s="12">
        <f>INDEX('O3-8hr'!$A:$Y,$IU113+FO$23-$G$23,$IT113)</f>
        <v>41</v>
      </c>
      <c r="FP113" s="12">
        <f>INDEX('O3-8hr'!$A:$Y,$IU113+FP$23-$G$23,$IT113)</f>
        <v>49</v>
      </c>
      <c r="FQ113" s="12">
        <f>INDEX('O3-8hr'!$A:$Y,$IU113+FQ$23-$G$23,$IT113)</f>
        <v>62</v>
      </c>
      <c r="FR113" s="12">
        <f>INDEX('O3-8hr'!$A:$Y,$IU113+FR$23-$G$23,$IT113)</f>
        <v>69</v>
      </c>
      <c r="FS113" s="12">
        <f>INDEX('O3-8hr'!$A:$Y,$IU113+FS$23-$G$23,$IT113)</f>
        <v>60</v>
      </c>
      <c r="FT113" s="12">
        <f>INDEX('O3-8hr'!$A:$Y,$IU113+FT$23-$G$23,$IT113)</f>
        <v>56</v>
      </c>
      <c r="FU113" s="12">
        <f>INDEX('O3-8hr'!$A:$Y,$IU113+FU$23-$G$23,$IT113)</f>
        <v>46</v>
      </c>
      <c r="FV113" s="12">
        <f>INDEX('O3-8hr'!$A:$Y,$IU113+FV$23-$G$23,$IT113)</f>
        <v>43</v>
      </c>
      <c r="FW113" s="12">
        <f>INDEX('O3-8hr'!$A:$Y,$IU113+FW$23-$G$23,$IT113)</f>
        <v>28</v>
      </c>
      <c r="FX113" s="12">
        <f>INDEX('O3-8hr'!$A:$Y,$IU113+FX$23-$G$23,$IT113)</f>
        <v>56</v>
      </c>
      <c r="FY113" s="12">
        <f>INDEX('O3-8hr'!$A:$Y,$IU113+FY$23-$G$23,$IT113)</f>
        <v>56</v>
      </c>
      <c r="FZ113" s="12">
        <f>INDEX('O3-8hr'!$A:$Y,$IU113+FZ$23-$G$23,$IT113)</f>
        <v>75</v>
      </c>
      <c r="GA113" s="12">
        <f>INDEX('O3-8hr'!$A:$Y,$IU113+GA$23-$G$23,$IT113)</f>
        <v>58</v>
      </c>
      <c r="GB113" s="12">
        <f>INDEX('O3-8hr'!$A:$Y,$IU113+GB$23-$G$23,$IT113)</f>
        <v>65</v>
      </c>
      <c r="GC113" s="12">
        <f>INDEX('O3-8hr'!$A:$Y,$IU113+GC$23-$G$23,$IT113)</f>
        <v>54</v>
      </c>
      <c r="GD113" s="12">
        <f>INDEX('O3-8hr'!$A:$Y,$IU113+GD$23-$G$23,$IT113)</f>
        <v>41</v>
      </c>
      <c r="GE113" s="12">
        <f>INDEX('O3-8hr'!$A:$Y,$IU113+GE$23-$G$23,$IT113)</f>
        <v>47</v>
      </c>
      <c r="GF113" s="12">
        <f>INDEX('O3-8hr'!$A:$Y,$IU113+GF$23-$G$23,$IT113)</f>
        <v>56</v>
      </c>
      <c r="GG113" s="12">
        <f>INDEX('O3-8hr'!$A:$Y,$IU113+GG$23-$G$23,$IT113)</f>
        <v>57</v>
      </c>
      <c r="GH113" s="12">
        <f>INDEX('O3-8hr'!$A:$Y,$IU113+GH$23-$G$23,$IT113)</f>
        <v>70</v>
      </c>
      <c r="GI113" s="12">
        <f>INDEX('O3-8hr'!$A:$Y,$IU113+GI$23-$G$23,$IT113)</f>
        <v>76</v>
      </c>
      <c r="GJ113" s="12">
        <f>INDEX('O3-8hr'!$A:$Y,$IU113+GJ$23-$G$23,$IT113)</f>
        <v>77</v>
      </c>
      <c r="GK113" s="12">
        <f>INDEX('O3-8hr'!$A:$Y,$IU113+GK$23-$G$23,$IT113)</f>
        <v>66</v>
      </c>
      <c r="GL113" s="12">
        <f>INDEX('O3-8hr'!$A:$Y,$IU113+GL$23-$G$23,$IT113)</f>
        <v>65</v>
      </c>
      <c r="GM113" s="12">
        <f>INDEX('O3-8hr'!$A:$Y,$IU113+GM$23-$G$23,$IT113)</f>
        <v>39</v>
      </c>
      <c r="GN113" s="12">
        <f>INDEX('O3-8hr'!$A:$Y,$IU113+GN$23-$G$23,$IT113)</f>
        <v>45.000000000000007</v>
      </c>
      <c r="GO113" s="12">
        <f>INDEX('O3-8hr'!$A:$Y,$IU113+GO$23-$G$23,$IT113)</f>
        <v>55</v>
      </c>
      <c r="GP113" s="12">
        <f>INDEX('O3-8hr'!$A:$Y,$IU113+GP$23-$G$23,$IT113)</f>
        <v>45.000000000000007</v>
      </c>
      <c r="GQ113" s="12">
        <f>INDEX('O3-8hr'!$A:$Y,$IU113+GQ$23-$G$23,$IT113)</f>
        <v>39</v>
      </c>
      <c r="GR113" s="12">
        <f>INDEX('O3-8hr'!$A:$Y,$IU113+GR$23-$G$23,$IT113)</f>
        <v>25</v>
      </c>
      <c r="GS113" s="12">
        <f>INDEX('O3-8hr'!$A:$Y,$IU113+GS$23-$G$23,$IT113)</f>
        <v>37.000000000000007</v>
      </c>
      <c r="GT113" s="12">
        <f>INDEX('O3-8hr'!$A:$Y,$IU113+GT$23-$G$23,$IT113)</f>
        <v>41</v>
      </c>
      <c r="GU113" s="12">
        <f>INDEX('O3-8hr'!$A:$Y,$IU113+GU$23-$G$23,$IT113)</f>
        <v>24</v>
      </c>
      <c r="GV113" s="12">
        <f>INDEX('O3-8hr'!$A:$Y,$IU113+GV$23-$G$23,$IT113)</f>
        <v>41</v>
      </c>
      <c r="GW113" s="12">
        <f>INDEX('O3-8hr'!$A:$Y,$IU113+GW$23-$G$23,$IT113)</f>
        <v>60</v>
      </c>
      <c r="GX113" s="12">
        <f>INDEX('O3-8hr'!$A:$Y,$IU113+GX$23-$G$23,$IT113)</f>
        <v>62</v>
      </c>
      <c r="GY113" s="12">
        <f>INDEX('O3-8hr'!$A:$Y,$IU113+GY$23-$G$23,$IT113)</f>
        <v>64</v>
      </c>
      <c r="GZ113" s="12">
        <f>INDEX('O3-8hr'!$A:$Y,$IU113+GZ$23-$G$23,$IT113)</f>
        <v>61.000000000000007</v>
      </c>
      <c r="HA113" s="12">
        <f>INDEX('O3-8hr'!$A:$Y,$IU113+HA$23-$G$23,$IT113)</f>
        <v>49</v>
      </c>
      <c r="HB113" s="12">
        <f>INDEX('O3-8hr'!$A:$Y,$IU113+HB$23-$G$23,$IT113)</f>
        <v>34</v>
      </c>
      <c r="HC113" s="12">
        <f>INDEX('O3-8hr'!$A:$Y,$IU113+HC$23-$G$23,$IT113)</f>
        <v>35</v>
      </c>
      <c r="HD113" s="12">
        <f>INDEX('O3-8hr'!$A:$Y,$IU113+HD$23-$G$23,$IT113)</f>
        <v>30</v>
      </c>
      <c r="HE113" s="12">
        <f>INDEX('O3-8hr'!$A:$Y,$IU113+HE$23-$G$23,$IT113)</f>
        <v>46</v>
      </c>
      <c r="HF113" s="12">
        <f>INDEX('O3-8hr'!$A:$Y,$IU113+HF$23-$G$23,$IT113)</f>
        <v>42</v>
      </c>
      <c r="HG113" s="12">
        <f>INDEX('O3-8hr'!$A:$Y,$IU113+HG$23-$G$23,$IT113)</f>
        <v>31</v>
      </c>
      <c r="HH113" s="12">
        <f>INDEX('O3-8hr'!$A:$Y,$IU113+HH$23-$G$23,$IT113)</f>
        <v>31</v>
      </c>
      <c r="HI113" s="12">
        <f>INDEX('O3-8hr'!$A:$Y,$IU113+HI$23-$G$23,$IT113)</f>
        <v>29</v>
      </c>
      <c r="HJ113" s="12">
        <f>INDEX('O3-8hr'!$A:$Y,$IU113+HJ$23-$G$23,$IT113)</f>
        <v>33</v>
      </c>
      <c r="HK113" s="12">
        <f>INDEX('O3-8hr'!$A:$Y,$IU113+HK$23-$G$23,$IT113)</f>
        <v>25</v>
      </c>
      <c r="HL113" s="12">
        <f>INDEX('O3-8hr'!$A:$Y,$IU113+HL$23-$G$23,$IT113)</f>
        <v>22.000000000000004</v>
      </c>
      <c r="HM113" s="12">
        <f>INDEX('O3-8hr'!$A:$Y,$IU113+HM$23-$G$23,$IT113)</f>
        <v>14</v>
      </c>
      <c r="HN113" s="12">
        <f>INDEX('O3-8hr'!$A:$Y,$IU113+HN$23-$G$23,$IT113)</f>
        <v>17</v>
      </c>
      <c r="HO113" s="12">
        <f>INDEX('O3-8hr'!$A:$Y,$IU113+HO$23-$G$23,$IT113)</f>
        <v>19</v>
      </c>
      <c r="HP113" s="12">
        <f>INDEX('O3-8hr'!$A:$Y,$IU113+HP$23-$G$23,$IT113)</f>
        <v>29</v>
      </c>
      <c r="HQ113" s="12">
        <f>INDEX('O3-8hr'!$A:$Y,$IU113+HQ$23-$G$23,$IT113)</f>
        <v>27</v>
      </c>
      <c r="HR113" s="12">
        <f>INDEX('O3-8hr'!$A:$Y,$IU113+HR$23-$G$23,$IT113)</f>
        <v>33</v>
      </c>
      <c r="HS113" s="12">
        <f>INDEX('O3-8hr'!$A:$Y,$IU113+HS$23-$G$23,$IT113)</f>
        <v>28</v>
      </c>
      <c r="HT113" s="12">
        <f>INDEX('O3-8hr'!$A:$Y,$IU113+HT$23-$G$23,$IT113)</f>
        <v>39</v>
      </c>
      <c r="HU113" s="12">
        <f>INDEX('O3-8hr'!$A:$Y,$IU113+HU$23-$G$23,$IT113)</f>
        <v>42</v>
      </c>
      <c r="HV113" s="12">
        <f>INDEX('O3-8hr'!$A:$Y,$IU113+HV$23-$G$23,$IT113)</f>
        <v>30</v>
      </c>
      <c r="HW113" s="12">
        <f>INDEX('O3-8hr'!$A:$Y,$IU113+HW$23-$G$23,$IT113)</f>
        <v>40</v>
      </c>
      <c r="HX113" s="12">
        <f>INDEX('O3-8hr'!$A:$Y,$IU113+HX$23-$G$23,$IT113)</f>
        <v>46</v>
      </c>
      <c r="HY113" s="12">
        <f>INDEX('O3-8hr'!$A:$Y,$IU113+HY$23-$G$23,$IT113)</f>
        <v>38</v>
      </c>
      <c r="HZ113" s="12">
        <f>INDEX('O3-8hr'!$A:$Y,$IU113+HZ$23-$G$23,$IT113)</f>
        <v>18.000000000000004</v>
      </c>
      <c r="IA113" s="12">
        <f>INDEX('O3-8hr'!$A:$Y,$IU113+IA$23-$G$23,$IT113)</f>
        <v>33</v>
      </c>
      <c r="IB113" s="12">
        <f>INDEX('O3-8hr'!$A:$Y,$IU113+IB$23-$G$23,$IT113)</f>
        <v>37.000000000000007</v>
      </c>
      <c r="IC113" s="12">
        <f>INDEX('O3-8hr'!$A:$Y,$IU113+IC$23-$G$23,$IT113)</f>
        <v>29</v>
      </c>
      <c r="ID113" s="12">
        <f>INDEX('O3-8hr'!$A:$Y,$IU113+ID$23-$G$23,$IT113)</f>
        <v>26.000000000000004</v>
      </c>
      <c r="IE113" s="12">
        <f>INDEX('O3-8hr'!$A:$Y,$IU113+IE$23-$G$23,$IT113)</f>
        <v>31</v>
      </c>
      <c r="IF113" s="12">
        <f>INDEX('O3-8hr'!$A:$Y,$IU113+IF$23-$G$23,$IT113)</f>
        <v>40</v>
      </c>
      <c r="IG113" s="12">
        <f>INDEX('O3-8hr'!$A:$Y,$IU113+IG$23-$G$23,$IT113)</f>
        <v>43</v>
      </c>
      <c r="IH113" s="12">
        <f>INDEX('O3-8hr'!$A:$Y,$IU113+IH$23-$G$23,$IT113)</f>
        <v>50</v>
      </c>
      <c r="II113" s="12">
        <f>INDEX('O3-8hr'!$A:$Y,$IU113+II$23-$G$23,$IT113)</f>
        <v>35</v>
      </c>
      <c r="IJ113" s="12">
        <f>INDEX('O3-8hr'!$A:$Y,$IU113+IJ$23-$G$23,$IT113)</f>
        <v>35</v>
      </c>
      <c r="IK113" s="12">
        <f>INDEX('O3-8hr'!$A:$Y,$IU113+IK$23-$G$23,$IT113)</f>
        <v>27</v>
      </c>
      <c r="IL113" s="12">
        <f>INDEX('O3-8hr'!$A:$Y,$IU113+IL$23-$G$23,$IT113)</f>
        <v>20</v>
      </c>
      <c r="IM113" s="12">
        <f>INDEX('O3-8hr'!$A:$Y,$IU113+IM$23-$G$23,$IT113)</f>
        <v>27</v>
      </c>
      <c r="IN113" s="12">
        <f>INDEX('O3-8hr'!$A:$Y,$IU113+IN$23-$G$23,$IT113)</f>
        <v>28</v>
      </c>
      <c r="IO113" s="12">
        <f>INDEX('O3-8hr'!$A:$Y,$IU113+IO$23-$G$23,$IT113)</f>
        <v>33</v>
      </c>
      <c r="IP113" s="12">
        <f>INDEX('O3-8hr'!$A:$Y,$IU113+IP$23-$G$23,$IT113)</f>
        <v>19</v>
      </c>
      <c r="IQ113" s="17">
        <f>INDEX('O3-8hr'!$A:$Y,$IU113+IQ$23-$G$23,$IT113)</f>
        <v>26.000000000000004</v>
      </c>
      <c r="IR113" s="26">
        <f t="shared" si="60"/>
        <v>80</v>
      </c>
      <c r="IT113" s="26">
        <f>MATCH($B113,'O3-8hr'!$1:$1,0)</f>
        <v>15</v>
      </c>
      <c r="IU113" s="38">
        <f>MATCH(DATE($A113,$IT$19,$IU$19),'O3-8hr'!$B:$B,0)</f>
        <v>65</v>
      </c>
    </row>
    <row r="114" spans="1:255" ht="12.75" customHeight="1" x14ac:dyDescent="0.2">
      <c r="A114" s="26">
        <v>2015</v>
      </c>
      <c r="B114" s="26">
        <v>340290006</v>
      </c>
      <c r="C114" s="88">
        <f>INDEX(Sites!$A:$N,MATCH($B114,Sites!$A:$A,0),2)</f>
        <v>40.064830000000001</v>
      </c>
      <c r="D114" s="26" t="str">
        <f>INDEX(Sites!$A:$N,MATCH($B114,Sites!$A:$A,0),4)</f>
        <v>NJ</v>
      </c>
      <c r="E114" s="26" t="str">
        <f>INDEX(Sites!$A:$N,MATCH($B114,Sites!$A:$A,0),10)</f>
        <v>41.0</v>
      </c>
      <c r="F114" s="148" t="str">
        <f>INDEX(Sites!$A:$N,MATCH($B114,Sites!$A:$A,0),6)</f>
        <v>Colliers Mills</v>
      </c>
      <c r="G114" s="18" t="str">
        <f>INDEX('O3-8hr'!$A:$Y,$IU114+G$23-$G$23,$IT114)</f>
        <v/>
      </c>
      <c r="H114" s="12" t="str">
        <f>INDEX('O3-8hr'!$A:$Y,$IU114+H$23-$G$23,$IT114)</f>
        <v/>
      </c>
      <c r="I114" s="12" t="str">
        <f>INDEX('O3-8hr'!$A:$Y,$IU114+I$23-$G$23,$IT114)</f>
        <v/>
      </c>
      <c r="J114" s="12" t="str">
        <f>INDEX('O3-8hr'!$A:$Y,$IU114+J$23-$G$23,$IT114)</f>
        <v/>
      </c>
      <c r="K114" s="12" t="str">
        <f>INDEX('O3-8hr'!$A:$Y,$IU114+K$23-$G$23,$IT114)</f>
        <v/>
      </c>
      <c r="L114" s="12">
        <f>INDEX('O3-8hr'!$A:$Y,$IU114+L$23-$G$23,$IT114)</f>
        <v>30</v>
      </c>
      <c r="M114" s="12">
        <f>INDEX('O3-8hr'!$A:$Y,$IU114+M$23-$G$23,$IT114)</f>
        <v>49</v>
      </c>
      <c r="N114" s="12">
        <f>INDEX('O3-8hr'!$A:$Y,$IU114+N$23-$G$23,$IT114)</f>
        <v>57</v>
      </c>
      <c r="O114" s="12">
        <f>INDEX('O3-8hr'!$A:$Y,$IU114+O$23-$G$23,$IT114)</f>
        <v>50</v>
      </c>
      <c r="P114" s="12">
        <f>INDEX('O3-8hr'!$A:$Y,$IU114+P$23-$G$23,$IT114)</f>
        <v>51.000000000000007</v>
      </c>
      <c r="Q114" s="12">
        <f>INDEX('O3-8hr'!$A:$Y,$IU114+Q$23-$G$23,$IT114)</f>
        <v>48</v>
      </c>
      <c r="R114" s="12">
        <f>INDEX('O3-8hr'!$A:$Y,$IU114+R$23-$G$23,$IT114)</f>
        <v>48</v>
      </c>
      <c r="S114" s="12">
        <f>INDEX('O3-8hr'!$A:$Y,$IU114+S$23-$G$23,$IT114)</f>
        <v>45.000000000000007</v>
      </c>
      <c r="T114" s="12">
        <f>INDEX('O3-8hr'!$A:$Y,$IU114+T$23-$G$23,$IT114)</f>
        <v>42</v>
      </c>
      <c r="U114" s="12">
        <f>INDEX('O3-8hr'!$A:$Y,$IU114+U$23-$G$23,$IT114)</f>
        <v>37.000000000000007</v>
      </c>
      <c r="V114" s="12">
        <f>INDEX('O3-8hr'!$A:$Y,$IU114+V$23-$G$23,$IT114)</f>
        <v>35</v>
      </c>
      <c r="W114" s="12">
        <f>INDEX('O3-8hr'!$A:$Y,$IU114+W$23-$G$23,$IT114)</f>
        <v>41</v>
      </c>
      <c r="X114" s="12">
        <f>INDEX('O3-8hr'!$A:$Y,$IU114+X$23-$G$23,$IT114)</f>
        <v>43</v>
      </c>
      <c r="Y114" s="12">
        <f>INDEX('O3-8hr'!$A:$Y,$IU114+Y$23-$G$23,$IT114)</f>
        <v>44.000000000000007</v>
      </c>
      <c r="Z114" s="12">
        <f>INDEX('O3-8hr'!$A:$Y,$IU114+Z$23-$G$23,$IT114)</f>
        <v>42</v>
      </c>
      <c r="AA114" s="12">
        <f>INDEX('O3-8hr'!$A:$Y,$IU114+AA$23-$G$23,$IT114)</f>
        <v>40</v>
      </c>
      <c r="AB114" s="12">
        <f>INDEX('O3-8hr'!$A:$Y,$IU114+AB$23-$G$23,$IT114)</f>
        <v>44.000000000000007</v>
      </c>
      <c r="AC114" s="12">
        <f>INDEX('O3-8hr'!$A:$Y,$IU114+AC$23-$G$23,$IT114)</f>
        <v>39</v>
      </c>
      <c r="AD114" s="12">
        <f>INDEX('O3-8hr'!$A:$Y,$IU114+AD$23-$G$23,$IT114)</f>
        <v>26.000000000000004</v>
      </c>
      <c r="AE114" s="12">
        <f>INDEX('O3-8hr'!$A:$Y,$IU114+AE$23-$G$23,$IT114)</f>
        <v>37.000000000000007</v>
      </c>
      <c r="AF114" s="12">
        <f>INDEX('O3-8hr'!$A:$Y,$IU114+AF$23-$G$23,$IT114)</f>
        <v>35</v>
      </c>
      <c r="AG114" s="12">
        <f>INDEX('O3-8hr'!$A:$Y,$IU114+AG$23-$G$23,$IT114)</f>
        <v>34</v>
      </c>
      <c r="AH114" s="12">
        <f>INDEX('O3-8hr'!$A:$Y,$IU114+AH$23-$G$23,$IT114)</f>
        <v>40</v>
      </c>
      <c r="AI114" s="12">
        <f>INDEX('O3-8hr'!$A:$Y,$IU114+AI$23-$G$23,$IT114)</f>
        <v>46</v>
      </c>
      <c r="AJ114" s="12">
        <f>INDEX('O3-8hr'!$A:$Y,$IU114+AJ$23-$G$23,$IT114)</f>
        <v>38</v>
      </c>
      <c r="AK114" s="12">
        <f>INDEX('O3-8hr'!$A:$Y,$IU114+AK$23-$G$23,$IT114)</f>
        <v>40</v>
      </c>
      <c r="AL114" s="12">
        <f>INDEX('O3-8hr'!$A:$Y,$IU114+AL$23-$G$23,$IT114)</f>
        <v>47</v>
      </c>
      <c r="AM114" s="12">
        <f>INDEX('O3-8hr'!$A:$Y,$IU114+AM$23-$G$23,$IT114)</f>
        <v>55</v>
      </c>
      <c r="AN114" s="12">
        <f>INDEX('O3-8hr'!$A:$Y,$IU114+AN$23-$G$23,$IT114)</f>
        <v>38</v>
      </c>
      <c r="AO114" s="12">
        <f>INDEX('O3-8hr'!$A:$Y,$IU114+AO$23-$G$23,$IT114)</f>
        <v>42</v>
      </c>
      <c r="AP114" s="12">
        <f>INDEX('O3-8hr'!$A:$Y,$IU114+AP$23-$G$23,$IT114)</f>
        <v>50</v>
      </c>
      <c r="AQ114" s="12">
        <f>INDEX('O3-8hr'!$A:$Y,$IU114+AQ$23-$G$23,$IT114)</f>
        <v>54</v>
      </c>
      <c r="AR114" s="12">
        <f>INDEX('O3-8hr'!$A:$Y,$IU114+AR$23-$G$23,$IT114)</f>
        <v>42</v>
      </c>
      <c r="AS114" s="12">
        <f>INDEX('O3-8hr'!$A:$Y,$IU114+AS$23-$G$23,$IT114)</f>
        <v>44.000000000000007</v>
      </c>
      <c r="AT114" s="12">
        <f>INDEX('O3-8hr'!$A:$Y,$IU114+AT$23-$G$23,$IT114)</f>
        <v>43</v>
      </c>
      <c r="AU114" s="12">
        <f>INDEX('O3-8hr'!$A:$Y,$IU114+AU$23-$G$23,$IT114)</f>
        <v>32</v>
      </c>
      <c r="AV114" s="12">
        <f>INDEX('O3-8hr'!$A:$Y,$IU114+AV$23-$G$23,$IT114)</f>
        <v>50</v>
      </c>
      <c r="AW114" s="12">
        <f>INDEX('O3-8hr'!$A:$Y,$IU114+AW$23-$G$23,$IT114)</f>
        <v>53.000000000000007</v>
      </c>
      <c r="AX114" s="12">
        <f>INDEX('O3-8hr'!$A:$Y,$IU114+AX$23-$G$23,$IT114)</f>
        <v>56</v>
      </c>
      <c r="AY114" s="12">
        <f>INDEX('O3-8hr'!$A:$Y,$IU114+AY$23-$G$23,$IT114)</f>
        <v>34</v>
      </c>
      <c r="AZ114" s="12">
        <f>INDEX('O3-8hr'!$A:$Y,$IU114+AZ$23-$G$23,$IT114)</f>
        <v>41</v>
      </c>
      <c r="BA114" s="12">
        <f>INDEX('O3-8hr'!$A:$Y,$IU114+BA$23-$G$23,$IT114)</f>
        <v>32</v>
      </c>
      <c r="BB114" s="12">
        <f>INDEX('O3-8hr'!$A:$Y,$IU114+BB$23-$G$23,$IT114)</f>
        <v>29</v>
      </c>
      <c r="BC114" s="12">
        <f>INDEX('O3-8hr'!$A:$Y,$IU114+BC$23-$G$23,$IT114)</f>
        <v>43</v>
      </c>
      <c r="BD114" s="12">
        <f>INDEX('O3-8hr'!$A:$Y,$IU114+BD$23-$G$23,$IT114)</f>
        <v>28</v>
      </c>
      <c r="BE114" s="12">
        <f>INDEX('O3-8hr'!$A:$Y,$IU114+BE$23-$G$23,$IT114)</f>
        <v>28</v>
      </c>
      <c r="BF114" s="12">
        <f>INDEX('O3-8hr'!$A:$Y,$IU114+BF$23-$G$23,$IT114)</f>
        <v>35</v>
      </c>
      <c r="BG114" s="12">
        <f>INDEX('O3-8hr'!$A:$Y,$IU114+BG$23-$G$23,$IT114)</f>
        <v>38</v>
      </c>
      <c r="BH114" s="12">
        <f>INDEX('O3-8hr'!$A:$Y,$IU114+BH$23-$G$23,$IT114)</f>
        <v>30</v>
      </c>
      <c r="BI114" s="12">
        <f>INDEX('O3-8hr'!$A:$Y,$IU114+BI$23-$G$23,$IT114)</f>
        <v>50</v>
      </c>
      <c r="BJ114" s="12">
        <f>INDEX('O3-8hr'!$A:$Y,$IU114+BJ$23-$G$23,$IT114)</f>
        <v>45.000000000000007</v>
      </c>
      <c r="BK114" s="12">
        <f>INDEX('O3-8hr'!$A:$Y,$IU114+BK$23-$G$23,$IT114)</f>
        <v>46</v>
      </c>
      <c r="BL114" s="12">
        <f>INDEX('O3-8hr'!$A:$Y,$IU114+BL$23-$G$23,$IT114)</f>
        <v>41</v>
      </c>
      <c r="BM114" s="12">
        <f>INDEX('O3-8hr'!$A:$Y,$IU114+BM$23-$G$23,$IT114)</f>
        <v>50</v>
      </c>
      <c r="BN114" s="12">
        <f>INDEX('O3-8hr'!$A:$Y,$IU114+BN$23-$G$23,$IT114)</f>
        <v>56</v>
      </c>
      <c r="BO114" s="12">
        <f>INDEX('O3-8hr'!$A:$Y,$IU114+BO$23-$G$23,$IT114)</f>
        <v>43</v>
      </c>
      <c r="BP114" s="12">
        <f>INDEX('O3-8hr'!$A:$Y,$IU114+BP$23-$G$23,$IT114)</f>
        <v>42</v>
      </c>
      <c r="BQ114" s="12">
        <f>INDEX('O3-8hr'!$A:$Y,$IU114+BQ$23-$G$23,$IT114)</f>
        <v>48</v>
      </c>
      <c r="BR114" s="12">
        <f>INDEX('O3-8hr'!$A:$Y,$IU114+BR$23-$G$23,$IT114)</f>
        <v>54</v>
      </c>
      <c r="BS114" s="12">
        <f>INDEX('O3-8hr'!$A:$Y,$IU114+BS$23-$G$23,$IT114)</f>
        <v>67</v>
      </c>
      <c r="BT114" s="12">
        <f>INDEX('O3-8hr'!$A:$Y,$IU114+BT$23-$G$23,$IT114)</f>
        <v>77</v>
      </c>
      <c r="BU114" s="12">
        <f>INDEX('O3-8hr'!$A:$Y,$IU114+BU$23-$G$23,$IT114)</f>
        <v>57</v>
      </c>
      <c r="BV114" s="12">
        <f>INDEX('O3-8hr'!$A:$Y,$IU114+BV$23-$G$23,$IT114)</f>
        <v>63</v>
      </c>
      <c r="BW114" s="12">
        <f>INDEX('O3-8hr'!$A:$Y,$IU114+BW$23-$G$23,$IT114)</f>
        <v>70</v>
      </c>
      <c r="BX114" s="12">
        <f>INDEX('O3-8hr'!$A:$Y,$IU114+BX$23-$G$23,$IT114)</f>
        <v>37.000000000000007</v>
      </c>
      <c r="BY114" s="12">
        <f>INDEX('O3-8hr'!$A:$Y,$IU114+BY$23-$G$23,$IT114)</f>
        <v>27</v>
      </c>
      <c r="BZ114" s="12">
        <f>INDEX('O3-8hr'!$A:$Y,$IU114+BZ$23-$G$23,$IT114)</f>
        <v>26.000000000000004</v>
      </c>
      <c r="CA114" s="12">
        <f>INDEX('O3-8hr'!$A:$Y,$IU114+CA$23-$G$23,$IT114)</f>
        <v>63</v>
      </c>
      <c r="CB114" s="12">
        <f>INDEX('O3-8hr'!$A:$Y,$IU114+CB$23-$G$23,$IT114)</f>
        <v>35</v>
      </c>
      <c r="CC114" s="12">
        <f>INDEX('O3-8hr'!$A:$Y,$IU114+CC$23-$G$23,$IT114)</f>
        <v>59.000000000000007</v>
      </c>
      <c r="CD114" s="12">
        <f>INDEX('O3-8hr'!$A:$Y,$IU114+CD$23-$G$23,$IT114)</f>
        <v>65</v>
      </c>
      <c r="CE114" s="12">
        <f>INDEX('O3-8hr'!$A:$Y,$IU114+CE$23-$G$23,$IT114)</f>
        <v>54</v>
      </c>
      <c r="CF114" s="12">
        <f>INDEX('O3-8hr'!$A:$Y,$IU114+CF$23-$G$23,$IT114)</f>
        <v>53.000000000000007</v>
      </c>
      <c r="CG114" s="12">
        <f>INDEX('O3-8hr'!$A:$Y,$IU114+CG$23-$G$23,$IT114)</f>
        <v>43</v>
      </c>
      <c r="CH114" s="12">
        <f>INDEX('O3-8hr'!$A:$Y,$IU114+CH$23-$G$23,$IT114)</f>
        <v>51.000000000000007</v>
      </c>
      <c r="CI114" s="12">
        <f>INDEX('O3-8hr'!$A:$Y,$IU114+CI$23-$G$23,$IT114)</f>
        <v>35</v>
      </c>
      <c r="CJ114" s="12">
        <f>INDEX('O3-8hr'!$A:$Y,$IU114+CJ$23-$G$23,$IT114)</f>
        <v>34</v>
      </c>
      <c r="CK114" s="12">
        <f>INDEX('O3-8hr'!$A:$Y,$IU114+CK$23-$G$23,$IT114)</f>
        <v>58</v>
      </c>
      <c r="CL114" s="12">
        <f>INDEX('O3-8hr'!$A:$Y,$IU114+CL$23-$G$23,$IT114)</f>
        <v>52.000000000000007</v>
      </c>
      <c r="CM114" s="12">
        <f>INDEX('O3-8hr'!$A:$Y,$IU114+CM$23-$G$23,$IT114)</f>
        <v>62</v>
      </c>
      <c r="CN114" s="12">
        <f>INDEX('O3-8hr'!$A:$Y,$IU114+CN$23-$G$23,$IT114)</f>
        <v>59.000000000000007</v>
      </c>
      <c r="CO114" s="12">
        <f>INDEX('O3-8hr'!$A:$Y,$IU114+CO$23-$G$23,$IT114)</f>
        <v>56</v>
      </c>
      <c r="CP114" s="12">
        <f>INDEX('O3-8hr'!$A:$Y,$IU114+CP$23-$G$23,$IT114)</f>
        <v>39</v>
      </c>
      <c r="CQ114" s="12">
        <f>INDEX('O3-8hr'!$A:$Y,$IU114+CQ$23-$G$23,$IT114)</f>
        <v>55</v>
      </c>
      <c r="CR114" s="12">
        <f>INDEX('O3-8hr'!$A:$Y,$IU114+CR$23-$G$23,$IT114)</f>
        <v>51.000000000000007</v>
      </c>
      <c r="CS114" s="12">
        <f>INDEX('O3-8hr'!$A:$Y,$IU114+CS$23-$G$23,$IT114)</f>
        <v>32</v>
      </c>
      <c r="CT114" s="12">
        <f>INDEX('O3-8hr'!$A:$Y,$IU114+CT$23-$G$23,$IT114)</f>
        <v>36.000000000000007</v>
      </c>
      <c r="CU114" s="12">
        <f>INDEX('O3-8hr'!$A:$Y,$IU114+CU$23-$G$23,$IT114)</f>
        <v>28</v>
      </c>
      <c r="CV114" s="12">
        <f>INDEX('O3-8hr'!$A:$Y,$IU114+CV$23-$G$23,$IT114)</f>
        <v>15.000000000000002</v>
      </c>
      <c r="CW114" s="12">
        <f>INDEX('O3-8hr'!$A:$Y,$IU114+CW$23-$G$23,$IT114)</f>
        <v>32</v>
      </c>
      <c r="CX114" s="12">
        <f>INDEX('O3-8hr'!$A:$Y,$IU114+CX$23-$G$23,$IT114)</f>
        <v>35</v>
      </c>
      <c r="CY114" s="12">
        <f>INDEX('O3-8hr'!$A:$Y,$IU114+CY$23-$G$23,$IT114)</f>
        <v>38</v>
      </c>
      <c r="CZ114" s="12">
        <f>INDEX('O3-8hr'!$A:$Y,$IU114+CZ$23-$G$23,$IT114)</f>
        <v>50</v>
      </c>
      <c r="DA114" s="12">
        <f>INDEX('O3-8hr'!$A:$Y,$IU114+DA$23-$G$23,$IT114)</f>
        <v>40</v>
      </c>
      <c r="DB114" s="12">
        <f>INDEX('O3-8hr'!$A:$Y,$IU114+DB$23-$G$23,$IT114)</f>
        <v>45.000000000000007</v>
      </c>
      <c r="DC114" s="12">
        <f>INDEX('O3-8hr'!$A:$Y,$IU114+DC$23-$G$23,$IT114)</f>
        <v>64</v>
      </c>
      <c r="DD114" s="12">
        <f>INDEX('O3-8hr'!$A:$Y,$IU114+DD$23-$G$23,$IT114)</f>
        <v>68</v>
      </c>
      <c r="DE114" s="12">
        <f>INDEX('O3-8hr'!$A:$Y,$IU114+DE$23-$G$23,$IT114)</f>
        <v>81</v>
      </c>
      <c r="DF114" s="12">
        <f>INDEX('O3-8hr'!$A:$Y,$IU114+DF$23-$G$23,$IT114)</f>
        <v>53.000000000000007</v>
      </c>
      <c r="DG114" s="12">
        <f>INDEX('O3-8hr'!$A:$Y,$IU114+DG$23-$G$23,$IT114)</f>
        <v>51.000000000000007</v>
      </c>
      <c r="DH114" s="12">
        <f>INDEX('O3-8hr'!$A:$Y,$IU114+DH$23-$G$23,$IT114)</f>
        <v>62</v>
      </c>
      <c r="DI114" s="12">
        <f>INDEX('O3-8hr'!$A:$Y,$IU114+DI$23-$G$23,$IT114)</f>
        <v>49</v>
      </c>
      <c r="DJ114" s="12">
        <f>INDEX('O3-8hr'!$A:$Y,$IU114+DJ$23-$G$23,$IT114)</f>
        <v>47</v>
      </c>
      <c r="DK114" s="12">
        <f>INDEX('O3-8hr'!$A:$Y,$IU114+DK$23-$G$23,$IT114)</f>
        <v>38</v>
      </c>
      <c r="DL114" s="12">
        <f>INDEX('O3-8hr'!$A:$Y,$IU114+DL$23-$G$23,$IT114)</f>
        <v>40</v>
      </c>
      <c r="DM114" s="12">
        <f>INDEX('O3-8hr'!$A:$Y,$IU114+DM$23-$G$23,$IT114)</f>
        <v>49</v>
      </c>
      <c r="DN114" s="12">
        <f>INDEX('O3-8hr'!$A:$Y,$IU114+DN$23-$G$23,$IT114)</f>
        <v>51.000000000000007</v>
      </c>
      <c r="DO114" s="12">
        <f>INDEX('O3-8hr'!$A:$Y,$IU114+DO$23-$G$23,$IT114)</f>
        <v>46</v>
      </c>
      <c r="DP114" s="12">
        <f>INDEX('O3-8hr'!$A:$Y,$IU114+DP$23-$G$23,$IT114)</f>
        <v>65</v>
      </c>
      <c r="DQ114" s="12">
        <f>INDEX('O3-8hr'!$A:$Y,$IU114+DQ$23-$G$23,$IT114)</f>
        <v>47</v>
      </c>
      <c r="DR114" s="12">
        <f>INDEX('O3-8hr'!$A:$Y,$IU114+DR$23-$G$23,$IT114)</f>
        <v>53.000000000000007</v>
      </c>
      <c r="DS114" s="12">
        <f>INDEX('O3-8hr'!$A:$Y,$IU114+DS$23-$G$23,$IT114)</f>
        <v>56</v>
      </c>
      <c r="DT114" s="12">
        <f>INDEX('O3-8hr'!$A:$Y,$IU114+DT$23-$G$23,$IT114)</f>
        <v>68</v>
      </c>
      <c r="DU114" s="12">
        <f>INDEX('O3-8hr'!$A:$Y,$IU114+DU$23-$G$23,$IT114)</f>
        <v>40</v>
      </c>
      <c r="DV114" s="12">
        <f>INDEX('O3-8hr'!$A:$Y,$IU114+DV$23-$G$23,$IT114)</f>
        <v>43</v>
      </c>
      <c r="DW114" s="12">
        <f>INDEX('O3-8hr'!$A:$Y,$IU114+DW$23-$G$23,$IT114)</f>
        <v>47</v>
      </c>
      <c r="DX114" s="12">
        <f>INDEX('O3-8hr'!$A:$Y,$IU114+DX$23-$G$23,$IT114)</f>
        <v>48</v>
      </c>
      <c r="DY114" s="12">
        <f>INDEX('O3-8hr'!$A:$Y,$IU114+DY$23-$G$23,$IT114)</f>
        <v>71.000000000000014</v>
      </c>
      <c r="DZ114" s="12">
        <f>INDEX('O3-8hr'!$A:$Y,$IU114+DZ$23-$G$23,$IT114)</f>
        <v>27</v>
      </c>
      <c r="EA114" s="12">
        <f>INDEX('O3-8hr'!$A:$Y,$IU114+EA$23-$G$23,$IT114)</f>
        <v>54</v>
      </c>
      <c r="EB114" s="12">
        <f>INDEX('O3-8hr'!$A:$Y,$IU114+EB$23-$G$23,$IT114)</f>
        <v>54</v>
      </c>
      <c r="EC114" s="12">
        <f>INDEX('O3-8hr'!$A:$Y,$IU114+EC$23-$G$23,$IT114)</f>
        <v>65</v>
      </c>
      <c r="ED114" s="12">
        <f>INDEX('O3-8hr'!$A:$Y,$IU114+ED$23-$G$23,$IT114)</f>
        <v>40</v>
      </c>
      <c r="EE114" s="12">
        <f>INDEX('O3-8hr'!$A:$Y,$IU114+EE$23-$G$23,$IT114)</f>
        <v>49</v>
      </c>
      <c r="EF114" s="12">
        <f>INDEX('O3-8hr'!$A:$Y,$IU114+EF$23-$G$23,$IT114)</f>
        <v>52.000000000000007</v>
      </c>
      <c r="EG114" s="12">
        <f>INDEX('O3-8hr'!$A:$Y,$IU114+EG$23-$G$23,$IT114)</f>
        <v>48</v>
      </c>
      <c r="EH114" s="12">
        <f>INDEX('O3-8hr'!$A:$Y,$IU114+EH$23-$G$23,$IT114)</f>
        <v>48</v>
      </c>
      <c r="EI114" s="12">
        <f>INDEX('O3-8hr'!$A:$Y,$IU114+EI$23-$G$23,$IT114)</f>
        <v>63</v>
      </c>
      <c r="EJ114" s="12">
        <f>INDEX('O3-8hr'!$A:$Y,$IU114+EJ$23-$G$23,$IT114)</f>
        <v>56</v>
      </c>
      <c r="EK114" s="12">
        <f>INDEX('O3-8hr'!$A:$Y,$IU114+EK$23-$G$23,$IT114)</f>
        <v>48</v>
      </c>
      <c r="EL114" s="12">
        <f>INDEX('O3-8hr'!$A:$Y,$IU114+EL$23-$G$23,$IT114)</f>
        <v>39</v>
      </c>
      <c r="EM114" s="12">
        <f>INDEX('O3-8hr'!$A:$Y,$IU114+EM$23-$G$23,$IT114)</f>
        <v>32</v>
      </c>
      <c r="EN114" s="12">
        <f>INDEX('O3-8hr'!$A:$Y,$IU114+EN$23-$G$23,$IT114)</f>
        <v>51.000000000000007</v>
      </c>
      <c r="EO114" s="12">
        <f>INDEX('O3-8hr'!$A:$Y,$IU114+EO$23-$G$23,$IT114)</f>
        <v>53.000000000000007</v>
      </c>
      <c r="EP114" s="12">
        <f>INDEX('O3-8hr'!$A:$Y,$IU114+EP$23-$G$23,$IT114)</f>
        <v>43</v>
      </c>
      <c r="EQ114" s="12">
        <f>INDEX('O3-8hr'!$A:$Y,$IU114+EQ$23-$G$23,$IT114)</f>
        <v>58</v>
      </c>
      <c r="ER114" s="12">
        <f>INDEX('O3-8hr'!$A:$Y,$IU114+ER$23-$G$23,$IT114)</f>
        <v>68</v>
      </c>
      <c r="ES114" s="12">
        <f>INDEX('O3-8hr'!$A:$Y,$IU114+ES$23-$G$23,$IT114)</f>
        <v>61.000000000000007</v>
      </c>
      <c r="ET114" s="12">
        <f>INDEX('O3-8hr'!$A:$Y,$IU114+ET$23-$G$23,$IT114)</f>
        <v>49</v>
      </c>
      <c r="EU114" s="12">
        <f>INDEX('O3-8hr'!$A:$Y,$IU114+EU$23-$G$23,$IT114)</f>
        <v>53.000000000000007</v>
      </c>
      <c r="EV114" s="12">
        <f>INDEX('O3-8hr'!$A:$Y,$IU114+EV$23-$G$23,$IT114)</f>
        <v>60</v>
      </c>
      <c r="EW114" s="12">
        <f>INDEX('O3-8hr'!$A:$Y,$IU114+EW$23-$G$23,$IT114)</f>
        <v>59.000000000000007</v>
      </c>
      <c r="EX114" s="12">
        <f>INDEX('O3-8hr'!$A:$Y,$IU114+EX$23-$G$23,$IT114)</f>
        <v>53.000000000000007</v>
      </c>
      <c r="EY114" s="12">
        <f>INDEX('O3-8hr'!$A:$Y,$IU114+EY$23-$G$23,$IT114)</f>
        <v>46</v>
      </c>
      <c r="EZ114" s="12">
        <f>INDEX('O3-8hr'!$A:$Y,$IU114+EZ$23-$G$23,$IT114)</f>
        <v>60</v>
      </c>
      <c r="FA114" s="12">
        <f>INDEX('O3-8hr'!$A:$Y,$IU114+FA$23-$G$23,$IT114)</f>
        <v>69</v>
      </c>
      <c r="FB114" s="12">
        <f>INDEX('O3-8hr'!$A:$Y,$IU114+FB$23-$G$23,$IT114)</f>
        <v>42</v>
      </c>
      <c r="FC114" s="12">
        <f>INDEX('O3-8hr'!$A:$Y,$IU114+FC$23-$G$23,$IT114)</f>
        <v>54</v>
      </c>
      <c r="FD114" s="12">
        <f>INDEX('O3-8hr'!$A:$Y,$IU114+FD$23-$G$23,$IT114)</f>
        <v>65</v>
      </c>
      <c r="FE114" s="12">
        <f>INDEX('O3-8hr'!$A:$Y,$IU114+FE$23-$G$23,$IT114)</f>
        <v>55</v>
      </c>
      <c r="FF114" s="12">
        <f>INDEX('O3-8hr'!$A:$Y,$IU114+FF$23-$G$23,$IT114)</f>
        <v>53.000000000000007</v>
      </c>
      <c r="FG114" s="12">
        <f>INDEX('O3-8hr'!$A:$Y,$IU114+FG$23-$G$23,$IT114)</f>
        <v>68</v>
      </c>
      <c r="FH114" s="12">
        <f>INDEX('O3-8hr'!$A:$Y,$IU114+FH$23-$G$23,$IT114)</f>
        <v>65</v>
      </c>
      <c r="FI114" s="12">
        <f>INDEX('O3-8hr'!$A:$Y,$IU114+FI$23-$G$23,$IT114)</f>
        <v>52.000000000000007</v>
      </c>
      <c r="FJ114" s="12">
        <f>INDEX('O3-8hr'!$A:$Y,$IU114+FJ$23-$G$23,$IT114)</f>
        <v>47</v>
      </c>
      <c r="FK114" s="12">
        <f>INDEX('O3-8hr'!$A:$Y,$IU114+FK$23-$G$23,$IT114)</f>
        <v>43</v>
      </c>
      <c r="FL114" s="12">
        <f>INDEX('O3-8hr'!$A:$Y,$IU114+FL$23-$G$23,$IT114)</f>
        <v>52.000000000000007</v>
      </c>
      <c r="FM114" s="12">
        <f>INDEX('O3-8hr'!$A:$Y,$IU114+FM$23-$G$23,$IT114)</f>
        <v>32</v>
      </c>
      <c r="FN114" s="12">
        <f>INDEX('O3-8hr'!$A:$Y,$IU114+FN$23-$G$23,$IT114)</f>
        <v>41</v>
      </c>
      <c r="FO114" s="12">
        <f>INDEX('O3-8hr'!$A:$Y,$IU114+FO$23-$G$23,$IT114)</f>
        <v>44.000000000000007</v>
      </c>
      <c r="FP114" s="12">
        <f>INDEX('O3-8hr'!$A:$Y,$IU114+FP$23-$G$23,$IT114)</f>
        <v>50</v>
      </c>
      <c r="FQ114" s="12">
        <f>INDEX('O3-8hr'!$A:$Y,$IU114+FQ$23-$G$23,$IT114)</f>
        <v>66</v>
      </c>
      <c r="FR114" s="12">
        <f>INDEX('O3-8hr'!$A:$Y,$IU114+FR$23-$G$23,$IT114)</f>
        <v>72.000000000000014</v>
      </c>
      <c r="FS114" s="12">
        <f>INDEX('O3-8hr'!$A:$Y,$IU114+FS$23-$G$23,$IT114)</f>
        <v>69</v>
      </c>
      <c r="FT114" s="12">
        <f>INDEX('O3-8hr'!$A:$Y,$IU114+FT$23-$G$23,$IT114)</f>
        <v>62</v>
      </c>
      <c r="FU114" s="12">
        <f>INDEX('O3-8hr'!$A:$Y,$IU114+FU$23-$G$23,$IT114)</f>
        <v>44.000000000000007</v>
      </c>
      <c r="FV114" s="12">
        <f>INDEX('O3-8hr'!$A:$Y,$IU114+FV$23-$G$23,$IT114)</f>
        <v>39</v>
      </c>
      <c r="FW114" s="12">
        <f>INDEX('O3-8hr'!$A:$Y,$IU114+FW$23-$G$23,$IT114)</f>
        <v>25</v>
      </c>
      <c r="FX114" s="12">
        <f>INDEX('O3-8hr'!$A:$Y,$IU114+FX$23-$G$23,$IT114)</f>
        <v>58</v>
      </c>
      <c r="FY114" s="12">
        <f>INDEX('O3-8hr'!$A:$Y,$IU114+FY$23-$G$23,$IT114)</f>
        <v>56</v>
      </c>
      <c r="FZ114" s="12">
        <f>INDEX('O3-8hr'!$A:$Y,$IU114+FZ$23-$G$23,$IT114)</f>
        <v>51.000000000000007</v>
      </c>
      <c r="GA114" s="12">
        <f>INDEX('O3-8hr'!$A:$Y,$IU114+GA$23-$G$23,$IT114)</f>
        <v>58</v>
      </c>
      <c r="GB114" s="12">
        <f>INDEX('O3-8hr'!$A:$Y,$IU114+GB$23-$G$23,$IT114)</f>
        <v>73.000000000000014</v>
      </c>
      <c r="GC114" s="12">
        <f>INDEX('O3-8hr'!$A:$Y,$IU114+GC$23-$G$23,$IT114)</f>
        <v>56</v>
      </c>
      <c r="GD114" s="12">
        <f>INDEX('O3-8hr'!$A:$Y,$IU114+GD$23-$G$23,$IT114)</f>
        <v>43</v>
      </c>
      <c r="GE114" s="12">
        <f>INDEX('O3-8hr'!$A:$Y,$IU114+GE$23-$G$23,$IT114)</f>
        <v>45.000000000000007</v>
      </c>
      <c r="GF114" s="12">
        <f>INDEX('O3-8hr'!$A:$Y,$IU114+GF$23-$G$23,$IT114)</f>
        <v>63</v>
      </c>
      <c r="GG114" s="12">
        <f>INDEX('O3-8hr'!$A:$Y,$IU114+GG$23-$G$23,$IT114)</f>
        <v>60</v>
      </c>
      <c r="GH114" s="12">
        <f>INDEX('O3-8hr'!$A:$Y,$IU114+GH$23-$G$23,$IT114)</f>
        <v>73.000000000000014</v>
      </c>
      <c r="GI114" s="12">
        <f>INDEX('O3-8hr'!$A:$Y,$IU114+GI$23-$G$23,$IT114)</f>
        <v>75</v>
      </c>
      <c r="GJ114" s="12">
        <f>INDEX('O3-8hr'!$A:$Y,$IU114+GJ$23-$G$23,$IT114)</f>
        <v>64</v>
      </c>
      <c r="GK114" s="12">
        <f>INDEX('O3-8hr'!$A:$Y,$IU114+GK$23-$G$23,$IT114)</f>
        <v>90</v>
      </c>
      <c r="GL114" s="12">
        <f>INDEX('O3-8hr'!$A:$Y,$IU114+GL$23-$G$23,$IT114)</f>
        <v>53.000000000000007</v>
      </c>
      <c r="GM114" s="12">
        <f>INDEX('O3-8hr'!$A:$Y,$IU114+GM$23-$G$23,$IT114)</f>
        <v>39</v>
      </c>
      <c r="GN114" s="12">
        <f>INDEX('O3-8hr'!$A:$Y,$IU114+GN$23-$G$23,$IT114)</f>
        <v>47</v>
      </c>
      <c r="GO114" s="12">
        <f>INDEX('O3-8hr'!$A:$Y,$IU114+GO$23-$G$23,$IT114)</f>
        <v>55</v>
      </c>
      <c r="GP114" s="12">
        <f>INDEX('O3-8hr'!$A:$Y,$IU114+GP$23-$G$23,$IT114)</f>
        <v>56</v>
      </c>
      <c r="GQ114" s="12">
        <f>INDEX('O3-8hr'!$A:$Y,$IU114+GQ$23-$G$23,$IT114)</f>
        <v>37.000000000000007</v>
      </c>
      <c r="GR114" s="12">
        <f>INDEX('O3-8hr'!$A:$Y,$IU114+GR$23-$G$23,$IT114)</f>
        <v>33</v>
      </c>
      <c r="GS114" s="12">
        <f>INDEX('O3-8hr'!$A:$Y,$IU114+GS$23-$G$23,$IT114)</f>
        <v>38</v>
      </c>
      <c r="GT114" s="12">
        <f>INDEX('O3-8hr'!$A:$Y,$IU114+GT$23-$G$23,$IT114)</f>
        <v>40</v>
      </c>
      <c r="GU114" s="12">
        <f>INDEX('O3-8hr'!$A:$Y,$IU114+GU$23-$G$23,$IT114)</f>
        <v>27</v>
      </c>
      <c r="GV114" s="12">
        <f>INDEX('O3-8hr'!$A:$Y,$IU114+GV$23-$G$23,$IT114)</f>
        <v>40</v>
      </c>
      <c r="GW114" s="12">
        <f>INDEX('O3-8hr'!$A:$Y,$IU114+GW$23-$G$23,$IT114)</f>
        <v>62</v>
      </c>
      <c r="GX114" s="12">
        <f>INDEX('O3-8hr'!$A:$Y,$IU114+GX$23-$G$23,$IT114)</f>
        <v>68</v>
      </c>
      <c r="GY114" s="12">
        <f>INDEX('O3-8hr'!$A:$Y,$IU114+GY$23-$G$23,$IT114)</f>
        <v>73.000000000000014</v>
      </c>
      <c r="GZ114" s="12">
        <f>INDEX('O3-8hr'!$A:$Y,$IU114+GZ$23-$G$23,$IT114)</f>
        <v>65</v>
      </c>
      <c r="HA114" s="12">
        <f>INDEX('O3-8hr'!$A:$Y,$IU114+HA$23-$G$23,$IT114)</f>
        <v>39</v>
      </c>
      <c r="HB114" s="12">
        <f>INDEX('O3-8hr'!$A:$Y,$IU114+HB$23-$G$23,$IT114)</f>
        <v>41</v>
      </c>
      <c r="HC114" s="12">
        <f>INDEX('O3-8hr'!$A:$Y,$IU114+HC$23-$G$23,$IT114)</f>
        <v>35</v>
      </c>
      <c r="HD114" s="12">
        <f>INDEX('O3-8hr'!$A:$Y,$IU114+HD$23-$G$23,$IT114)</f>
        <v>32</v>
      </c>
      <c r="HE114" s="12">
        <f>INDEX('O3-8hr'!$A:$Y,$IU114+HE$23-$G$23,$IT114)</f>
        <v>47</v>
      </c>
      <c r="HF114" s="12">
        <f>INDEX('O3-8hr'!$A:$Y,$IU114+HF$23-$G$23,$IT114)</f>
        <v>48</v>
      </c>
      <c r="HG114" s="12">
        <f>INDEX('O3-8hr'!$A:$Y,$IU114+HG$23-$G$23,$IT114)</f>
        <v>30</v>
      </c>
      <c r="HH114" s="12">
        <f>INDEX('O3-8hr'!$A:$Y,$IU114+HH$23-$G$23,$IT114)</f>
        <v>35</v>
      </c>
      <c r="HI114" s="12">
        <f>INDEX('O3-8hr'!$A:$Y,$IU114+HI$23-$G$23,$IT114)</f>
        <v>31</v>
      </c>
      <c r="HJ114" s="12">
        <f>INDEX('O3-8hr'!$A:$Y,$IU114+HJ$23-$G$23,$IT114)</f>
        <v>37.000000000000007</v>
      </c>
      <c r="HK114" s="12">
        <f>INDEX('O3-8hr'!$A:$Y,$IU114+HK$23-$G$23,$IT114)</f>
        <v>30</v>
      </c>
      <c r="HL114" s="12">
        <f>INDEX('O3-8hr'!$A:$Y,$IU114+HL$23-$G$23,$IT114)</f>
        <v>28</v>
      </c>
      <c r="HM114" s="12">
        <f>INDEX('O3-8hr'!$A:$Y,$IU114+HM$23-$G$23,$IT114)</f>
        <v>19</v>
      </c>
      <c r="HN114" s="12">
        <f>INDEX('O3-8hr'!$A:$Y,$IU114+HN$23-$G$23,$IT114)</f>
        <v>24</v>
      </c>
      <c r="HO114" s="12">
        <f>INDEX('O3-8hr'!$A:$Y,$IU114+HO$23-$G$23,$IT114)</f>
        <v>22.000000000000004</v>
      </c>
      <c r="HP114" s="12">
        <f>INDEX('O3-8hr'!$A:$Y,$IU114+HP$23-$G$23,$IT114)</f>
        <v>32</v>
      </c>
      <c r="HQ114" s="12">
        <f>INDEX('O3-8hr'!$A:$Y,$IU114+HQ$23-$G$23,$IT114)</f>
        <v>31</v>
      </c>
      <c r="HR114" s="12">
        <f>INDEX('O3-8hr'!$A:$Y,$IU114+HR$23-$G$23,$IT114)</f>
        <v>37.000000000000007</v>
      </c>
      <c r="HS114" s="12">
        <f>INDEX('O3-8hr'!$A:$Y,$IU114+HS$23-$G$23,$IT114)</f>
        <v>32</v>
      </c>
      <c r="HT114" s="12">
        <f>INDEX('O3-8hr'!$A:$Y,$IU114+HT$23-$G$23,$IT114)</f>
        <v>35</v>
      </c>
      <c r="HU114" s="12">
        <f>INDEX('O3-8hr'!$A:$Y,$IU114+HU$23-$G$23,$IT114)</f>
        <v>44.000000000000007</v>
      </c>
      <c r="HV114" s="12">
        <f>INDEX('O3-8hr'!$A:$Y,$IU114+HV$23-$G$23,$IT114)</f>
        <v>33</v>
      </c>
      <c r="HW114" s="12">
        <f>INDEX('O3-8hr'!$A:$Y,$IU114+HW$23-$G$23,$IT114)</f>
        <v>42</v>
      </c>
      <c r="HX114" s="12">
        <f>INDEX('O3-8hr'!$A:$Y,$IU114+HX$23-$G$23,$IT114)</f>
        <v>49</v>
      </c>
      <c r="HY114" s="12">
        <f>INDEX('O3-8hr'!$A:$Y,$IU114+HY$23-$G$23,$IT114)</f>
        <v>39</v>
      </c>
      <c r="HZ114" s="12">
        <f>INDEX('O3-8hr'!$A:$Y,$IU114+HZ$23-$G$23,$IT114)</f>
        <v>18.000000000000004</v>
      </c>
      <c r="IA114" s="12">
        <f>INDEX('O3-8hr'!$A:$Y,$IU114+IA$23-$G$23,$IT114)</f>
        <v>31</v>
      </c>
      <c r="IB114" s="12">
        <f>INDEX('O3-8hr'!$A:$Y,$IU114+IB$23-$G$23,$IT114)</f>
        <v>40</v>
      </c>
      <c r="IC114" s="12">
        <f>INDEX('O3-8hr'!$A:$Y,$IU114+IC$23-$G$23,$IT114)</f>
        <v>30</v>
      </c>
      <c r="ID114" s="12">
        <f>INDEX('O3-8hr'!$A:$Y,$IU114+ID$23-$G$23,$IT114)</f>
        <v>32</v>
      </c>
      <c r="IE114" s="12">
        <f>INDEX('O3-8hr'!$A:$Y,$IU114+IE$23-$G$23,$IT114)</f>
        <v>31</v>
      </c>
      <c r="IF114" s="12">
        <f>INDEX('O3-8hr'!$A:$Y,$IU114+IF$23-$G$23,$IT114)</f>
        <v>45.000000000000007</v>
      </c>
      <c r="IG114" s="12">
        <f>INDEX('O3-8hr'!$A:$Y,$IU114+IG$23-$G$23,$IT114)</f>
        <v>52.000000000000007</v>
      </c>
      <c r="IH114" s="12">
        <f>INDEX('O3-8hr'!$A:$Y,$IU114+IH$23-$G$23,$IT114)</f>
        <v>53.000000000000007</v>
      </c>
      <c r="II114" s="12">
        <f>INDEX('O3-8hr'!$A:$Y,$IU114+II$23-$G$23,$IT114)</f>
        <v>41</v>
      </c>
      <c r="IJ114" s="12">
        <f>INDEX('O3-8hr'!$A:$Y,$IU114+IJ$23-$G$23,$IT114)</f>
        <v>31</v>
      </c>
      <c r="IK114" s="12">
        <f>INDEX('O3-8hr'!$A:$Y,$IU114+IK$23-$G$23,$IT114)</f>
        <v>30</v>
      </c>
      <c r="IL114" s="12">
        <f>INDEX('O3-8hr'!$A:$Y,$IU114+IL$23-$G$23,$IT114)</f>
        <v>20</v>
      </c>
      <c r="IM114" s="12">
        <f>INDEX('O3-8hr'!$A:$Y,$IU114+IM$23-$G$23,$IT114)</f>
        <v>33</v>
      </c>
      <c r="IN114" s="12">
        <f>INDEX('O3-8hr'!$A:$Y,$IU114+IN$23-$G$23,$IT114)</f>
        <v>34</v>
      </c>
      <c r="IO114" s="12">
        <f>INDEX('O3-8hr'!$A:$Y,$IU114+IO$23-$G$23,$IT114)</f>
        <v>37.000000000000007</v>
      </c>
      <c r="IP114" s="12">
        <f>INDEX('O3-8hr'!$A:$Y,$IU114+IP$23-$G$23,$IT114)</f>
        <v>26.000000000000004</v>
      </c>
      <c r="IQ114" s="17">
        <f>INDEX('O3-8hr'!$A:$Y,$IU114+IQ$23-$G$23,$IT114)</f>
        <v>31</v>
      </c>
      <c r="IR114" s="26">
        <f t="shared" si="60"/>
        <v>90</v>
      </c>
      <c r="IT114" s="26">
        <f>MATCH($B114,'O3-8hr'!$1:$1,0)</f>
        <v>17</v>
      </c>
      <c r="IU114" s="38">
        <f>MATCH(DATE($A114,$IT$19,$IU$19),'O3-8hr'!$B:$B,0)</f>
        <v>65</v>
      </c>
    </row>
    <row r="115" spans="1:255" ht="12.75" customHeight="1" x14ac:dyDescent="0.2">
      <c r="A115" s="26">
        <v>2015</v>
      </c>
      <c r="B115" s="26">
        <v>340110007</v>
      </c>
      <c r="C115" s="88">
        <f>INDEX(Sites!$A:$N,MATCH($B115,Sites!$A:$A,0),2)</f>
        <v>39.422272999999997</v>
      </c>
      <c r="D115" s="26" t="str">
        <f>INDEX(Sites!$A:$N,MATCH($B115,Sites!$A:$A,0),4)</f>
        <v>NJ</v>
      </c>
      <c r="E115" s="26" t="str">
        <f>INDEX(Sites!$A:$N,MATCH($B115,Sites!$A:$A,0),10)</f>
        <v>22.0</v>
      </c>
      <c r="F115" s="148" t="str">
        <f>INDEX(Sites!$A:$N,MATCH($B115,Sites!$A:$A,0),6)</f>
        <v>Millville</v>
      </c>
      <c r="G115" s="18">
        <f>INDEX('O3-8hr'!$A:$Y,$IU115+G$23-$G$23,$IT115)</f>
        <v>36.000000000000007</v>
      </c>
      <c r="H115" s="12">
        <f>INDEX('O3-8hr'!$A:$Y,$IU115+H$23-$G$23,$IT115)</f>
        <v>45.000000000000007</v>
      </c>
      <c r="I115" s="12">
        <f>INDEX('O3-8hr'!$A:$Y,$IU115+I$23-$G$23,$IT115)</f>
        <v>41</v>
      </c>
      <c r="J115" s="12">
        <f>INDEX('O3-8hr'!$A:$Y,$IU115+J$23-$G$23,$IT115)</f>
        <v>16</v>
      </c>
      <c r="K115" s="12">
        <f>INDEX('O3-8hr'!$A:$Y,$IU115+K$23-$G$23,$IT115)</f>
        <v>36.000000000000007</v>
      </c>
      <c r="L115" s="12">
        <f>INDEX('O3-8hr'!$A:$Y,$IU115+L$23-$G$23,$IT115)</f>
        <v>30</v>
      </c>
      <c r="M115" s="12">
        <f>INDEX('O3-8hr'!$A:$Y,$IU115+M$23-$G$23,$IT115)</f>
        <v>45.000000000000007</v>
      </c>
      <c r="N115" s="12">
        <f>INDEX('O3-8hr'!$A:$Y,$IU115+N$23-$G$23,$IT115)</f>
        <v>56</v>
      </c>
      <c r="O115" s="12">
        <f>INDEX('O3-8hr'!$A:$Y,$IU115+O$23-$G$23,$IT115)</f>
        <v>43</v>
      </c>
      <c r="P115" s="12">
        <f>INDEX('O3-8hr'!$A:$Y,$IU115+P$23-$G$23,$IT115)</f>
        <v>44.000000000000007</v>
      </c>
      <c r="Q115" s="12">
        <f>INDEX('O3-8hr'!$A:$Y,$IU115+Q$23-$G$23,$IT115)</f>
        <v>38</v>
      </c>
      <c r="R115" s="12">
        <f>INDEX('O3-8hr'!$A:$Y,$IU115+R$23-$G$23,$IT115)</f>
        <v>43</v>
      </c>
      <c r="S115" s="12">
        <f>INDEX('O3-8hr'!$A:$Y,$IU115+S$23-$G$23,$IT115)</f>
        <v>45.000000000000007</v>
      </c>
      <c r="T115" s="12">
        <f>INDEX('O3-8hr'!$A:$Y,$IU115+T$23-$G$23,$IT115)</f>
        <v>37.000000000000007</v>
      </c>
      <c r="U115" s="12">
        <f>INDEX('O3-8hr'!$A:$Y,$IU115+U$23-$G$23,$IT115)</f>
        <v>39</v>
      </c>
      <c r="V115" s="12">
        <f>INDEX('O3-8hr'!$A:$Y,$IU115+V$23-$G$23,$IT115)</f>
        <v>42</v>
      </c>
      <c r="W115" s="12">
        <f>INDEX('O3-8hr'!$A:$Y,$IU115+W$23-$G$23,$IT115)</f>
        <v>40</v>
      </c>
      <c r="X115" s="12">
        <f>INDEX('O3-8hr'!$A:$Y,$IU115+X$23-$G$23,$IT115)</f>
        <v>43</v>
      </c>
      <c r="Y115" s="12">
        <f>INDEX('O3-8hr'!$A:$Y,$IU115+Y$23-$G$23,$IT115)</f>
        <v>38</v>
      </c>
      <c r="Z115" s="12">
        <f>INDEX('O3-8hr'!$A:$Y,$IU115+Z$23-$G$23,$IT115)</f>
        <v>40</v>
      </c>
      <c r="AA115" s="12">
        <f>INDEX('O3-8hr'!$A:$Y,$IU115+AA$23-$G$23,$IT115)</f>
        <v>39</v>
      </c>
      <c r="AB115" s="12">
        <f>INDEX('O3-8hr'!$A:$Y,$IU115+AB$23-$G$23,$IT115)</f>
        <v>43</v>
      </c>
      <c r="AC115" s="12">
        <f>INDEX('O3-8hr'!$A:$Y,$IU115+AC$23-$G$23,$IT115)</f>
        <v>34</v>
      </c>
      <c r="AD115" s="12">
        <f>INDEX('O3-8hr'!$A:$Y,$IU115+AD$23-$G$23,$IT115)</f>
        <v>27</v>
      </c>
      <c r="AE115" s="12">
        <f>INDEX('O3-8hr'!$A:$Y,$IU115+AE$23-$G$23,$IT115)</f>
        <v>35</v>
      </c>
      <c r="AF115" s="12">
        <f>INDEX('O3-8hr'!$A:$Y,$IU115+AF$23-$G$23,$IT115)</f>
        <v>35</v>
      </c>
      <c r="AG115" s="12">
        <f>INDEX('O3-8hr'!$A:$Y,$IU115+AG$23-$G$23,$IT115)</f>
        <v>25</v>
      </c>
      <c r="AH115" s="12">
        <f>INDEX('O3-8hr'!$A:$Y,$IU115+AH$23-$G$23,$IT115)</f>
        <v>37.000000000000007</v>
      </c>
      <c r="AI115" s="12">
        <f>INDEX('O3-8hr'!$A:$Y,$IU115+AI$23-$G$23,$IT115)</f>
        <v>43</v>
      </c>
      <c r="AJ115" s="12">
        <f>INDEX('O3-8hr'!$A:$Y,$IU115+AJ$23-$G$23,$IT115)</f>
        <v>40</v>
      </c>
      <c r="AK115" s="12">
        <f>INDEX('O3-8hr'!$A:$Y,$IU115+AK$23-$G$23,$IT115)</f>
        <v>42</v>
      </c>
      <c r="AL115" s="12">
        <f>INDEX('O3-8hr'!$A:$Y,$IU115+AL$23-$G$23,$IT115)</f>
        <v>42</v>
      </c>
      <c r="AM115" s="12">
        <f>INDEX('O3-8hr'!$A:$Y,$IU115+AM$23-$G$23,$IT115)</f>
        <v>50</v>
      </c>
      <c r="AN115" s="12">
        <f>INDEX('O3-8hr'!$A:$Y,$IU115+AN$23-$G$23,$IT115)</f>
        <v>38</v>
      </c>
      <c r="AO115" s="12">
        <f>INDEX('O3-8hr'!$A:$Y,$IU115+AO$23-$G$23,$IT115)</f>
        <v>40</v>
      </c>
      <c r="AP115" s="12">
        <f>INDEX('O3-8hr'!$A:$Y,$IU115+AP$23-$G$23,$IT115)</f>
        <v>47</v>
      </c>
      <c r="AQ115" s="12">
        <f>INDEX('O3-8hr'!$A:$Y,$IU115+AQ$23-$G$23,$IT115)</f>
        <v>50</v>
      </c>
      <c r="AR115" s="12">
        <f>INDEX('O3-8hr'!$A:$Y,$IU115+AR$23-$G$23,$IT115)</f>
        <v>38</v>
      </c>
      <c r="AS115" s="12">
        <f>INDEX('O3-8hr'!$A:$Y,$IU115+AS$23-$G$23,$IT115)</f>
        <v>40</v>
      </c>
      <c r="AT115" s="12">
        <f>INDEX('O3-8hr'!$A:$Y,$IU115+AT$23-$G$23,$IT115)</f>
        <v>39</v>
      </c>
      <c r="AU115" s="12">
        <f>INDEX('O3-8hr'!$A:$Y,$IU115+AU$23-$G$23,$IT115)</f>
        <v>24</v>
      </c>
      <c r="AV115" s="12">
        <f>INDEX('O3-8hr'!$A:$Y,$IU115+AV$23-$G$23,$IT115)</f>
        <v>49</v>
      </c>
      <c r="AW115" s="12">
        <f>INDEX('O3-8hr'!$A:$Y,$IU115+AW$23-$G$23,$IT115)</f>
        <v>51.000000000000007</v>
      </c>
      <c r="AX115" s="12">
        <f>INDEX('O3-8hr'!$A:$Y,$IU115+AX$23-$G$23,$IT115)</f>
        <v>52.000000000000007</v>
      </c>
      <c r="AY115" s="12">
        <f>INDEX('O3-8hr'!$A:$Y,$IU115+AY$23-$G$23,$IT115)</f>
        <v>26.000000000000004</v>
      </c>
      <c r="AZ115" s="12">
        <f>INDEX('O3-8hr'!$A:$Y,$IU115+AZ$23-$G$23,$IT115)</f>
        <v>44.000000000000007</v>
      </c>
      <c r="BA115" s="12">
        <f>INDEX('O3-8hr'!$A:$Y,$IU115+BA$23-$G$23,$IT115)</f>
        <v>51.000000000000007</v>
      </c>
      <c r="BB115" s="12">
        <f>INDEX('O3-8hr'!$A:$Y,$IU115+BB$23-$G$23,$IT115)</f>
        <v>44.000000000000007</v>
      </c>
      <c r="BC115" s="12">
        <f>INDEX('O3-8hr'!$A:$Y,$IU115+BC$23-$G$23,$IT115)</f>
        <v>61.000000000000007</v>
      </c>
      <c r="BD115" s="12">
        <f>INDEX('O3-8hr'!$A:$Y,$IU115+BD$23-$G$23,$IT115)</f>
        <v>43</v>
      </c>
      <c r="BE115" s="12">
        <f>INDEX('O3-8hr'!$A:$Y,$IU115+BE$23-$G$23,$IT115)</f>
        <v>41</v>
      </c>
      <c r="BF115" s="12">
        <f>INDEX('O3-8hr'!$A:$Y,$IU115+BF$23-$G$23,$IT115)</f>
        <v>44.000000000000007</v>
      </c>
      <c r="BG115" s="12">
        <f>INDEX('O3-8hr'!$A:$Y,$IU115+BG$23-$G$23,$IT115)</f>
        <v>48</v>
      </c>
      <c r="BH115" s="12">
        <f>INDEX('O3-8hr'!$A:$Y,$IU115+BH$23-$G$23,$IT115)</f>
        <v>38</v>
      </c>
      <c r="BI115" s="12">
        <f>INDEX('O3-8hr'!$A:$Y,$IU115+BI$23-$G$23,$IT115)</f>
        <v>44.000000000000007</v>
      </c>
      <c r="BJ115" s="12">
        <f>INDEX('O3-8hr'!$A:$Y,$IU115+BJ$23-$G$23,$IT115)</f>
        <v>42</v>
      </c>
      <c r="BK115" s="12">
        <f>INDEX('O3-8hr'!$A:$Y,$IU115+BK$23-$G$23,$IT115)</f>
        <v>42</v>
      </c>
      <c r="BL115" s="12">
        <f>INDEX('O3-8hr'!$A:$Y,$IU115+BL$23-$G$23,$IT115)</f>
        <v>39</v>
      </c>
      <c r="BM115" s="12">
        <f>INDEX('O3-8hr'!$A:$Y,$IU115+BM$23-$G$23,$IT115)</f>
        <v>45.000000000000007</v>
      </c>
      <c r="BN115" s="12">
        <f>INDEX('O3-8hr'!$A:$Y,$IU115+BN$23-$G$23,$IT115)</f>
        <v>49</v>
      </c>
      <c r="BO115" s="12">
        <f>INDEX('O3-8hr'!$A:$Y,$IU115+BO$23-$G$23,$IT115)</f>
        <v>41</v>
      </c>
      <c r="BP115" s="12">
        <f>INDEX('O3-8hr'!$A:$Y,$IU115+BP$23-$G$23,$IT115)</f>
        <v>37.000000000000007</v>
      </c>
      <c r="BQ115" s="12">
        <f>INDEX('O3-8hr'!$A:$Y,$IU115+BQ$23-$G$23,$IT115)</f>
        <v>46</v>
      </c>
      <c r="BR115" s="12">
        <f>INDEX('O3-8hr'!$A:$Y,$IU115+BR$23-$G$23,$IT115)</f>
        <v>56</v>
      </c>
      <c r="BS115" s="12">
        <f>INDEX('O3-8hr'!$A:$Y,$IU115+BS$23-$G$23,$IT115)</f>
        <v>61.000000000000007</v>
      </c>
      <c r="BT115" s="12">
        <f>INDEX('O3-8hr'!$A:$Y,$IU115+BT$23-$G$23,$IT115)</f>
        <v>63</v>
      </c>
      <c r="BU115" s="12">
        <f>INDEX('O3-8hr'!$A:$Y,$IU115+BU$23-$G$23,$IT115)</f>
        <v>59.000000000000007</v>
      </c>
      <c r="BV115" s="12">
        <f>INDEX('O3-8hr'!$A:$Y,$IU115+BV$23-$G$23,$IT115)</f>
        <v>59.000000000000007</v>
      </c>
      <c r="BW115" s="12">
        <f>INDEX('O3-8hr'!$A:$Y,$IU115+BW$23-$G$23,$IT115)</f>
        <v>58</v>
      </c>
      <c r="BX115" s="12">
        <f>INDEX('O3-8hr'!$A:$Y,$IU115+BX$23-$G$23,$IT115)</f>
        <v>31</v>
      </c>
      <c r="BY115" s="12">
        <f>INDEX('O3-8hr'!$A:$Y,$IU115+BY$23-$G$23,$IT115)</f>
        <v>26.000000000000004</v>
      </c>
      <c r="BZ115" s="12">
        <f>INDEX('O3-8hr'!$A:$Y,$IU115+BZ$23-$G$23,$IT115)</f>
        <v>28</v>
      </c>
      <c r="CA115" s="12">
        <f>INDEX('O3-8hr'!$A:$Y,$IU115+CA$23-$G$23,$IT115)</f>
        <v>60</v>
      </c>
      <c r="CB115" s="12">
        <f>INDEX('O3-8hr'!$A:$Y,$IU115+CB$23-$G$23,$IT115)</f>
        <v>33</v>
      </c>
      <c r="CC115" s="12">
        <f>INDEX('O3-8hr'!$A:$Y,$IU115+CC$23-$G$23,$IT115)</f>
        <v>55</v>
      </c>
      <c r="CD115" s="12">
        <f>INDEX('O3-8hr'!$A:$Y,$IU115+CD$23-$G$23,$IT115)</f>
        <v>63</v>
      </c>
      <c r="CE115" s="12">
        <f>INDEX('O3-8hr'!$A:$Y,$IU115+CE$23-$G$23,$IT115)</f>
        <v>55</v>
      </c>
      <c r="CF115" s="12">
        <f>INDEX('O3-8hr'!$A:$Y,$IU115+CF$23-$G$23,$IT115)</f>
        <v>41</v>
      </c>
      <c r="CG115" s="12">
        <f>INDEX('O3-8hr'!$A:$Y,$IU115+CG$23-$G$23,$IT115)</f>
        <v>45.000000000000007</v>
      </c>
      <c r="CH115" s="12">
        <f>INDEX('O3-8hr'!$A:$Y,$IU115+CH$23-$G$23,$IT115)</f>
        <v>44.000000000000007</v>
      </c>
      <c r="CI115" s="12">
        <f>INDEX('O3-8hr'!$A:$Y,$IU115+CI$23-$G$23,$IT115)</f>
        <v>35</v>
      </c>
      <c r="CJ115" s="12">
        <f>INDEX('O3-8hr'!$A:$Y,$IU115+CJ$23-$G$23,$IT115)</f>
        <v>30</v>
      </c>
      <c r="CK115" s="12">
        <f>INDEX('O3-8hr'!$A:$Y,$IU115+CK$23-$G$23,$IT115)</f>
        <v>55</v>
      </c>
      <c r="CL115" s="12">
        <f>INDEX('O3-8hr'!$A:$Y,$IU115+CL$23-$G$23,$IT115)</f>
        <v>53.000000000000007</v>
      </c>
      <c r="CM115" s="12">
        <f>INDEX('O3-8hr'!$A:$Y,$IU115+CM$23-$G$23,$IT115)</f>
        <v>57</v>
      </c>
      <c r="CN115" s="12">
        <f>INDEX('O3-8hr'!$A:$Y,$IU115+CN$23-$G$23,$IT115)</f>
        <v>57</v>
      </c>
      <c r="CO115" s="12">
        <f>INDEX('O3-8hr'!$A:$Y,$IU115+CO$23-$G$23,$IT115)</f>
        <v>48</v>
      </c>
      <c r="CP115" s="12">
        <f>INDEX('O3-8hr'!$A:$Y,$IU115+CP$23-$G$23,$IT115)</f>
        <v>38</v>
      </c>
      <c r="CQ115" s="12">
        <f>INDEX('O3-8hr'!$A:$Y,$IU115+CQ$23-$G$23,$IT115)</f>
        <v>47</v>
      </c>
      <c r="CR115" s="12">
        <f>INDEX('O3-8hr'!$A:$Y,$IU115+CR$23-$G$23,$IT115)</f>
        <v>47</v>
      </c>
      <c r="CS115" s="12">
        <f>INDEX('O3-8hr'!$A:$Y,$IU115+CS$23-$G$23,$IT115)</f>
        <v>28</v>
      </c>
      <c r="CT115" s="12">
        <f>INDEX('O3-8hr'!$A:$Y,$IU115+CT$23-$G$23,$IT115)</f>
        <v>32</v>
      </c>
      <c r="CU115" s="12">
        <f>INDEX('O3-8hr'!$A:$Y,$IU115+CU$23-$G$23,$IT115)</f>
        <v>35</v>
      </c>
      <c r="CV115" s="12">
        <f>INDEX('O3-8hr'!$A:$Y,$IU115+CV$23-$G$23,$IT115)</f>
        <v>15.000000000000002</v>
      </c>
      <c r="CW115" s="12">
        <f>INDEX('O3-8hr'!$A:$Y,$IU115+CW$23-$G$23,$IT115)</f>
        <v>27</v>
      </c>
      <c r="CX115" s="12">
        <f>INDEX('O3-8hr'!$A:$Y,$IU115+CX$23-$G$23,$IT115)</f>
        <v>31</v>
      </c>
      <c r="CY115" s="12">
        <f>INDEX('O3-8hr'!$A:$Y,$IU115+CY$23-$G$23,$IT115)</f>
        <v>27</v>
      </c>
      <c r="CZ115" s="12">
        <f>INDEX('O3-8hr'!$A:$Y,$IU115+CZ$23-$G$23,$IT115)</f>
        <v>44.000000000000007</v>
      </c>
      <c r="DA115" s="12">
        <f>INDEX('O3-8hr'!$A:$Y,$IU115+DA$23-$G$23,$IT115)</f>
        <v>38</v>
      </c>
      <c r="DB115" s="12">
        <f>INDEX('O3-8hr'!$A:$Y,$IU115+DB$23-$G$23,$IT115)</f>
        <v>46</v>
      </c>
      <c r="DC115" s="12">
        <f>INDEX('O3-8hr'!$A:$Y,$IU115+DC$23-$G$23,$IT115)</f>
        <v>60</v>
      </c>
      <c r="DD115" s="12">
        <f>INDEX('O3-8hr'!$A:$Y,$IU115+DD$23-$G$23,$IT115)</f>
        <v>57</v>
      </c>
      <c r="DE115" s="12">
        <f>INDEX('O3-8hr'!$A:$Y,$IU115+DE$23-$G$23,$IT115)</f>
        <v>68</v>
      </c>
      <c r="DF115" s="12">
        <f>INDEX('O3-8hr'!$A:$Y,$IU115+DF$23-$G$23,$IT115)</f>
        <v>46</v>
      </c>
      <c r="DG115" s="12">
        <f>INDEX('O3-8hr'!$A:$Y,$IU115+DG$23-$G$23,$IT115)</f>
        <v>59.000000000000007</v>
      </c>
      <c r="DH115" s="12">
        <f>INDEX('O3-8hr'!$A:$Y,$IU115+DH$23-$G$23,$IT115)</f>
        <v>52.000000000000007</v>
      </c>
      <c r="DI115" s="12">
        <f>INDEX('O3-8hr'!$A:$Y,$IU115+DI$23-$G$23,$IT115)</f>
        <v>37.000000000000007</v>
      </c>
      <c r="DJ115" s="12">
        <f>INDEX('O3-8hr'!$A:$Y,$IU115+DJ$23-$G$23,$IT115)</f>
        <v>41</v>
      </c>
      <c r="DK115" s="12">
        <f>INDEX('O3-8hr'!$A:$Y,$IU115+DK$23-$G$23,$IT115)</f>
        <v>34</v>
      </c>
      <c r="DL115" s="12">
        <f>INDEX('O3-8hr'!$A:$Y,$IU115+DL$23-$G$23,$IT115)</f>
        <v>29</v>
      </c>
      <c r="DM115" s="12">
        <f>INDEX('O3-8hr'!$A:$Y,$IU115+DM$23-$G$23,$IT115)</f>
        <v>48</v>
      </c>
      <c r="DN115" s="12">
        <f>INDEX('O3-8hr'!$A:$Y,$IU115+DN$23-$G$23,$IT115)</f>
        <v>42</v>
      </c>
      <c r="DO115" s="12">
        <f>INDEX('O3-8hr'!$A:$Y,$IU115+DO$23-$G$23,$IT115)</f>
        <v>40</v>
      </c>
      <c r="DP115" s="12">
        <f>INDEX('O3-8hr'!$A:$Y,$IU115+DP$23-$G$23,$IT115)</f>
        <v>57</v>
      </c>
      <c r="DQ115" s="12">
        <f>INDEX('O3-8hr'!$A:$Y,$IU115+DQ$23-$G$23,$IT115)</f>
        <v>48</v>
      </c>
      <c r="DR115" s="12">
        <f>INDEX('O3-8hr'!$A:$Y,$IU115+DR$23-$G$23,$IT115)</f>
        <v>56</v>
      </c>
      <c r="DS115" s="12">
        <f>INDEX('O3-8hr'!$A:$Y,$IU115+DS$23-$G$23,$IT115)</f>
        <v>46</v>
      </c>
      <c r="DT115" s="12">
        <f>INDEX('O3-8hr'!$A:$Y,$IU115+DT$23-$G$23,$IT115)</f>
        <v>50</v>
      </c>
      <c r="DU115" s="12">
        <f>INDEX('O3-8hr'!$A:$Y,$IU115+DU$23-$G$23,$IT115)</f>
        <v>38</v>
      </c>
      <c r="DV115" s="12">
        <f>INDEX('O3-8hr'!$A:$Y,$IU115+DV$23-$G$23,$IT115)</f>
        <v>43</v>
      </c>
      <c r="DW115" s="12">
        <f>INDEX('O3-8hr'!$A:$Y,$IU115+DW$23-$G$23,$IT115)</f>
        <v>46</v>
      </c>
      <c r="DX115" s="12">
        <f>INDEX('O3-8hr'!$A:$Y,$IU115+DX$23-$G$23,$IT115)</f>
        <v>46</v>
      </c>
      <c r="DY115" s="12">
        <f>INDEX('O3-8hr'!$A:$Y,$IU115+DY$23-$G$23,$IT115)</f>
        <v>67</v>
      </c>
      <c r="DZ115" s="12">
        <f>INDEX('O3-8hr'!$A:$Y,$IU115+DZ$23-$G$23,$IT115)</f>
        <v>27</v>
      </c>
      <c r="EA115" s="12">
        <f>INDEX('O3-8hr'!$A:$Y,$IU115+EA$23-$G$23,$IT115)</f>
        <v>54</v>
      </c>
      <c r="EB115" s="12">
        <f>INDEX('O3-8hr'!$A:$Y,$IU115+EB$23-$G$23,$IT115)</f>
        <v>47</v>
      </c>
      <c r="EC115" s="12">
        <f>INDEX('O3-8hr'!$A:$Y,$IU115+EC$23-$G$23,$IT115)</f>
        <v>47</v>
      </c>
      <c r="ED115" s="12">
        <f>INDEX('O3-8hr'!$A:$Y,$IU115+ED$23-$G$23,$IT115)</f>
        <v>35</v>
      </c>
      <c r="EE115" s="12">
        <f>INDEX('O3-8hr'!$A:$Y,$IU115+EE$23-$G$23,$IT115)</f>
        <v>47</v>
      </c>
      <c r="EF115" s="12">
        <f>INDEX('O3-8hr'!$A:$Y,$IU115+EF$23-$G$23,$IT115)</f>
        <v>40</v>
      </c>
      <c r="EG115" s="12">
        <f>INDEX('O3-8hr'!$A:$Y,$IU115+EG$23-$G$23,$IT115)</f>
        <v>41</v>
      </c>
      <c r="EH115" s="12">
        <f>INDEX('O3-8hr'!$A:$Y,$IU115+EH$23-$G$23,$IT115)</f>
        <v>48</v>
      </c>
      <c r="EI115" s="12">
        <f>INDEX('O3-8hr'!$A:$Y,$IU115+EI$23-$G$23,$IT115)</f>
        <v>57</v>
      </c>
      <c r="EJ115" s="12">
        <f>INDEX('O3-8hr'!$A:$Y,$IU115+EJ$23-$G$23,$IT115)</f>
        <v>49</v>
      </c>
      <c r="EK115" s="12">
        <f>INDEX('O3-8hr'!$A:$Y,$IU115+EK$23-$G$23,$IT115)</f>
        <v>41</v>
      </c>
      <c r="EL115" s="12">
        <f>INDEX('O3-8hr'!$A:$Y,$IU115+EL$23-$G$23,$IT115)</f>
        <v>37.000000000000007</v>
      </c>
      <c r="EM115" s="12">
        <f>INDEX('O3-8hr'!$A:$Y,$IU115+EM$23-$G$23,$IT115)</f>
        <v>35</v>
      </c>
      <c r="EN115" s="12">
        <f>INDEX('O3-8hr'!$A:$Y,$IU115+EN$23-$G$23,$IT115)</f>
        <v>32</v>
      </c>
      <c r="EO115" s="12">
        <f>INDEX('O3-8hr'!$A:$Y,$IU115+EO$23-$G$23,$IT115)</f>
        <v>56</v>
      </c>
      <c r="EP115" s="12">
        <f>INDEX('O3-8hr'!$A:$Y,$IU115+EP$23-$G$23,$IT115)</f>
        <v>34</v>
      </c>
      <c r="EQ115" s="12">
        <f>INDEX('O3-8hr'!$A:$Y,$IU115+EQ$23-$G$23,$IT115)</f>
        <v>43</v>
      </c>
      <c r="ER115" s="12">
        <f>INDEX('O3-8hr'!$A:$Y,$IU115+ER$23-$G$23,$IT115)</f>
        <v>51.000000000000007</v>
      </c>
      <c r="ES115" s="12">
        <f>INDEX('O3-8hr'!$A:$Y,$IU115+ES$23-$G$23,$IT115)</f>
        <v>36.000000000000007</v>
      </c>
      <c r="ET115" s="12">
        <f>INDEX('O3-8hr'!$A:$Y,$IU115+ET$23-$G$23,$IT115)</f>
        <v>41</v>
      </c>
      <c r="EU115" s="12">
        <f>INDEX('O3-8hr'!$A:$Y,$IU115+EU$23-$G$23,$IT115)</f>
        <v>53.000000000000007</v>
      </c>
      <c r="EV115" s="12">
        <f>INDEX('O3-8hr'!$A:$Y,$IU115+EV$23-$G$23,$IT115)</f>
        <v>57</v>
      </c>
      <c r="EW115" s="12">
        <f>INDEX('O3-8hr'!$A:$Y,$IU115+EW$23-$G$23,$IT115)</f>
        <v>59.000000000000007</v>
      </c>
      <c r="EX115" s="12">
        <f>INDEX('O3-8hr'!$A:$Y,$IU115+EX$23-$G$23,$IT115)</f>
        <v>49</v>
      </c>
      <c r="EY115" s="12">
        <f>INDEX('O3-8hr'!$A:$Y,$IU115+EY$23-$G$23,$IT115)</f>
        <v>44.000000000000007</v>
      </c>
      <c r="EZ115" s="12">
        <f>INDEX('O3-8hr'!$A:$Y,$IU115+EZ$23-$G$23,$IT115)</f>
        <v>52.000000000000007</v>
      </c>
      <c r="FA115" s="12">
        <f>INDEX('O3-8hr'!$A:$Y,$IU115+FA$23-$G$23,$IT115)</f>
        <v>43</v>
      </c>
      <c r="FB115" s="12">
        <f>INDEX('O3-8hr'!$A:$Y,$IU115+FB$23-$G$23,$IT115)</f>
        <v>35</v>
      </c>
      <c r="FC115" s="12">
        <f>INDEX('O3-8hr'!$A:$Y,$IU115+FC$23-$G$23,$IT115)</f>
        <v>53.000000000000007</v>
      </c>
      <c r="FD115" s="12">
        <f>INDEX('O3-8hr'!$A:$Y,$IU115+FD$23-$G$23,$IT115)</f>
        <v>57</v>
      </c>
      <c r="FE115" s="12">
        <f>INDEX('O3-8hr'!$A:$Y,$IU115+FE$23-$G$23,$IT115)</f>
        <v>46</v>
      </c>
      <c r="FF115" s="12">
        <f>INDEX('O3-8hr'!$A:$Y,$IU115+FF$23-$G$23,$IT115)</f>
        <v>54</v>
      </c>
      <c r="FG115" s="12">
        <f>INDEX('O3-8hr'!$A:$Y,$IU115+FG$23-$G$23,$IT115)</f>
        <v>60</v>
      </c>
      <c r="FH115" s="12">
        <f>INDEX('O3-8hr'!$A:$Y,$IU115+FH$23-$G$23,$IT115)</f>
        <v>59.000000000000007</v>
      </c>
      <c r="FI115" s="12">
        <f>INDEX('O3-8hr'!$A:$Y,$IU115+FI$23-$G$23,$IT115)</f>
        <v>44.000000000000007</v>
      </c>
      <c r="FJ115" s="12">
        <f>INDEX('O3-8hr'!$A:$Y,$IU115+FJ$23-$G$23,$IT115)</f>
        <v>39</v>
      </c>
      <c r="FK115" s="12">
        <f>INDEX('O3-8hr'!$A:$Y,$IU115+FK$23-$G$23,$IT115)</f>
        <v>29</v>
      </c>
      <c r="FL115" s="12">
        <f>INDEX('O3-8hr'!$A:$Y,$IU115+FL$23-$G$23,$IT115)</f>
        <v>46</v>
      </c>
      <c r="FM115" s="12">
        <f>INDEX('O3-8hr'!$A:$Y,$IU115+FM$23-$G$23,$IT115)</f>
        <v>28</v>
      </c>
      <c r="FN115" s="12">
        <f>INDEX('O3-8hr'!$A:$Y,$IU115+FN$23-$G$23,$IT115)</f>
        <v>37.000000000000007</v>
      </c>
      <c r="FO115" s="12">
        <f>INDEX('O3-8hr'!$A:$Y,$IU115+FO$23-$G$23,$IT115)</f>
        <v>41</v>
      </c>
      <c r="FP115" s="12">
        <f>INDEX('O3-8hr'!$A:$Y,$IU115+FP$23-$G$23,$IT115)</f>
        <v>44.000000000000007</v>
      </c>
      <c r="FQ115" s="12">
        <f>INDEX('O3-8hr'!$A:$Y,$IU115+FQ$23-$G$23,$IT115)</f>
        <v>55</v>
      </c>
      <c r="FR115" s="12">
        <f>INDEX('O3-8hr'!$A:$Y,$IU115+FR$23-$G$23,$IT115)</f>
        <v>67</v>
      </c>
      <c r="FS115" s="12">
        <f>INDEX('O3-8hr'!$A:$Y,$IU115+FS$23-$G$23,$IT115)</f>
        <v>56</v>
      </c>
      <c r="FT115" s="12">
        <f>INDEX('O3-8hr'!$A:$Y,$IU115+FT$23-$G$23,$IT115)</f>
        <v>51.000000000000007</v>
      </c>
      <c r="FU115" s="12">
        <f>INDEX('O3-8hr'!$A:$Y,$IU115+FU$23-$G$23,$IT115)</f>
        <v>44.000000000000007</v>
      </c>
      <c r="FV115" s="12">
        <f>INDEX('O3-8hr'!$A:$Y,$IU115+FV$23-$G$23,$IT115)</f>
        <v>36.000000000000007</v>
      </c>
      <c r="FW115" s="12">
        <f>INDEX('O3-8hr'!$A:$Y,$IU115+FW$23-$G$23,$IT115)</f>
        <v>26.000000000000004</v>
      </c>
      <c r="FX115" s="12">
        <f>INDEX('O3-8hr'!$A:$Y,$IU115+FX$23-$G$23,$IT115)</f>
        <v>56</v>
      </c>
      <c r="FY115" s="12">
        <f>INDEX('O3-8hr'!$A:$Y,$IU115+FY$23-$G$23,$IT115)</f>
        <v>57</v>
      </c>
      <c r="FZ115" s="12">
        <f>INDEX('O3-8hr'!$A:$Y,$IU115+FZ$23-$G$23,$IT115)</f>
        <v>68</v>
      </c>
      <c r="GA115" s="12">
        <f>INDEX('O3-8hr'!$A:$Y,$IU115+GA$23-$G$23,$IT115)</f>
        <v>59.000000000000007</v>
      </c>
      <c r="GB115" s="12">
        <f>INDEX('O3-8hr'!$A:$Y,$IU115+GB$23-$G$23,$IT115)</f>
        <v>59.000000000000007</v>
      </c>
      <c r="GC115" s="12">
        <f>INDEX('O3-8hr'!$A:$Y,$IU115+GC$23-$G$23,$IT115)</f>
        <v>54</v>
      </c>
      <c r="GD115" s="12">
        <f>INDEX('O3-8hr'!$A:$Y,$IU115+GD$23-$G$23,$IT115)</f>
        <v>42</v>
      </c>
      <c r="GE115" s="12">
        <f>INDEX('O3-8hr'!$A:$Y,$IU115+GE$23-$G$23,$IT115)</f>
        <v>46</v>
      </c>
      <c r="GF115" s="12">
        <f>INDEX('O3-8hr'!$A:$Y,$IU115+GF$23-$G$23,$IT115)</f>
        <v>53.000000000000007</v>
      </c>
      <c r="GG115" s="12">
        <f>INDEX('O3-8hr'!$A:$Y,$IU115+GG$23-$G$23,$IT115)</f>
        <v>54</v>
      </c>
      <c r="GH115" s="12">
        <f>INDEX('O3-8hr'!$A:$Y,$IU115+GH$23-$G$23,$IT115)</f>
        <v>54</v>
      </c>
      <c r="GI115" s="12">
        <f>INDEX('O3-8hr'!$A:$Y,$IU115+GI$23-$G$23,$IT115)</f>
        <v>67</v>
      </c>
      <c r="GJ115" s="12">
        <f>INDEX('O3-8hr'!$A:$Y,$IU115+GJ$23-$G$23,$IT115)</f>
        <v>61.000000000000007</v>
      </c>
      <c r="GK115" s="12">
        <f>INDEX('O3-8hr'!$A:$Y,$IU115+GK$23-$G$23,$IT115)</f>
        <v>72.000000000000014</v>
      </c>
      <c r="GL115" s="12">
        <f>INDEX('O3-8hr'!$A:$Y,$IU115+GL$23-$G$23,$IT115)</f>
        <v>62</v>
      </c>
      <c r="GM115" s="12">
        <f>INDEX('O3-8hr'!$A:$Y,$IU115+GM$23-$G$23,$IT115)</f>
        <v>29</v>
      </c>
      <c r="GN115" s="12">
        <f>INDEX('O3-8hr'!$A:$Y,$IU115+GN$23-$G$23,$IT115)</f>
        <v>35</v>
      </c>
      <c r="GO115" s="12">
        <f>INDEX('O3-8hr'!$A:$Y,$IU115+GO$23-$G$23,$IT115)</f>
        <v>38</v>
      </c>
      <c r="GP115" s="12">
        <f>INDEX('O3-8hr'!$A:$Y,$IU115+GP$23-$G$23,$IT115)</f>
        <v>39</v>
      </c>
      <c r="GQ115" s="12">
        <f>INDEX('O3-8hr'!$A:$Y,$IU115+GQ$23-$G$23,$IT115)</f>
        <v>33</v>
      </c>
      <c r="GR115" s="12">
        <f>INDEX('O3-8hr'!$A:$Y,$IU115+GR$23-$G$23,$IT115)</f>
        <v>27</v>
      </c>
      <c r="GS115" s="12">
        <f>INDEX('O3-8hr'!$A:$Y,$IU115+GS$23-$G$23,$IT115)</f>
        <v>32</v>
      </c>
      <c r="GT115" s="12">
        <f>INDEX('O3-8hr'!$A:$Y,$IU115+GT$23-$G$23,$IT115)</f>
        <v>38</v>
      </c>
      <c r="GU115" s="12">
        <f>INDEX('O3-8hr'!$A:$Y,$IU115+GU$23-$G$23,$IT115)</f>
        <v>25</v>
      </c>
      <c r="GV115" s="12">
        <f>INDEX('O3-8hr'!$A:$Y,$IU115+GV$23-$G$23,$IT115)</f>
        <v>44.000000000000007</v>
      </c>
      <c r="GW115" s="12">
        <f>INDEX('O3-8hr'!$A:$Y,$IU115+GW$23-$G$23,$IT115)</f>
        <v>59.000000000000007</v>
      </c>
      <c r="GX115" s="12">
        <f>INDEX('O3-8hr'!$A:$Y,$IU115+GX$23-$G$23,$IT115)</f>
        <v>70</v>
      </c>
      <c r="GY115" s="12">
        <f>INDEX('O3-8hr'!$A:$Y,$IU115+GY$23-$G$23,$IT115)</f>
        <v>73.000000000000014</v>
      </c>
      <c r="GZ115" s="12">
        <f>INDEX('O3-8hr'!$A:$Y,$IU115+GZ$23-$G$23,$IT115)</f>
        <v>58</v>
      </c>
      <c r="HA115" s="12">
        <f>INDEX('O3-8hr'!$A:$Y,$IU115+HA$23-$G$23,$IT115)</f>
        <v>45.000000000000007</v>
      </c>
      <c r="HB115" s="12">
        <f>INDEX('O3-8hr'!$A:$Y,$IU115+HB$23-$G$23,$IT115)</f>
        <v>34</v>
      </c>
      <c r="HC115" s="12">
        <f>INDEX('O3-8hr'!$A:$Y,$IU115+HC$23-$G$23,$IT115)</f>
        <v>32</v>
      </c>
      <c r="HD115" s="12">
        <f>INDEX('O3-8hr'!$A:$Y,$IU115+HD$23-$G$23,$IT115)</f>
        <v>31</v>
      </c>
      <c r="HE115" s="12">
        <f>INDEX('O3-8hr'!$A:$Y,$IU115+HE$23-$G$23,$IT115)</f>
        <v>44.000000000000007</v>
      </c>
      <c r="HF115" s="12">
        <f>INDEX('O3-8hr'!$A:$Y,$IU115+HF$23-$G$23,$IT115)</f>
        <v>44.000000000000007</v>
      </c>
      <c r="HG115" s="12">
        <f>INDEX('O3-8hr'!$A:$Y,$IU115+HG$23-$G$23,$IT115)</f>
        <v>30</v>
      </c>
      <c r="HH115" s="12">
        <f>INDEX('O3-8hr'!$A:$Y,$IU115+HH$23-$G$23,$IT115)</f>
        <v>30</v>
      </c>
      <c r="HI115" s="12">
        <f>INDEX('O3-8hr'!$A:$Y,$IU115+HI$23-$G$23,$IT115)</f>
        <v>32</v>
      </c>
      <c r="HJ115" s="12">
        <f>INDEX('O3-8hr'!$A:$Y,$IU115+HJ$23-$G$23,$IT115)</f>
        <v>35</v>
      </c>
      <c r="HK115" s="12">
        <f>INDEX('O3-8hr'!$A:$Y,$IU115+HK$23-$G$23,$IT115)</f>
        <v>29</v>
      </c>
      <c r="HL115" s="12">
        <f>INDEX('O3-8hr'!$A:$Y,$IU115+HL$23-$G$23,$IT115)</f>
        <v>22.000000000000004</v>
      </c>
      <c r="HM115" s="12">
        <f>INDEX('O3-8hr'!$A:$Y,$IU115+HM$23-$G$23,$IT115)</f>
        <v>23</v>
      </c>
      <c r="HN115" s="12">
        <f>INDEX('O3-8hr'!$A:$Y,$IU115+HN$23-$G$23,$IT115)</f>
        <v>21</v>
      </c>
      <c r="HO115" s="12">
        <f>INDEX('O3-8hr'!$A:$Y,$IU115+HO$23-$G$23,$IT115)</f>
        <v>23</v>
      </c>
      <c r="HP115" s="12">
        <f>INDEX('O3-8hr'!$A:$Y,$IU115+HP$23-$G$23,$IT115)</f>
        <v>30</v>
      </c>
      <c r="HQ115" s="12">
        <f>INDEX('O3-8hr'!$A:$Y,$IU115+HQ$23-$G$23,$IT115)</f>
        <v>28</v>
      </c>
      <c r="HR115" s="12">
        <f>INDEX('O3-8hr'!$A:$Y,$IU115+HR$23-$G$23,$IT115)</f>
        <v>29</v>
      </c>
      <c r="HS115" s="12">
        <f>INDEX('O3-8hr'!$A:$Y,$IU115+HS$23-$G$23,$IT115)</f>
        <v>25</v>
      </c>
      <c r="HT115" s="12">
        <f>INDEX('O3-8hr'!$A:$Y,$IU115+HT$23-$G$23,$IT115)</f>
        <v>38</v>
      </c>
      <c r="HU115" s="12">
        <f>INDEX('O3-8hr'!$A:$Y,$IU115+HU$23-$G$23,$IT115)</f>
        <v>41</v>
      </c>
      <c r="HV115" s="12">
        <f>INDEX('O3-8hr'!$A:$Y,$IU115+HV$23-$G$23,$IT115)</f>
        <v>30</v>
      </c>
      <c r="HW115" s="12">
        <f>INDEX('O3-8hr'!$A:$Y,$IU115+HW$23-$G$23,$IT115)</f>
        <v>40</v>
      </c>
      <c r="HX115" s="12">
        <f>INDEX('O3-8hr'!$A:$Y,$IU115+HX$23-$G$23,$IT115)</f>
        <v>49</v>
      </c>
      <c r="HY115" s="12">
        <f>INDEX('O3-8hr'!$A:$Y,$IU115+HY$23-$G$23,$IT115)</f>
        <v>37.000000000000007</v>
      </c>
      <c r="HZ115" s="12">
        <f>INDEX('O3-8hr'!$A:$Y,$IU115+HZ$23-$G$23,$IT115)</f>
        <v>20</v>
      </c>
      <c r="IA115" s="12">
        <f>INDEX('O3-8hr'!$A:$Y,$IU115+IA$23-$G$23,$IT115)</f>
        <v>31</v>
      </c>
      <c r="IB115" s="12">
        <f>INDEX('O3-8hr'!$A:$Y,$IU115+IB$23-$G$23,$IT115)</f>
        <v>36.000000000000007</v>
      </c>
      <c r="IC115" s="12">
        <f>INDEX('O3-8hr'!$A:$Y,$IU115+IC$23-$G$23,$IT115)</f>
        <v>30</v>
      </c>
      <c r="ID115" s="12">
        <f>INDEX('O3-8hr'!$A:$Y,$IU115+ID$23-$G$23,$IT115)</f>
        <v>24</v>
      </c>
      <c r="IE115" s="12">
        <f>INDEX('O3-8hr'!$A:$Y,$IU115+IE$23-$G$23,$IT115)</f>
        <v>32</v>
      </c>
      <c r="IF115" s="12">
        <f>INDEX('O3-8hr'!$A:$Y,$IU115+IF$23-$G$23,$IT115)</f>
        <v>40</v>
      </c>
      <c r="IG115" s="12">
        <f>INDEX('O3-8hr'!$A:$Y,$IU115+IG$23-$G$23,$IT115)</f>
        <v>49</v>
      </c>
      <c r="IH115" s="12">
        <f>INDEX('O3-8hr'!$A:$Y,$IU115+IH$23-$G$23,$IT115)</f>
        <v>50</v>
      </c>
      <c r="II115" s="12">
        <f>INDEX('O3-8hr'!$A:$Y,$IU115+II$23-$G$23,$IT115)</f>
        <v>29</v>
      </c>
      <c r="IJ115" s="12">
        <f>INDEX('O3-8hr'!$A:$Y,$IU115+IJ$23-$G$23,$IT115)</f>
        <v>32</v>
      </c>
      <c r="IK115" s="12">
        <f>INDEX('O3-8hr'!$A:$Y,$IU115+IK$23-$G$23,$IT115)</f>
        <v>26.000000000000004</v>
      </c>
      <c r="IL115" s="12">
        <f>INDEX('O3-8hr'!$A:$Y,$IU115+IL$23-$G$23,$IT115)</f>
        <v>20</v>
      </c>
      <c r="IM115" s="12">
        <f>INDEX('O3-8hr'!$A:$Y,$IU115+IM$23-$G$23,$IT115)</f>
        <v>28</v>
      </c>
      <c r="IN115" s="12">
        <f>INDEX('O3-8hr'!$A:$Y,$IU115+IN$23-$G$23,$IT115)</f>
        <v>30</v>
      </c>
      <c r="IO115" s="12">
        <f>INDEX('O3-8hr'!$A:$Y,$IU115+IO$23-$G$23,$IT115)</f>
        <v>30</v>
      </c>
      <c r="IP115" s="12">
        <f>INDEX('O3-8hr'!$A:$Y,$IU115+IP$23-$G$23,$IT115)</f>
        <v>19</v>
      </c>
      <c r="IQ115" s="17">
        <f>INDEX('O3-8hr'!$A:$Y,$IU115+IQ$23-$G$23,$IT115)</f>
        <v>29</v>
      </c>
      <c r="IR115" s="26">
        <f t="shared" si="60"/>
        <v>73.000000000000014</v>
      </c>
      <c r="IT115" s="26">
        <f>MATCH($B115,'O3-8hr'!$1:$1,0)</f>
        <v>14</v>
      </c>
      <c r="IU115" s="38">
        <f>MATCH(DATE($A115,$IT$19,$IU$19),'O3-8hr'!$B:$B,0)</f>
        <v>65</v>
      </c>
    </row>
    <row r="116" spans="1:255" ht="12.75" customHeight="1" x14ac:dyDescent="0.2">
      <c r="A116" s="26">
        <v>2015</v>
      </c>
      <c r="B116" s="26">
        <v>340210005</v>
      </c>
      <c r="C116" s="88">
        <f>INDEX(Sites!$A:$N,MATCH($B116,Sites!$A:$A,0),2)</f>
        <v>40.283092000000003</v>
      </c>
      <c r="D116" s="26" t="str">
        <f>INDEX(Sites!$A:$N,MATCH($B116,Sites!$A:$A,0),4)</f>
        <v>NJ</v>
      </c>
      <c r="E116" s="26" t="str">
        <f>INDEX(Sites!$A:$N,MATCH($B116,Sites!$A:$A,0),10)</f>
        <v>30.0</v>
      </c>
      <c r="F116" s="148" t="str">
        <f>INDEX(Sites!$A:$N,MATCH($B116,Sites!$A:$A,0),6)</f>
        <v>Rider University</v>
      </c>
      <c r="G116" s="18">
        <f>INDEX('O3-8hr'!$A:$Y,$IU116+G$23-$G$23,$IT116)</f>
        <v>34</v>
      </c>
      <c r="H116" s="12">
        <f>INDEX('O3-8hr'!$A:$Y,$IU116+H$23-$G$23,$IT116)</f>
        <v>47</v>
      </c>
      <c r="I116" s="12">
        <f>INDEX('O3-8hr'!$A:$Y,$IU116+I$23-$G$23,$IT116)</f>
        <v>36.000000000000007</v>
      </c>
      <c r="J116" s="12">
        <f>INDEX('O3-8hr'!$A:$Y,$IU116+J$23-$G$23,$IT116)</f>
        <v>24</v>
      </c>
      <c r="K116" s="12">
        <f>INDEX('O3-8hr'!$A:$Y,$IU116+K$23-$G$23,$IT116)</f>
        <v>37.000000000000007</v>
      </c>
      <c r="L116" s="12">
        <f>INDEX('O3-8hr'!$A:$Y,$IU116+L$23-$G$23,$IT116)</f>
        <v>37.000000000000007</v>
      </c>
      <c r="M116" s="12">
        <f>INDEX('O3-8hr'!$A:$Y,$IU116+M$23-$G$23,$IT116)</f>
        <v>44.000000000000007</v>
      </c>
      <c r="N116" s="12">
        <f>INDEX('O3-8hr'!$A:$Y,$IU116+N$23-$G$23,$IT116)</f>
        <v>54</v>
      </c>
      <c r="O116" s="12">
        <f>INDEX('O3-8hr'!$A:$Y,$IU116+O$23-$G$23,$IT116)</f>
        <v>50</v>
      </c>
      <c r="P116" s="12">
        <f>INDEX('O3-8hr'!$A:$Y,$IU116+P$23-$G$23,$IT116)</f>
        <v>38</v>
      </c>
      <c r="Q116" s="12">
        <f>INDEX('O3-8hr'!$A:$Y,$IU116+Q$23-$G$23,$IT116)</f>
        <v>49</v>
      </c>
      <c r="R116" s="12">
        <f>INDEX('O3-8hr'!$A:$Y,$IU116+R$23-$G$23,$IT116)</f>
        <v>46</v>
      </c>
      <c r="S116" s="12">
        <f>INDEX('O3-8hr'!$A:$Y,$IU116+S$23-$G$23,$IT116)</f>
        <v>41</v>
      </c>
      <c r="T116" s="12">
        <f>INDEX('O3-8hr'!$A:$Y,$IU116+T$23-$G$23,$IT116)</f>
        <v>30</v>
      </c>
      <c r="U116" s="12">
        <f>INDEX('O3-8hr'!$A:$Y,$IU116+U$23-$G$23,$IT116)</f>
        <v>38</v>
      </c>
      <c r="V116" s="12">
        <f>INDEX('O3-8hr'!$A:$Y,$IU116+V$23-$G$23,$IT116)</f>
        <v>37.000000000000007</v>
      </c>
      <c r="W116" s="12">
        <f>INDEX('O3-8hr'!$A:$Y,$IU116+W$23-$G$23,$IT116)</f>
        <v>41</v>
      </c>
      <c r="X116" s="12">
        <f>INDEX('O3-8hr'!$A:$Y,$IU116+X$23-$G$23,$IT116)</f>
        <v>43</v>
      </c>
      <c r="Y116" s="12">
        <f>INDEX('O3-8hr'!$A:$Y,$IU116+Y$23-$G$23,$IT116)</f>
        <v>45.000000000000007</v>
      </c>
      <c r="Z116" s="12">
        <f>INDEX('O3-8hr'!$A:$Y,$IU116+Z$23-$G$23,$IT116)</f>
        <v>33</v>
      </c>
      <c r="AA116" s="12">
        <f>INDEX('O3-8hr'!$A:$Y,$IU116+AA$23-$G$23,$IT116)</f>
        <v>41</v>
      </c>
      <c r="AB116" s="12">
        <f>INDEX('O3-8hr'!$A:$Y,$IU116+AB$23-$G$23,$IT116)</f>
        <v>43</v>
      </c>
      <c r="AC116" s="12">
        <f>INDEX('O3-8hr'!$A:$Y,$IU116+AC$23-$G$23,$IT116)</f>
        <v>39</v>
      </c>
      <c r="AD116" s="12">
        <f>INDEX('O3-8hr'!$A:$Y,$IU116+AD$23-$G$23,$IT116)</f>
        <v>34</v>
      </c>
      <c r="AE116" s="12">
        <f>INDEX('O3-8hr'!$A:$Y,$IU116+AE$23-$G$23,$IT116)</f>
        <v>33</v>
      </c>
      <c r="AF116" s="12">
        <f>INDEX('O3-8hr'!$A:$Y,$IU116+AF$23-$G$23,$IT116)</f>
        <v>30</v>
      </c>
      <c r="AG116" s="12">
        <f>INDEX('O3-8hr'!$A:$Y,$IU116+AG$23-$G$23,$IT116)</f>
        <v>34</v>
      </c>
      <c r="AH116" s="12">
        <f>INDEX('O3-8hr'!$A:$Y,$IU116+AH$23-$G$23,$IT116)</f>
        <v>38</v>
      </c>
      <c r="AI116" s="12">
        <f>INDEX('O3-8hr'!$A:$Y,$IU116+AI$23-$G$23,$IT116)</f>
        <v>45.000000000000007</v>
      </c>
      <c r="AJ116" s="12">
        <f>INDEX('O3-8hr'!$A:$Y,$IU116+AJ$23-$G$23,$IT116)</f>
        <v>37.000000000000007</v>
      </c>
      <c r="AK116" s="12">
        <f>INDEX('O3-8hr'!$A:$Y,$IU116+AK$23-$G$23,$IT116)</f>
        <v>36.000000000000007</v>
      </c>
      <c r="AL116" s="12">
        <f>INDEX('O3-8hr'!$A:$Y,$IU116+AL$23-$G$23,$IT116)</f>
        <v>44.000000000000007</v>
      </c>
      <c r="AM116" s="12">
        <f>INDEX('O3-8hr'!$A:$Y,$IU116+AM$23-$G$23,$IT116)</f>
        <v>53.000000000000007</v>
      </c>
      <c r="AN116" s="12">
        <f>INDEX('O3-8hr'!$A:$Y,$IU116+AN$23-$G$23,$IT116)</f>
        <v>29</v>
      </c>
      <c r="AO116" s="12">
        <f>INDEX('O3-8hr'!$A:$Y,$IU116+AO$23-$G$23,$IT116)</f>
        <v>40</v>
      </c>
      <c r="AP116" s="12">
        <f>INDEX('O3-8hr'!$A:$Y,$IU116+AP$23-$G$23,$IT116)</f>
        <v>48</v>
      </c>
      <c r="AQ116" s="12">
        <f>INDEX('O3-8hr'!$A:$Y,$IU116+AQ$23-$G$23,$IT116)</f>
        <v>51.000000000000007</v>
      </c>
      <c r="AR116" s="12">
        <f>INDEX('O3-8hr'!$A:$Y,$IU116+AR$23-$G$23,$IT116)</f>
        <v>31</v>
      </c>
      <c r="AS116" s="12">
        <f>INDEX('O3-8hr'!$A:$Y,$IU116+AS$23-$G$23,$IT116)</f>
        <v>41</v>
      </c>
      <c r="AT116" s="12">
        <f>INDEX('O3-8hr'!$A:$Y,$IU116+AT$23-$G$23,$IT116)</f>
        <v>38</v>
      </c>
      <c r="AU116" s="12">
        <f>INDEX('O3-8hr'!$A:$Y,$IU116+AU$23-$G$23,$IT116)</f>
        <v>27</v>
      </c>
      <c r="AV116" s="12">
        <f>INDEX('O3-8hr'!$A:$Y,$IU116+AV$23-$G$23,$IT116)</f>
        <v>47</v>
      </c>
      <c r="AW116" s="12">
        <f>INDEX('O3-8hr'!$A:$Y,$IU116+AW$23-$G$23,$IT116)</f>
        <v>55</v>
      </c>
      <c r="AX116" s="12">
        <f>INDEX('O3-8hr'!$A:$Y,$IU116+AX$23-$G$23,$IT116)</f>
        <v>55</v>
      </c>
      <c r="AY116" s="12">
        <f>INDEX('O3-8hr'!$A:$Y,$IU116+AY$23-$G$23,$IT116)</f>
        <v>37.000000000000007</v>
      </c>
      <c r="AZ116" s="12">
        <f>INDEX('O3-8hr'!$A:$Y,$IU116+AZ$23-$G$23,$IT116)</f>
        <v>49</v>
      </c>
      <c r="BA116" s="12">
        <f>INDEX('O3-8hr'!$A:$Y,$IU116+BA$23-$G$23,$IT116)</f>
        <v>49</v>
      </c>
      <c r="BB116" s="12">
        <f>INDEX('O3-8hr'!$A:$Y,$IU116+BB$23-$G$23,$IT116)</f>
        <v>41</v>
      </c>
      <c r="BC116" s="12">
        <f>INDEX('O3-8hr'!$A:$Y,$IU116+BC$23-$G$23,$IT116)</f>
        <v>62</v>
      </c>
      <c r="BD116" s="12">
        <f>INDEX('O3-8hr'!$A:$Y,$IU116+BD$23-$G$23,$IT116)</f>
        <v>44.000000000000007</v>
      </c>
      <c r="BE116" s="12">
        <f>INDEX('O3-8hr'!$A:$Y,$IU116+BE$23-$G$23,$IT116)</f>
        <v>34</v>
      </c>
      <c r="BF116" s="12">
        <f>INDEX('O3-8hr'!$A:$Y,$IU116+BF$23-$G$23,$IT116)</f>
        <v>45.000000000000007</v>
      </c>
      <c r="BG116" s="12">
        <f>INDEX('O3-8hr'!$A:$Y,$IU116+BG$23-$G$23,$IT116)</f>
        <v>48</v>
      </c>
      <c r="BH116" s="12">
        <f>INDEX('O3-8hr'!$A:$Y,$IU116+BH$23-$G$23,$IT116)</f>
        <v>37.000000000000007</v>
      </c>
      <c r="BI116" s="12">
        <f>INDEX('O3-8hr'!$A:$Y,$IU116+BI$23-$G$23,$IT116)</f>
        <v>47</v>
      </c>
      <c r="BJ116" s="12">
        <f>INDEX('O3-8hr'!$A:$Y,$IU116+BJ$23-$G$23,$IT116)</f>
        <v>43</v>
      </c>
      <c r="BK116" s="12">
        <f>INDEX('O3-8hr'!$A:$Y,$IU116+BK$23-$G$23,$IT116)</f>
        <v>43</v>
      </c>
      <c r="BL116" s="12">
        <f>INDEX('O3-8hr'!$A:$Y,$IU116+BL$23-$G$23,$IT116)</f>
        <v>37.000000000000007</v>
      </c>
      <c r="BM116" s="12">
        <f>INDEX('O3-8hr'!$A:$Y,$IU116+BM$23-$G$23,$IT116)</f>
        <v>45.000000000000007</v>
      </c>
      <c r="BN116" s="12">
        <f>INDEX('O3-8hr'!$A:$Y,$IU116+BN$23-$G$23,$IT116)</f>
        <v>51.000000000000007</v>
      </c>
      <c r="BO116" s="12">
        <f>INDEX('O3-8hr'!$A:$Y,$IU116+BO$23-$G$23,$IT116)</f>
        <v>39</v>
      </c>
      <c r="BP116" s="12">
        <f>INDEX('O3-8hr'!$A:$Y,$IU116+BP$23-$G$23,$IT116)</f>
        <v>38</v>
      </c>
      <c r="BQ116" s="12">
        <f>INDEX('O3-8hr'!$A:$Y,$IU116+BQ$23-$G$23,$IT116)</f>
        <v>47</v>
      </c>
      <c r="BR116" s="12">
        <f>INDEX('O3-8hr'!$A:$Y,$IU116+BR$23-$G$23,$IT116)</f>
        <v>54</v>
      </c>
      <c r="BS116" s="12">
        <f>INDEX('O3-8hr'!$A:$Y,$IU116+BS$23-$G$23,$IT116)</f>
        <v>65</v>
      </c>
      <c r="BT116" s="12">
        <f>INDEX('O3-8hr'!$A:$Y,$IU116+BT$23-$G$23,$IT116)</f>
        <v>64</v>
      </c>
      <c r="BU116" s="12">
        <f>INDEX('O3-8hr'!$A:$Y,$IU116+BU$23-$G$23,$IT116)</f>
        <v>45.000000000000007</v>
      </c>
      <c r="BV116" s="12">
        <f>INDEX('O3-8hr'!$A:$Y,$IU116+BV$23-$G$23,$IT116)</f>
        <v>63</v>
      </c>
      <c r="BW116" s="12">
        <f>INDEX('O3-8hr'!$A:$Y,$IU116+BW$23-$G$23,$IT116)</f>
        <v>72.000000000000014</v>
      </c>
      <c r="BX116" s="12">
        <f>INDEX('O3-8hr'!$A:$Y,$IU116+BX$23-$G$23,$IT116)</f>
        <v>31</v>
      </c>
      <c r="BY116" s="12">
        <f>INDEX('O3-8hr'!$A:$Y,$IU116+BY$23-$G$23,$IT116)</f>
        <v>29</v>
      </c>
      <c r="BZ116" s="12">
        <f>INDEX('O3-8hr'!$A:$Y,$IU116+BZ$23-$G$23,$IT116)</f>
        <v>28</v>
      </c>
      <c r="CA116" s="12">
        <f>INDEX('O3-8hr'!$A:$Y,$IU116+CA$23-$G$23,$IT116)</f>
        <v>59.000000000000007</v>
      </c>
      <c r="CB116" s="12">
        <f>INDEX('O3-8hr'!$A:$Y,$IU116+CB$23-$G$23,$IT116)</f>
        <v>34</v>
      </c>
      <c r="CC116" s="12">
        <f>INDEX('O3-8hr'!$A:$Y,$IU116+CC$23-$G$23,$IT116)</f>
        <v>55</v>
      </c>
      <c r="CD116" s="12">
        <f>INDEX('O3-8hr'!$A:$Y,$IU116+CD$23-$G$23,$IT116)</f>
        <v>65</v>
      </c>
      <c r="CE116" s="12">
        <f>INDEX('O3-8hr'!$A:$Y,$IU116+CE$23-$G$23,$IT116)</f>
        <v>66</v>
      </c>
      <c r="CF116" s="12">
        <f>INDEX('O3-8hr'!$A:$Y,$IU116+CF$23-$G$23,$IT116)</f>
        <v>46</v>
      </c>
      <c r="CG116" s="12">
        <f>INDEX('O3-8hr'!$A:$Y,$IU116+CG$23-$G$23,$IT116)</f>
        <v>36.000000000000007</v>
      </c>
      <c r="CH116" s="12">
        <f>INDEX('O3-8hr'!$A:$Y,$IU116+CH$23-$G$23,$IT116)</f>
        <v>47</v>
      </c>
      <c r="CI116" s="12">
        <f>INDEX('O3-8hr'!$A:$Y,$IU116+CI$23-$G$23,$IT116)</f>
        <v>33</v>
      </c>
      <c r="CJ116" s="12">
        <f>INDEX('O3-8hr'!$A:$Y,$IU116+CJ$23-$G$23,$IT116)</f>
        <v>31</v>
      </c>
      <c r="CK116" s="12">
        <f>INDEX('O3-8hr'!$A:$Y,$IU116+CK$23-$G$23,$IT116)</f>
        <v>55</v>
      </c>
      <c r="CL116" s="12">
        <f>INDEX('O3-8hr'!$A:$Y,$IU116+CL$23-$G$23,$IT116)</f>
        <v>48</v>
      </c>
      <c r="CM116" s="12">
        <f>INDEX('O3-8hr'!$A:$Y,$IU116+CM$23-$G$23,$IT116)</f>
        <v>65</v>
      </c>
      <c r="CN116" s="12">
        <f>INDEX('O3-8hr'!$A:$Y,$IU116+CN$23-$G$23,$IT116)</f>
        <v>61.000000000000007</v>
      </c>
      <c r="CO116" s="12">
        <f>INDEX('O3-8hr'!$A:$Y,$IU116+CO$23-$G$23,$IT116)</f>
        <v>66</v>
      </c>
      <c r="CP116" s="12">
        <f>INDEX('O3-8hr'!$A:$Y,$IU116+CP$23-$G$23,$IT116)</f>
        <v>42</v>
      </c>
      <c r="CQ116" s="12">
        <f>INDEX('O3-8hr'!$A:$Y,$IU116+CQ$23-$G$23,$IT116)</f>
        <v>57</v>
      </c>
      <c r="CR116" s="12">
        <f>INDEX('O3-8hr'!$A:$Y,$IU116+CR$23-$G$23,$IT116)</f>
        <v>58</v>
      </c>
      <c r="CS116" s="12">
        <f>INDEX('O3-8hr'!$A:$Y,$IU116+CS$23-$G$23,$IT116)</f>
        <v>38</v>
      </c>
      <c r="CT116" s="12">
        <f>INDEX('O3-8hr'!$A:$Y,$IU116+CT$23-$G$23,$IT116)</f>
        <v>45.000000000000007</v>
      </c>
      <c r="CU116" s="12">
        <f>INDEX('O3-8hr'!$A:$Y,$IU116+CU$23-$G$23,$IT116)</f>
        <v>18.000000000000004</v>
      </c>
      <c r="CV116" s="12">
        <f>INDEX('O3-8hr'!$A:$Y,$IU116+CV$23-$G$23,$IT116)</f>
        <v>9.0000000000000018</v>
      </c>
      <c r="CW116" s="12">
        <f>INDEX('O3-8hr'!$A:$Y,$IU116+CW$23-$G$23,$IT116)</f>
        <v>32</v>
      </c>
      <c r="CX116" s="12">
        <f>INDEX('O3-8hr'!$A:$Y,$IU116+CX$23-$G$23,$IT116)</f>
        <v>32</v>
      </c>
      <c r="CY116" s="12">
        <f>INDEX('O3-8hr'!$A:$Y,$IU116+CY$23-$G$23,$IT116)</f>
        <v>25</v>
      </c>
      <c r="CZ116" s="12">
        <f>INDEX('O3-8hr'!$A:$Y,$IU116+CZ$23-$G$23,$IT116)</f>
        <v>44.000000000000007</v>
      </c>
      <c r="DA116" s="12">
        <f>INDEX('O3-8hr'!$A:$Y,$IU116+DA$23-$G$23,$IT116)</f>
        <v>41</v>
      </c>
      <c r="DB116" s="12">
        <f>INDEX('O3-8hr'!$A:$Y,$IU116+DB$23-$G$23,$IT116)</f>
        <v>51.000000000000007</v>
      </c>
      <c r="DC116" s="12">
        <f>INDEX('O3-8hr'!$A:$Y,$IU116+DC$23-$G$23,$IT116)</f>
        <v>60</v>
      </c>
      <c r="DD116" s="12">
        <f>INDEX('O3-8hr'!$A:$Y,$IU116+DD$23-$G$23,$IT116)</f>
        <v>67</v>
      </c>
      <c r="DE116" s="12">
        <f>INDEX('O3-8hr'!$A:$Y,$IU116+DE$23-$G$23,$IT116)</f>
        <v>84</v>
      </c>
      <c r="DF116" s="12">
        <f>INDEX('O3-8hr'!$A:$Y,$IU116+DF$23-$G$23,$IT116)</f>
        <v>61.000000000000007</v>
      </c>
      <c r="DG116" s="12">
        <f>INDEX('O3-8hr'!$A:$Y,$IU116+DG$23-$G$23,$IT116)</f>
        <v>43</v>
      </c>
      <c r="DH116" s="12">
        <f>INDEX('O3-8hr'!$A:$Y,$IU116+DH$23-$G$23,$IT116)</f>
        <v>62</v>
      </c>
      <c r="DI116" s="12">
        <f>INDEX('O3-8hr'!$A:$Y,$IU116+DI$23-$G$23,$IT116)</f>
        <v>40</v>
      </c>
      <c r="DJ116" s="12">
        <f>INDEX('O3-8hr'!$A:$Y,$IU116+DJ$23-$G$23,$IT116)</f>
        <v>39</v>
      </c>
      <c r="DK116" s="12">
        <f>INDEX('O3-8hr'!$A:$Y,$IU116+DK$23-$G$23,$IT116)</f>
        <v>41</v>
      </c>
      <c r="DL116" s="12">
        <f>INDEX('O3-8hr'!$A:$Y,$IU116+DL$23-$G$23,$IT116)</f>
        <v>32</v>
      </c>
      <c r="DM116" s="12">
        <f>INDEX('O3-8hr'!$A:$Y,$IU116+DM$23-$G$23,$IT116)</f>
        <v>45.000000000000007</v>
      </c>
      <c r="DN116" s="12">
        <f>INDEX('O3-8hr'!$A:$Y,$IU116+DN$23-$G$23,$IT116)</f>
        <v>38</v>
      </c>
      <c r="DO116" s="12">
        <f>INDEX('O3-8hr'!$A:$Y,$IU116+DO$23-$G$23,$IT116)</f>
        <v>43</v>
      </c>
      <c r="DP116" s="12">
        <f>INDEX('O3-8hr'!$A:$Y,$IU116+DP$23-$G$23,$IT116)</f>
        <v>59.000000000000007</v>
      </c>
      <c r="DQ116" s="12">
        <f>INDEX('O3-8hr'!$A:$Y,$IU116+DQ$23-$G$23,$IT116)</f>
        <v>52.000000000000007</v>
      </c>
      <c r="DR116" s="12">
        <f>INDEX('O3-8hr'!$A:$Y,$IU116+DR$23-$G$23,$IT116)</f>
        <v>46</v>
      </c>
      <c r="DS116" s="12">
        <f>INDEX('O3-8hr'!$A:$Y,$IU116+DS$23-$G$23,$IT116)</f>
        <v>49</v>
      </c>
      <c r="DT116" s="12">
        <f>INDEX('O3-8hr'!$A:$Y,$IU116+DT$23-$G$23,$IT116)</f>
        <v>69</v>
      </c>
      <c r="DU116" s="12">
        <f>INDEX('O3-8hr'!$A:$Y,$IU116+DU$23-$G$23,$IT116)</f>
        <v>34</v>
      </c>
      <c r="DV116" s="12">
        <f>INDEX('O3-8hr'!$A:$Y,$IU116+DV$23-$G$23,$IT116)</f>
        <v>38</v>
      </c>
      <c r="DW116" s="12">
        <f>INDEX('O3-8hr'!$A:$Y,$IU116+DW$23-$G$23,$IT116)</f>
        <v>39</v>
      </c>
      <c r="DX116" s="12">
        <f>INDEX('O3-8hr'!$A:$Y,$IU116+DX$23-$G$23,$IT116)</f>
        <v>46</v>
      </c>
      <c r="DY116" s="12">
        <f>INDEX('O3-8hr'!$A:$Y,$IU116+DY$23-$G$23,$IT116)</f>
        <v>66</v>
      </c>
      <c r="DZ116" s="12">
        <f>INDEX('O3-8hr'!$A:$Y,$IU116+DZ$23-$G$23,$IT116)</f>
        <v>31</v>
      </c>
      <c r="EA116" s="12">
        <f>INDEX('O3-8hr'!$A:$Y,$IU116+EA$23-$G$23,$IT116)</f>
        <v>54</v>
      </c>
      <c r="EB116" s="12">
        <f>INDEX('O3-8hr'!$A:$Y,$IU116+EB$23-$G$23,$IT116)</f>
        <v>48</v>
      </c>
      <c r="EC116" s="12">
        <f>INDEX('O3-8hr'!$A:$Y,$IU116+EC$23-$G$23,$IT116)</f>
        <v>51.000000000000007</v>
      </c>
      <c r="ED116" s="12">
        <f>INDEX('O3-8hr'!$A:$Y,$IU116+ED$23-$G$23,$IT116)</f>
        <v>39</v>
      </c>
      <c r="EE116" s="12">
        <f>INDEX('O3-8hr'!$A:$Y,$IU116+EE$23-$G$23,$IT116)</f>
        <v>53.000000000000007</v>
      </c>
      <c r="EF116" s="12">
        <f>INDEX('O3-8hr'!$A:$Y,$IU116+EF$23-$G$23,$IT116)</f>
        <v>38</v>
      </c>
      <c r="EG116" s="12">
        <f>INDEX('O3-8hr'!$A:$Y,$IU116+EG$23-$G$23,$IT116)</f>
        <v>48</v>
      </c>
      <c r="EH116" s="12">
        <f>INDEX('O3-8hr'!$A:$Y,$IU116+EH$23-$G$23,$IT116)</f>
        <v>44.000000000000007</v>
      </c>
      <c r="EI116" s="12">
        <f>INDEX('O3-8hr'!$A:$Y,$IU116+EI$23-$G$23,$IT116)</f>
        <v>51.000000000000007</v>
      </c>
      <c r="EJ116" s="12">
        <f>INDEX('O3-8hr'!$A:$Y,$IU116+EJ$23-$G$23,$IT116)</f>
        <v>46</v>
      </c>
      <c r="EK116" s="12">
        <f>INDEX('O3-8hr'!$A:$Y,$IU116+EK$23-$G$23,$IT116)</f>
        <v>56</v>
      </c>
      <c r="EL116" s="12">
        <f>INDEX('O3-8hr'!$A:$Y,$IU116+EL$23-$G$23,$IT116)</f>
        <v>37.000000000000007</v>
      </c>
      <c r="EM116" s="12">
        <f>INDEX('O3-8hr'!$A:$Y,$IU116+EM$23-$G$23,$IT116)</f>
        <v>35</v>
      </c>
      <c r="EN116" s="12">
        <f>INDEX('O3-8hr'!$A:$Y,$IU116+EN$23-$G$23,$IT116)</f>
        <v>51.000000000000007</v>
      </c>
      <c r="EO116" s="12">
        <f>INDEX('O3-8hr'!$A:$Y,$IU116+EO$23-$G$23,$IT116)</f>
        <v>61.000000000000007</v>
      </c>
      <c r="EP116" s="12">
        <f>INDEX('O3-8hr'!$A:$Y,$IU116+EP$23-$G$23,$IT116)</f>
        <v>52.000000000000007</v>
      </c>
      <c r="EQ116" s="12">
        <f>INDEX('O3-8hr'!$A:$Y,$IU116+EQ$23-$G$23,$IT116)</f>
        <v>61.000000000000007</v>
      </c>
      <c r="ER116" s="12">
        <f>INDEX('O3-8hr'!$A:$Y,$IU116+ER$23-$G$23,$IT116)</f>
        <v>54</v>
      </c>
      <c r="ES116" s="12">
        <f>INDEX('O3-8hr'!$A:$Y,$IU116+ES$23-$G$23,$IT116)</f>
        <v>52.000000000000007</v>
      </c>
      <c r="ET116" s="12">
        <f>INDEX('O3-8hr'!$A:$Y,$IU116+ET$23-$G$23,$IT116)</f>
        <v>44.000000000000007</v>
      </c>
      <c r="EU116" s="12">
        <f>INDEX('O3-8hr'!$A:$Y,$IU116+EU$23-$G$23,$IT116)</f>
        <v>48</v>
      </c>
      <c r="EV116" s="12">
        <f>INDEX('O3-8hr'!$A:$Y,$IU116+EV$23-$G$23,$IT116)</f>
        <v>42</v>
      </c>
      <c r="EW116" s="12">
        <f>INDEX('O3-8hr'!$A:$Y,$IU116+EW$23-$G$23,$IT116)</f>
        <v>55</v>
      </c>
      <c r="EX116" s="12">
        <f>INDEX('O3-8hr'!$A:$Y,$IU116+EX$23-$G$23,$IT116)</f>
        <v>60</v>
      </c>
      <c r="EY116" s="12">
        <f>INDEX('O3-8hr'!$A:$Y,$IU116+EY$23-$G$23,$IT116)</f>
        <v>58</v>
      </c>
      <c r="EZ116" s="12">
        <f>INDEX('O3-8hr'!$A:$Y,$IU116+EZ$23-$G$23,$IT116)</f>
        <v>56</v>
      </c>
      <c r="FA116" s="12">
        <f>INDEX('O3-8hr'!$A:$Y,$IU116+FA$23-$G$23,$IT116)</f>
        <v>78</v>
      </c>
      <c r="FB116" s="12">
        <f>INDEX('O3-8hr'!$A:$Y,$IU116+FB$23-$G$23,$IT116)</f>
        <v>43</v>
      </c>
      <c r="FC116" s="12">
        <f>INDEX('O3-8hr'!$A:$Y,$IU116+FC$23-$G$23,$IT116)</f>
        <v>47</v>
      </c>
      <c r="FD116" s="12">
        <f>INDEX('O3-8hr'!$A:$Y,$IU116+FD$23-$G$23,$IT116)</f>
        <v>57</v>
      </c>
      <c r="FE116" s="12">
        <f>INDEX('O3-8hr'!$A:$Y,$IU116+FE$23-$G$23,$IT116)</f>
        <v>48</v>
      </c>
      <c r="FF116" s="12">
        <f>INDEX('O3-8hr'!$A:$Y,$IU116+FF$23-$G$23,$IT116)</f>
        <v>63</v>
      </c>
      <c r="FG116" s="12">
        <f>INDEX('O3-8hr'!$A:$Y,$IU116+FG$23-$G$23,$IT116)</f>
        <v>62</v>
      </c>
      <c r="FH116" s="12">
        <f>INDEX('O3-8hr'!$A:$Y,$IU116+FH$23-$G$23,$IT116)</f>
        <v>57</v>
      </c>
      <c r="FI116" s="12">
        <f>INDEX('O3-8hr'!$A:$Y,$IU116+FI$23-$G$23,$IT116)</f>
        <v>45.000000000000007</v>
      </c>
      <c r="FJ116" s="12">
        <f>INDEX('O3-8hr'!$A:$Y,$IU116+FJ$23-$G$23,$IT116)</f>
        <v>62</v>
      </c>
      <c r="FK116" s="12">
        <f>INDEX('O3-8hr'!$A:$Y,$IU116+FK$23-$G$23,$IT116)</f>
        <v>57</v>
      </c>
      <c r="FL116" s="12">
        <f>INDEX('O3-8hr'!$A:$Y,$IU116+FL$23-$G$23,$IT116)</f>
        <v>56</v>
      </c>
      <c r="FM116" s="12">
        <f>INDEX('O3-8hr'!$A:$Y,$IU116+FM$23-$G$23,$IT116)</f>
        <v>33</v>
      </c>
      <c r="FN116" s="12">
        <f>INDEX('O3-8hr'!$A:$Y,$IU116+FN$23-$G$23,$IT116)</f>
        <v>33</v>
      </c>
      <c r="FO116" s="12">
        <f>INDEX('O3-8hr'!$A:$Y,$IU116+FO$23-$G$23,$IT116)</f>
        <v>37.000000000000007</v>
      </c>
      <c r="FP116" s="12">
        <f>INDEX('O3-8hr'!$A:$Y,$IU116+FP$23-$G$23,$IT116)</f>
        <v>46</v>
      </c>
      <c r="FQ116" s="12">
        <f>INDEX('O3-8hr'!$A:$Y,$IU116+FQ$23-$G$23,$IT116)</f>
        <v>56</v>
      </c>
      <c r="FR116" s="12">
        <f>INDEX('O3-8hr'!$A:$Y,$IU116+FR$23-$G$23,$IT116)</f>
        <v>73.000000000000014</v>
      </c>
      <c r="FS116" s="12">
        <f>INDEX('O3-8hr'!$A:$Y,$IU116+FS$23-$G$23,$IT116)</f>
        <v>59.000000000000007</v>
      </c>
      <c r="FT116" s="12">
        <f>INDEX('O3-8hr'!$A:$Y,$IU116+FT$23-$G$23,$IT116)</f>
        <v>64</v>
      </c>
      <c r="FU116" s="12">
        <f>INDEX('O3-8hr'!$A:$Y,$IU116+FU$23-$G$23,$IT116)</f>
        <v>47</v>
      </c>
      <c r="FV116" s="12">
        <f>INDEX('O3-8hr'!$A:$Y,$IU116+FV$23-$G$23,$IT116)</f>
        <v>44.000000000000007</v>
      </c>
      <c r="FW116" s="12">
        <f>INDEX('O3-8hr'!$A:$Y,$IU116+FW$23-$G$23,$IT116)</f>
        <v>20</v>
      </c>
      <c r="FX116" s="12">
        <f>INDEX('O3-8hr'!$A:$Y,$IU116+FX$23-$G$23,$IT116)</f>
        <v>49</v>
      </c>
      <c r="FY116" s="12">
        <f>INDEX('O3-8hr'!$A:$Y,$IU116+FY$23-$G$23,$IT116)</f>
        <v>47</v>
      </c>
      <c r="FZ116" s="12">
        <f>INDEX('O3-8hr'!$A:$Y,$IU116+FZ$23-$G$23,$IT116)</f>
        <v>58</v>
      </c>
      <c r="GA116" s="12">
        <f>INDEX('O3-8hr'!$A:$Y,$IU116+GA$23-$G$23,$IT116)</f>
        <v>60</v>
      </c>
      <c r="GB116" s="12">
        <f>INDEX('O3-8hr'!$A:$Y,$IU116+GB$23-$G$23,$IT116)</f>
        <v>65</v>
      </c>
      <c r="GC116" s="12">
        <f>INDEX('O3-8hr'!$A:$Y,$IU116+GC$23-$G$23,$IT116)</f>
        <v>50</v>
      </c>
      <c r="GD116" s="12">
        <f>INDEX('O3-8hr'!$A:$Y,$IU116+GD$23-$G$23,$IT116)</f>
        <v>37.000000000000007</v>
      </c>
      <c r="GE116" s="12">
        <f>INDEX('O3-8hr'!$A:$Y,$IU116+GE$23-$G$23,$IT116)</f>
        <v>40</v>
      </c>
      <c r="GF116" s="12">
        <f>INDEX('O3-8hr'!$A:$Y,$IU116+GF$23-$G$23,$IT116)</f>
        <v>66</v>
      </c>
      <c r="GG116" s="12">
        <f>INDEX('O3-8hr'!$A:$Y,$IU116+GG$23-$G$23,$IT116)</f>
        <v>71.000000000000014</v>
      </c>
      <c r="GH116" s="12">
        <f>INDEX('O3-8hr'!$A:$Y,$IU116+GH$23-$G$23,$IT116)</f>
        <v>66</v>
      </c>
      <c r="GI116" s="12">
        <f>INDEX('O3-8hr'!$A:$Y,$IU116+GI$23-$G$23,$IT116)</f>
        <v>63</v>
      </c>
      <c r="GJ116" s="12">
        <f>INDEX('O3-8hr'!$A:$Y,$IU116+GJ$23-$G$23,$IT116)</f>
        <v>67</v>
      </c>
      <c r="GK116" s="12">
        <f>INDEX('O3-8hr'!$A:$Y,$IU116+GK$23-$G$23,$IT116)</f>
        <v>61.000000000000007</v>
      </c>
      <c r="GL116" s="12">
        <f>INDEX('O3-8hr'!$A:$Y,$IU116+GL$23-$G$23,$IT116)</f>
        <v>50</v>
      </c>
      <c r="GM116" s="12">
        <f>INDEX('O3-8hr'!$A:$Y,$IU116+GM$23-$G$23,$IT116)</f>
        <v>48</v>
      </c>
      <c r="GN116" s="12">
        <f>INDEX('O3-8hr'!$A:$Y,$IU116+GN$23-$G$23,$IT116)</f>
        <v>51.000000000000007</v>
      </c>
      <c r="GO116" s="12">
        <f>INDEX('O3-8hr'!$A:$Y,$IU116+GO$23-$G$23,$IT116)</f>
        <v>59.000000000000007</v>
      </c>
      <c r="GP116" s="12">
        <f>INDEX('O3-8hr'!$A:$Y,$IU116+GP$23-$G$23,$IT116)</f>
        <v>68</v>
      </c>
      <c r="GQ116" s="12">
        <f>INDEX('O3-8hr'!$A:$Y,$IU116+GQ$23-$G$23,$IT116)</f>
        <v>52.000000000000007</v>
      </c>
      <c r="GR116" s="12">
        <f>INDEX('O3-8hr'!$A:$Y,$IU116+GR$23-$G$23,$IT116)</f>
        <v>18.000000000000004</v>
      </c>
      <c r="GS116" s="12">
        <f>INDEX('O3-8hr'!$A:$Y,$IU116+GS$23-$G$23,$IT116)</f>
        <v>36.000000000000007</v>
      </c>
      <c r="GT116" s="12">
        <f>INDEX('O3-8hr'!$A:$Y,$IU116+GT$23-$G$23,$IT116)</f>
        <v>35</v>
      </c>
      <c r="GU116" s="12">
        <f>INDEX('O3-8hr'!$A:$Y,$IU116+GU$23-$G$23,$IT116)</f>
        <v>22.000000000000004</v>
      </c>
      <c r="GV116" s="12">
        <f>INDEX('O3-8hr'!$A:$Y,$IU116+GV$23-$G$23,$IT116)</f>
        <v>34</v>
      </c>
      <c r="GW116" s="12">
        <f>INDEX('O3-8hr'!$A:$Y,$IU116+GW$23-$G$23,$IT116)</f>
        <v>56</v>
      </c>
      <c r="GX116" s="12">
        <f>INDEX('O3-8hr'!$A:$Y,$IU116+GX$23-$G$23,$IT116)</f>
        <v>62</v>
      </c>
      <c r="GY116" s="12">
        <f>INDEX('O3-8hr'!$A:$Y,$IU116+GY$23-$G$23,$IT116)</f>
        <v>77</v>
      </c>
      <c r="GZ116" s="12">
        <f>INDEX('O3-8hr'!$A:$Y,$IU116+GZ$23-$G$23,$IT116)</f>
        <v>70</v>
      </c>
      <c r="HA116" s="12">
        <f>INDEX('O3-8hr'!$A:$Y,$IU116+HA$23-$G$23,$IT116)</f>
        <v>49</v>
      </c>
      <c r="HB116" s="12">
        <f>INDEX('O3-8hr'!$A:$Y,$IU116+HB$23-$G$23,$IT116)</f>
        <v>32</v>
      </c>
      <c r="HC116" s="12">
        <f>INDEX('O3-8hr'!$A:$Y,$IU116+HC$23-$G$23,$IT116)</f>
        <v>36.000000000000007</v>
      </c>
      <c r="HD116" s="12">
        <f>INDEX('O3-8hr'!$A:$Y,$IU116+HD$23-$G$23,$IT116)</f>
        <v>29</v>
      </c>
      <c r="HE116" s="12">
        <f>INDEX('O3-8hr'!$A:$Y,$IU116+HE$23-$G$23,$IT116)</f>
        <v>48</v>
      </c>
      <c r="HF116" s="12">
        <f>INDEX('O3-8hr'!$A:$Y,$IU116+HF$23-$G$23,$IT116)</f>
        <v>50</v>
      </c>
      <c r="HG116" s="12">
        <f>INDEX('O3-8hr'!$A:$Y,$IU116+HG$23-$G$23,$IT116)</f>
        <v>31</v>
      </c>
      <c r="HH116" s="12">
        <f>INDEX('O3-8hr'!$A:$Y,$IU116+HH$23-$G$23,$IT116)</f>
        <v>37.000000000000007</v>
      </c>
      <c r="HI116" s="12">
        <f>INDEX('O3-8hr'!$A:$Y,$IU116+HI$23-$G$23,$IT116)</f>
        <v>30</v>
      </c>
      <c r="HJ116" s="12">
        <f>INDEX('O3-8hr'!$A:$Y,$IU116+HJ$23-$G$23,$IT116)</f>
        <v>32</v>
      </c>
      <c r="HK116" s="12">
        <f>INDEX('O3-8hr'!$A:$Y,$IU116+HK$23-$G$23,$IT116)</f>
        <v>21</v>
      </c>
      <c r="HL116" s="12">
        <f>INDEX('O3-8hr'!$A:$Y,$IU116+HL$23-$G$23,$IT116)</f>
        <v>26.000000000000004</v>
      </c>
      <c r="HM116" s="12">
        <f>INDEX('O3-8hr'!$A:$Y,$IU116+HM$23-$G$23,$IT116)</f>
        <v>16</v>
      </c>
      <c r="HN116" s="12">
        <f>INDEX('O3-8hr'!$A:$Y,$IU116+HN$23-$G$23,$IT116)</f>
        <v>18.000000000000004</v>
      </c>
      <c r="HO116" s="12">
        <f>INDEX('O3-8hr'!$A:$Y,$IU116+HO$23-$G$23,$IT116)</f>
        <v>14</v>
      </c>
      <c r="HP116" s="12">
        <f>INDEX('O3-8hr'!$A:$Y,$IU116+HP$23-$G$23,$IT116)</f>
        <v>31</v>
      </c>
      <c r="HQ116" s="12">
        <f>INDEX('O3-8hr'!$A:$Y,$IU116+HQ$23-$G$23,$IT116)</f>
        <v>26.000000000000004</v>
      </c>
      <c r="HR116" s="12">
        <f>INDEX('O3-8hr'!$A:$Y,$IU116+HR$23-$G$23,$IT116)</f>
        <v>34</v>
      </c>
      <c r="HS116" s="12">
        <f>INDEX('O3-8hr'!$A:$Y,$IU116+HS$23-$G$23,$IT116)</f>
        <v>30</v>
      </c>
      <c r="HT116" s="12">
        <f>INDEX('O3-8hr'!$A:$Y,$IU116+HT$23-$G$23,$IT116)</f>
        <v>29</v>
      </c>
      <c r="HU116" s="12">
        <f>INDEX('O3-8hr'!$A:$Y,$IU116+HU$23-$G$23,$IT116)</f>
        <v>41</v>
      </c>
      <c r="HV116" s="12">
        <f>INDEX('O3-8hr'!$A:$Y,$IU116+HV$23-$G$23,$IT116)</f>
        <v>30</v>
      </c>
      <c r="HW116" s="12">
        <f>INDEX('O3-8hr'!$A:$Y,$IU116+HW$23-$G$23,$IT116)</f>
        <v>39</v>
      </c>
      <c r="HX116" s="12" t="str">
        <f>INDEX('O3-8hr'!$A:$Y,$IU116+HX$23-$G$23,$IT116)</f>
        <v/>
      </c>
      <c r="HY116" s="12">
        <f>INDEX('O3-8hr'!$A:$Y,$IU116+HY$23-$G$23,$IT116)</f>
        <v>32</v>
      </c>
      <c r="HZ116" s="12">
        <f>INDEX('O3-8hr'!$A:$Y,$IU116+HZ$23-$G$23,$IT116)</f>
        <v>15.000000000000002</v>
      </c>
      <c r="IA116" s="12">
        <f>INDEX('O3-8hr'!$A:$Y,$IU116+IA$23-$G$23,$IT116)</f>
        <v>31</v>
      </c>
      <c r="IB116" s="12">
        <f>INDEX('O3-8hr'!$A:$Y,$IU116+IB$23-$G$23,$IT116)</f>
        <v>37.000000000000007</v>
      </c>
      <c r="IC116" s="12">
        <f>INDEX('O3-8hr'!$A:$Y,$IU116+IC$23-$G$23,$IT116)</f>
        <v>26.000000000000004</v>
      </c>
      <c r="ID116" s="12">
        <f>INDEX('O3-8hr'!$A:$Y,$IU116+ID$23-$G$23,$IT116)</f>
        <v>30</v>
      </c>
      <c r="IE116" s="12">
        <f>INDEX('O3-8hr'!$A:$Y,$IU116+IE$23-$G$23,$IT116)</f>
        <v>32</v>
      </c>
      <c r="IF116" s="12">
        <f>INDEX('O3-8hr'!$A:$Y,$IU116+IF$23-$G$23,$IT116)</f>
        <v>32</v>
      </c>
      <c r="IG116" s="12">
        <f>INDEX('O3-8hr'!$A:$Y,$IU116+IG$23-$G$23,$IT116)</f>
        <v>37.000000000000007</v>
      </c>
      <c r="IH116" s="12">
        <f>INDEX('O3-8hr'!$A:$Y,$IU116+IH$23-$G$23,$IT116)</f>
        <v>39</v>
      </c>
      <c r="II116" s="12">
        <f>INDEX('O3-8hr'!$A:$Y,$IU116+II$23-$G$23,$IT116)</f>
        <v>37.000000000000007</v>
      </c>
      <c r="IJ116" s="12">
        <f>INDEX('O3-8hr'!$A:$Y,$IU116+IJ$23-$G$23,$IT116)</f>
        <v>27</v>
      </c>
      <c r="IK116" s="12">
        <f>INDEX('O3-8hr'!$A:$Y,$IU116+IK$23-$G$23,$IT116)</f>
        <v>27</v>
      </c>
      <c r="IL116" s="12">
        <f>INDEX('O3-8hr'!$A:$Y,$IU116+IL$23-$G$23,$IT116)</f>
        <v>23</v>
      </c>
      <c r="IM116" s="12">
        <f>INDEX('O3-8hr'!$A:$Y,$IU116+IM$23-$G$23,$IT116)</f>
        <v>26.000000000000004</v>
      </c>
      <c r="IN116" s="12">
        <f>INDEX('O3-8hr'!$A:$Y,$IU116+IN$23-$G$23,$IT116)</f>
        <v>28</v>
      </c>
      <c r="IO116" s="12">
        <f>INDEX('O3-8hr'!$A:$Y,$IU116+IO$23-$G$23,$IT116)</f>
        <v>36.000000000000007</v>
      </c>
      <c r="IP116" s="12">
        <f>INDEX('O3-8hr'!$A:$Y,$IU116+IP$23-$G$23,$IT116)</f>
        <v>24</v>
      </c>
      <c r="IQ116" s="17">
        <f>INDEX('O3-8hr'!$A:$Y,$IU116+IQ$23-$G$23,$IT116)</f>
        <v>24</v>
      </c>
      <c r="IR116" s="26">
        <f t="shared" si="60"/>
        <v>84</v>
      </c>
      <c r="IT116" s="26">
        <f>MATCH($B116,'O3-8hr'!$1:$1,0)</f>
        <v>16</v>
      </c>
      <c r="IU116" s="38">
        <f>MATCH(DATE($A116,$IT$19,$IU$19),'O3-8hr'!$B:$B,0)</f>
        <v>65</v>
      </c>
    </row>
    <row r="117" spans="1:255" ht="12.75" customHeight="1" x14ac:dyDescent="0.2">
      <c r="A117" s="26">
        <v>2015</v>
      </c>
      <c r="B117" s="26">
        <v>340219991</v>
      </c>
      <c r="C117" s="88">
        <f>INDEX(Sites!$A:$N,MATCH($B117,Sites!$A:$A,0),2)</f>
        <v>40.3125</v>
      </c>
      <c r="D117" s="26" t="str">
        <f>INDEX(Sites!$A:$N,MATCH($B117,Sites!$A:$A,0),4)</f>
        <v>NJ</v>
      </c>
      <c r="E117" s="26" t="str">
        <f>INDEX(Sites!$A:$N,MATCH($B117,Sites!$A:$A,0),10)</f>
        <v>61.0</v>
      </c>
      <c r="F117" s="148" t="str">
        <f>INDEX(Sites!$A:$N,MATCH($B117,Sites!$A:$A,0),6)</f>
        <v>Washington Crossing</v>
      </c>
      <c r="G117" s="18">
        <f>INDEX('O3-8hr'!$A:$Y,$IU117+G$23-$G$23,$IT117)</f>
        <v>33</v>
      </c>
      <c r="H117" s="12">
        <f>INDEX('O3-8hr'!$A:$Y,$IU117+H$23-$G$23,$IT117)</f>
        <v>47</v>
      </c>
      <c r="I117" s="12">
        <f>INDEX('O3-8hr'!$A:$Y,$IU117+I$23-$G$23,$IT117)</f>
        <v>38</v>
      </c>
      <c r="J117" s="12">
        <f>INDEX('O3-8hr'!$A:$Y,$IU117+J$23-$G$23,$IT117)</f>
        <v>26.000000000000004</v>
      </c>
      <c r="K117" s="12">
        <f>INDEX('O3-8hr'!$A:$Y,$IU117+K$23-$G$23,$IT117)</f>
        <v>38</v>
      </c>
      <c r="L117" s="12">
        <f>INDEX('O3-8hr'!$A:$Y,$IU117+L$23-$G$23,$IT117)</f>
        <v>35</v>
      </c>
      <c r="M117" s="12">
        <f>INDEX('O3-8hr'!$A:$Y,$IU117+M$23-$G$23,$IT117)</f>
        <v>44.000000000000007</v>
      </c>
      <c r="N117" s="12">
        <f>INDEX('O3-8hr'!$A:$Y,$IU117+N$23-$G$23,$IT117)</f>
        <v>53.000000000000007</v>
      </c>
      <c r="O117" s="12">
        <f>INDEX('O3-8hr'!$A:$Y,$IU117+O$23-$G$23,$IT117)</f>
        <v>51.000000000000007</v>
      </c>
      <c r="P117" s="12">
        <f>INDEX('O3-8hr'!$A:$Y,$IU117+P$23-$G$23,$IT117)</f>
        <v>44.000000000000007</v>
      </c>
      <c r="Q117" s="12">
        <f>INDEX('O3-8hr'!$A:$Y,$IU117+Q$23-$G$23,$IT117)</f>
        <v>52.000000000000007</v>
      </c>
      <c r="R117" s="12">
        <f>INDEX('O3-8hr'!$A:$Y,$IU117+R$23-$G$23,$IT117)</f>
        <v>47</v>
      </c>
      <c r="S117" s="12">
        <f>INDEX('O3-8hr'!$A:$Y,$IU117+S$23-$G$23,$IT117)</f>
        <v>40</v>
      </c>
      <c r="T117" s="12">
        <f>INDEX('O3-8hr'!$A:$Y,$IU117+T$23-$G$23,$IT117)</f>
        <v>30</v>
      </c>
      <c r="U117" s="12">
        <f>INDEX('O3-8hr'!$A:$Y,$IU117+U$23-$G$23,$IT117)</f>
        <v>39</v>
      </c>
      <c r="V117" s="12">
        <f>INDEX('O3-8hr'!$A:$Y,$IU117+V$23-$G$23,$IT117)</f>
        <v>39</v>
      </c>
      <c r="W117" s="12">
        <f>INDEX('O3-8hr'!$A:$Y,$IU117+W$23-$G$23,$IT117)</f>
        <v>41</v>
      </c>
      <c r="X117" s="12">
        <f>INDEX('O3-8hr'!$A:$Y,$IU117+X$23-$G$23,$IT117)</f>
        <v>44.000000000000007</v>
      </c>
      <c r="Y117" s="12">
        <f>INDEX('O3-8hr'!$A:$Y,$IU117+Y$23-$G$23,$IT117)</f>
        <v>45.000000000000007</v>
      </c>
      <c r="Z117" s="12">
        <f>INDEX('O3-8hr'!$A:$Y,$IU117+Z$23-$G$23,$IT117)</f>
        <v>35</v>
      </c>
      <c r="AA117" s="12">
        <f>INDEX('O3-8hr'!$A:$Y,$IU117+AA$23-$G$23,$IT117)</f>
        <v>41</v>
      </c>
      <c r="AB117" s="12">
        <f>INDEX('O3-8hr'!$A:$Y,$IU117+AB$23-$G$23,$IT117)</f>
        <v>43</v>
      </c>
      <c r="AC117" s="12">
        <f>INDEX('O3-8hr'!$A:$Y,$IU117+AC$23-$G$23,$IT117)</f>
        <v>40</v>
      </c>
      <c r="AD117" s="12">
        <f>INDEX('O3-8hr'!$A:$Y,$IU117+AD$23-$G$23,$IT117)</f>
        <v>35</v>
      </c>
      <c r="AE117" s="12">
        <f>INDEX('O3-8hr'!$A:$Y,$IU117+AE$23-$G$23,$IT117)</f>
        <v>32</v>
      </c>
      <c r="AF117" s="12">
        <f>INDEX('O3-8hr'!$A:$Y,$IU117+AF$23-$G$23,$IT117)</f>
        <v>29</v>
      </c>
      <c r="AG117" s="12">
        <f>INDEX('O3-8hr'!$A:$Y,$IU117+AG$23-$G$23,$IT117)</f>
        <v>35</v>
      </c>
      <c r="AH117" s="12">
        <f>INDEX('O3-8hr'!$A:$Y,$IU117+AH$23-$G$23,$IT117)</f>
        <v>38</v>
      </c>
      <c r="AI117" s="12">
        <f>INDEX('O3-8hr'!$A:$Y,$IU117+AI$23-$G$23,$IT117)</f>
        <v>45.000000000000007</v>
      </c>
      <c r="AJ117" s="12">
        <f>INDEX('O3-8hr'!$A:$Y,$IU117+AJ$23-$G$23,$IT117)</f>
        <v>39</v>
      </c>
      <c r="AK117" s="12">
        <f>INDEX('O3-8hr'!$A:$Y,$IU117+AK$23-$G$23,$IT117)</f>
        <v>38</v>
      </c>
      <c r="AL117" s="12">
        <f>INDEX('O3-8hr'!$A:$Y,$IU117+AL$23-$G$23,$IT117)</f>
        <v>46</v>
      </c>
      <c r="AM117" s="12">
        <f>INDEX('O3-8hr'!$A:$Y,$IU117+AM$23-$G$23,$IT117)</f>
        <v>54</v>
      </c>
      <c r="AN117" s="12">
        <f>INDEX('O3-8hr'!$A:$Y,$IU117+AN$23-$G$23,$IT117)</f>
        <v>31</v>
      </c>
      <c r="AO117" s="12">
        <f>INDEX('O3-8hr'!$A:$Y,$IU117+AO$23-$G$23,$IT117)</f>
        <v>41</v>
      </c>
      <c r="AP117" s="12">
        <f>INDEX('O3-8hr'!$A:$Y,$IU117+AP$23-$G$23,$IT117)</f>
        <v>48</v>
      </c>
      <c r="AQ117" s="12">
        <f>INDEX('O3-8hr'!$A:$Y,$IU117+AQ$23-$G$23,$IT117)</f>
        <v>52.000000000000007</v>
      </c>
      <c r="AR117" s="12">
        <f>INDEX('O3-8hr'!$A:$Y,$IU117+AR$23-$G$23,$IT117)</f>
        <v>29</v>
      </c>
      <c r="AS117" s="12">
        <f>INDEX('O3-8hr'!$A:$Y,$IU117+AS$23-$G$23,$IT117)</f>
        <v>42</v>
      </c>
      <c r="AT117" s="12">
        <f>INDEX('O3-8hr'!$A:$Y,$IU117+AT$23-$G$23,$IT117)</f>
        <v>38</v>
      </c>
      <c r="AU117" s="12">
        <f>INDEX('O3-8hr'!$A:$Y,$IU117+AU$23-$G$23,$IT117)</f>
        <v>33</v>
      </c>
      <c r="AV117" s="12">
        <f>INDEX('O3-8hr'!$A:$Y,$IU117+AV$23-$G$23,$IT117)</f>
        <v>47</v>
      </c>
      <c r="AW117" s="12">
        <f>INDEX('O3-8hr'!$A:$Y,$IU117+AW$23-$G$23,$IT117)</f>
        <v>55</v>
      </c>
      <c r="AX117" s="12">
        <f>INDEX('O3-8hr'!$A:$Y,$IU117+AX$23-$G$23,$IT117)</f>
        <v>55</v>
      </c>
      <c r="AY117" s="12">
        <f>INDEX('O3-8hr'!$A:$Y,$IU117+AY$23-$G$23,$IT117)</f>
        <v>42</v>
      </c>
      <c r="AZ117" s="12">
        <f>INDEX('O3-8hr'!$A:$Y,$IU117+AZ$23-$G$23,$IT117)</f>
        <v>51.000000000000007</v>
      </c>
      <c r="BA117" s="12">
        <f>INDEX('O3-8hr'!$A:$Y,$IU117+BA$23-$G$23,$IT117)</f>
        <v>52.000000000000007</v>
      </c>
      <c r="BB117" s="12">
        <f>INDEX('O3-8hr'!$A:$Y,$IU117+BB$23-$G$23,$IT117)</f>
        <v>45.000000000000007</v>
      </c>
      <c r="BC117" s="12">
        <f>INDEX('O3-8hr'!$A:$Y,$IU117+BC$23-$G$23,$IT117)</f>
        <v>63</v>
      </c>
      <c r="BD117" s="12">
        <f>INDEX('O3-8hr'!$A:$Y,$IU117+BD$23-$G$23,$IT117)</f>
        <v>45.000000000000007</v>
      </c>
      <c r="BE117" s="12">
        <f>INDEX('O3-8hr'!$A:$Y,$IU117+BE$23-$G$23,$IT117)</f>
        <v>40</v>
      </c>
      <c r="BF117" s="12">
        <f>INDEX('O3-8hr'!$A:$Y,$IU117+BF$23-$G$23,$IT117)</f>
        <v>46</v>
      </c>
      <c r="BG117" s="12">
        <f>INDEX('O3-8hr'!$A:$Y,$IU117+BG$23-$G$23,$IT117)</f>
        <v>48</v>
      </c>
      <c r="BH117" s="12">
        <f>INDEX('O3-8hr'!$A:$Y,$IU117+BH$23-$G$23,$IT117)</f>
        <v>38</v>
      </c>
      <c r="BI117" s="12">
        <f>INDEX('O3-8hr'!$A:$Y,$IU117+BI$23-$G$23,$IT117)</f>
        <v>49</v>
      </c>
      <c r="BJ117" s="12">
        <f>INDEX('O3-8hr'!$A:$Y,$IU117+BJ$23-$G$23,$IT117)</f>
        <v>44.000000000000007</v>
      </c>
      <c r="BK117" s="12">
        <f>INDEX('O3-8hr'!$A:$Y,$IU117+BK$23-$G$23,$IT117)</f>
        <v>45.000000000000007</v>
      </c>
      <c r="BL117" s="12">
        <f>INDEX('O3-8hr'!$A:$Y,$IU117+BL$23-$G$23,$IT117)</f>
        <v>39</v>
      </c>
      <c r="BM117" s="12">
        <f>INDEX('O3-8hr'!$A:$Y,$IU117+BM$23-$G$23,$IT117)</f>
        <v>48</v>
      </c>
      <c r="BN117" s="12">
        <f>INDEX('O3-8hr'!$A:$Y,$IU117+BN$23-$G$23,$IT117)</f>
        <v>54</v>
      </c>
      <c r="BO117" s="12">
        <f>INDEX('O3-8hr'!$A:$Y,$IU117+BO$23-$G$23,$IT117)</f>
        <v>42</v>
      </c>
      <c r="BP117" s="12">
        <f>INDEX('O3-8hr'!$A:$Y,$IU117+BP$23-$G$23,$IT117)</f>
        <v>37.000000000000007</v>
      </c>
      <c r="BQ117" s="12">
        <f>INDEX('O3-8hr'!$A:$Y,$IU117+BQ$23-$G$23,$IT117)</f>
        <v>48</v>
      </c>
      <c r="BR117" s="12">
        <f>INDEX('O3-8hr'!$A:$Y,$IU117+BR$23-$G$23,$IT117)</f>
        <v>56</v>
      </c>
      <c r="BS117" s="12">
        <f>INDEX('O3-8hr'!$A:$Y,$IU117+BS$23-$G$23,$IT117)</f>
        <v>68</v>
      </c>
      <c r="BT117" s="12">
        <f>INDEX('O3-8hr'!$A:$Y,$IU117+BT$23-$G$23,$IT117)</f>
        <v>68</v>
      </c>
      <c r="BU117" s="12">
        <f>INDEX('O3-8hr'!$A:$Y,$IU117+BU$23-$G$23,$IT117)</f>
        <v>47</v>
      </c>
      <c r="BV117" s="12">
        <f>INDEX('O3-8hr'!$A:$Y,$IU117+BV$23-$G$23,$IT117)</f>
        <v>69</v>
      </c>
      <c r="BW117" s="12">
        <f>INDEX('O3-8hr'!$A:$Y,$IU117+BW$23-$G$23,$IT117)</f>
        <v>81</v>
      </c>
      <c r="BX117" s="12">
        <f>INDEX('O3-8hr'!$A:$Y,$IU117+BX$23-$G$23,$IT117)</f>
        <v>34</v>
      </c>
      <c r="BY117" s="12">
        <f>INDEX('O3-8hr'!$A:$Y,$IU117+BY$23-$G$23,$IT117)</f>
        <v>32</v>
      </c>
      <c r="BZ117" s="12">
        <f>INDEX('O3-8hr'!$A:$Y,$IU117+BZ$23-$G$23,$IT117)</f>
        <v>31</v>
      </c>
      <c r="CA117" s="12">
        <f>INDEX('O3-8hr'!$A:$Y,$IU117+CA$23-$G$23,$IT117)</f>
        <v>59.000000000000007</v>
      </c>
      <c r="CB117" s="12">
        <f>INDEX('O3-8hr'!$A:$Y,$IU117+CB$23-$G$23,$IT117)</f>
        <v>35</v>
      </c>
      <c r="CC117" s="12">
        <f>INDEX('O3-8hr'!$A:$Y,$IU117+CC$23-$G$23,$IT117)</f>
        <v>56</v>
      </c>
      <c r="CD117" s="12">
        <f>INDEX('O3-8hr'!$A:$Y,$IU117+CD$23-$G$23,$IT117)</f>
        <v>65</v>
      </c>
      <c r="CE117" s="12">
        <f>INDEX('O3-8hr'!$A:$Y,$IU117+CE$23-$G$23,$IT117)</f>
        <v>67</v>
      </c>
      <c r="CF117" s="12">
        <f>INDEX('O3-8hr'!$A:$Y,$IU117+CF$23-$G$23,$IT117)</f>
        <v>47</v>
      </c>
      <c r="CG117" s="12">
        <f>INDEX('O3-8hr'!$A:$Y,$IU117+CG$23-$G$23,$IT117)</f>
        <v>38</v>
      </c>
      <c r="CH117" s="12">
        <f>INDEX('O3-8hr'!$A:$Y,$IU117+CH$23-$G$23,$IT117)</f>
        <v>49</v>
      </c>
      <c r="CI117" s="12">
        <f>INDEX('O3-8hr'!$A:$Y,$IU117+CI$23-$G$23,$IT117)</f>
        <v>37.000000000000007</v>
      </c>
      <c r="CJ117" s="12">
        <f>INDEX('O3-8hr'!$A:$Y,$IU117+CJ$23-$G$23,$IT117)</f>
        <v>33</v>
      </c>
      <c r="CK117" s="12">
        <f>INDEX('O3-8hr'!$A:$Y,$IU117+CK$23-$G$23,$IT117)</f>
        <v>55</v>
      </c>
      <c r="CL117" s="12">
        <f>INDEX('O3-8hr'!$A:$Y,$IU117+CL$23-$G$23,$IT117)</f>
        <v>49</v>
      </c>
      <c r="CM117" s="12">
        <f>INDEX('O3-8hr'!$A:$Y,$IU117+CM$23-$G$23,$IT117)</f>
        <v>64</v>
      </c>
      <c r="CN117" s="12">
        <f>INDEX('O3-8hr'!$A:$Y,$IU117+CN$23-$G$23,$IT117)</f>
        <v>64</v>
      </c>
      <c r="CO117" s="12">
        <f>INDEX('O3-8hr'!$A:$Y,$IU117+CO$23-$G$23,$IT117)</f>
        <v>68</v>
      </c>
      <c r="CP117" s="12">
        <f>INDEX('O3-8hr'!$A:$Y,$IU117+CP$23-$G$23,$IT117)</f>
        <v>46</v>
      </c>
      <c r="CQ117" s="12">
        <f>INDEX('O3-8hr'!$A:$Y,$IU117+CQ$23-$G$23,$IT117)</f>
        <v>61.000000000000007</v>
      </c>
      <c r="CR117" s="12">
        <f>INDEX('O3-8hr'!$A:$Y,$IU117+CR$23-$G$23,$IT117)</f>
        <v>61.000000000000007</v>
      </c>
      <c r="CS117" s="12">
        <f>INDEX('O3-8hr'!$A:$Y,$IU117+CS$23-$G$23,$IT117)</f>
        <v>43</v>
      </c>
      <c r="CT117" s="12">
        <f>INDEX('O3-8hr'!$A:$Y,$IU117+CT$23-$G$23,$IT117)</f>
        <v>46</v>
      </c>
      <c r="CU117" s="12">
        <f>INDEX('O3-8hr'!$A:$Y,$IU117+CU$23-$G$23,$IT117)</f>
        <v>15.000000000000002</v>
      </c>
      <c r="CV117" s="12">
        <f>INDEX('O3-8hr'!$A:$Y,$IU117+CV$23-$G$23,$IT117)</f>
        <v>14</v>
      </c>
      <c r="CW117" s="12">
        <f>INDEX('O3-8hr'!$A:$Y,$IU117+CW$23-$G$23,$IT117)</f>
        <v>33</v>
      </c>
      <c r="CX117" s="12">
        <f>INDEX('O3-8hr'!$A:$Y,$IU117+CX$23-$G$23,$IT117)</f>
        <v>34</v>
      </c>
      <c r="CY117" s="12">
        <f>INDEX('O3-8hr'!$A:$Y,$IU117+CY$23-$G$23,$IT117)</f>
        <v>20</v>
      </c>
      <c r="CZ117" s="12">
        <f>INDEX('O3-8hr'!$A:$Y,$IU117+CZ$23-$G$23,$IT117)</f>
        <v>44.000000000000007</v>
      </c>
      <c r="DA117" s="12">
        <f>INDEX('O3-8hr'!$A:$Y,$IU117+DA$23-$G$23,$IT117)</f>
        <v>43</v>
      </c>
      <c r="DB117" s="12">
        <f>INDEX('O3-8hr'!$A:$Y,$IU117+DB$23-$G$23,$IT117)</f>
        <v>55</v>
      </c>
      <c r="DC117" s="12">
        <f>INDEX('O3-8hr'!$A:$Y,$IU117+DC$23-$G$23,$IT117)</f>
        <v>60</v>
      </c>
      <c r="DD117" s="12">
        <f>INDEX('O3-8hr'!$A:$Y,$IU117+DD$23-$G$23,$IT117)</f>
        <v>67</v>
      </c>
      <c r="DE117" s="12">
        <f>INDEX('O3-8hr'!$A:$Y,$IU117+DE$23-$G$23,$IT117)</f>
        <v>79</v>
      </c>
      <c r="DF117" s="12">
        <f>INDEX('O3-8hr'!$A:$Y,$IU117+DF$23-$G$23,$IT117)</f>
        <v>71.000000000000014</v>
      </c>
      <c r="DG117" s="12">
        <f>INDEX('O3-8hr'!$A:$Y,$IU117+DG$23-$G$23,$IT117)</f>
        <v>46</v>
      </c>
      <c r="DH117" s="12">
        <f>INDEX('O3-8hr'!$A:$Y,$IU117+DH$23-$G$23,$IT117)</f>
        <v>60</v>
      </c>
      <c r="DI117" s="12">
        <f>INDEX('O3-8hr'!$A:$Y,$IU117+DI$23-$G$23,$IT117)</f>
        <v>42</v>
      </c>
      <c r="DJ117" s="12">
        <f>INDEX('O3-8hr'!$A:$Y,$IU117+DJ$23-$G$23,$IT117)</f>
        <v>40</v>
      </c>
      <c r="DK117" s="12">
        <f>INDEX('O3-8hr'!$A:$Y,$IU117+DK$23-$G$23,$IT117)</f>
        <v>45.000000000000007</v>
      </c>
      <c r="DL117" s="12">
        <f>INDEX('O3-8hr'!$A:$Y,$IU117+DL$23-$G$23,$IT117)</f>
        <v>33</v>
      </c>
      <c r="DM117" s="12">
        <f>INDEX('O3-8hr'!$A:$Y,$IU117+DM$23-$G$23,$IT117)</f>
        <v>47</v>
      </c>
      <c r="DN117" s="12">
        <f>INDEX('O3-8hr'!$A:$Y,$IU117+DN$23-$G$23,$IT117)</f>
        <v>38</v>
      </c>
      <c r="DO117" s="12">
        <f>INDEX('O3-8hr'!$A:$Y,$IU117+DO$23-$G$23,$IT117)</f>
        <v>46</v>
      </c>
      <c r="DP117" s="12">
        <f>INDEX('O3-8hr'!$A:$Y,$IU117+DP$23-$G$23,$IT117)</f>
        <v>59.000000000000007</v>
      </c>
      <c r="DQ117" s="12">
        <f>INDEX('O3-8hr'!$A:$Y,$IU117+DQ$23-$G$23,$IT117)</f>
        <v>52.000000000000007</v>
      </c>
      <c r="DR117" s="12">
        <f>INDEX('O3-8hr'!$A:$Y,$IU117+DR$23-$G$23,$IT117)</f>
        <v>47</v>
      </c>
      <c r="DS117" s="12">
        <f>INDEX('O3-8hr'!$A:$Y,$IU117+DS$23-$G$23,$IT117)</f>
        <v>47</v>
      </c>
      <c r="DT117" s="12">
        <f>INDEX('O3-8hr'!$A:$Y,$IU117+DT$23-$G$23,$IT117)</f>
        <v>68</v>
      </c>
      <c r="DU117" s="12">
        <f>INDEX('O3-8hr'!$A:$Y,$IU117+DU$23-$G$23,$IT117)</f>
        <v>34</v>
      </c>
      <c r="DV117" s="12">
        <f>INDEX('O3-8hr'!$A:$Y,$IU117+DV$23-$G$23,$IT117)</f>
        <v>39</v>
      </c>
      <c r="DW117" s="12">
        <f>INDEX('O3-8hr'!$A:$Y,$IU117+DW$23-$G$23,$IT117)</f>
        <v>39</v>
      </c>
      <c r="DX117" s="12">
        <f>INDEX('O3-8hr'!$A:$Y,$IU117+DX$23-$G$23,$IT117)</f>
        <v>48</v>
      </c>
      <c r="DY117" s="12">
        <f>INDEX('O3-8hr'!$A:$Y,$IU117+DY$23-$G$23,$IT117)</f>
        <v>65</v>
      </c>
      <c r="DZ117" s="12">
        <f>INDEX('O3-8hr'!$A:$Y,$IU117+DZ$23-$G$23,$IT117)</f>
        <v>36.000000000000007</v>
      </c>
      <c r="EA117" s="12">
        <f>INDEX('O3-8hr'!$A:$Y,$IU117+EA$23-$G$23,$IT117)</f>
        <v>53.000000000000007</v>
      </c>
      <c r="EB117" s="12">
        <f>INDEX('O3-8hr'!$A:$Y,$IU117+EB$23-$G$23,$IT117)</f>
        <v>48</v>
      </c>
      <c r="EC117" s="12">
        <f>INDEX('O3-8hr'!$A:$Y,$IU117+EC$23-$G$23,$IT117)</f>
        <v>50</v>
      </c>
      <c r="ED117" s="12">
        <f>INDEX('O3-8hr'!$A:$Y,$IU117+ED$23-$G$23,$IT117)</f>
        <v>44.000000000000007</v>
      </c>
      <c r="EE117" s="12">
        <f>INDEX('O3-8hr'!$A:$Y,$IU117+EE$23-$G$23,$IT117)</f>
        <v>46</v>
      </c>
      <c r="EF117" s="12">
        <f>INDEX('O3-8hr'!$A:$Y,$IU117+EF$23-$G$23,$IT117)</f>
        <v>40</v>
      </c>
      <c r="EG117" s="12">
        <f>INDEX('O3-8hr'!$A:$Y,$IU117+EG$23-$G$23,$IT117)</f>
        <v>50</v>
      </c>
      <c r="EH117" s="12">
        <f>INDEX('O3-8hr'!$A:$Y,$IU117+EH$23-$G$23,$IT117)</f>
        <v>46</v>
      </c>
      <c r="EI117" s="12">
        <f>INDEX('O3-8hr'!$A:$Y,$IU117+EI$23-$G$23,$IT117)</f>
        <v>45.000000000000007</v>
      </c>
      <c r="EJ117" s="12">
        <f>INDEX('O3-8hr'!$A:$Y,$IU117+EJ$23-$G$23,$IT117)</f>
        <v>46</v>
      </c>
      <c r="EK117" s="12">
        <f>INDEX('O3-8hr'!$A:$Y,$IU117+EK$23-$G$23,$IT117)</f>
        <v>62</v>
      </c>
      <c r="EL117" s="12">
        <f>INDEX('O3-8hr'!$A:$Y,$IU117+EL$23-$G$23,$IT117)</f>
        <v>43</v>
      </c>
      <c r="EM117" s="12">
        <f>INDEX('O3-8hr'!$A:$Y,$IU117+EM$23-$G$23,$IT117)</f>
        <v>35</v>
      </c>
      <c r="EN117" s="12">
        <f>INDEX('O3-8hr'!$A:$Y,$IU117+EN$23-$G$23,$IT117)</f>
        <v>46</v>
      </c>
      <c r="EO117" s="12">
        <f>INDEX('O3-8hr'!$A:$Y,$IU117+EO$23-$G$23,$IT117)</f>
        <v>64</v>
      </c>
      <c r="EP117" s="12">
        <f>INDEX('O3-8hr'!$A:$Y,$IU117+EP$23-$G$23,$IT117)</f>
        <v>58</v>
      </c>
      <c r="EQ117" s="12">
        <f>INDEX('O3-8hr'!$A:$Y,$IU117+EQ$23-$G$23,$IT117)</f>
        <v>58</v>
      </c>
      <c r="ER117" s="12">
        <f>INDEX('O3-8hr'!$A:$Y,$IU117+ER$23-$G$23,$IT117)</f>
        <v>54</v>
      </c>
      <c r="ES117" s="12">
        <f>INDEX('O3-8hr'!$A:$Y,$IU117+ES$23-$G$23,$IT117)</f>
        <v>53.000000000000007</v>
      </c>
      <c r="ET117" s="12">
        <f>INDEX('O3-8hr'!$A:$Y,$IU117+ET$23-$G$23,$IT117)</f>
        <v>45.000000000000007</v>
      </c>
      <c r="EU117" s="12">
        <f>INDEX('O3-8hr'!$A:$Y,$IU117+EU$23-$G$23,$IT117)</f>
        <v>48</v>
      </c>
      <c r="EV117" s="12">
        <f>INDEX('O3-8hr'!$A:$Y,$IU117+EV$23-$G$23,$IT117)</f>
        <v>43</v>
      </c>
      <c r="EW117" s="12">
        <f>INDEX('O3-8hr'!$A:$Y,$IU117+EW$23-$G$23,$IT117)</f>
        <v>54</v>
      </c>
      <c r="EX117" s="12">
        <f>INDEX('O3-8hr'!$A:$Y,$IU117+EX$23-$G$23,$IT117)</f>
        <v>65</v>
      </c>
      <c r="EY117" s="12">
        <f>INDEX('O3-8hr'!$A:$Y,$IU117+EY$23-$G$23,$IT117)</f>
        <v>63</v>
      </c>
      <c r="EZ117" s="12">
        <f>INDEX('O3-8hr'!$A:$Y,$IU117+EZ$23-$G$23,$IT117)</f>
        <v>54</v>
      </c>
      <c r="FA117" s="12">
        <f>INDEX('O3-8hr'!$A:$Y,$IU117+FA$23-$G$23,$IT117)</f>
        <v>81</v>
      </c>
      <c r="FB117" s="12">
        <f>INDEX('O3-8hr'!$A:$Y,$IU117+FB$23-$G$23,$IT117)</f>
        <v>45.000000000000007</v>
      </c>
      <c r="FC117" s="12">
        <f>INDEX('O3-8hr'!$A:$Y,$IU117+FC$23-$G$23,$IT117)</f>
        <v>48</v>
      </c>
      <c r="FD117" s="12">
        <f>INDEX('O3-8hr'!$A:$Y,$IU117+FD$23-$G$23,$IT117)</f>
        <v>56</v>
      </c>
      <c r="FE117" s="12">
        <f>INDEX('O3-8hr'!$A:$Y,$IU117+FE$23-$G$23,$IT117)</f>
        <v>49</v>
      </c>
      <c r="FF117" s="12">
        <f>INDEX('O3-8hr'!$A:$Y,$IU117+FF$23-$G$23,$IT117)</f>
        <v>61.000000000000007</v>
      </c>
      <c r="FG117" s="12">
        <f>INDEX('O3-8hr'!$A:$Y,$IU117+FG$23-$G$23,$IT117)</f>
        <v>63</v>
      </c>
      <c r="FH117" s="12">
        <f>INDEX('O3-8hr'!$A:$Y,$IU117+FH$23-$G$23,$IT117)</f>
        <v>57</v>
      </c>
      <c r="FI117" s="12">
        <f>INDEX('O3-8hr'!$A:$Y,$IU117+FI$23-$G$23,$IT117)</f>
        <v>47</v>
      </c>
      <c r="FJ117" s="12">
        <f>INDEX('O3-8hr'!$A:$Y,$IU117+FJ$23-$G$23,$IT117)</f>
        <v>64</v>
      </c>
      <c r="FK117" s="12">
        <f>INDEX('O3-8hr'!$A:$Y,$IU117+FK$23-$G$23,$IT117)</f>
        <v>62</v>
      </c>
      <c r="FL117" s="12">
        <f>INDEX('O3-8hr'!$A:$Y,$IU117+FL$23-$G$23,$IT117)</f>
        <v>57</v>
      </c>
      <c r="FM117" s="12">
        <f>INDEX('O3-8hr'!$A:$Y,$IU117+FM$23-$G$23,$IT117)</f>
        <v>36.000000000000007</v>
      </c>
      <c r="FN117" s="12">
        <f>INDEX('O3-8hr'!$A:$Y,$IU117+FN$23-$G$23,$IT117)</f>
        <v>36.000000000000007</v>
      </c>
      <c r="FO117" s="12">
        <f>INDEX('O3-8hr'!$A:$Y,$IU117+FO$23-$G$23,$IT117)</f>
        <v>38</v>
      </c>
      <c r="FP117" s="12">
        <f>INDEX('O3-8hr'!$A:$Y,$IU117+FP$23-$G$23,$IT117)</f>
        <v>47</v>
      </c>
      <c r="FQ117" s="12">
        <f>INDEX('O3-8hr'!$A:$Y,$IU117+FQ$23-$G$23,$IT117)</f>
        <v>57</v>
      </c>
      <c r="FR117" s="12">
        <f>INDEX('O3-8hr'!$A:$Y,$IU117+FR$23-$G$23,$IT117)</f>
        <v>65</v>
      </c>
      <c r="FS117" s="12">
        <f>INDEX('O3-8hr'!$A:$Y,$IU117+FS$23-$G$23,$IT117)</f>
        <v>46</v>
      </c>
      <c r="FT117" s="12">
        <f>INDEX('O3-8hr'!$A:$Y,$IU117+FT$23-$G$23,$IT117)</f>
        <v>59.000000000000007</v>
      </c>
      <c r="FU117" s="12">
        <f>INDEX('O3-8hr'!$A:$Y,$IU117+FU$23-$G$23,$IT117)</f>
        <v>52.000000000000007</v>
      </c>
      <c r="FV117" s="12">
        <f>INDEX('O3-8hr'!$A:$Y,$IU117+FV$23-$G$23,$IT117)</f>
        <v>49</v>
      </c>
      <c r="FW117" s="12">
        <f>INDEX('O3-8hr'!$A:$Y,$IU117+FW$23-$G$23,$IT117)</f>
        <v>24</v>
      </c>
      <c r="FX117" s="12">
        <f>INDEX('O3-8hr'!$A:$Y,$IU117+FX$23-$G$23,$IT117)</f>
        <v>51.000000000000007</v>
      </c>
      <c r="FY117" s="12">
        <f>INDEX('O3-8hr'!$A:$Y,$IU117+FY$23-$G$23,$IT117)</f>
        <v>47</v>
      </c>
      <c r="FZ117" s="12">
        <f>INDEX('O3-8hr'!$A:$Y,$IU117+FZ$23-$G$23,$IT117)</f>
        <v>61.000000000000007</v>
      </c>
      <c r="GA117" s="12">
        <f>INDEX('O3-8hr'!$A:$Y,$IU117+GA$23-$G$23,$IT117)</f>
        <v>67</v>
      </c>
      <c r="GB117" s="12">
        <f>INDEX('O3-8hr'!$A:$Y,$IU117+GB$23-$G$23,$IT117)</f>
        <v>63</v>
      </c>
      <c r="GC117" s="12">
        <f>INDEX('O3-8hr'!$A:$Y,$IU117+GC$23-$G$23,$IT117)</f>
        <v>51.000000000000007</v>
      </c>
      <c r="GD117" s="12">
        <f>INDEX('O3-8hr'!$A:$Y,$IU117+GD$23-$G$23,$IT117)</f>
        <v>38</v>
      </c>
      <c r="GE117" s="12">
        <f>INDEX('O3-8hr'!$A:$Y,$IU117+GE$23-$G$23,$IT117)</f>
        <v>44.000000000000007</v>
      </c>
      <c r="GF117" s="12">
        <f>INDEX('O3-8hr'!$A:$Y,$IU117+GF$23-$G$23,$IT117)</f>
        <v>65</v>
      </c>
      <c r="GG117" s="12">
        <f>INDEX('O3-8hr'!$A:$Y,$IU117+GG$23-$G$23,$IT117)</f>
        <v>64</v>
      </c>
      <c r="GH117" s="12">
        <f>INDEX('O3-8hr'!$A:$Y,$IU117+GH$23-$G$23,$IT117)</f>
        <v>66</v>
      </c>
      <c r="GI117" s="12">
        <f>INDEX('O3-8hr'!$A:$Y,$IU117+GI$23-$G$23,$IT117)</f>
        <v>60</v>
      </c>
      <c r="GJ117" s="12">
        <f>INDEX('O3-8hr'!$A:$Y,$IU117+GJ$23-$G$23,$IT117)</f>
        <v>72.000000000000014</v>
      </c>
      <c r="GK117" s="12">
        <f>INDEX('O3-8hr'!$A:$Y,$IU117+GK$23-$G$23,$IT117)</f>
        <v>59.000000000000007</v>
      </c>
      <c r="GL117" s="12">
        <f>INDEX('O3-8hr'!$A:$Y,$IU117+GL$23-$G$23,$IT117)</f>
        <v>58</v>
      </c>
      <c r="GM117" s="12">
        <f>INDEX('O3-8hr'!$A:$Y,$IU117+GM$23-$G$23,$IT117)</f>
        <v>55</v>
      </c>
      <c r="GN117" s="12">
        <f>INDEX('O3-8hr'!$A:$Y,$IU117+GN$23-$G$23,$IT117)</f>
        <v>53.000000000000007</v>
      </c>
      <c r="GO117" s="12">
        <f>INDEX('O3-8hr'!$A:$Y,$IU117+GO$23-$G$23,$IT117)</f>
        <v>59.000000000000007</v>
      </c>
      <c r="GP117" s="12">
        <f>INDEX('O3-8hr'!$A:$Y,$IU117+GP$23-$G$23,$IT117)</f>
        <v>74.000000000000014</v>
      </c>
      <c r="GQ117" s="12">
        <f>INDEX('O3-8hr'!$A:$Y,$IU117+GQ$23-$G$23,$IT117)</f>
        <v>52.000000000000007</v>
      </c>
      <c r="GR117" s="12">
        <f>INDEX('O3-8hr'!$A:$Y,$IU117+GR$23-$G$23,$IT117)</f>
        <v>26.000000000000004</v>
      </c>
      <c r="GS117" s="12">
        <f>INDEX('O3-8hr'!$A:$Y,$IU117+GS$23-$G$23,$IT117)</f>
        <v>39</v>
      </c>
      <c r="GT117" s="12">
        <f>INDEX('O3-8hr'!$A:$Y,$IU117+GT$23-$G$23,$IT117)</f>
        <v>37.000000000000007</v>
      </c>
      <c r="GU117" s="12">
        <f>INDEX('O3-8hr'!$A:$Y,$IU117+GU$23-$G$23,$IT117)</f>
        <v>23</v>
      </c>
      <c r="GV117" s="12">
        <f>INDEX('O3-8hr'!$A:$Y,$IU117+GV$23-$G$23,$IT117)</f>
        <v>35</v>
      </c>
      <c r="GW117" s="12">
        <f>INDEX('O3-8hr'!$A:$Y,$IU117+GW$23-$G$23,$IT117)</f>
        <v>61.000000000000007</v>
      </c>
      <c r="GX117" s="12">
        <f>INDEX('O3-8hr'!$A:$Y,$IU117+GX$23-$G$23,$IT117)</f>
        <v>61.000000000000007</v>
      </c>
      <c r="GY117" s="12">
        <f>INDEX('O3-8hr'!$A:$Y,$IU117+GY$23-$G$23,$IT117)</f>
        <v>75</v>
      </c>
      <c r="GZ117" s="12">
        <f>INDEX('O3-8hr'!$A:$Y,$IU117+GZ$23-$G$23,$IT117)</f>
        <v>75</v>
      </c>
      <c r="HA117" s="12">
        <f>INDEX('O3-8hr'!$A:$Y,$IU117+HA$23-$G$23,$IT117)</f>
        <v>57</v>
      </c>
      <c r="HB117" s="12">
        <f>INDEX('O3-8hr'!$A:$Y,$IU117+HB$23-$G$23,$IT117)</f>
        <v>32</v>
      </c>
      <c r="HC117" s="12">
        <f>INDEX('O3-8hr'!$A:$Y,$IU117+HC$23-$G$23,$IT117)</f>
        <v>37.000000000000007</v>
      </c>
      <c r="HD117" s="12">
        <f>INDEX('O3-8hr'!$A:$Y,$IU117+HD$23-$G$23,$IT117)</f>
        <v>30</v>
      </c>
      <c r="HE117" s="12">
        <f>INDEX('O3-8hr'!$A:$Y,$IU117+HE$23-$G$23,$IT117)</f>
        <v>51.000000000000007</v>
      </c>
      <c r="HF117" s="12">
        <f>INDEX('O3-8hr'!$A:$Y,$IU117+HF$23-$G$23,$IT117)</f>
        <v>54</v>
      </c>
      <c r="HG117" s="12">
        <f>INDEX('O3-8hr'!$A:$Y,$IU117+HG$23-$G$23,$IT117)</f>
        <v>35</v>
      </c>
      <c r="HH117" s="12">
        <f>INDEX('O3-8hr'!$A:$Y,$IU117+HH$23-$G$23,$IT117)</f>
        <v>38</v>
      </c>
      <c r="HI117" s="12">
        <f>INDEX('O3-8hr'!$A:$Y,$IU117+HI$23-$G$23,$IT117)</f>
        <v>32</v>
      </c>
      <c r="HJ117" s="12">
        <f>INDEX('O3-8hr'!$A:$Y,$IU117+HJ$23-$G$23,$IT117)</f>
        <v>36.000000000000007</v>
      </c>
      <c r="HK117" s="12">
        <f>INDEX('O3-8hr'!$A:$Y,$IU117+HK$23-$G$23,$IT117)</f>
        <v>26.000000000000004</v>
      </c>
      <c r="HL117" s="12">
        <f>INDEX('O3-8hr'!$A:$Y,$IU117+HL$23-$G$23,$IT117)</f>
        <v>27</v>
      </c>
      <c r="HM117" s="12">
        <f>INDEX('O3-8hr'!$A:$Y,$IU117+HM$23-$G$23,$IT117)</f>
        <v>22.000000000000004</v>
      </c>
      <c r="HN117" s="12">
        <f>INDEX('O3-8hr'!$A:$Y,$IU117+HN$23-$G$23,$IT117)</f>
        <v>21</v>
      </c>
      <c r="HO117" s="12">
        <f>INDEX('O3-8hr'!$A:$Y,$IU117+HO$23-$G$23,$IT117)</f>
        <v>16</v>
      </c>
      <c r="HP117" s="12">
        <f>INDEX('O3-8hr'!$A:$Y,$IU117+HP$23-$G$23,$IT117)</f>
        <v>30</v>
      </c>
      <c r="HQ117" s="12">
        <f>INDEX('O3-8hr'!$A:$Y,$IU117+HQ$23-$G$23,$IT117)</f>
        <v>34</v>
      </c>
      <c r="HR117" s="12">
        <f>INDEX('O3-8hr'!$A:$Y,$IU117+HR$23-$G$23,$IT117)</f>
        <v>33</v>
      </c>
      <c r="HS117" s="12">
        <f>INDEX('O3-8hr'!$A:$Y,$IU117+HS$23-$G$23,$IT117)</f>
        <v>32</v>
      </c>
      <c r="HT117" s="12">
        <f>INDEX('O3-8hr'!$A:$Y,$IU117+HT$23-$G$23,$IT117)</f>
        <v>33</v>
      </c>
      <c r="HU117" s="12">
        <f>INDEX('O3-8hr'!$A:$Y,$IU117+HU$23-$G$23,$IT117)</f>
        <v>40</v>
      </c>
      <c r="HV117" s="12">
        <f>INDEX('O3-8hr'!$A:$Y,$IU117+HV$23-$G$23,$IT117)</f>
        <v>31</v>
      </c>
      <c r="HW117" s="12">
        <f>INDEX('O3-8hr'!$A:$Y,$IU117+HW$23-$G$23,$IT117)</f>
        <v>41</v>
      </c>
      <c r="HX117" s="12">
        <f>INDEX('O3-8hr'!$A:$Y,$IU117+HX$23-$G$23,$IT117)</f>
        <v>47</v>
      </c>
      <c r="HY117" s="12">
        <f>INDEX('O3-8hr'!$A:$Y,$IU117+HY$23-$G$23,$IT117)</f>
        <v>36.000000000000007</v>
      </c>
      <c r="HZ117" s="12">
        <f>INDEX('O3-8hr'!$A:$Y,$IU117+HZ$23-$G$23,$IT117)</f>
        <v>17</v>
      </c>
      <c r="IA117" s="12">
        <f>INDEX('O3-8hr'!$A:$Y,$IU117+IA$23-$G$23,$IT117)</f>
        <v>33</v>
      </c>
      <c r="IB117" s="12">
        <f>INDEX('O3-8hr'!$A:$Y,$IU117+IB$23-$G$23,$IT117)</f>
        <v>38</v>
      </c>
      <c r="IC117" s="12">
        <f>INDEX('O3-8hr'!$A:$Y,$IU117+IC$23-$G$23,$IT117)</f>
        <v>27</v>
      </c>
      <c r="ID117" s="12">
        <f>INDEX('O3-8hr'!$A:$Y,$IU117+ID$23-$G$23,$IT117)</f>
        <v>31</v>
      </c>
      <c r="IE117" s="12">
        <f>INDEX('O3-8hr'!$A:$Y,$IU117+IE$23-$G$23,$IT117)</f>
        <v>33</v>
      </c>
      <c r="IF117" s="12">
        <f>INDEX('O3-8hr'!$A:$Y,$IU117+IF$23-$G$23,$IT117)</f>
        <v>39</v>
      </c>
      <c r="IG117" s="12">
        <f>INDEX('O3-8hr'!$A:$Y,$IU117+IG$23-$G$23,$IT117)</f>
        <v>48</v>
      </c>
      <c r="IH117" s="12">
        <f>INDEX('O3-8hr'!$A:$Y,$IU117+IH$23-$G$23,$IT117)</f>
        <v>44.000000000000007</v>
      </c>
      <c r="II117" s="12">
        <f>INDEX('O3-8hr'!$A:$Y,$IU117+II$23-$G$23,$IT117)</f>
        <v>40</v>
      </c>
      <c r="IJ117" s="12">
        <f>INDEX('O3-8hr'!$A:$Y,$IU117+IJ$23-$G$23,$IT117)</f>
        <v>30</v>
      </c>
      <c r="IK117" s="12">
        <f>INDEX('O3-8hr'!$A:$Y,$IU117+IK$23-$G$23,$IT117)</f>
        <v>28</v>
      </c>
      <c r="IL117" s="12">
        <f>INDEX('O3-8hr'!$A:$Y,$IU117+IL$23-$G$23,$IT117)</f>
        <v>28</v>
      </c>
      <c r="IM117" s="12">
        <f>INDEX('O3-8hr'!$A:$Y,$IU117+IM$23-$G$23,$IT117)</f>
        <v>26.000000000000004</v>
      </c>
      <c r="IN117" s="12">
        <f>INDEX('O3-8hr'!$A:$Y,$IU117+IN$23-$G$23,$IT117)</f>
        <v>29</v>
      </c>
      <c r="IO117" s="12">
        <f>INDEX('O3-8hr'!$A:$Y,$IU117+IO$23-$G$23,$IT117)</f>
        <v>36.000000000000007</v>
      </c>
      <c r="IP117" s="12">
        <f>INDEX('O3-8hr'!$A:$Y,$IU117+IP$23-$G$23,$IT117)</f>
        <v>29</v>
      </c>
      <c r="IQ117" s="17">
        <f>INDEX('O3-8hr'!$A:$Y,$IU117+IQ$23-$G$23,$IT117)</f>
        <v>29</v>
      </c>
      <c r="IR117" s="26">
        <f t="shared" si="60"/>
        <v>81</v>
      </c>
      <c r="IT117" s="26">
        <f>MATCH($B117,'O3-8hr'!$1:$1,0)</f>
        <v>18</v>
      </c>
      <c r="IU117" s="38">
        <f>MATCH(DATE($A117,$IT$19,$IU$19),'O3-8hr'!$B:$B,0)</f>
        <v>65</v>
      </c>
    </row>
    <row r="118" spans="1:255" ht="12.75" customHeight="1" x14ac:dyDescent="0.2">
      <c r="A118" s="26">
        <v>2015</v>
      </c>
      <c r="B118" s="26">
        <v>420170012</v>
      </c>
      <c r="C118" s="88">
        <f>INDEX(Sites!$A:$N,MATCH($B118,Sites!$A:$A,0),2)</f>
        <v>40.107222</v>
      </c>
      <c r="D118" s="26" t="str">
        <f>INDEX(Sites!$A:$N,MATCH($B118,Sites!$A:$A,0),4)</f>
        <v>PA</v>
      </c>
      <c r="E118" s="26" t="str">
        <f>INDEX(Sites!$A:$N,MATCH($B118,Sites!$A:$A,0),10)</f>
        <v>12.0</v>
      </c>
      <c r="F118" s="148" t="str">
        <f>INDEX(Sites!$A:$N,MATCH($B118,Sites!$A:$A,0),6)</f>
        <v>Bucks (BRIS)</v>
      </c>
      <c r="G118" s="18">
        <f>INDEX('O3-8hr'!$A:$Y,$IU118+G$23-$G$23,$IT118)</f>
        <v>36.000000000000007</v>
      </c>
      <c r="H118" s="12">
        <f>INDEX('O3-8hr'!$A:$Y,$IU118+H$23-$G$23,$IT118)</f>
        <v>48</v>
      </c>
      <c r="I118" s="12">
        <f>INDEX('O3-8hr'!$A:$Y,$IU118+I$23-$G$23,$IT118)</f>
        <v>40</v>
      </c>
      <c r="J118" s="12">
        <f>INDEX('O3-8hr'!$A:$Y,$IU118+J$23-$G$23,$IT118)</f>
        <v>21</v>
      </c>
      <c r="K118" s="12">
        <f>INDEX('O3-8hr'!$A:$Y,$IU118+K$23-$G$23,$IT118)</f>
        <v>36.000000000000007</v>
      </c>
      <c r="L118" s="12">
        <f>INDEX('O3-8hr'!$A:$Y,$IU118+L$23-$G$23,$IT118)</f>
        <v>35</v>
      </c>
      <c r="M118" s="12">
        <f>INDEX('O3-8hr'!$A:$Y,$IU118+M$23-$G$23,$IT118)</f>
        <v>43</v>
      </c>
      <c r="N118" s="12">
        <f>INDEX('O3-8hr'!$A:$Y,$IU118+N$23-$G$23,$IT118)</f>
        <v>57</v>
      </c>
      <c r="O118" s="12">
        <f>INDEX('O3-8hr'!$A:$Y,$IU118+O$23-$G$23,$IT118)</f>
        <v>49</v>
      </c>
      <c r="P118" s="12">
        <f>INDEX('O3-8hr'!$A:$Y,$IU118+P$23-$G$23,$IT118)</f>
        <v>43</v>
      </c>
      <c r="Q118" s="12">
        <f>INDEX('O3-8hr'!$A:$Y,$IU118+Q$23-$G$23,$IT118)</f>
        <v>49</v>
      </c>
      <c r="R118" s="12">
        <f>INDEX('O3-8hr'!$A:$Y,$IU118+R$23-$G$23,$IT118)</f>
        <v>47</v>
      </c>
      <c r="S118" s="12">
        <f>INDEX('O3-8hr'!$A:$Y,$IU118+S$23-$G$23,$IT118)</f>
        <v>44.000000000000007</v>
      </c>
      <c r="T118" s="12">
        <f>INDEX('O3-8hr'!$A:$Y,$IU118+T$23-$G$23,$IT118)</f>
        <v>33</v>
      </c>
      <c r="U118" s="12">
        <f>INDEX('O3-8hr'!$A:$Y,$IU118+U$23-$G$23,$IT118)</f>
        <v>40</v>
      </c>
      <c r="V118" s="12">
        <f>INDEX('O3-8hr'!$A:$Y,$IU118+V$23-$G$23,$IT118)</f>
        <v>33</v>
      </c>
      <c r="W118" s="12">
        <f>INDEX('O3-8hr'!$A:$Y,$IU118+W$23-$G$23,$IT118)</f>
        <v>43</v>
      </c>
      <c r="X118" s="12">
        <f>INDEX('O3-8hr'!$A:$Y,$IU118+X$23-$G$23,$IT118)</f>
        <v>45.000000000000007</v>
      </c>
      <c r="Y118" s="12">
        <f>INDEX('O3-8hr'!$A:$Y,$IU118+Y$23-$G$23,$IT118)</f>
        <v>45.000000000000007</v>
      </c>
      <c r="Z118" s="12">
        <f>INDEX('O3-8hr'!$A:$Y,$IU118+Z$23-$G$23,$IT118)</f>
        <v>35</v>
      </c>
      <c r="AA118" s="12">
        <f>INDEX('O3-8hr'!$A:$Y,$IU118+AA$23-$G$23,$IT118)</f>
        <v>38</v>
      </c>
      <c r="AB118" s="12">
        <f>INDEX('O3-8hr'!$A:$Y,$IU118+AB$23-$G$23,$IT118)</f>
        <v>45.000000000000007</v>
      </c>
      <c r="AC118" s="12">
        <f>INDEX('O3-8hr'!$A:$Y,$IU118+AC$23-$G$23,$IT118)</f>
        <v>40</v>
      </c>
      <c r="AD118" s="12">
        <f>INDEX('O3-8hr'!$A:$Y,$IU118+AD$23-$G$23,$IT118)</f>
        <v>31</v>
      </c>
      <c r="AE118" s="12">
        <f>INDEX('O3-8hr'!$A:$Y,$IU118+AE$23-$G$23,$IT118)</f>
        <v>35</v>
      </c>
      <c r="AF118" s="12">
        <f>INDEX('O3-8hr'!$A:$Y,$IU118+AF$23-$G$23,$IT118)</f>
        <v>33</v>
      </c>
      <c r="AG118" s="12">
        <f>INDEX('O3-8hr'!$A:$Y,$IU118+AG$23-$G$23,$IT118)</f>
        <v>33</v>
      </c>
      <c r="AH118" s="12">
        <f>INDEX('O3-8hr'!$A:$Y,$IU118+AH$23-$G$23,$IT118)</f>
        <v>39</v>
      </c>
      <c r="AI118" s="12">
        <f>INDEX('O3-8hr'!$A:$Y,$IU118+AI$23-$G$23,$IT118)</f>
        <v>46</v>
      </c>
      <c r="AJ118" s="12">
        <f>INDEX('O3-8hr'!$A:$Y,$IU118+AJ$23-$G$23,$IT118)</f>
        <v>33</v>
      </c>
      <c r="AK118" s="12">
        <f>INDEX('O3-8hr'!$A:$Y,$IU118+AK$23-$G$23,$IT118)</f>
        <v>34</v>
      </c>
      <c r="AL118" s="12">
        <f>INDEX('O3-8hr'!$A:$Y,$IU118+AL$23-$G$23,$IT118)</f>
        <v>43</v>
      </c>
      <c r="AM118" s="12" t="str">
        <f>INDEX('O3-8hr'!$A:$Y,$IU118+AM$23-$G$23,$IT118)</f>
        <v/>
      </c>
      <c r="AN118" s="12">
        <f>INDEX('O3-8hr'!$A:$Y,$IU118+AN$23-$G$23,$IT118)</f>
        <v>27</v>
      </c>
      <c r="AO118" s="12">
        <f>INDEX('O3-8hr'!$A:$Y,$IU118+AO$23-$G$23,$IT118)</f>
        <v>38</v>
      </c>
      <c r="AP118" s="12">
        <f>INDEX('O3-8hr'!$A:$Y,$IU118+AP$23-$G$23,$IT118)</f>
        <v>46</v>
      </c>
      <c r="AQ118" s="12">
        <f>INDEX('O3-8hr'!$A:$Y,$IU118+AQ$23-$G$23,$IT118)</f>
        <v>50</v>
      </c>
      <c r="AR118" s="12">
        <f>INDEX('O3-8hr'!$A:$Y,$IU118+AR$23-$G$23,$IT118)</f>
        <v>34</v>
      </c>
      <c r="AS118" s="12">
        <f>INDEX('O3-8hr'!$A:$Y,$IU118+AS$23-$G$23,$IT118)</f>
        <v>39</v>
      </c>
      <c r="AT118" s="12">
        <f>INDEX('O3-8hr'!$A:$Y,$IU118+AT$23-$G$23,$IT118)</f>
        <v>38</v>
      </c>
      <c r="AU118" s="12">
        <f>INDEX('O3-8hr'!$A:$Y,$IU118+AU$23-$G$23,$IT118)</f>
        <v>25</v>
      </c>
      <c r="AV118" s="12">
        <f>INDEX('O3-8hr'!$A:$Y,$IU118+AV$23-$G$23,$IT118)</f>
        <v>48</v>
      </c>
      <c r="AW118" s="12">
        <f>INDEX('O3-8hr'!$A:$Y,$IU118+AW$23-$G$23,$IT118)</f>
        <v>53.000000000000007</v>
      </c>
      <c r="AX118" s="12">
        <f>INDEX('O3-8hr'!$A:$Y,$IU118+AX$23-$G$23,$IT118)</f>
        <v>54</v>
      </c>
      <c r="AY118" s="12">
        <f>INDEX('O3-8hr'!$A:$Y,$IU118+AY$23-$G$23,$IT118)</f>
        <v>35</v>
      </c>
      <c r="AZ118" s="12">
        <f>INDEX('O3-8hr'!$A:$Y,$IU118+AZ$23-$G$23,$IT118)</f>
        <v>49</v>
      </c>
      <c r="BA118" s="12">
        <f>INDEX('O3-8hr'!$A:$Y,$IU118+BA$23-$G$23,$IT118)</f>
        <v>52.000000000000007</v>
      </c>
      <c r="BB118" s="12">
        <f>INDEX('O3-8hr'!$A:$Y,$IU118+BB$23-$G$23,$IT118)</f>
        <v>41</v>
      </c>
      <c r="BC118" s="12">
        <f>INDEX('O3-8hr'!$A:$Y,$IU118+BC$23-$G$23,$IT118)</f>
        <v>62</v>
      </c>
      <c r="BD118" s="12">
        <f>INDEX('O3-8hr'!$A:$Y,$IU118+BD$23-$G$23,$IT118)</f>
        <v>44.000000000000007</v>
      </c>
      <c r="BE118" s="12">
        <f>INDEX('O3-8hr'!$A:$Y,$IU118+BE$23-$G$23,$IT118)</f>
        <v>36.000000000000007</v>
      </c>
      <c r="BF118" s="12">
        <f>INDEX('O3-8hr'!$A:$Y,$IU118+BF$23-$G$23,$IT118)</f>
        <v>39</v>
      </c>
      <c r="BG118" s="12" t="str">
        <f>INDEX('O3-8hr'!$A:$Y,$IU118+BG$23-$G$23,$IT118)</f>
        <v/>
      </c>
      <c r="BH118" s="12" t="str">
        <f>INDEX('O3-8hr'!$A:$Y,$IU118+BH$23-$G$23,$IT118)</f>
        <v/>
      </c>
      <c r="BI118" s="12">
        <f>INDEX('O3-8hr'!$A:$Y,$IU118+BI$23-$G$23,$IT118)</f>
        <v>47</v>
      </c>
      <c r="BJ118" s="12">
        <f>INDEX('O3-8hr'!$A:$Y,$IU118+BJ$23-$G$23,$IT118)</f>
        <v>43</v>
      </c>
      <c r="BK118" s="12">
        <f>INDEX('O3-8hr'!$A:$Y,$IU118+BK$23-$G$23,$IT118)</f>
        <v>44.000000000000007</v>
      </c>
      <c r="BL118" s="12">
        <f>INDEX('O3-8hr'!$A:$Y,$IU118+BL$23-$G$23,$IT118)</f>
        <v>39</v>
      </c>
      <c r="BM118" s="12">
        <f>INDEX('O3-8hr'!$A:$Y,$IU118+BM$23-$G$23,$IT118)</f>
        <v>47</v>
      </c>
      <c r="BN118" s="12">
        <f>INDEX('O3-8hr'!$A:$Y,$IU118+BN$23-$G$23,$IT118)</f>
        <v>52.000000000000007</v>
      </c>
      <c r="BO118" s="12">
        <f>INDEX('O3-8hr'!$A:$Y,$IU118+BO$23-$G$23,$IT118)</f>
        <v>41</v>
      </c>
      <c r="BP118" s="12">
        <f>INDEX('O3-8hr'!$A:$Y,$IU118+BP$23-$G$23,$IT118)</f>
        <v>39</v>
      </c>
      <c r="BQ118" s="12">
        <f>INDEX('O3-8hr'!$A:$Y,$IU118+BQ$23-$G$23,$IT118)</f>
        <v>49</v>
      </c>
      <c r="BR118" s="12">
        <f>INDEX('O3-8hr'!$A:$Y,$IU118+BR$23-$G$23,$IT118)</f>
        <v>54</v>
      </c>
      <c r="BS118" s="12">
        <f>INDEX('O3-8hr'!$A:$Y,$IU118+BS$23-$G$23,$IT118)</f>
        <v>64</v>
      </c>
      <c r="BT118" s="12">
        <f>INDEX('O3-8hr'!$A:$Y,$IU118+BT$23-$G$23,$IT118)</f>
        <v>67</v>
      </c>
      <c r="BU118" s="12">
        <f>INDEX('O3-8hr'!$A:$Y,$IU118+BU$23-$G$23,$IT118)</f>
        <v>50</v>
      </c>
      <c r="BV118" s="12">
        <f>INDEX('O3-8hr'!$A:$Y,$IU118+BV$23-$G$23,$IT118)</f>
        <v>64</v>
      </c>
      <c r="BW118" s="12">
        <f>INDEX('O3-8hr'!$A:$Y,$IU118+BW$23-$G$23,$IT118)</f>
        <v>72.000000000000014</v>
      </c>
      <c r="BX118" s="12">
        <f>INDEX('O3-8hr'!$A:$Y,$IU118+BX$23-$G$23,$IT118)</f>
        <v>32</v>
      </c>
      <c r="BY118" s="12">
        <f>INDEX('O3-8hr'!$A:$Y,$IU118+BY$23-$G$23,$IT118)</f>
        <v>27</v>
      </c>
      <c r="BZ118" s="12">
        <f>INDEX('O3-8hr'!$A:$Y,$IU118+BZ$23-$G$23,$IT118)</f>
        <v>25</v>
      </c>
      <c r="CA118" s="12">
        <f>INDEX('O3-8hr'!$A:$Y,$IU118+CA$23-$G$23,$IT118)</f>
        <v>56</v>
      </c>
      <c r="CB118" s="12">
        <f>INDEX('O3-8hr'!$A:$Y,$IU118+CB$23-$G$23,$IT118)</f>
        <v>32</v>
      </c>
      <c r="CC118" s="12">
        <f>INDEX('O3-8hr'!$A:$Y,$IU118+CC$23-$G$23,$IT118)</f>
        <v>57</v>
      </c>
      <c r="CD118" s="12">
        <f>INDEX('O3-8hr'!$A:$Y,$IU118+CD$23-$G$23,$IT118)</f>
        <v>65</v>
      </c>
      <c r="CE118" s="12">
        <f>INDEX('O3-8hr'!$A:$Y,$IU118+CE$23-$G$23,$IT118)</f>
        <v>61.000000000000007</v>
      </c>
      <c r="CF118" s="12">
        <f>INDEX('O3-8hr'!$A:$Y,$IU118+CF$23-$G$23,$IT118)</f>
        <v>46</v>
      </c>
      <c r="CG118" s="12">
        <f>INDEX('O3-8hr'!$A:$Y,$IU118+CG$23-$G$23,$IT118)</f>
        <v>41</v>
      </c>
      <c r="CH118" s="12">
        <f>INDEX('O3-8hr'!$A:$Y,$IU118+CH$23-$G$23,$IT118)</f>
        <v>45.000000000000007</v>
      </c>
      <c r="CI118" s="12">
        <f>INDEX('O3-8hr'!$A:$Y,$IU118+CI$23-$G$23,$IT118)</f>
        <v>36.000000000000007</v>
      </c>
      <c r="CJ118" s="12">
        <f>INDEX('O3-8hr'!$A:$Y,$IU118+CJ$23-$G$23,$IT118)</f>
        <v>26.000000000000004</v>
      </c>
      <c r="CK118" s="12">
        <f>INDEX('O3-8hr'!$A:$Y,$IU118+CK$23-$G$23,$IT118)</f>
        <v>55</v>
      </c>
      <c r="CL118" s="12">
        <f>INDEX('O3-8hr'!$A:$Y,$IU118+CL$23-$G$23,$IT118)</f>
        <v>50</v>
      </c>
      <c r="CM118" s="12">
        <f>INDEX('O3-8hr'!$A:$Y,$IU118+CM$23-$G$23,$IT118)</f>
        <v>68</v>
      </c>
      <c r="CN118" s="12">
        <f>INDEX('O3-8hr'!$A:$Y,$IU118+CN$23-$G$23,$IT118)</f>
        <v>58</v>
      </c>
      <c r="CO118" s="12">
        <f>INDEX('O3-8hr'!$A:$Y,$IU118+CO$23-$G$23,$IT118)</f>
        <v>59.000000000000007</v>
      </c>
      <c r="CP118" s="12">
        <f>INDEX('O3-8hr'!$A:$Y,$IU118+CP$23-$G$23,$IT118)</f>
        <v>39</v>
      </c>
      <c r="CQ118" s="12">
        <f>INDEX('O3-8hr'!$A:$Y,$IU118+CQ$23-$G$23,$IT118)</f>
        <v>56</v>
      </c>
      <c r="CR118" s="12">
        <f>INDEX('O3-8hr'!$A:$Y,$IU118+CR$23-$G$23,$IT118)</f>
        <v>57</v>
      </c>
      <c r="CS118" s="12">
        <f>INDEX('O3-8hr'!$A:$Y,$IU118+CS$23-$G$23,$IT118)</f>
        <v>37.000000000000007</v>
      </c>
      <c r="CT118" s="12">
        <f>INDEX('O3-8hr'!$A:$Y,$IU118+CT$23-$G$23,$IT118)</f>
        <v>40</v>
      </c>
      <c r="CU118" s="12">
        <f>INDEX('O3-8hr'!$A:$Y,$IU118+CU$23-$G$23,$IT118)</f>
        <v>19</v>
      </c>
      <c r="CV118" s="12">
        <f>INDEX('O3-8hr'!$A:$Y,$IU118+CV$23-$G$23,$IT118)</f>
        <v>10</v>
      </c>
      <c r="CW118" s="12">
        <f>INDEX('O3-8hr'!$A:$Y,$IU118+CW$23-$G$23,$IT118)</f>
        <v>35</v>
      </c>
      <c r="CX118" s="12">
        <f>INDEX('O3-8hr'!$A:$Y,$IU118+CX$23-$G$23,$IT118)</f>
        <v>34</v>
      </c>
      <c r="CY118" s="12">
        <f>INDEX('O3-8hr'!$A:$Y,$IU118+CY$23-$G$23,$IT118)</f>
        <v>32</v>
      </c>
      <c r="CZ118" s="12">
        <f>INDEX('O3-8hr'!$A:$Y,$IU118+CZ$23-$G$23,$IT118)</f>
        <v>44.000000000000007</v>
      </c>
      <c r="DA118" s="12">
        <f>INDEX('O3-8hr'!$A:$Y,$IU118+DA$23-$G$23,$IT118)</f>
        <v>41</v>
      </c>
      <c r="DB118" s="12">
        <f>INDEX('O3-8hr'!$A:$Y,$IU118+DB$23-$G$23,$IT118)</f>
        <v>50</v>
      </c>
      <c r="DC118" s="12">
        <f>INDEX('O3-8hr'!$A:$Y,$IU118+DC$23-$G$23,$IT118)</f>
        <v>58</v>
      </c>
      <c r="DD118" s="12">
        <f>INDEX('O3-8hr'!$A:$Y,$IU118+DD$23-$G$23,$IT118)</f>
        <v>68</v>
      </c>
      <c r="DE118" s="12">
        <f>INDEX('O3-8hr'!$A:$Y,$IU118+DE$23-$G$23,$IT118)</f>
        <v>91</v>
      </c>
      <c r="DF118" s="12">
        <f>INDEX('O3-8hr'!$A:$Y,$IU118+DF$23-$G$23,$IT118)</f>
        <v>52.000000000000007</v>
      </c>
      <c r="DG118" s="12">
        <f>INDEX('O3-8hr'!$A:$Y,$IU118+DG$23-$G$23,$IT118)</f>
        <v>49</v>
      </c>
      <c r="DH118" s="12">
        <f>INDEX('O3-8hr'!$A:$Y,$IU118+DH$23-$G$23,$IT118)</f>
        <v>60</v>
      </c>
      <c r="DI118" s="12" t="str">
        <f>INDEX('O3-8hr'!$A:$Y,$IU118+DI$23-$G$23,$IT118)</f>
        <v/>
      </c>
      <c r="DJ118" s="12">
        <f>INDEX('O3-8hr'!$A:$Y,$IU118+DJ$23-$G$23,$IT118)</f>
        <v>41</v>
      </c>
      <c r="DK118" s="12">
        <f>INDEX('O3-8hr'!$A:$Y,$IU118+DK$23-$G$23,$IT118)</f>
        <v>40</v>
      </c>
      <c r="DL118" s="12">
        <f>INDEX('O3-8hr'!$A:$Y,$IU118+DL$23-$G$23,$IT118)</f>
        <v>33</v>
      </c>
      <c r="DM118" s="12">
        <f>INDEX('O3-8hr'!$A:$Y,$IU118+DM$23-$G$23,$IT118)</f>
        <v>44.000000000000007</v>
      </c>
      <c r="DN118" s="12">
        <f>INDEX('O3-8hr'!$A:$Y,$IU118+DN$23-$G$23,$IT118)</f>
        <v>42</v>
      </c>
      <c r="DO118" s="12">
        <f>INDEX('O3-8hr'!$A:$Y,$IU118+DO$23-$G$23,$IT118)</f>
        <v>42</v>
      </c>
      <c r="DP118" s="12">
        <f>INDEX('O3-8hr'!$A:$Y,$IU118+DP$23-$G$23,$IT118)</f>
        <v>62</v>
      </c>
      <c r="DQ118" s="12">
        <f>INDEX('O3-8hr'!$A:$Y,$IU118+DQ$23-$G$23,$IT118)</f>
        <v>54</v>
      </c>
      <c r="DR118" s="12">
        <f>INDEX('O3-8hr'!$A:$Y,$IU118+DR$23-$G$23,$IT118)</f>
        <v>50</v>
      </c>
      <c r="DS118" s="12">
        <f>INDEX('O3-8hr'!$A:$Y,$IU118+DS$23-$G$23,$IT118)</f>
        <v>59.000000000000007</v>
      </c>
      <c r="DT118" s="12">
        <f>INDEX('O3-8hr'!$A:$Y,$IU118+DT$23-$G$23,$IT118)</f>
        <v>67</v>
      </c>
      <c r="DU118" s="12">
        <f>INDEX('O3-8hr'!$A:$Y,$IU118+DU$23-$G$23,$IT118)</f>
        <v>35</v>
      </c>
      <c r="DV118" s="12">
        <f>INDEX('O3-8hr'!$A:$Y,$IU118+DV$23-$G$23,$IT118)</f>
        <v>39</v>
      </c>
      <c r="DW118" s="12">
        <f>INDEX('O3-8hr'!$A:$Y,$IU118+DW$23-$G$23,$IT118)</f>
        <v>42</v>
      </c>
      <c r="DX118" s="12">
        <f>INDEX('O3-8hr'!$A:$Y,$IU118+DX$23-$G$23,$IT118)</f>
        <v>47</v>
      </c>
      <c r="DY118" s="12">
        <f>INDEX('O3-8hr'!$A:$Y,$IU118+DY$23-$G$23,$IT118)</f>
        <v>65</v>
      </c>
      <c r="DZ118" s="12">
        <f>INDEX('O3-8hr'!$A:$Y,$IU118+DZ$23-$G$23,$IT118)</f>
        <v>30</v>
      </c>
      <c r="EA118" s="12">
        <f>INDEX('O3-8hr'!$A:$Y,$IU118+EA$23-$G$23,$IT118)</f>
        <v>59.000000000000007</v>
      </c>
      <c r="EB118" s="12">
        <f>INDEX('O3-8hr'!$A:$Y,$IU118+EB$23-$G$23,$IT118)</f>
        <v>50</v>
      </c>
      <c r="EC118" s="12">
        <f>INDEX('O3-8hr'!$A:$Y,$IU118+EC$23-$G$23,$IT118)</f>
        <v>67</v>
      </c>
      <c r="ED118" s="12">
        <f>INDEX('O3-8hr'!$A:$Y,$IU118+ED$23-$G$23,$IT118)</f>
        <v>37.000000000000007</v>
      </c>
      <c r="EE118" s="12">
        <f>INDEX('O3-8hr'!$A:$Y,$IU118+EE$23-$G$23,$IT118)</f>
        <v>62</v>
      </c>
      <c r="EF118" s="12">
        <f>INDEX('O3-8hr'!$A:$Y,$IU118+EF$23-$G$23,$IT118)</f>
        <v>38</v>
      </c>
      <c r="EG118" s="12">
        <f>INDEX('O3-8hr'!$A:$Y,$IU118+EG$23-$G$23,$IT118)</f>
        <v>49</v>
      </c>
      <c r="EH118" s="12">
        <f>INDEX('O3-8hr'!$A:$Y,$IU118+EH$23-$G$23,$IT118)</f>
        <v>47</v>
      </c>
      <c r="EI118" s="12">
        <f>INDEX('O3-8hr'!$A:$Y,$IU118+EI$23-$G$23,$IT118)</f>
        <v>59.000000000000007</v>
      </c>
      <c r="EJ118" s="12">
        <f>INDEX('O3-8hr'!$A:$Y,$IU118+EJ$23-$G$23,$IT118)</f>
        <v>61.000000000000007</v>
      </c>
      <c r="EK118" s="12">
        <f>INDEX('O3-8hr'!$A:$Y,$IU118+EK$23-$G$23,$IT118)</f>
        <v>58</v>
      </c>
      <c r="EL118" s="12">
        <f>INDEX('O3-8hr'!$A:$Y,$IU118+EL$23-$G$23,$IT118)</f>
        <v>43</v>
      </c>
      <c r="EM118" s="12">
        <f>INDEX('O3-8hr'!$A:$Y,$IU118+EM$23-$G$23,$IT118)</f>
        <v>32</v>
      </c>
      <c r="EN118" s="12">
        <f>INDEX('O3-8hr'!$A:$Y,$IU118+EN$23-$G$23,$IT118)</f>
        <v>60</v>
      </c>
      <c r="EO118" s="12">
        <f>INDEX('O3-8hr'!$A:$Y,$IU118+EO$23-$G$23,$IT118)</f>
        <v>62</v>
      </c>
      <c r="EP118" s="12">
        <f>INDEX('O3-8hr'!$A:$Y,$IU118+EP$23-$G$23,$IT118)</f>
        <v>50</v>
      </c>
      <c r="EQ118" s="12">
        <f>INDEX('O3-8hr'!$A:$Y,$IU118+EQ$23-$G$23,$IT118)</f>
        <v>73.000000000000014</v>
      </c>
      <c r="ER118" s="12">
        <f>INDEX('O3-8hr'!$A:$Y,$IU118+ER$23-$G$23,$IT118)</f>
        <v>56</v>
      </c>
      <c r="ES118" s="12">
        <f>INDEX('O3-8hr'!$A:$Y,$IU118+ES$23-$G$23,$IT118)</f>
        <v>62</v>
      </c>
      <c r="ET118" s="12">
        <f>INDEX('O3-8hr'!$A:$Y,$IU118+ET$23-$G$23,$IT118)</f>
        <v>44.000000000000007</v>
      </c>
      <c r="EU118" s="12">
        <f>INDEX('O3-8hr'!$A:$Y,$IU118+EU$23-$G$23,$IT118)</f>
        <v>50</v>
      </c>
      <c r="EV118" s="12">
        <f>INDEX('O3-8hr'!$A:$Y,$IU118+EV$23-$G$23,$IT118)</f>
        <v>44.000000000000007</v>
      </c>
      <c r="EW118" s="12">
        <f>INDEX('O3-8hr'!$A:$Y,$IU118+EW$23-$G$23,$IT118)</f>
        <v>56</v>
      </c>
      <c r="EX118" s="12">
        <f>INDEX('O3-8hr'!$A:$Y,$IU118+EX$23-$G$23,$IT118)</f>
        <v>58</v>
      </c>
      <c r="EY118" s="12">
        <f>INDEX('O3-8hr'!$A:$Y,$IU118+EY$23-$G$23,$IT118)</f>
        <v>55</v>
      </c>
      <c r="EZ118" s="12">
        <f>INDEX('O3-8hr'!$A:$Y,$IU118+EZ$23-$G$23,$IT118)</f>
        <v>70</v>
      </c>
      <c r="FA118" s="12">
        <f>INDEX('O3-8hr'!$A:$Y,$IU118+FA$23-$G$23,$IT118)</f>
        <v>76</v>
      </c>
      <c r="FB118" s="12">
        <f>INDEX('O3-8hr'!$A:$Y,$IU118+FB$23-$G$23,$IT118)</f>
        <v>40</v>
      </c>
      <c r="FC118" s="12">
        <f>INDEX('O3-8hr'!$A:$Y,$IU118+FC$23-$G$23,$IT118)</f>
        <v>49</v>
      </c>
      <c r="FD118" s="12">
        <f>INDEX('O3-8hr'!$A:$Y,$IU118+FD$23-$G$23,$IT118)</f>
        <v>61.000000000000007</v>
      </c>
      <c r="FE118" s="12">
        <f>INDEX('O3-8hr'!$A:$Y,$IU118+FE$23-$G$23,$IT118)</f>
        <v>54</v>
      </c>
      <c r="FF118" s="12">
        <f>INDEX('O3-8hr'!$A:$Y,$IU118+FF$23-$G$23,$IT118)</f>
        <v>58</v>
      </c>
      <c r="FG118" s="12">
        <f>INDEX('O3-8hr'!$A:$Y,$IU118+FG$23-$G$23,$IT118)</f>
        <v>60</v>
      </c>
      <c r="FH118" s="12">
        <f>INDEX('O3-8hr'!$A:$Y,$IU118+FH$23-$G$23,$IT118)</f>
        <v>60</v>
      </c>
      <c r="FI118" s="12">
        <f>INDEX('O3-8hr'!$A:$Y,$IU118+FI$23-$G$23,$IT118)</f>
        <v>52.000000000000007</v>
      </c>
      <c r="FJ118" s="12">
        <f>INDEX('O3-8hr'!$A:$Y,$IU118+FJ$23-$G$23,$IT118)</f>
        <v>60</v>
      </c>
      <c r="FK118" s="12">
        <f>INDEX('O3-8hr'!$A:$Y,$IU118+FK$23-$G$23,$IT118)</f>
        <v>53.000000000000007</v>
      </c>
      <c r="FL118" s="12">
        <f>INDEX('O3-8hr'!$A:$Y,$IU118+FL$23-$G$23,$IT118)</f>
        <v>58</v>
      </c>
      <c r="FM118" s="12">
        <f>INDEX('O3-8hr'!$A:$Y,$IU118+FM$23-$G$23,$IT118)</f>
        <v>35</v>
      </c>
      <c r="FN118" s="12">
        <f>INDEX('O3-8hr'!$A:$Y,$IU118+FN$23-$G$23,$IT118)</f>
        <v>37.000000000000007</v>
      </c>
      <c r="FO118" s="12">
        <f>INDEX('O3-8hr'!$A:$Y,$IU118+FO$23-$G$23,$IT118)</f>
        <v>39</v>
      </c>
      <c r="FP118" s="12">
        <f>INDEX('O3-8hr'!$A:$Y,$IU118+FP$23-$G$23,$IT118)</f>
        <v>48</v>
      </c>
      <c r="FQ118" s="12">
        <f>INDEX('O3-8hr'!$A:$Y,$IU118+FQ$23-$G$23,$IT118)</f>
        <v>61.000000000000007</v>
      </c>
      <c r="FR118" s="12">
        <f>INDEX('O3-8hr'!$A:$Y,$IU118+FR$23-$G$23,$IT118)</f>
        <v>83</v>
      </c>
      <c r="FS118" s="12">
        <f>INDEX('O3-8hr'!$A:$Y,$IU118+FS$23-$G$23,$IT118)</f>
        <v>74.000000000000014</v>
      </c>
      <c r="FT118" s="12">
        <f>INDEX('O3-8hr'!$A:$Y,$IU118+FT$23-$G$23,$IT118)</f>
        <v>68</v>
      </c>
      <c r="FU118" s="12">
        <f>INDEX('O3-8hr'!$A:$Y,$IU118+FU$23-$G$23,$IT118)</f>
        <v>49</v>
      </c>
      <c r="FV118" s="12">
        <f>INDEX('O3-8hr'!$A:$Y,$IU118+FV$23-$G$23,$IT118)</f>
        <v>48</v>
      </c>
      <c r="FW118" s="12">
        <f>INDEX('O3-8hr'!$A:$Y,$IU118+FW$23-$G$23,$IT118)</f>
        <v>25</v>
      </c>
      <c r="FX118" s="12">
        <f>INDEX('O3-8hr'!$A:$Y,$IU118+FX$23-$G$23,$IT118)</f>
        <v>53.000000000000007</v>
      </c>
      <c r="FY118" s="12">
        <f>INDEX('O3-8hr'!$A:$Y,$IU118+FY$23-$G$23,$IT118)</f>
        <v>50</v>
      </c>
      <c r="FZ118" s="12">
        <f>INDEX('O3-8hr'!$A:$Y,$IU118+FZ$23-$G$23,$IT118)</f>
        <v>72.000000000000014</v>
      </c>
      <c r="GA118" s="12">
        <f>INDEX('O3-8hr'!$A:$Y,$IU118+GA$23-$G$23,$IT118)</f>
        <v>64</v>
      </c>
      <c r="GB118" s="12">
        <f>INDEX('O3-8hr'!$A:$Y,$IU118+GB$23-$G$23,$IT118)</f>
        <v>70</v>
      </c>
      <c r="GC118" s="12">
        <f>INDEX('O3-8hr'!$A:$Y,$IU118+GC$23-$G$23,$IT118)</f>
        <v>53.000000000000007</v>
      </c>
      <c r="GD118" s="12">
        <f>INDEX('O3-8hr'!$A:$Y,$IU118+GD$23-$G$23,$IT118)</f>
        <v>39</v>
      </c>
      <c r="GE118" s="12">
        <f>INDEX('O3-8hr'!$A:$Y,$IU118+GE$23-$G$23,$IT118)</f>
        <v>45.000000000000007</v>
      </c>
      <c r="GF118" s="12">
        <f>INDEX('O3-8hr'!$A:$Y,$IU118+GF$23-$G$23,$IT118)</f>
        <v>71.000000000000014</v>
      </c>
      <c r="GG118" s="12">
        <f>INDEX('O3-8hr'!$A:$Y,$IU118+GG$23-$G$23,$IT118)</f>
        <v>71.000000000000014</v>
      </c>
      <c r="GH118" s="12">
        <f>INDEX('O3-8hr'!$A:$Y,$IU118+GH$23-$G$23,$IT118)</f>
        <v>72.000000000000014</v>
      </c>
      <c r="GI118" s="12">
        <f>INDEX('O3-8hr'!$A:$Y,$IU118+GI$23-$G$23,$IT118)</f>
        <v>64</v>
      </c>
      <c r="GJ118" s="12">
        <f>INDEX('O3-8hr'!$A:$Y,$IU118+GJ$23-$G$23,$IT118)</f>
        <v>82</v>
      </c>
      <c r="GK118" s="12">
        <f>INDEX('O3-8hr'!$A:$Y,$IU118+GK$23-$G$23,$IT118)</f>
        <v>65</v>
      </c>
      <c r="GL118" s="12">
        <f>INDEX('O3-8hr'!$A:$Y,$IU118+GL$23-$G$23,$IT118)</f>
        <v>54</v>
      </c>
      <c r="GM118" s="12">
        <f>INDEX('O3-8hr'!$A:$Y,$IU118+GM$23-$G$23,$IT118)</f>
        <v>46</v>
      </c>
      <c r="GN118" s="12">
        <f>INDEX('O3-8hr'!$A:$Y,$IU118+GN$23-$G$23,$IT118)</f>
        <v>47</v>
      </c>
      <c r="GO118" s="12">
        <f>INDEX('O3-8hr'!$A:$Y,$IU118+GO$23-$G$23,$IT118)</f>
        <v>71.000000000000014</v>
      </c>
      <c r="GP118" s="12">
        <f>INDEX('O3-8hr'!$A:$Y,$IU118+GP$23-$G$23,$IT118)</f>
        <v>60</v>
      </c>
      <c r="GQ118" s="12">
        <f>INDEX('O3-8hr'!$A:$Y,$IU118+GQ$23-$G$23,$IT118)</f>
        <v>50</v>
      </c>
      <c r="GR118" s="12">
        <f>INDEX('O3-8hr'!$A:$Y,$IU118+GR$23-$G$23,$IT118)</f>
        <v>20</v>
      </c>
      <c r="GS118" s="12">
        <f>INDEX('O3-8hr'!$A:$Y,$IU118+GS$23-$G$23,$IT118)</f>
        <v>38</v>
      </c>
      <c r="GT118" s="12">
        <f>INDEX('O3-8hr'!$A:$Y,$IU118+GT$23-$G$23,$IT118)</f>
        <v>40</v>
      </c>
      <c r="GU118" s="12">
        <f>INDEX('O3-8hr'!$A:$Y,$IU118+GU$23-$G$23,$IT118)</f>
        <v>23</v>
      </c>
      <c r="GV118" s="12">
        <f>INDEX('O3-8hr'!$A:$Y,$IU118+GV$23-$G$23,$IT118)</f>
        <v>38</v>
      </c>
      <c r="GW118" s="12">
        <f>INDEX('O3-8hr'!$A:$Y,$IU118+GW$23-$G$23,$IT118)</f>
        <v>61.000000000000007</v>
      </c>
      <c r="GX118" s="12">
        <f>INDEX('O3-8hr'!$A:$Y,$IU118+GX$23-$G$23,$IT118)</f>
        <v>73.000000000000014</v>
      </c>
      <c r="GY118" s="12">
        <f>INDEX('O3-8hr'!$A:$Y,$IU118+GY$23-$G$23,$IT118)</f>
        <v>85</v>
      </c>
      <c r="GZ118" s="12">
        <f>INDEX('O3-8hr'!$A:$Y,$IU118+GZ$23-$G$23,$IT118)</f>
        <v>74.000000000000014</v>
      </c>
      <c r="HA118" s="12">
        <f>INDEX('O3-8hr'!$A:$Y,$IU118+HA$23-$G$23,$IT118)</f>
        <v>53.000000000000007</v>
      </c>
      <c r="HB118" s="12">
        <f>INDEX('O3-8hr'!$A:$Y,$IU118+HB$23-$G$23,$IT118)</f>
        <v>33</v>
      </c>
      <c r="HC118" s="12">
        <f>INDEX('O3-8hr'!$A:$Y,$IU118+HC$23-$G$23,$IT118)</f>
        <v>36.000000000000007</v>
      </c>
      <c r="HD118" s="12">
        <f>INDEX('O3-8hr'!$A:$Y,$IU118+HD$23-$G$23,$IT118)</f>
        <v>30</v>
      </c>
      <c r="HE118" s="12">
        <f>INDEX('O3-8hr'!$A:$Y,$IU118+HE$23-$G$23,$IT118)</f>
        <v>46</v>
      </c>
      <c r="HF118" s="12">
        <f>INDEX('O3-8hr'!$A:$Y,$IU118+HF$23-$G$23,$IT118)</f>
        <v>49</v>
      </c>
      <c r="HG118" s="12">
        <f>INDEX('O3-8hr'!$A:$Y,$IU118+HG$23-$G$23,$IT118)</f>
        <v>32</v>
      </c>
      <c r="HH118" s="12">
        <f>INDEX('O3-8hr'!$A:$Y,$IU118+HH$23-$G$23,$IT118)</f>
        <v>36.000000000000007</v>
      </c>
      <c r="HI118" s="12">
        <f>INDEX('O3-8hr'!$A:$Y,$IU118+HI$23-$G$23,$IT118)</f>
        <v>33</v>
      </c>
      <c r="HJ118" s="12">
        <f>INDEX('O3-8hr'!$A:$Y,$IU118+HJ$23-$G$23,$IT118)</f>
        <v>35</v>
      </c>
      <c r="HK118" s="12">
        <f>INDEX('O3-8hr'!$A:$Y,$IU118+HK$23-$G$23,$IT118)</f>
        <v>26.000000000000004</v>
      </c>
      <c r="HL118" s="12">
        <f>INDEX('O3-8hr'!$A:$Y,$IU118+HL$23-$G$23,$IT118)</f>
        <v>25</v>
      </c>
      <c r="HM118" s="12">
        <f>INDEX('O3-8hr'!$A:$Y,$IU118+HM$23-$G$23,$IT118)</f>
        <v>16</v>
      </c>
      <c r="HN118" s="12">
        <f>INDEX('O3-8hr'!$A:$Y,$IU118+HN$23-$G$23,$IT118)</f>
        <v>18.000000000000004</v>
      </c>
      <c r="HO118" s="12">
        <f>INDEX('O3-8hr'!$A:$Y,$IU118+HO$23-$G$23,$IT118)</f>
        <v>19</v>
      </c>
      <c r="HP118" s="12">
        <f>INDEX('O3-8hr'!$A:$Y,$IU118+HP$23-$G$23,$IT118)</f>
        <v>32</v>
      </c>
      <c r="HQ118" s="12">
        <f>INDEX('O3-8hr'!$A:$Y,$IU118+HQ$23-$G$23,$IT118)</f>
        <v>28</v>
      </c>
      <c r="HR118" s="12">
        <f>INDEX('O3-8hr'!$A:$Y,$IU118+HR$23-$G$23,$IT118)</f>
        <v>36.000000000000007</v>
      </c>
      <c r="HS118" s="12">
        <f>INDEX('O3-8hr'!$A:$Y,$IU118+HS$23-$G$23,$IT118)</f>
        <v>31</v>
      </c>
      <c r="HT118" s="12">
        <f>INDEX('O3-8hr'!$A:$Y,$IU118+HT$23-$G$23,$IT118)</f>
        <v>37.000000000000007</v>
      </c>
      <c r="HU118" s="12">
        <f>INDEX('O3-8hr'!$A:$Y,$IU118+HU$23-$G$23,$IT118)</f>
        <v>43</v>
      </c>
      <c r="HV118" s="12">
        <f>INDEX('O3-8hr'!$A:$Y,$IU118+HV$23-$G$23,$IT118)</f>
        <v>32</v>
      </c>
      <c r="HW118" s="12">
        <f>INDEX('O3-8hr'!$A:$Y,$IU118+HW$23-$G$23,$IT118)</f>
        <v>42</v>
      </c>
      <c r="HX118" s="12">
        <f>INDEX('O3-8hr'!$A:$Y,$IU118+HX$23-$G$23,$IT118)</f>
        <v>48</v>
      </c>
      <c r="HY118" s="12">
        <f>INDEX('O3-8hr'!$A:$Y,$IU118+HY$23-$G$23,$IT118)</f>
        <v>34</v>
      </c>
      <c r="HZ118" s="12">
        <f>INDEX('O3-8hr'!$A:$Y,$IU118+HZ$23-$G$23,$IT118)</f>
        <v>16</v>
      </c>
      <c r="IA118" s="12">
        <f>INDEX('O3-8hr'!$A:$Y,$IU118+IA$23-$G$23,$IT118)</f>
        <v>31</v>
      </c>
      <c r="IB118" s="12">
        <f>INDEX('O3-8hr'!$A:$Y,$IU118+IB$23-$G$23,$IT118)</f>
        <v>38</v>
      </c>
      <c r="IC118" s="12">
        <f>INDEX('O3-8hr'!$A:$Y,$IU118+IC$23-$G$23,$IT118)</f>
        <v>28</v>
      </c>
      <c r="ID118" s="12">
        <f>INDEX('O3-8hr'!$A:$Y,$IU118+ID$23-$G$23,$IT118)</f>
        <v>30</v>
      </c>
      <c r="IE118" s="12">
        <f>INDEX('O3-8hr'!$A:$Y,$IU118+IE$23-$G$23,$IT118)</f>
        <v>30</v>
      </c>
      <c r="IF118" s="12" t="str">
        <f>INDEX('O3-8hr'!$A:$Y,$IU118+IF$23-$G$23,$IT118)</f>
        <v/>
      </c>
      <c r="IG118" s="12" t="str">
        <f>INDEX('O3-8hr'!$A:$Y,$IU118+IG$23-$G$23,$IT118)</f>
        <v/>
      </c>
      <c r="IH118" s="12">
        <f>INDEX('O3-8hr'!$A:$Y,$IU118+IH$23-$G$23,$IT118)</f>
        <v>46</v>
      </c>
      <c r="II118" s="12">
        <f>INDEX('O3-8hr'!$A:$Y,$IU118+II$23-$G$23,$IT118)</f>
        <v>38</v>
      </c>
      <c r="IJ118" s="12">
        <f>INDEX('O3-8hr'!$A:$Y,$IU118+IJ$23-$G$23,$IT118)</f>
        <v>32</v>
      </c>
      <c r="IK118" s="12">
        <f>INDEX('O3-8hr'!$A:$Y,$IU118+IK$23-$G$23,$IT118)</f>
        <v>28</v>
      </c>
      <c r="IL118" s="12">
        <f>INDEX('O3-8hr'!$A:$Y,$IU118+IL$23-$G$23,$IT118)</f>
        <v>23</v>
      </c>
      <c r="IM118" s="12">
        <f>INDEX('O3-8hr'!$A:$Y,$IU118+IM$23-$G$23,$IT118)</f>
        <v>26.000000000000004</v>
      </c>
      <c r="IN118" s="12">
        <f>INDEX('O3-8hr'!$A:$Y,$IU118+IN$23-$G$23,$IT118)</f>
        <v>29</v>
      </c>
      <c r="IO118" s="12">
        <f>INDEX('O3-8hr'!$A:$Y,$IU118+IO$23-$G$23,$IT118)</f>
        <v>35</v>
      </c>
      <c r="IP118" s="12">
        <f>INDEX('O3-8hr'!$A:$Y,$IU118+IP$23-$G$23,$IT118)</f>
        <v>22.000000000000004</v>
      </c>
      <c r="IQ118" s="17">
        <f>INDEX('O3-8hr'!$A:$Y,$IU118+IQ$23-$G$23,$IT118)</f>
        <v>25</v>
      </c>
      <c r="IR118" s="26">
        <f t="shared" si="60"/>
        <v>91</v>
      </c>
      <c r="IT118" s="26">
        <f>MATCH($B118,'O3-8hr'!$1:$1,0)</f>
        <v>19</v>
      </c>
      <c r="IU118" s="38">
        <f>MATCH(DATE($A118,$IT$19,$IU$19),'O3-8hr'!$B:$B,0)</f>
        <v>65</v>
      </c>
    </row>
    <row r="119" spans="1:255" ht="12.75" customHeight="1" x14ac:dyDescent="0.2">
      <c r="A119" s="26">
        <v>2015</v>
      </c>
      <c r="B119" s="26">
        <v>420290100</v>
      </c>
      <c r="C119" s="88">
        <f>INDEX(Sites!$A:$N,MATCH($B119,Sites!$A:$A,0),2)</f>
        <v>39.834460999999997</v>
      </c>
      <c r="D119" s="26" t="str">
        <f>INDEX(Sites!$A:$N,MATCH($B119,Sites!$A:$A,0),4)</f>
        <v>PA</v>
      </c>
      <c r="E119" s="26" t="str">
        <f>INDEX(Sites!$A:$N,MATCH($B119,Sites!$A:$A,0),10)</f>
        <v>0.0</v>
      </c>
      <c r="F119" s="148" t="str">
        <f>INDEX(Sites!$A:$N,MATCH($B119,Sites!$A:$A,0),6)</f>
        <v>Chester (NEWG)</v>
      </c>
      <c r="G119" s="18">
        <f>INDEX('O3-8hr'!$A:$Y,$IU119+G$23-$G$23,$IT119)</f>
        <v>36.000000000000007</v>
      </c>
      <c r="H119" s="12">
        <f>INDEX('O3-8hr'!$A:$Y,$IU119+H$23-$G$23,$IT119)</f>
        <v>48</v>
      </c>
      <c r="I119" s="12">
        <f>INDEX('O3-8hr'!$A:$Y,$IU119+I$23-$G$23,$IT119)</f>
        <v>39</v>
      </c>
      <c r="J119" s="12">
        <f>INDEX('O3-8hr'!$A:$Y,$IU119+J$23-$G$23,$IT119)</f>
        <v>27</v>
      </c>
      <c r="K119" s="12">
        <f>INDEX('O3-8hr'!$A:$Y,$IU119+K$23-$G$23,$IT119)</f>
        <v>40</v>
      </c>
      <c r="L119" s="12">
        <f>INDEX('O3-8hr'!$A:$Y,$IU119+L$23-$G$23,$IT119)</f>
        <v>38</v>
      </c>
      <c r="M119" s="12">
        <f>INDEX('O3-8hr'!$A:$Y,$IU119+M$23-$G$23,$IT119)</f>
        <v>45.000000000000007</v>
      </c>
      <c r="N119" s="12">
        <f>INDEX('O3-8hr'!$A:$Y,$IU119+N$23-$G$23,$IT119)</f>
        <v>58</v>
      </c>
      <c r="O119" s="12">
        <f>INDEX('O3-8hr'!$A:$Y,$IU119+O$23-$G$23,$IT119)</f>
        <v>48</v>
      </c>
      <c r="P119" s="12">
        <f>INDEX('O3-8hr'!$A:$Y,$IU119+P$23-$G$23,$IT119)</f>
        <v>40</v>
      </c>
      <c r="Q119" s="12">
        <f>INDEX('O3-8hr'!$A:$Y,$IU119+Q$23-$G$23,$IT119)</f>
        <v>45.000000000000007</v>
      </c>
      <c r="R119" s="12">
        <f>INDEX('O3-8hr'!$A:$Y,$IU119+R$23-$G$23,$IT119)</f>
        <v>45.000000000000007</v>
      </c>
      <c r="S119" s="12">
        <f>INDEX('O3-8hr'!$A:$Y,$IU119+S$23-$G$23,$IT119)</f>
        <v>43</v>
      </c>
      <c r="T119" s="12" t="str">
        <f>INDEX('O3-8hr'!$A:$Y,$IU119+T$23-$G$23,$IT119)</f>
        <v/>
      </c>
      <c r="U119" s="12" t="str">
        <f>INDEX('O3-8hr'!$A:$Y,$IU119+U$23-$G$23,$IT119)</f>
        <v/>
      </c>
      <c r="V119" s="12" t="str">
        <f>INDEX('O3-8hr'!$A:$Y,$IU119+V$23-$G$23,$IT119)</f>
        <v/>
      </c>
      <c r="W119" s="12" t="str">
        <f>INDEX('O3-8hr'!$A:$Y,$IU119+W$23-$G$23,$IT119)</f>
        <v/>
      </c>
      <c r="X119" s="12" t="str">
        <f>INDEX('O3-8hr'!$A:$Y,$IU119+X$23-$G$23,$IT119)</f>
        <v/>
      </c>
      <c r="Y119" s="12" t="str">
        <f>INDEX('O3-8hr'!$A:$Y,$IU119+Y$23-$G$23,$IT119)</f>
        <v/>
      </c>
      <c r="Z119" s="12" t="str">
        <f>INDEX('O3-8hr'!$A:$Y,$IU119+Z$23-$G$23,$IT119)</f>
        <v/>
      </c>
      <c r="AA119" s="12" t="str">
        <f>INDEX('O3-8hr'!$A:$Y,$IU119+AA$23-$G$23,$IT119)</f>
        <v/>
      </c>
      <c r="AB119" s="12" t="str">
        <f>INDEX('O3-8hr'!$A:$Y,$IU119+AB$23-$G$23,$IT119)</f>
        <v/>
      </c>
      <c r="AC119" s="12" t="str">
        <f>INDEX('O3-8hr'!$A:$Y,$IU119+AC$23-$G$23,$IT119)</f>
        <v/>
      </c>
      <c r="AD119" s="12" t="str">
        <f>INDEX('O3-8hr'!$A:$Y,$IU119+AD$23-$G$23,$IT119)</f>
        <v/>
      </c>
      <c r="AE119" s="12" t="str">
        <f>INDEX('O3-8hr'!$A:$Y,$IU119+AE$23-$G$23,$IT119)</f>
        <v/>
      </c>
      <c r="AF119" s="12">
        <f>INDEX('O3-8hr'!$A:$Y,$IU119+AF$23-$G$23,$IT119)</f>
        <v>36.000000000000007</v>
      </c>
      <c r="AG119" s="12">
        <f>INDEX('O3-8hr'!$A:$Y,$IU119+AG$23-$G$23,$IT119)</f>
        <v>36.000000000000007</v>
      </c>
      <c r="AH119" s="12">
        <f>INDEX('O3-8hr'!$A:$Y,$IU119+AH$23-$G$23,$IT119)</f>
        <v>41</v>
      </c>
      <c r="AI119" s="12">
        <f>INDEX('O3-8hr'!$A:$Y,$IU119+AI$23-$G$23,$IT119)</f>
        <v>47</v>
      </c>
      <c r="AJ119" s="12">
        <f>INDEX('O3-8hr'!$A:$Y,$IU119+AJ$23-$G$23,$IT119)</f>
        <v>42</v>
      </c>
      <c r="AK119" s="12">
        <f>INDEX('O3-8hr'!$A:$Y,$IU119+AK$23-$G$23,$IT119)</f>
        <v>42</v>
      </c>
      <c r="AL119" s="12">
        <f>INDEX('O3-8hr'!$A:$Y,$IU119+AL$23-$G$23,$IT119)</f>
        <v>50</v>
      </c>
      <c r="AM119" s="12">
        <f>INDEX('O3-8hr'!$A:$Y,$IU119+AM$23-$G$23,$IT119)</f>
        <v>57</v>
      </c>
      <c r="AN119" s="12">
        <f>INDEX('O3-8hr'!$A:$Y,$IU119+AN$23-$G$23,$IT119)</f>
        <v>35</v>
      </c>
      <c r="AO119" s="12">
        <f>INDEX('O3-8hr'!$A:$Y,$IU119+AO$23-$G$23,$IT119)</f>
        <v>43</v>
      </c>
      <c r="AP119" s="12">
        <f>INDEX('O3-8hr'!$A:$Y,$IU119+AP$23-$G$23,$IT119)</f>
        <v>51.000000000000007</v>
      </c>
      <c r="AQ119" s="12">
        <f>INDEX('O3-8hr'!$A:$Y,$IU119+AQ$23-$G$23,$IT119)</f>
        <v>56</v>
      </c>
      <c r="AR119" s="12">
        <f>INDEX('O3-8hr'!$A:$Y,$IU119+AR$23-$G$23,$IT119)</f>
        <v>44.000000000000007</v>
      </c>
      <c r="AS119" s="12">
        <f>INDEX('O3-8hr'!$A:$Y,$IU119+AS$23-$G$23,$IT119)</f>
        <v>38</v>
      </c>
      <c r="AT119" s="12">
        <f>INDEX('O3-8hr'!$A:$Y,$IU119+AT$23-$G$23,$IT119)</f>
        <v>37.000000000000007</v>
      </c>
      <c r="AU119" s="12">
        <f>INDEX('O3-8hr'!$A:$Y,$IU119+AU$23-$G$23,$IT119)</f>
        <v>30</v>
      </c>
      <c r="AV119" s="12">
        <f>INDEX('O3-8hr'!$A:$Y,$IU119+AV$23-$G$23,$IT119)</f>
        <v>51.000000000000007</v>
      </c>
      <c r="AW119" s="12">
        <f>INDEX('O3-8hr'!$A:$Y,$IU119+AW$23-$G$23,$IT119)</f>
        <v>56</v>
      </c>
      <c r="AX119" s="12">
        <f>INDEX('O3-8hr'!$A:$Y,$IU119+AX$23-$G$23,$IT119)</f>
        <v>56</v>
      </c>
      <c r="AY119" s="12">
        <f>INDEX('O3-8hr'!$A:$Y,$IU119+AY$23-$G$23,$IT119)</f>
        <v>34</v>
      </c>
      <c r="AZ119" s="12">
        <f>INDEX('O3-8hr'!$A:$Y,$IU119+AZ$23-$G$23,$IT119)</f>
        <v>54</v>
      </c>
      <c r="BA119" s="12">
        <f>INDEX('O3-8hr'!$A:$Y,$IU119+BA$23-$G$23,$IT119)</f>
        <v>56</v>
      </c>
      <c r="BB119" s="12">
        <f>INDEX('O3-8hr'!$A:$Y,$IU119+BB$23-$G$23,$IT119)</f>
        <v>49</v>
      </c>
      <c r="BC119" s="12">
        <f>INDEX('O3-8hr'!$A:$Y,$IU119+BC$23-$G$23,$IT119)</f>
        <v>66</v>
      </c>
      <c r="BD119" s="12">
        <f>INDEX('O3-8hr'!$A:$Y,$IU119+BD$23-$G$23,$IT119)</f>
        <v>49</v>
      </c>
      <c r="BE119" s="12">
        <f>INDEX('O3-8hr'!$A:$Y,$IU119+BE$23-$G$23,$IT119)</f>
        <v>49</v>
      </c>
      <c r="BF119" s="12">
        <f>INDEX('O3-8hr'!$A:$Y,$IU119+BF$23-$G$23,$IT119)</f>
        <v>48</v>
      </c>
      <c r="BG119" s="12">
        <f>INDEX('O3-8hr'!$A:$Y,$IU119+BG$23-$G$23,$IT119)</f>
        <v>48</v>
      </c>
      <c r="BH119" s="12">
        <f>INDEX('O3-8hr'!$A:$Y,$IU119+BH$23-$G$23,$IT119)</f>
        <v>40</v>
      </c>
      <c r="BI119" s="12">
        <f>INDEX('O3-8hr'!$A:$Y,$IU119+BI$23-$G$23,$IT119)</f>
        <v>50</v>
      </c>
      <c r="BJ119" s="12">
        <f>INDEX('O3-8hr'!$A:$Y,$IU119+BJ$23-$G$23,$IT119)</f>
        <v>45.000000000000007</v>
      </c>
      <c r="BK119" s="12">
        <f>INDEX('O3-8hr'!$A:$Y,$IU119+BK$23-$G$23,$IT119)</f>
        <v>49</v>
      </c>
      <c r="BL119" s="12">
        <f>INDEX('O3-8hr'!$A:$Y,$IU119+BL$23-$G$23,$IT119)</f>
        <v>44.000000000000007</v>
      </c>
      <c r="BM119" s="12">
        <f>INDEX('O3-8hr'!$A:$Y,$IU119+BM$23-$G$23,$IT119)</f>
        <v>49</v>
      </c>
      <c r="BN119" s="12">
        <f>INDEX('O3-8hr'!$A:$Y,$IU119+BN$23-$G$23,$IT119)</f>
        <v>57</v>
      </c>
      <c r="BO119" s="12">
        <f>INDEX('O3-8hr'!$A:$Y,$IU119+BO$23-$G$23,$IT119)</f>
        <v>49</v>
      </c>
      <c r="BP119" s="12">
        <f>INDEX('O3-8hr'!$A:$Y,$IU119+BP$23-$G$23,$IT119)</f>
        <v>37.000000000000007</v>
      </c>
      <c r="BQ119" s="12">
        <f>INDEX('O3-8hr'!$A:$Y,$IU119+BQ$23-$G$23,$IT119)</f>
        <v>50</v>
      </c>
      <c r="BR119" s="12">
        <f>INDEX('O3-8hr'!$A:$Y,$IU119+BR$23-$G$23,$IT119)</f>
        <v>64</v>
      </c>
      <c r="BS119" s="12">
        <f>INDEX('O3-8hr'!$A:$Y,$IU119+BS$23-$G$23,$IT119)</f>
        <v>67</v>
      </c>
      <c r="BT119" s="12">
        <f>INDEX('O3-8hr'!$A:$Y,$IU119+BT$23-$G$23,$IT119)</f>
        <v>67</v>
      </c>
      <c r="BU119" s="12">
        <f>INDEX('O3-8hr'!$A:$Y,$IU119+BU$23-$G$23,$IT119)</f>
        <v>56</v>
      </c>
      <c r="BV119" s="12">
        <f>INDEX('O3-8hr'!$A:$Y,$IU119+BV$23-$G$23,$IT119)</f>
        <v>68</v>
      </c>
      <c r="BW119" s="12">
        <f>INDEX('O3-8hr'!$A:$Y,$IU119+BW$23-$G$23,$IT119)</f>
        <v>66</v>
      </c>
      <c r="BX119" s="12">
        <f>INDEX('O3-8hr'!$A:$Y,$IU119+BX$23-$G$23,$IT119)</f>
        <v>34</v>
      </c>
      <c r="BY119" s="12">
        <f>INDEX('O3-8hr'!$A:$Y,$IU119+BY$23-$G$23,$IT119)</f>
        <v>32</v>
      </c>
      <c r="BZ119" s="12">
        <f>INDEX('O3-8hr'!$A:$Y,$IU119+BZ$23-$G$23,$IT119)</f>
        <v>26.000000000000004</v>
      </c>
      <c r="CA119" s="12" t="str">
        <f>INDEX('O3-8hr'!$A:$Y,$IU119+CA$23-$G$23,$IT119)</f>
        <v/>
      </c>
      <c r="CB119" s="12" t="str">
        <f>INDEX('O3-8hr'!$A:$Y,$IU119+CB$23-$G$23,$IT119)</f>
        <v/>
      </c>
      <c r="CC119" s="12" t="str">
        <f>INDEX('O3-8hr'!$A:$Y,$IU119+CC$23-$G$23,$IT119)</f>
        <v/>
      </c>
      <c r="CD119" s="12">
        <f>INDEX('O3-8hr'!$A:$Y,$IU119+CD$23-$G$23,$IT119)</f>
        <v>63</v>
      </c>
      <c r="CE119" s="12">
        <f>INDEX('O3-8hr'!$A:$Y,$IU119+CE$23-$G$23,$IT119)</f>
        <v>59.000000000000007</v>
      </c>
      <c r="CF119" s="12">
        <f>INDEX('O3-8hr'!$A:$Y,$IU119+CF$23-$G$23,$IT119)</f>
        <v>41</v>
      </c>
      <c r="CG119" s="12">
        <f>INDEX('O3-8hr'!$A:$Y,$IU119+CG$23-$G$23,$IT119)</f>
        <v>46</v>
      </c>
      <c r="CH119" s="12">
        <f>INDEX('O3-8hr'!$A:$Y,$IU119+CH$23-$G$23,$IT119)</f>
        <v>42</v>
      </c>
      <c r="CI119" s="12">
        <f>INDEX('O3-8hr'!$A:$Y,$IU119+CI$23-$G$23,$IT119)</f>
        <v>37.000000000000007</v>
      </c>
      <c r="CJ119" s="12">
        <f>INDEX('O3-8hr'!$A:$Y,$IU119+CJ$23-$G$23,$IT119)</f>
        <v>29</v>
      </c>
      <c r="CK119" s="12">
        <f>INDEX('O3-8hr'!$A:$Y,$IU119+CK$23-$G$23,$IT119)</f>
        <v>58</v>
      </c>
      <c r="CL119" s="12">
        <f>INDEX('O3-8hr'!$A:$Y,$IU119+CL$23-$G$23,$IT119)</f>
        <v>55</v>
      </c>
      <c r="CM119" s="12">
        <f>INDEX('O3-8hr'!$A:$Y,$IU119+CM$23-$G$23,$IT119)</f>
        <v>66</v>
      </c>
      <c r="CN119" s="12">
        <f>INDEX('O3-8hr'!$A:$Y,$IU119+CN$23-$G$23,$IT119)</f>
        <v>56</v>
      </c>
      <c r="CO119" s="12">
        <f>INDEX('O3-8hr'!$A:$Y,$IU119+CO$23-$G$23,$IT119)</f>
        <v>58</v>
      </c>
      <c r="CP119" s="12">
        <f>INDEX('O3-8hr'!$A:$Y,$IU119+CP$23-$G$23,$IT119)</f>
        <v>37.000000000000007</v>
      </c>
      <c r="CQ119" s="12">
        <f>INDEX('O3-8hr'!$A:$Y,$IU119+CQ$23-$G$23,$IT119)</f>
        <v>59.000000000000007</v>
      </c>
      <c r="CR119" s="12">
        <f>INDEX('O3-8hr'!$A:$Y,$IU119+CR$23-$G$23,$IT119)</f>
        <v>61.000000000000007</v>
      </c>
      <c r="CS119" s="12">
        <f>INDEX('O3-8hr'!$A:$Y,$IU119+CS$23-$G$23,$IT119)</f>
        <v>40</v>
      </c>
      <c r="CT119" s="12">
        <f>INDEX('O3-8hr'!$A:$Y,$IU119+CT$23-$G$23,$IT119)</f>
        <v>42</v>
      </c>
      <c r="CU119" s="12">
        <f>INDEX('O3-8hr'!$A:$Y,$IU119+CU$23-$G$23,$IT119)</f>
        <v>23</v>
      </c>
      <c r="CV119" s="12">
        <f>INDEX('O3-8hr'!$A:$Y,$IU119+CV$23-$G$23,$IT119)</f>
        <v>10</v>
      </c>
      <c r="CW119" s="12">
        <f>INDEX('O3-8hr'!$A:$Y,$IU119+CW$23-$G$23,$IT119)</f>
        <v>30</v>
      </c>
      <c r="CX119" s="12">
        <f>INDEX('O3-8hr'!$A:$Y,$IU119+CX$23-$G$23,$IT119)</f>
        <v>36.000000000000007</v>
      </c>
      <c r="CY119" s="12">
        <f>INDEX('O3-8hr'!$A:$Y,$IU119+CY$23-$G$23,$IT119)</f>
        <v>29</v>
      </c>
      <c r="CZ119" s="12">
        <f>INDEX('O3-8hr'!$A:$Y,$IU119+CZ$23-$G$23,$IT119)</f>
        <v>48</v>
      </c>
      <c r="DA119" s="12">
        <f>INDEX('O3-8hr'!$A:$Y,$IU119+DA$23-$G$23,$IT119)</f>
        <v>44.000000000000007</v>
      </c>
      <c r="DB119" s="12">
        <f>INDEX('O3-8hr'!$A:$Y,$IU119+DB$23-$G$23,$IT119)</f>
        <v>51.000000000000007</v>
      </c>
      <c r="DC119" s="12">
        <f>INDEX('O3-8hr'!$A:$Y,$IU119+DC$23-$G$23,$IT119)</f>
        <v>60</v>
      </c>
      <c r="DD119" s="12">
        <f>INDEX('O3-8hr'!$A:$Y,$IU119+DD$23-$G$23,$IT119)</f>
        <v>62</v>
      </c>
      <c r="DE119" s="12">
        <f>INDEX('O3-8hr'!$A:$Y,$IU119+DE$23-$G$23,$IT119)</f>
        <v>92</v>
      </c>
      <c r="DF119" s="12">
        <f>INDEX('O3-8hr'!$A:$Y,$IU119+DF$23-$G$23,$IT119)</f>
        <v>58</v>
      </c>
      <c r="DG119" s="12">
        <f>INDEX('O3-8hr'!$A:$Y,$IU119+DG$23-$G$23,$IT119)</f>
        <v>49</v>
      </c>
      <c r="DH119" s="12">
        <f>INDEX('O3-8hr'!$A:$Y,$IU119+DH$23-$G$23,$IT119)</f>
        <v>51.000000000000007</v>
      </c>
      <c r="DI119" s="12">
        <f>INDEX('O3-8hr'!$A:$Y,$IU119+DI$23-$G$23,$IT119)</f>
        <v>43</v>
      </c>
      <c r="DJ119" s="12">
        <f>INDEX('O3-8hr'!$A:$Y,$IU119+DJ$23-$G$23,$IT119)</f>
        <v>43</v>
      </c>
      <c r="DK119" s="12">
        <f>INDEX('O3-8hr'!$A:$Y,$IU119+DK$23-$G$23,$IT119)</f>
        <v>50</v>
      </c>
      <c r="DL119" s="12">
        <f>INDEX('O3-8hr'!$A:$Y,$IU119+DL$23-$G$23,$IT119)</f>
        <v>31</v>
      </c>
      <c r="DM119" s="12">
        <f>INDEX('O3-8hr'!$A:$Y,$IU119+DM$23-$G$23,$IT119)</f>
        <v>51.000000000000007</v>
      </c>
      <c r="DN119" s="12">
        <f>INDEX('O3-8hr'!$A:$Y,$IU119+DN$23-$G$23,$IT119)</f>
        <v>46</v>
      </c>
      <c r="DO119" s="12">
        <f>INDEX('O3-8hr'!$A:$Y,$IU119+DO$23-$G$23,$IT119)</f>
        <v>42</v>
      </c>
      <c r="DP119" s="12">
        <f>INDEX('O3-8hr'!$A:$Y,$IU119+DP$23-$G$23,$IT119)</f>
        <v>57</v>
      </c>
      <c r="DQ119" s="12">
        <f>INDEX('O3-8hr'!$A:$Y,$IU119+DQ$23-$G$23,$IT119)</f>
        <v>52.000000000000007</v>
      </c>
      <c r="DR119" s="12">
        <f>INDEX('O3-8hr'!$A:$Y,$IU119+DR$23-$G$23,$IT119)</f>
        <v>48</v>
      </c>
      <c r="DS119" s="12">
        <f>INDEX('O3-8hr'!$A:$Y,$IU119+DS$23-$G$23,$IT119)</f>
        <v>48</v>
      </c>
      <c r="DT119" s="12">
        <f>INDEX('O3-8hr'!$A:$Y,$IU119+DT$23-$G$23,$IT119)</f>
        <v>59.000000000000007</v>
      </c>
      <c r="DU119" s="12">
        <f>INDEX('O3-8hr'!$A:$Y,$IU119+DU$23-$G$23,$IT119)</f>
        <v>37.000000000000007</v>
      </c>
      <c r="DV119" s="12">
        <f>INDEX('O3-8hr'!$A:$Y,$IU119+DV$23-$G$23,$IT119)</f>
        <v>39</v>
      </c>
      <c r="DW119" s="12">
        <f>INDEX('O3-8hr'!$A:$Y,$IU119+DW$23-$G$23,$IT119)</f>
        <v>48</v>
      </c>
      <c r="DX119" s="12">
        <f>INDEX('O3-8hr'!$A:$Y,$IU119+DX$23-$G$23,$IT119)</f>
        <v>46</v>
      </c>
      <c r="DY119" s="12">
        <f>INDEX('O3-8hr'!$A:$Y,$IU119+DY$23-$G$23,$IT119)</f>
        <v>60</v>
      </c>
      <c r="DZ119" s="12">
        <f>INDEX('O3-8hr'!$A:$Y,$IU119+DZ$23-$G$23,$IT119)</f>
        <v>38</v>
      </c>
      <c r="EA119" s="12">
        <f>INDEX('O3-8hr'!$A:$Y,$IU119+EA$23-$G$23,$IT119)</f>
        <v>60</v>
      </c>
      <c r="EB119" s="12">
        <f>INDEX('O3-8hr'!$A:$Y,$IU119+EB$23-$G$23,$IT119)</f>
        <v>44.000000000000007</v>
      </c>
      <c r="EC119" s="12">
        <f>INDEX('O3-8hr'!$A:$Y,$IU119+EC$23-$G$23,$IT119)</f>
        <v>49</v>
      </c>
      <c r="ED119" s="12">
        <f>INDEX('O3-8hr'!$A:$Y,$IU119+ED$23-$G$23,$IT119)</f>
        <v>42</v>
      </c>
      <c r="EE119" s="12">
        <f>INDEX('O3-8hr'!$A:$Y,$IU119+EE$23-$G$23,$IT119)</f>
        <v>57</v>
      </c>
      <c r="EF119" s="12">
        <f>INDEX('O3-8hr'!$A:$Y,$IU119+EF$23-$G$23,$IT119)</f>
        <v>31</v>
      </c>
      <c r="EG119" s="12">
        <f>INDEX('O3-8hr'!$A:$Y,$IU119+EG$23-$G$23,$IT119)</f>
        <v>41</v>
      </c>
      <c r="EH119" s="12">
        <f>INDEX('O3-8hr'!$A:$Y,$IU119+EH$23-$G$23,$IT119)</f>
        <v>46</v>
      </c>
      <c r="EI119" s="12">
        <f>INDEX('O3-8hr'!$A:$Y,$IU119+EI$23-$G$23,$IT119)</f>
        <v>48</v>
      </c>
      <c r="EJ119" s="12">
        <f>INDEX('O3-8hr'!$A:$Y,$IU119+EJ$23-$G$23,$IT119)</f>
        <v>60</v>
      </c>
      <c r="EK119" s="12">
        <f>INDEX('O3-8hr'!$A:$Y,$IU119+EK$23-$G$23,$IT119)</f>
        <v>54</v>
      </c>
      <c r="EL119" s="12">
        <f>INDEX('O3-8hr'!$A:$Y,$IU119+EL$23-$G$23,$IT119)</f>
        <v>54</v>
      </c>
      <c r="EM119" s="12">
        <f>INDEX('O3-8hr'!$A:$Y,$IU119+EM$23-$G$23,$IT119)</f>
        <v>35</v>
      </c>
      <c r="EN119" s="12">
        <f>INDEX('O3-8hr'!$A:$Y,$IU119+EN$23-$G$23,$IT119)</f>
        <v>47</v>
      </c>
      <c r="EO119" s="12">
        <f>INDEX('O3-8hr'!$A:$Y,$IU119+EO$23-$G$23,$IT119)</f>
        <v>57</v>
      </c>
      <c r="EP119" s="12">
        <f>INDEX('O3-8hr'!$A:$Y,$IU119+EP$23-$G$23,$IT119)</f>
        <v>53.000000000000007</v>
      </c>
      <c r="EQ119" s="12">
        <f>INDEX('O3-8hr'!$A:$Y,$IU119+EQ$23-$G$23,$IT119)</f>
        <v>57</v>
      </c>
      <c r="ER119" s="12">
        <f>INDEX('O3-8hr'!$A:$Y,$IU119+ER$23-$G$23,$IT119)</f>
        <v>54</v>
      </c>
      <c r="ES119" s="12">
        <f>INDEX('O3-8hr'!$A:$Y,$IU119+ES$23-$G$23,$IT119)</f>
        <v>45.000000000000007</v>
      </c>
      <c r="ET119" s="12">
        <f>INDEX('O3-8hr'!$A:$Y,$IU119+ET$23-$G$23,$IT119)</f>
        <v>49</v>
      </c>
      <c r="EU119" s="12">
        <f>INDEX('O3-8hr'!$A:$Y,$IU119+EU$23-$G$23,$IT119)</f>
        <v>46</v>
      </c>
      <c r="EV119" s="12">
        <f>INDEX('O3-8hr'!$A:$Y,$IU119+EV$23-$G$23,$IT119)</f>
        <v>52.000000000000007</v>
      </c>
      <c r="EW119" s="12">
        <f>INDEX('O3-8hr'!$A:$Y,$IU119+EW$23-$G$23,$IT119)</f>
        <v>58</v>
      </c>
      <c r="EX119" s="12">
        <f>INDEX('O3-8hr'!$A:$Y,$IU119+EX$23-$G$23,$IT119)</f>
        <v>58</v>
      </c>
      <c r="EY119" s="12">
        <f>INDEX('O3-8hr'!$A:$Y,$IU119+EY$23-$G$23,$IT119)</f>
        <v>42</v>
      </c>
      <c r="EZ119" s="12">
        <f>INDEX('O3-8hr'!$A:$Y,$IU119+EZ$23-$G$23,$IT119)</f>
        <v>58</v>
      </c>
      <c r="FA119" s="12">
        <f>INDEX('O3-8hr'!$A:$Y,$IU119+FA$23-$G$23,$IT119)</f>
        <v>47</v>
      </c>
      <c r="FB119" s="12">
        <f>INDEX('O3-8hr'!$A:$Y,$IU119+FB$23-$G$23,$IT119)</f>
        <v>45.000000000000007</v>
      </c>
      <c r="FC119" s="12">
        <f>INDEX('O3-8hr'!$A:$Y,$IU119+FC$23-$G$23,$IT119)</f>
        <v>52.000000000000007</v>
      </c>
      <c r="FD119" s="12">
        <f>INDEX('O3-8hr'!$A:$Y,$IU119+FD$23-$G$23,$IT119)</f>
        <v>54</v>
      </c>
      <c r="FE119" s="12">
        <f>INDEX('O3-8hr'!$A:$Y,$IU119+FE$23-$G$23,$IT119)</f>
        <v>54</v>
      </c>
      <c r="FF119" s="12">
        <f>INDEX('O3-8hr'!$A:$Y,$IU119+FF$23-$G$23,$IT119)</f>
        <v>59.000000000000007</v>
      </c>
      <c r="FG119" s="12">
        <f>INDEX('O3-8hr'!$A:$Y,$IU119+FG$23-$G$23,$IT119)</f>
        <v>52.000000000000007</v>
      </c>
      <c r="FH119" s="12">
        <f>INDEX('O3-8hr'!$A:$Y,$IU119+FH$23-$G$23,$IT119)</f>
        <v>59.000000000000007</v>
      </c>
      <c r="FI119" s="12">
        <f>INDEX('O3-8hr'!$A:$Y,$IU119+FI$23-$G$23,$IT119)</f>
        <v>41</v>
      </c>
      <c r="FJ119" s="12">
        <f>INDEX('O3-8hr'!$A:$Y,$IU119+FJ$23-$G$23,$IT119)</f>
        <v>67</v>
      </c>
      <c r="FK119" s="12">
        <f>INDEX('O3-8hr'!$A:$Y,$IU119+FK$23-$G$23,$IT119)</f>
        <v>58</v>
      </c>
      <c r="FL119" s="12">
        <f>INDEX('O3-8hr'!$A:$Y,$IU119+FL$23-$G$23,$IT119)</f>
        <v>47</v>
      </c>
      <c r="FM119" s="12">
        <f>INDEX('O3-8hr'!$A:$Y,$IU119+FM$23-$G$23,$IT119)</f>
        <v>29</v>
      </c>
      <c r="FN119" s="12">
        <f>INDEX('O3-8hr'!$A:$Y,$IU119+FN$23-$G$23,$IT119)</f>
        <v>35</v>
      </c>
      <c r="FO119" s="12">
        <f>INDEX('O3-8hr'!$A:$Y,$IU119+FO$23-$G$23,$IT119)</f>
        <v>37.000000000000007</v>
      </c>
      <c r="FP119" s="12">
        <f>INDEX('O3-8hr'!$A:$Y,$IU119+FP$23-$G$23,$IT119)</f>
        <v>23</v>
      </c>
      <c r="FQ119" s="12">
        <f>INDEX('O3-8hr'!$A:$Y,$IU119+FQ$23-$G$23,$IT119)</f>
        <v>51.000000000000007</v>
      </c>
      <c r="FR119" s="12">
        <f>INDEX('O3-8hr'!$A:$Y,$IU119+FR$23-$G$23,$IT119)</f>
        <v>65</v>
      </c>
      <c r="FS119" s="12">
        <f>INDEX('O3-8hr'!$A:$Y,$IU119+FS$23-$G$23,$IT119)</f>
        <v>56</v>
      </c>
      <c r="FT119" s="12">
        <f>INDEX('O3-8hr'!$A:$Y,$IU119+FT$23-$G$23,$IT119)</f>
        <v>54</v>
      </c>
      <c r="FU119" s="12">
        <f>INDEX('O3-8hr'!$A:$Y,$IU119+FU$23-$G$23,$IT119)</f>
        <v>49</v>
      </c>
      <c r="FV119" s="12">
        <f>INDEX('O3-8hr'!$A:$Y,$IU119+FV$23-$G$23,$IT119)</f>
        <v>39</v>
      </c>
      <c r="FW119" s="12">
        <f>INDEX('O3-8hr'!$A:$Y,$IU119+FW$23-$G$23,$IT119)</f>
        <v>29</v>
      </c>
      <c r="FX119" s="12">
        <f>INDEX('O3-8hr'!$A:$Y,$IU119+FX$23-$G$23,$IT119)</f>
        <v>50</v>
      </c>
      <c r="FY119" s="12">
        <f>INDEX('O3-8hr'!$A:$Y,$IU119+FY$23-$G$23,$IT119)</f>
        <v>50</v>
      </c>
      <c r="FZ119" s="12">
        <f>INDEX('O3-8hr'!$A:$Y,$IU119+FZ$23-$G$23,$IT119)</f>
        <v>49</v>
      </c>
      <c r="GA119" s="12">
        <f>INDEX('O3-8hr'!$A:$Y,$IU119+GA$23-$G$23,$IT119)</f>
        <v>54</v>
      </c>
      <c r="GB119" s="12">
        <f>INDEX('O3-8hr'!$A:$Y,$IU119+GB$23-$G$23,$IT119)</f>
        <v>56</v>
      </c>
      <c r="GC119" s="12">
        <f>INDEX('O3-8hr'!$A:$Y,$IU119+GC$23-$G$23,$IT119)</f>
        <v>51.000000000000007</v>
      </c>
      <c r="GD119" s="12">
        <f>INDEX('O3-8hr'!$A:$Y,$IU119+GD$23-$G$23,$IT119)</f>
        <v>36.000000000000007</v>
      </c>
      <c r="GE119" s="12">
        <f>INDEX('O3-8hr'!$A:$Y,$IU119+GE$23-$G$23,$IT119)</f>
        <v>45.000000000000007</v>
      </c>
      <c r="GF119" s="12">
        <f>INDEX('O3-8hr'!$A:$Y,$IU119+GF$23-$G$23,$IT119)</f>
        <v>57</v>
      </c>
      <c r="GG119" s="12">
        <f>INDEX('O3-8hr'!$A:$Y,$IU119+GG$23-$G$23,$IT119)</f>
        <v>57</v>
      </c>
      <c r="GH119" s="12">
        <f>INDEX('O3-8hr'!$A:$Y,$IU119+GH$23-$G$23,$IT119)</f>
        <v>68</v>
      </c>
      <c r="GI119" s="12">
        <f>INDEX('O3-8hr'!$A:$Y,$IU119+GI$23-$G$23,$IT119)</f>
        <v>68</v>
      </c>
      <c r="GJ119" s="12">
        <f>INDEX('O3-8hr'!$A:$Y,$IU119+GJ$23-$G$23,$IT119)</f>
        <v>66</v>
      </c>
      <c r="GK119" s="12">
        <f>INDEX('O3-8hr'!$A:$Y,$IU119+GK$23-$G$23,$IT119)</f>
        <v>66</v>
      </c>
      <c r="GL119" s="12">
        <f>INDEX('O3-8hr'!$A:$Y,$IU119+GL$23-$G$23,$IT119)</f>
        <v>69</v>
      </c>
      <c r="GM119" s="12">
        <f>INDEX('O3-8hr'!$A:$Y,$IU119+GM$23-$G$23,$IT119)</f>
        <v>51.000000000000007</v>
      </c>
      <c r="GN119" s="12">
        <f>INDEX('O3-8hr'!$A:$Y,$IU119+GN$23-$G$23,$IT119)</f>
        <v>58</v>
      </c>
      <c r="GO119" s="12">
        <f>INDEX('O3-8hr'!$A:$Y,$IU119+GO$23-$G$23,$IT119)</f>
        <v>55</v>
      </c>
      <c r="GP119" s="12">
        <f>INDEX('O3-8hr'!$A:$Y,$IU119+GP$23-$G$23,$IT119)</f>
        <v>43</v>
      </c>
      <c r="GQ119" s="12">
        <f>INDEX('O3-8hr'!$A:$Y,$IU119+GQ$23-$G$23,$IT119)</f>
        <v>44.000000000000007</v>
      </c>
      <c r="GR119" s="12">
        <f>INDEX('O3-8hr'!$A:$Y,$IU119+GR$23-$G$23,$IT119)</f>
        <v>21</v>
      </c>
      <c r="GS119" s="12">
        <f>INDEX('O3-8hr'!$A:$Y,$IU119+GS$23-$G$23,$IT119)</f>
        <v>45.000000000000007</v>
      </c>
      <c r="GT119" s="12">
        <f>INDEX('O3-8hr'!$A:$Y,$IU119+GT$23-$G$23,$IT119)</f>
        <v>37.000000000000007</v>
      </c>
      <c r="GU119" s="12">
        <f>INDEX('O3-8hr'!$A:$Y,$IU119+GU$23-$G$23,$IT119)</f>
        <v>26.000000000000004</v>
      </c>
      <c r="GV119" s="12">
        <f>INDEX('O3-8hr'!$A:$Y,$IU119+GV$23-$G$23,$IT119)</f>
        <v>45.000000000000007</v>
      </c>
      <c r="GW119" s="12">
        <f>INDEX('O3-8hr'!$A:$Y,$IU119+GW$23-$G$23,$IT119)</f>
        <v>61.000000000000007</v>
      </c>
      <c r="GX119" s="12">
        <f>INDEX('O3-8hr'!$A:$Y,$IU119+GX$23-$G$23,$IT119)</f>
        <v>66</v>
      </c>
      <c r="GY119" s="12">
        <f>INDEX('O3-8hr'!$A:$Y,$IU119+GY$23-$G$23,$IT119)</f>
        <v>77</v>
      </c>
      <c r="GZ119" s="12">
        <f>INDEX('O3-8hr'!$A:$Y,$IU119+GZ$23-$G$23,$IT119)</f>
        <v>65</v>
      </c>
      <c r="HA119" s="12">
        <f>INDEX('O3-8hr'!$A:$Y,$IU119+HA$23-$G$23,$IT119)</f>
        <v>52.000000000000007</v>
      </c>
      <c r="HB119" s="12">
        <f>INDEX('O3-8hr'!$A:$Y,$IU119+HB$23-$G$23,$IT119)</f>
        <v>34</v>
      </c>
      <c r="HC119" s="12">
        <f>INDEX('O3-8hr'!$A:$Y,$IU119+HC$23-$G$23,$IT119)</f>
        <v>30</v>
      </c>
      <c r="HD119" s="12">
        <f>INDEX('O3-8hr'!$A:$Y,$IU119+HD$23-$G$23,$IT119)</f>
        <v>27</v>
      </c>
      <c r="HE119" s="12">
        <f>INDEX('O3-8hr'!$A:$Y,$IU119+HE$23-$G$23,$IT119)</f>
        <v>53.000000000000007</v>
      </c>
      <c r="HF119" s="12">
        <f>INDEX('O3-8hr'!$A:$Y,$IU119+HF$23-$G$23,$IT119)</f>
        <v>53.000000000000007</v>
      </c>
      <c r="HG119" s="12">
        <f>INDEX('O3-8hr'!$A:$Y,$IU119+HG$23-$G$23,$IT119)</f>
        <v>35</v>
      </c>
      <c r="HH119" s="12">
        <f>INDEX('O3-8hr'!$A:$Y,$IU119+HH$23-$G$23,$IT119)</f>
        <v>34</v>
      </c>
      <c r="HI119" s="12">
        <f>INDEX('O3-8hr'!$A:$Y,$IU119+HI$23-$G$23,$IT119)</f>
        <v>32</v>
      </c>
      <c r="HJ119" s="12">
        <f>INDEX('O3-8hr'!$A:$Y,$IU119+HJ$23-$G$23,$IT119)</f>
        <v>36.000000000000007</v>
      </c>
      <c r="HK119" s="12">
        <f>INDEX('O3-8hr'!$A:$Y,$IU119+HK$23-$G$23,$IT119)</f>
        <v>29</v>
      </c>
      <c r="HL119" s="12">
        <f>INDEX('O3-8hr'!$A:$Y,$IU119+HL$23-$G$23,$IT119)</f>
        <v>25</v>
      </c>
      <c r="HM119" s="12">
        <f>INDEX('O3-8hr'!$A:$Y,$IU119+HM$23-$G$23,$IT119)</f>
        <v>20</v>
      </c>
      <c r="HN119" s="12">
        <f>INDEX('O3-8hr'!$A:$Y,$IU119+HN$23-$G$23,$IT119)</f>
        <v>21</v>
      </c>
      <c r="HO119" s="12">
        <f>INDEX('O3-8hr'!$A:$Y,$IU119+HO$23-$G$23,$IT119)</f>
        <v>14</v>
      </c>
      <c r="HP119" s="12">
        <f>INDEX('O3-8hr'!$A:$Y,$IU119+HP$23-$G$23,$IT119)</f>
        <v>28</v>
      </c>
      <c r="HQ119" s="12">
        <f>INDEX('O3-8hr'!$A:$Y,$IU119+HQ$23-$G$23,$IT119)</f>
        <v>35</v>
      </c>
      <c r="HR119" s="12">
        <f>INDEX('O3-8hr'!$A:$Y,$IU119+HR$23-$G$23,$IT119)</f>
        <v>35</v>
      </c>
      <c r="HS119" s="12">
        <f>INDEX('O3-8hr'!$A:$Y,$IU119+HS$23-$G$23,$IT119)</f>
        <v>36.000000000000007</v>
      </c>
      <c r="HT119" s="12">
        <f>INDEX('O3-8hr'!$A:$Y,$IU119+HT$23-$G$23,$IT119)</f>
        <v>37.000000000000007</v>
      </c>
      <c r="HU119" s="12">
        <f>INDEX('O3-8hr'!$A:$Y,$IU119+HU$23-$G$23,$IT119)</f>
        <v>37.000000000000007</v>
      </c>
      <c r="HV119" s="12">
        <f>INDEX('O3-8hr'!$A:$Y,$IU119+HV$23-$G$23,$IT119)</f>
        <v>34</v>
      </c>
      <c r="HW119" s="12">
        <f>INDEX('O3-8hr'!$A:$Y,$IU119+HW$23-$G$23,$IT119)</f>
        <v>41</v>
      </c>
      <c r="HX119" s="12">
        <f>INDEX('O3-8hr'!$A:$Y,$IU119+HX$23-$G$23,$IT119)</f>
        <v>48</v>
      </c>
      <c r="HY119" s="12">
        <f>INDEX('O3-8hr'!$A:$Y,$IU119+HY$23-$G$23,$IT119)</f>
        <v>35</v>
      </c>
      <c r="HZ119" s="12">
        <f>INDEX('O3-8hr'!$A:$Y,$IU119+HZ$23-$G$23,$IT119)</f>
        <v>18.000000000000004</v>
      </c>
      <c r="IA119" s="12">
        <f>INDEX('O3-8hr'!$A:$Y,$IU119+IA$23-$G$23,$IT119)</f>
        <v>33</v>
      </c>
      <c r="IB119" s="12">
        <f>INDEX('O3-8hr'!$A:$Y,$IU119+IB$23-$G$23,$IT119)</f>
        <v>38</v>
      </c>
      <c r="IC119" s="12">
        <f>INDEX('O3-8hr'!$A:$Y,$IU119+IC$23-$G$23,$IT119)</f>
        <v>29</v>
      </c>
      <c r="ID119" s="12">
        <f>INDEX('O3-8hr'!$A:$Y,$IU119+ID$23-$G$23,$IT119)</f>
        <v>27</v>
      </c>
      <c r="IE119" s="12">
        <f>INDEX('O3-8hr'!$A:$Y,$IU119+IE$23-$G$23,$IT119)</f>
        <v>31</v>
      </c>
      <c r="IF119" s="12">
        <f>INDEX('O3-8hr'!$A:$Y,$IU119+IF$23-$G$23,$IT119)</f>
        <v>35</v>
      </c>
      <c r="IG119" s="12">
        <f>INDEX('O3-8hr'!$A:$Y,$IU119+IG$23-$G$23,$IT119)</f>
        <v>50</v>
      </c>
      <c r="IH119" s="12">
        <f>INDEX('O3-8hr'!$A:$Y,$IU119+IH$23-$G$23,$IT119)</f>
        <v>46</v>
      </c>
      <c r="II119" s="12">
        <f>INDEX('O3-8hr'!$A:$Y,$IU119+II$23-$G$23,$IT119)</f>
        <v>38</v>
      </c>
      <c r="IJ119" s="12">
        <f>INDEX('O3-8hr'!$A:$Y,$IU119+IJ$23-$G$23,$IT119)</f>
        <v>35</v>
      </c>
      <c r="IK119" s="12">
        <f>INDEX('O3-8hr'!$A:$Y,$IU119+IK$23-$G$23,$IT119)</f>
        <v>27</v>
      </c>
      <c r="IL119" s="12">
        <f>INDEX('O3-8hr'!$A:$Y,$IU119+IL$23-$G$23,$IT119)</f>
        <v>25</v>
      </c>
      <c r="IM119" s="12">
        <f>INDEX('O3-8hr'!$A:$Y,$IU119+IM$23-$G$23,$IT119)</f>
        <v>27</v>
      </c>
      <c r="IN119" s="12">
        <f>INDEX('O3-8hr'!$A:$Y,$IU119+IN$23-$G$23,$IT119)</f>
        <v>28</v>
      </c>
      <c r="IO119" s="12">
        <f>INDEX('O3-8hr'!$A:$Y,$IU119+IO$23-$G$23,$IT119)</f>
        <v>35</v>
      </c>
      <c r="IP119" s="12">
        <f>INDEX('O3-8hr'!$A:$Y,$IU119+IP$23-$G$23,$IT119)</f>
        <v>20</v>
      </c>
      <c r="IQ119" s="17">
        <f>INDEX('O3-8hr'!$A:$Y,$IU119+IQ$23-$G$23,$IT119)</f>
        <v>32</v>
      </c>
      <c r="IR119" s="26">
        <f t="shared" si="60"/>
        <v>92</v>
      </c>
      <c r="IT119" s="26">
        <f>MATCH($B119,'O3-8hr'!$1:$1,0)</f>
        <v>20</v>
      </c>
      <c r="IU119" s="38">
        <f>MATCH(DATE($A119,$IT$19,$IU$19),'O3-8hr'!$B:$B,0)</f>
        <v>65</v>
      </c>
    </row>
    <row r="120" spans="1:255" ht="12.75" customHeight="1" x14ac:dyDescent="0.2">
      <c r="A120" s="26">
        <v>2015</v>
      </c>
      <c r="B120" s="26">
        <v>420450002</v>
      </c>
      <c r="C120" s="88">
        <f>INDEX(Sites!$A:$N,MATCH($B120,Sites!$A:$A,0),2)</f>
        <v>39.835555999999997</v>
      </c>
      <c r="D120" s="26" t="str">
        <f>INDEX(Sites!$A:$N,MATCH($B120,Sites!$A:$A,0),4)</f>
        <v>PA</v>
      </c>
      <c r="E120" s="26" t="str">
        <f>INDEX(Sites!$A:$N,MATCH($B120,Sites!$A:$A,0),10)</f>
        <v>3.0</v>
      </c>
      <c r="F120" s="148" t="str">
        <f>INDEX(Sites!$A:$N,MATCH($B120,Sites!$A:$A,0),6)</f>
        <v>Delaware (CHES)</v>
      </c>
      <c r="G120" s="18">
        <f>INDEX('O3-8hr'!$A:$Y,$IU120+G$23-$G$23,$IT120)</f>
        <v>40</v>
      </c>
      <c r="H120" s="12">
        <f>INDEX('O3-8hr'!$A:$Y,$IU120+H$23-$G$23,$IT120)</f>
        <v>47</v>
      </c>
      <c r="I120" s="12">
        <f>INDEX('O3-8hr'!$A:$Y,$IU120+I$23-$G$23,$IT120)</f>
        <v>44.000000000000007</v>
      </c>
      <c r="J120" s="12">
        <f>INDEX('O3-8hr'!$A:$Y,$IU120+J$23-$G$23,$IT120)</f>
        <v>18.000000000000004</v>
      </c>
      <c r="K120" s="12">
        <f>INDEX('O3-8hr'!$A:$Y,$IU120+K$23-$G$23,$IT120)</f>
        <v>36.000000000000007</v>
      </c>
      <c r="L120" s="12">
        <f>INDEX('O3-8hr'!$A:$Y,$IU120+L$23-$G$23,$IT120)</f>
        <v>35</v>
      </c>
      <c r="M120" s="12">
        <f>INDEX('O3-8hr'!$A:$Y,$IU120+M$23-$G$23,$IT120)</f>
        <v>42</v>
      </c>
      <c r="N120" s="12">
        <f>INDEX('O3-8hr'!$A:$Y,$IU120+N$23-$G$23,$IT120)</f>
        <v>59.000000000000007</v>
      </c>
      <c r="O120" s="12">
        <f>INDEX('O3-8hr'!$A:$Y,$IU120+O$23-$G$23,$IT120)</f>
        <v>47</v>
      </c>
      <c r="P120" s="12">
        <f>INDEX('O3-8hr'!$A:$Y,$IU120+P$23-$G$23,$IT120)</f>
        <v>34</v>
      </c>
      <c r="Q120" s="12">
        <f>INDEX('O3-8hr'!$A:$Y,$IU120+Q$23-$G$23,$IT120)</f>
        <v>43</v>
      </c>
      <c r="R120" s="12">
        <f>INDEX('O3-8hr'!$A:$Y,$IU120+R$23-$G$23,$IT120)</f>
        <v>46</v>
      </c>
      <c r="S120" s="12">
        <f>INDEX('O3-8hr'!$A:$Y,$IU120+S$23-$G$23,$IT120)</f>
        <v>41</v>
      </c>
      <c r="T120" s="12">
        <f>INDEX('O3-8hr'!$A:$Y,$IU120+T$23-$G$23,$IT120)</f>
        <v>34</v>
      </c>
      <c r="U120" s="12">
        <f>INDEX('O3-8hr'!$A:$Y,$IU120+U$23-$G$23,$IT120)</f>
        <v>41</v>
      </c>
      <c r="V120" s="12">
        <f>INDEX('O3-8hr'!$A:$Y,$IU120+V$23-$G$23,$IT120)</f>
        <v>31</v>
      </c>
      <c r="W120" s="12">
        <f>INDEX('O3-8hr'!$A:$Y,$IU120+W$23-$G$23,$IT120)</f>
        <v>44.000000000000007</v>
      </c>
      <c r="X120" s="12">
        <f>INDEX('O3-8hr'!$A:$Y,$IU120+X$23-$G$23,$IT120)</f>
        <v>44.000000000000007</v>
      </c>
      <c r="Y120" s="12">
        <f>INDEX('O3-8hr'!$A:$Y,$IU120+Y$23-$G$23,$IT120)</f>
        <v>46</v>
      </c>
      <c r="Z120" s="12">
        <f>INDEX('O3-8hr'!$A:$Y,$IU120+Z$23-$G$23,$IT120)</f>
        <v>30</v>
      </c>
      <c r="AA120" s="12">
        <f>INDEX('O3-8hr'!$A:$Y,$IU120+AA$23-$G$23,$IT120)</f>
        <v>37.000000000000007</v>
      </c>
      <c r="AB120" s="12">
        <f>INDEX('O3-8hr'!$A:$Y,$IU120+AB$23-$G$23,$IT120)</f>
        <v>45.000000000000007</v>
      </c>
      <c r="AC120" s="12">
        <f>INDEX('O3-8hr'!$A:$Y,$IU120+AC$23-$G$23,$IT120)</f>
        <v>39</v>
      </c>
      <c r="AD120" s="12">
        <f>INDEX('O3-8hr'!$A:$Y,$IU120+AD$23-$G$23,$IT120)</f>
        <v>27</v>
      </c>
      <c r="AE120" s="12">
        <f>INDEX('O3-8hr'!$A:$Y,$IU120+AE$23-$G$23,$IT120)</f>
        <v>27</v>
      </c>
      <c r="AF120" s="12">
        <f>INDEX('O3-8hr'!$A:$Y,$IU120+AF$23-$G$23,$IT120)</f>
        <v>33</v>
      </c>
      <c r="AG120" s="12">
        <f>INDEX('O3-8hr'!$A:$Y,$IU120+AG$23-$G$23,$IT120)</f>
        <v>32</v>
      </c>
      <c r="AH120" s="12">
        <f>INDEX('O3-8hr'!$A:$Y,$IU120+AH$23-$G$23,$IT120)</f>
        <v>39</v>
      </c>
      <c r="AI120" s="12">
        <f>INDEX('O3-8hr'!$A:$Y,$IU120+AI$23-$G$23,$IT120)</f>
        <v>46</v>
      </c>
      <c r="AJ120" s="12">
        <f>INDEX('O3-8hr'!$A:$Y,$IU120+AJ$23-$G$23,$IT120)</f>
        <v>35</v>
      </c>
      <c r="AK120" s="12">
        <f>INDEX('O3-8hr'!$A:$Y,$IU120+AK$23-$G$23,$IT120)</f>
        <v>31</v>
      </c>
      <c r="AL120" s="12">
        <f>INDEX('O3-8hr'!$A:$Y,$IU120+AL$23-$G$23,$IT120)</f>
        <v>40</v>
      </c>
      <c r="AM120" s="12">
        <f>INDEX('O3-8hr'!$A:$Y,$IU120+AM$23-$G$23,$IT120)</f>
        <v>49</v>
      </c>
      <c r="AN120" s="12" t="str">
        <f>INDEX('O3-8hr'!$A:$Y,$IU120+AN$23-$G$23,$IT120)</f>
        <v/>
      </c>
      <c r="AO120" s="12">
        <f>INDEX('O3-8hr'!$A:$Y,$IU120+AO$23-$G$23,$IT120)</f>
        <v>37.000000000000007</v>
      </c>
      <c r="AP120" s="12">
        <f>INDEX('O3-8hr'!$A:$Y,$IU120+AP$23-$G$23,$IT120)</f>
        <v>41</v>
      </c>
      <c r="AQ120" s="12">
        <f>INDEX('O3-8hr'!$A:$Y,$IU120+AQ$23-$G$23,$IT120)</f>
        <v>44.000000000000007</v>
      </c>
      <c r="AR120" s="12">
        <f>INDEX('O3-8hr'!$A:$Y,$IU120+AR$23-$G$23,$IT120)</f>
        <v>27</v>
      </c>
      <c r="AS120" s="12">
        <f>INDEX('O3-8hr'!$A:$Y,$IU120+AS$23-$G$23,$IT120)</f>
        <v>21</v>
      </c>
      <c r="AT120" s="12" t="str">
        <f>INDEX('O3-8hr'!$A:$Y,$IU120+AT$23-$G$23,$IT120)</f>
        <v/>
      </c>
      <c r="AU120" s="12">
        <f>INDEX('O3-8hr'!$A:$Y,$IU120+AU$23-$G$23,$IT120)</f>
        <v>26.000000000000004</v>
      </c>
      <c r="AV120" s="12">
        <f>INDEX('O3-8hr'!$A:$Y,$IU120+AV$23-$G$23,$IT120)</f>
        <v>46</v>
      </c>
      <c r="AW120" s="12">
        <f>INDEX('O3-8hr'!$A:$Y,$IU120+AW$23-$G$23,$IT120)</f>
        <v>48</v>
      </c>
      <c r="AX120" s="12">
        <f>INDEX('O3-8hr'!$A:$Y,$IU120+AX$23-$G$23,$IT120)</f>
        <v>49</v>
      </c>
      <c r="AY120" s="12">
        <f>INDEX('O3-8hr'!$A:$Y,$IU120+AY$23-$G$23,$IT120)</f>
        <v>24</v>
      </c>
      <c r="AZ120" s="12">
        <f>INDEX('O3-8hr'!$A:$Y,$IU120+AZ$23-$G$23,$IT120)</f>
        <v>49</v>
      </c>
      <c r="BA120" s="12">
        <f>INDEX('O3-8hr'!$A:$Y,$IU120+BA$23-$G$23,$IT120)</f>
        <v>49</v>
      </c>
      <c r="BB120" s="12">
        <f>INDEX('O3-8hr'!$A:$Y,$IU120+BB$23-$G$23,$IT120)</f>
        <v>36.000000000000007</v>
      </c>
      <c r="BC120" s="12">
        <f>INDEX('O3-8hr'!$A:$Y,$IU120+BC$23-$G$23,$IT120)</f>
        <v>56</v>
      </c>
      <c r="BD120" s="12">
        <f>INDEX('O3-8hr'!$A:$Y,$IU120+BD$23-$G$23,$IT120)</f>
        <v>42</v>
      </c>
      <c r="BE120" s="12">
        <f>INDEX('O3-8hr'!$A:$Y,$IU120+BE$23-$G$23,$IT120)</f>
        <v>39</v>
      </c>
      <c r="BF120" s="12">
        <f>INDEX('O3-8hr'!$A:$Y,$IU120+BF$23-$G$23,$IT120)</f>
        <v>42</v>
      </c>
      <c r="BG120" s="12">
        <f>INDEX('O3-8hr'!$A:$Y,$IU120+BG$23-$G$23,$IT120)</f>
        <v>44.000000000000007</v>
      </c>
      <c r="BH120" s="12">
        <f>INDEX('O3-8hr'!$A:$Y,$IU120+BH$23-$G$23,$IT120)</f>
        <v>35</v>
      </c>
      <c r="BI120" s="12">
        <f>INDEX('O3-8hr'!$A:$Y,$IU120+BI$23-$G$23,$IT120)</f>
        <v>45.000000000000007</v>
      </c>
      <c r="BJ120" s="12">
        <f>INDEX('O3-8hr'!$A:$Y,$IU120+BJ$23-$G$23,$IT120)</f>
        <v>41</v>
      </c>
      <c r="BK120" s="12">
        <f>INDEX('O3-8hr'!$A:$Y,$IU120+BK$23-$G$23,$IT120)</f>
        <v>45.000000000000007</v>
      </c>
      <c r="BL120" s="12">
        <f>INDEX('O3-8hr'!$A:$Y,$IU120+BL$23-$G$23,$IT120)</f>
        <v>37.000000000000007</v>
      </c>
      <c r="BM120" s="12">
        <f>INDEX('O3-8hr'!$A:$Y,$IU120+BM$23-$G$23,$IT120)</f>
        <v>46</v>
      </c>
      <c r="BN120" s="12">
        <f>INDEX('O3-8hr'!$A:$Y,$IU120+BN$23-$G$23,$IT120)</f>
        <v>50</v>
      </c>
      <c r="BO120" s="12">
        <f>INDEX('O3-8hr'!$A:$Y,$IU120+BO$23-$G$23,$IT120)</f>
        <v>36.000000000000007</v>
      </c>
      <c r="BP120" s="12">
        <f>INDEX('O3-8hr'!$A:$Y,$IU120+BP$23-$G$23,$IT120)</f>
        <v>37.000000000000007</v>
      </c>
      <c r="BQ120" s="12">
        <f>INDEX('O3-8hr'!$A:$Y,$IU120+BQ$23-$G$23,$IT120)</f>
        <v>47</v>
      </c>
      <c r="BR120" s="12">
        <f>INDEX('O3-8hr'!$A:$Y,$IU120+BR$23-$G$23,$IT120)</f>
        <v>56</v>
      </c>
      <c r="BS120" s="12">
        <f>INDEX('O3-8hr'!$A:$Y,$IU120+BS$23-$G$23,$IT120)</f>
        <v>58</v>
      </c>
      <c r="BT120" s="12">
        <f>INDEX('O3-8hr'!$A:$Y,$IU120+BT$23-$G$23,$IT120)</f>
        <v>61.000000000000007</v>
      </c>
      <c r="BU120" s="12">
        <f>INDEX('O3-8hr'!$A:$Y,$IU120+BU$23-$G$23,$IT120)</f>
        <v>48</v>
      </c>
      <c r="BV120" s="12">
        <f>INDEX('O3-8hr'!$A:$Y,$IU120+BV$23-$G$23,$IT120)</f>
        <v>58</v>
      </c>
      <c r="BW120" s="12">
        <f>INDEX('O3-8hr'!$A:$Y,$IU120+BW$23-$G$23,$IT120)</f>
        <v>50</v>
      </c>
      <c r="BX120" s="12">
        <f>INDEX('O3-8hr'!$A:$Y,$IU120+BX$23-$G$23,$IT120)</f>
        <v>26.000000000000004</v>
      </c>
      <c r="BY120" s="12">
        <f>INDEX('O3-8hr'!$A:$Y,$IU120+BY$23-$G$23,$IT120)</f>
        <v>22.000000000000004</v>
      </c>
      <c r="BZ120" s="12">
        <f>INDEX('O3-8hr'!$A:$Y,$IU120+BZ$23-$G$23,$IT120)</f>
        <v>26.000000000000004</v>
      </c>
      <c r="CA120" s="12">
        <f>INDEX('O3-8hr'!$A:$Y,$IU120+CA$23-$G$23,$IT120)</f>
        <v>50</v>
      </c>
      <c r="CB120" s="12">
        <f>INDEX('O3-8hr'!$A:$Y,$IU120+CB$23-$G$23,$IT120)</f>
        <v>31</v>
      </c>
      <c r="CC120" s="12">
        <f>INDEX('O3-8hr'!$A:$Y,$IU120+CC$23-$G$23,$IT120)</f>
        <v>55</v>
      </c>
      <c r="CD120" s="12">
        <f>INDEX('O3-8hr'!$A:$Y,$IU120+CD$23-$G$23,$IT120)</f>
        <v>59.000000000000007</v>
      </c>
      <c r="CE120" s="12">
        <f>INDEX('O3-8hr'!$A:$Y,$IU120+CE$23-$G$23,$IT120)</f>
        <v>54</v>
      </c>
      <c r="CF120" s="12">
        <f>INDEX('O3-8hr'!$A:$Y,$IU120+CF$23-$G$23,$IT120)</f>
        <v>39</v>
      </c>
      <c r="CG120" s="12">
        <f>INDEX('O3-8hr'!$A:$Y,$IU120+CG$23-$G$23,$IT120)</f>
        <v>37.000000000000007</v>
      </c>
      <c r="CH120" s="12">
        <f>INDEX('O3-8hr'!$A:$Y,$IU120+CH$23-$G$23,$IT120)</f>
        <v>35</v>
      </c>
      <c r="CI120" s="12">
        <f>INDEX('O3-8hr'!$A:$Y,$IU120+CI$23-$G$23,$IT120)</f>
        <v>33</v>
      </c>
      <c r="CJ120" s="12">
        <f>INDEX('O3-8hr'!$A:$Y,$IU120+CJ$23-$G$23,$IT120)</f>
        <v>31</v>
      </c>
      <c r="CK120" s="12">
        <f>INDEX('O3-8hr'!$A:$Y,$IU120+CK$23-$G$23,$IT120)</f>
        <v>55</v>
      </c>
      <c r="CL120" s="12">
        <f>INDEX('O3-8hr'!$A:$Y,$IU120+CL$23-$G$23,$IT120)</f>
        <v>51.000000000000007</v>
      </c>
      <c r="CM120" s="12">
        <f>INDEX('O3-8hr'!$A:$Y,$IU120+CM$23-$G$23,$IT120)</f>
        <v>60</v>
      </c>
      <c r="CN120" s="12">
        <f>INDEX('O3-8hr'!$A:$Y,$IU120+CN$23-$G$23,$IT120)</f>
        <v>53.000000000000007</v>
      </c>
      <c r="CO120" s="12">
        <f>INDEX('O3-8hr'!$A:$Y,$IU120+CO$23-$G$23,$IT120)</f>
        <v>49</v>
      </c>
      <c r="CP120" s="12">
        <f>INDEX('O3-8hr'!$A:$Y,$IU120+CP$23-$G$23,$IT120)</f>
        <v>33</v>
      </c>
      <c r="CQ120" s="12">
        <f>INDEX('O3-8hr'!$A:$Y,$IU120+CQ$23-$G$23,$IT120)</f>
        <v>48</v>
      </c>
      <c r="CR120" s="12" t="str">
        <f>INDEX('O3-8hr'!$A:$Y,$IU120+CR$23-$G$23,$IT120)</f>
        <v/>
      </c>
      <c r="CS120" s="12" t="str">
        <f>INDEX('O3-8hr'!$A:$Y,$IU120+CS$23-$G$23,$IT120)</f>
        <v/>
      </c>
      <c r="CT120" s="12" t="str">
        <f>INDEX('O3-8hr'!$A:$Y,$IU120+CT$23-$G$23,$IT120)</f>
        <v/>
      </c>
      <c r="CU120" s="12">
        <f>INDEX('O3-8hr'!$A:$Y,$IU120+CU$23-$G$23,$IT120)</f>
        <v>17</v>
      </c>
      <c r="CV120" s="12">
        <f>INDEX('O3-8hr'!$A:$Y,$IU120+CV$23-$G$23,$IT120)</f>
        <v>9.0000000000000018</v>
      </c>
      <c r="CW120" s="12">
        <f>INDEX('O3-8hr'!$A:$Y,$IU120+CW$23-$G$23,$IT120)</f>
        <v>31</v>
      </c>
      <c r="CX120" s="12">
        <f>INDEX('O3-8hr'!$A:$Y,$IU120+CX$23-$G$23,$IT120)</f>
        <v>31</v>
      </c>
      <c r="CY120" s="12">
        <f>INDEX('O3-8hr'!$A:$Y,$IU120+CY$23-$G$23,$IT120)</f>
        <v>29</v>
      </c>
      <c r="CZ120" s="12">
        <f>INDEX('O3-8hr'!$A:$Y,$IU120+CZ$23-$G$23,$IT120)</f>
        <v>44.000000000000007</v>
      </c>
      <c r="DA120" s="12">
        <f>INDEX('O3-8hr'!$A:$Y,$IU120+DA$23-$G$23,$IT120)</f>
        <v>40</v>
      </c>
      <c r="DB120" s="12">
        <f>INDEX('O3-8hr'!$A:$Y,$IU120+DB$23-$G$23,$IT120)</f>
        <v>46</v>
      </c>
      <c r="DC120" s="12">
        <f>INDEX('O3-8hr'!$A:$Y,$IU120+DC$23-$G$23,$IT120)</f>
        <v>56</v>
      </c>
      <c r="DD120" s="12">
        <f>INDEX('O3-8hr'!$A:$Y,$IU120+DD$23-$G$23,$IT120)</f>
        <v>58</v>
      </c>
      <c r="DE120" s="12">
        <f>INDEX('O3-8hr'!$A:$Y,$IU120+DE$23-$G$23,$IT120)</f>
        <v>78</v>
      </c>
      <c r="DF120" s="12">
        <f>INDEX('O3-8hr'!$A:$Y,$IU120+DF$23-$G$23,$IT120)</f>
        <v>54</v>
      </c>
      <c r="DG120" s="12">
        <f>INDEX('O3-8hr'!$A:$Y,$IU120+DG$23-$G$23,$IT120)</f>
        <v>52.000000000000007</v>
      </c>
      <c r="DH120" s="12">
        <f>INDEX('O3-8hr'!$A:$Y,$IU120+DH$23-$G$23,$IT120)</f>
        <v>60</v>
      </c>
      <c r="DI120" s="12">
        <f>INDEX('O3-8hr'!$A:$Y,$IU120+DI$23-$G$23,$IT120)</f>
        <v>42</v>
      </c>
      <c r="DJ120" s="12">
        <f>INDEX('O3-8hr'!$A:$Y,$IU120+DJ$23-$G$23,$IT120)</f>
        <v>40</v>
      </c>
      <c r="DK120" s="12">
        <f>INDEX('O3-8hr'!$A:$Y,$IU120+DK$23-$G$23,$IT120)</f>
        <v>44.000000000000007</v>
      </c>
      <c r="DL120" s="12">
        <f>INDEX('O3-8hr'!$A:$Y,$IU120+DL$23-$G$23,$IT120)</f>
        <v>33</v>
      </c>
      <c r="DM120" s="12">
        <f>INDEX('O3-8hr'!$A:$Y,$IU120+DM$23-$G$23,$IT120)</f>
        <v>48</v>
      </c>
      <c r="DN120" s="12">
        <f>INDEX('O3-8hr'!$A:$Y,$IU120+DN$23-$G$23,$IT120)</f>
        <v>47</v>
      </c>
      <c r="DO120" s="12">
        <f>INDEX('O3-8hr'!$A:$Y,$IU120+DO$23-$G$23,$IT120)</f>
        <v>43</v>
      </c>
      <c r="DP120" s="12">
        <f>INDEX('O3-8hr'!$A:$Y,$IU120+DP$23-$G$23,$IT120)</f>
        <v>59.000000000000007</v>
      </c>
      <c r="DQ120" s="12">
        <f>INDEX('O3-8hr'!$A:$Y,$IU120+DQ$23-$G$23,$IT120)</f>
        <v>48</v>
      </c>
      <c r="DR120" s="12">
        <f>INDEX('O3-8hr'!$A:$Y,$IU120+DR$23-$G$23,$IT120)</f>
        <v>52.000000000000007</v>
      </c>
      <c r="DS120" s="12">
        <f>INDEX('O3-8hr'!$A:$Y,$IU120+DS$23-$G$23,$IT120)</f>
        <v>50</v>
      </c>
      <c r="DT120" s="12">
        <f>INDEX('O3-8hr'!$A:$Y,$IU120+DT$23-$G$23,$IT120)</f>
        <v>73.000000000000014</v>
      </c>
      <c r="DU120" s="12">
        <f>INDEX('O3-8hr'!$A:$Y,$IU120+DU$23-$G$23,$IT120)</f>
        <v>31</v>
      </c>
      <c r="DV120" s="12">
        <f>INDEX('O3-8hr'!$A:$Y,$IU120+DV$23-$G$23,$IT120)</f>
        <v>41</v>
      </c>
      <c r="DW120" s="12">
        <f>INDEX('O3-8hr'!$A:$Y,$IU120+DW$23-$G$23,$IT120)</f>
        <v>48</v>
      </c>
      <c r="DX120" s="12">
        <f>INDEX('O3-8hr'!$A:$Y,$IU120+DX$23-$G$23,$IT120)</f>
        <v>46</v>
      </c>
      <c r="DY120" s="12">
        <f>INDEX('O3-8hr'!$A:$Y,$IU120+DY$23-$G$23,$IT120)</f>
        <v>65</v>
      </c>
      <c r="DZ120" s="12">
        <f>INDEX('O3-8hr'!$A:$Y,$IU120+DZ$23-$G$23,$IT120)</f>
        <v>29</v>
      </c>
      <c r="EA120" s="12">
        <f>INDEX('O3-8hr'!$A:$Y,$IU120+EA$23-$G$23,$IT120)</f>
        <v>58</v>
      </c>
      <c r="EB120" s="12">
        <f>INDEX('O3-8hr'!$A:$Y,$IU120+EB$23-$G$23,$IT120)</f>
        <v>51.000000000000007</v>
      </c>
      <c r="EC120" s="12">
        <f>INDEX('O3-8hr'!$A:$Y,$IU120+EC$23-$G$23,$IT120)</f>
        <v>68</v>
      </c>
      <c r="ED120" s="12">
        <f>INDEX('O3-8hr'!$A:$Y,$IU120+ED$23-$G$23,$IT120)</f>
        <v>39</v>
      </c>
      <c r="EE120" s="12">
        <f>INDEX('O3-8hr'!$A:$Y,$IU120+EE$23-$G$23,$IT120)</f>
        <v>58</v>
      </c>
      <c r="EF120" s="12">
        <f>INDEX('O3-8hr'!$A:$Y,$IU120+EF$23-$G$23,$IT120)</f>
        <v>33</v>
      </c>
      <c r="EG120" s="12">
        <f>INDEX('O3-8hr'!$A:$Y,$IU120+EG$23-$G$23,$IT120)</f>
        <v>42</v>
      </c>
      <c r="EH120" s="12">
        <f>INDEX('O3-8hr'!$A:$Y,$IU120+EH$23-$G$23,$IT120)</f>
        <v>48</v>
      </c>
      <c r="EI120" s="12">
        <f>INDEX('O3-8hr'!$A:$Y,$IU120+EI$23-$G$23,$IT120)</f>
        <v>63</v>
      </c>
      <c r="EJ120" s="12">
        <f>INDEX('O3-8hr'!$A:$Y,$IU120+EJ$23-$G$23,$IT120)</f>
        <v>67</v>
      </c>
      <c r="EK120" s="12">
        <f>INDEX('O3-8hr'!$A:$Y,$IU120+EK$23-$G$23,$IT120)</f>
        <v>52.000000000000007</v>
      </c>
      <c r="EL120" s="12">
        <f>INDEX('O3-8hr'!$A:$Y,$IU120+EL$23-$G$23,$IT120)</f>
        <v>45.000000000000007</v>
      </c>
      <c r="EM120" s="12">
        <f>INDEX('O3-8hr'!$A:$Y,$IU120+EM$23-$G$23,$IT120)</f>
        <v>35</v>
      </c>
      <c r="EN120" s="12">
        <f>INDEX('O3-8hr'!$A:$Y,$IU120+EN$23-$G$23,$IT120)</f>
        <v>61.000000000000007</v>
      </c>
      <c r="EO120" s="12">
        <f>INDEX('O3-8hr'!$A:$Y,$IU120+EO$23-$G$23,$IT120)</f>
        <v>56</v>
      </c>
      <c r="EP120" s="12">
        <f>INDEX('O3-8hr'!$A:$Y,$IU120+EP$23-$G$23,$IT120)</f>
        <v>50</v>
      </c>
      <c r="EQ120" s="12">
        <f>INDEX('O3-8hr'!$A:$Y,$IU120+EQ$23-$G$23,$IT120)</f>
        <v>57</v>
      </c>
      <c r="ER120" s="12">
        <f>INDEX('O3-8hr'!$A:$Y,$IU120+ER$23-$G$23,$IT120)</f>
        <v>61.000000000000007</v>
      </c>
      <c r="ES120" s="12">
        <f>INDEX('O3-8hr'!$A:$Y,$IU120+ES$23-$G$23,$IT120)</f>
        <v>60</v>
      </c>
      <c r="ET120" s="12">
        <f>INDEX('O3-8hr'!$A:$Y,$IU120+ET$23-$G$23,$IT120)</f>
        <v>49</v>
      </c>
      <c r="EU120" s="12">
        <f>INDEX('O3-8hr'!$A:$Y,$IU120+EU$23-$G$23,$IT120)</f>
        <v>50</v>
      </c>
      <c r="EV120" s="12">
        <f>INDEX('O3-8hr'!$A:$Y,$IU120+EV$23-$G$23,$IT120)</f>
        <v>54</v>
      </c>
      <c r="EW120" s="12">
        <f>INDEX('O3-8hr'!$A:$Y,$IU120+EW$23-$G$23,$IT120)</f>
        <v>66</v>
      </c>
      <c r="EX120" s="12">
        <f>INDEX('O3-8hr'!$A:$Y,$IU120+EX$23-$G$23,$IT120)</f>
        <v>56</v>
      </c>
      <c r="EY120" s="12">
        <f>INDEX('O3-8hr'!$A:$Y,$IU120+EY$23-$G$23,$IT120)</f>
        <v>47</v>
      </c>
      <c r="EZ120" s="12">
        <f>INDEX('O3-8hr'!$A:$Y,$IU120+EZ$23-$G$23,$IT120)</f>
        <v>80</v>
      </c>
      <c r="FA120" s="12">
        <f>INDEX('O3-8hr'!$A:$Y,$IU120+FA$23-$G$23,$IT120)</f>
        <v>50</v>
      </c>
      <c r="FB120" s="12">
        <f>INDEX('O3-8hr'!$A:$Y,$IU120+FB$23-$G$23,$IT120)</f>
        <v>42</v>
      </c>
      <c r="FC120" s="12">
        <f>INDEX('O3-8hr'!$A:$Y,$IU120+FC$23-$G$23,$IT120)</f>
        <v>52.000000000000007</v>
      </c>
      <c r="FD120" s="12">
        <f>INDEX('O3-8hr'!$A:$Y,$IU120+FD$23-$G$23,$IT120)</f>
        <v>58</v>
      </c>
      <c r="FE120" s="12">
        <f>INDEX('O3-8hr'!$A:$Y,$IU120+FE$23-$G$23,$IT120)</f>
        <v>55</v>
      </c>
      <c r="FF120" s="12">
        <f>INDEX('O3-8hr'!$A:$Y,$IU120+FF$23-$G$23,$IT120)</f>
        <v>55</v>
      </c>
      <c r="FG120" s="12">
        <f>INDEX('O3-8hr'!$A:$Y,$IU120+FG$23-$G$23,$IT120)</f>
        <v>54</v>
      </c>
      <c r="FH120" s="12">
        <f>INDEX('O3-8hr'!$A:$Y,$IU120+FH$23-$G$23,$IT120)</f>
        <v>61.000000000000007</v>
      </c>
      <c r="FI120" s="12">
        <f>INDEX('O3-8hr'!$A:$Y,$IU120+FI$23-$G$23,$IT120)</f>
        <v>51.000000000000007</v>
      </c>
      <c r="FJ120" s="12">
        <f>INDEX('O3-8hr'!$A:$Y,$IU120+FJ$23-$G$23,$IT120)</f>
        <v>60</v>
      </c>
      <c r="FK120" s="12">
        <f>INDEX('O3-8hr'!$A:$Y,$IU120+FK$23-$G$23,$IT120)</f>
        <v>52.000000000000007</v>
      </c>
      <c r="FL120" s="12">
        <f>INDEX('O3-8hr'!$A:$Y,$IU120+FL$23-$G$23,$IT120)</f>
        <v>58</v>
      </c>
      <c r="FM120" s="12">
        <f>INDEX('O3-8hr'!$A:$Y,$IU120+FM$23-$G$23,$IT120)</f>
        <v>31</v>
      </c>
      <c r="FN120" s="12">
        <f>INDEX('O3-8hr'!$A:$Y,$IU120+FN$23-$G$23,$IT120)</f>
        <v>36.000000000000007</v>
      </c>
      <c r="FO120" s="12">
        <f>INDEX('O3-8hr'!$A:$Y,$IU120+FO$23-$G$23,$IT120)</f>
        <v>39</v>
      </c>
      <c r="FP120" s="12">
        <f>INDEX('O3-8hr'!$A:$Y,$IU120+FP$23-$G$23,$IT120)</f>
        <v>47</v>
      </c>
      <c r="FQ120" s="12">
        <f>INDEX('O3-8hr'!$A:$Y,$IU120+FQ$23-$G$23,$IT120)</f>
        <v>58</v>
      </c>
      <c r="FR120" s="12">
        <f>INDEX('O3-8hr'!$A:$Y,$IU120+FR$23-$G$23,$IT120)</f>
        <v>70</v>
      </c>
      <c r="FS120" s="12">
        <f>INDEX('O3-8hr'!$A:$Y,$IU120+FS$23-$G$23,$IT120)</f>
        <v>62</v>
      </c>
      <c r="FT120" s="12">
        <f>INDEX('O3-8hr'!$A:$Y,$IU120+FT$23-$G$23,$IT120)</f>
        <v>59.000000000000007</v>
      </c>
      <c r="FU120" s="12">
        <f>INDEX('O3-8hr'!$A:$Y,$IU120+FU$23-$G$23,$IT120)</f>
        <v>46</v>
      </c>
      <c r="FV120" s="12">
        <f>INDEX('O3-8hr'!$A:$Y,$IU120+FV$23-$G$23,$IT120)</f>
        <v>40</v>
      </c>
      <c r="FW120" s="12">
        <f>INDEX('O3-8hr'!$A:$Y,$IU120+FW$23-$G$23,$IT120)</f>
        <v>29</v>
      </c>
      <c r="FX120" s="12">
        <f>INDEX('O3-8hr'!$A:$Y,$IU120+FX$23-$G$23,$IT120)</f>
        <v>54</v>
      </c>
      <c r="FY120" s="12">
        <f>INDEX('O3-8hr'!$A:$Y,$IU120+FY$23-$G$23,$IT120)</f>
        <v>55</v>
      </c>
      <c r="FZ120" s="12">
        <f>INDEX('O3-8hr'!$A:$Y,$IU120+FZ$23-$G$23,$IT120)</f>
        <v>71.000000000000014</v>
      </c>
      <c r="GA120" s="12">
        <f>INDEX('O3-8hr'!$A:$Y,$IU120+GA$23-$G$23,$IT120)</f>
        <v>58</v>
      </c>
      <c r="GB120" s="12">
        <f>INDEX('O3-8hr'!$A:$Y,$IU120+GB$23-$G$23,$IT120)</f>
        <v>61.000000000000007</v>
      </c>
      <c r="GC120" s="12">
        <f>INDEX('O3-8hr'!$A:$Y,$IU120+GC$23-$G$23,$IT120)</f>
        <v>52.000000000000007</v>
      </c>
      <c r="GD120" s="12">
        <f>INDEX('O3-8hr'!$A:$Y,$IU120+GD$23-$G$23,$IT120)</f>
        <v>41</v>
      </c>
      <c r="GE120" s="12">
        <f>INDEX('O3-8hr'!$A:$Y,$IU120+GE$23-$G$23,$IT120)</f>
        <v>47</v>
      </c>
      <c r="GF120" s="12">
        <f>INDEX('O3-8hr'!$A:$Y,$IU120+GF$23-$G$23,$IT120)</f>
        <v>57</v>
      </c>
      <c r="GG120" s="12">
        <f>INDEX('O3-8hr'!$A:$Y,$IU120+GG$23-$G$23,$IT120)</f>
        <v>59.000000000000007</v>
      </c>
      <c r="GH120" s="12">
        <f>INDEX('O3-8hr'!$A:$Y,$IU120+GH$23-$G$23,$IT120)</f>
        <v>63</v>
      </c>
      <c r="GI120" s="12">
        <f>INDEX('O3-8hr'!$A:$Y,$IU120+GI$23-$G$23,$IT120)</f>
        <v>74.000000000000014</v>
      </c>
      <c r="GJ120" s="12">
        <f>INDEX('O3-8hr'!$A:$Y,$IU120+GJ$23-$G$23,$IT120)</f>
        <v>72.000000000000014</v>
      </c>
      <c r="GK120" s="12">
        <f>INDEX('O3-8hr'!$A:$Y,$IU120+GK$23-$G$23,$IT120)</f>
        <v>68</v>
      </c>
      <c r="GL120" s="12">
        <f>INDEX('O3-8hr'!$A:$Y,$IU120+GL$23-$G$23,$IT120)</f>
        <v>65</v>
      </c>
      <c r="GM120" s="12">
        <f>INDEX('O3-8hr'!$A:$Y,$IU120+GM$23-$G$23,$IT120)</f>
        <v>47</v>
      </c>
      <c r="GN120" s="12">
        <f>INDEX('O3-8hr'!$A:$Y,$IU120+GN$23-$G$23,$IT120)</f>
        <v>49</v>
      </c>
      <c r="GO120" s="12">
        <f>INDEX('O3-8hr'!$A:$Y,$IU120+GO$23-$G$23,$IT120)</f>
        <v>51.000000000000007</v>
      </c>
      <c r="GP120" s="12">
        <f>INDEX('O3-8hr'!$A:$Y,$IU120+GP$23-$G$23,$IT120)</f>
        <v>47</v>
      </c>
      <c r="GQ120" s="12">
        <f>INDEX('O3-8hr'!$A:$Y,$IU120+GQ$23-$G$23,$IT120)</f>
        <v>41</v>
      </c>
      <c r="GR120" s="12">
        <f>INDEX('O3-8hr'!$A:$Y,$IU120+GR$23-$G$23,$IT120)</f>
        <v>20</v>
      </c>
      <c r="GS120" s="12">
        <f>INDEX('O3-8hr'!$A:$Y,$IU120+GS$23-$G$23,$IT120)</f>
        <v>41</v>
      </c>
      <c r="GT120" s="12">
        <f>INDEX('O3-8hr'!$A:$Y,$IU120+GT$23-$G$23,$IT120)</f>
        <v>42</v>
      </c>
      <c r="GU120" s="12">
        <f>INDEX('O3-8hr'!$A:$Y,$IU120+GU$23-$G$23,$IT120)</f>
        <v>24</v>
      </c>
      <c r="GV120" s="12">
        <f>INDEX('O3-8hr'!$A:$Y,$IU120+GV$23-$G$23,$IT120)</f>
        <v>40</v>
      </c>
      <c r="GW120" s="12">
        <f>INDEX('O3-8hr'!$A:$Y,$IU120+GW$23-$G$23,$IT120)</f>
        <v>62</v>
      </c>
      <c r="GX120" s="12">
        <f>INDEX('O3-8hr'!$A:$Y,$IU120+GX$23-$G$23,$IT120)</f>
        <v>74.000000000000014</v>
      </c>
      <c r="GY120" s="12">
        <f>INDEX('O3-8hr'!$A:$Y,$IU120+GY$23-$G$23,$IT120)</f>
        <v>85</v>
      </c>
      <c r="GZ120" s="12">
        <f>INDEX('O3-8hr'!$A:$Y,$IU120+GZ$23-$G$23,$IT120)</f>
        <v>63</v>
      </c>
      <c r="HA120" s="12">
        <f>INDEX('O3-8hr'!$A:$Y,$IU120+HA$23-$G$23,$IT120)</f>
        <v>50</v>
      </c>
      <c r="HB120" s="12">
        <f>INDEX('O3-8hr'!$A:$Y,$IU120+HB$23-$G$23,$IT120)</f>
        <v>36.000000000000007</v>
      </c>
      <c r="HC120" s="12">
        <f>INDEX('O3-8hr'!$A:$Y,$IU120+HC$23-$G$23,$IT120)</f>
        <v>34</v>
      </c>
      <c r="HD120" s="12">
        <f>INDEX('O3-8hr'!$A:$Y,$IU120+HD$23-$G$23,$IT120)</f>
        <v>25</v>
      </c>
      <c r="HE120" s="12">
        <f>INDEX('O3-8hr'!$A:$Y,$IU120+HE$23-$G$23,$IT120)</f>
        <v>52.000000000000007</v>
      </c>
      <c r="HF120" s="12">
        <f>INDEX('O3-8hr'!$A:$Y,$IU120+HF$23-$G$23,$IT120)</f>
        <v>48</v>
      </c>
      <c r="HG120" s="12">
        <f>INDEX('O3-8hr'!$A:$Y,$IU120+HG$23-$G$23,$IT120)</f>
        <v>28</v>
      </c>
      <c r="HH120" s="12">
        <f>INDEX('O3-8hr'!$A:$Y,$IU120+HH$23-$G$23,$IT120)</f>
        <v>31</v>
      </c>
      <c r="HI120" s="12">
        <f>INDEX('O3-8hr'!$A:$Y,$IU120+HI$23-$G$23,$IT120)</f>
        <v>24</v>
      </c>
      <c r="HJ120" s="12">
        <f>INDEX('O3-8hr'!$A:$Y,$IU120+HJ$23-$G$23,$IT120)</f>
        <v>35</v>
      </c>
      <c r="HK120" s="12">
        <f>INDEX('O3-8hr'!$A:$Y,$IU120+HK$23-$G$23,$IT120)</f>
        <v>24</v>
      </c>
      <c r="HL120" s="12">
        <f>INDEX('O3-8hr'!$A:$Y,$IU120+HL$23-$G$23,$IT120)</f>
        <v>24</v>
      </c>
      <c r="HM120" s="12">
        <f>INDEX('O3-8hr'!$A:$Y,$IU120+HM$23-$G$23,$IT120)</f>
        <v>17</v>
      </c>
      <c r="HN120" s="12">
        <f>INDEX('O3-8hr'!$A:$Y,$IU120+HN$23-$G$23,$IT120)</f>
        <v>18.000000000000004</v>
      </c>
      <c r="HO120" s="12">
        <f>INDEX('O3-8hr'!$A:$Y,$IU120+HO$23-$G$23,$IT120)</f>
        <v>11.000000000000002</v>
      </c>
      <c r="HP120" s="12">
        <f>INDEX('O3-8hr'!$A:$Y,$IU120+HP$23-$G$23,$IT120)</f>
        <v>18.000000000000004</v>
      </c>
      <c r="HQ120" s="12">
        <f>INDEX('O3-8hr'!$A:$Y,$IU120+HQ$23-$G$23,$IT120)</f>
        <v>30</v>
      </c>
      <c r="HR120" s="12">
        <f>INDEX('O3-8hr'!$A:$Y,$IU120+HR$23-$G$23,$IT120)</f>
        <v>36.000000000000007</v>
      </c>
      <c r="HS120" s="12">
        <f>INDEX('O3-8hr'!$A:$Y,$IU120+HS$23-$G$23,$IT120)</f>
        <v>32</v>
      </c>
      <c r="HT120" s="12">
        <f>INDEX('O3-8hr'!$A:$Y,$IU120+HT$23-$G$23,$IT120)</f>
        <v>34</v>
      </c>
      <c r="HU120" s="12">
        <f>INDEX('O3-8hr'!$A:$Y,$IU120+HU$23-$G$23,$IT120)</f>
        <v>37.000000000000007</v>
      </c>
      <c r="HV120" s="12">
        <f>INDEX('O3-8hr'!$A:$Y,$IU120+HV$23-$G$23,$IT120)</f>
        <v>34</v>
      </c>
      <c r="HW120" s="12">
        <f>INDEX('O3-8hr'!$A:$Y,$IU120+HW$23-$G$23,$IT120)</f>
        <v>42</v>
      </c>
      <c r="HX120" s="12">
        <f>INDEX('O3-8hr'!$A:$Y,$IU120+HX$23-$G$23,$IT120)</f>
        <v>46</v>
      </c>
      <c r="HY120" s="12">
        <f>INDEX('O3-8hr'!$A:$Y,$IU120+HY$23-$G$23,$IT120)</f>
        <v>31</v>
      </c>
      <c r="HZ120" s="12">
        <f>INDEX('O3-8hr'!$A:$Y,$IU120+HZ$23-$G$23,$IT120)</f>
        <v>18.000000000000004</v>
      </c>
      <c r="IA120" s="12">
        <f>INDEX('O3-8hr'!$A:$Y,$IU120+IA$23-$G$23,$IT120)</f>
        <v>31</v>
      </c>
      <c r="IB120" s="12">
        <f>INDEX('O3-8hr'!$A:$Y,$IU120+IB$23-$G$23,$IT120)</f>
        <v>37.000000000000007</v>
      </c>
      <c r="IC120" s="12">
        <f>INDEX('O3-8hr'!$A:$Y,$IU120+IC$23-$G$23,$IT120)</f>
        <v>30</v>
      </c>
      <c r="ID120" s="12">
        <f>INDEX('O3-8hr'!$A:$Y,$IU120+ID$23-$G$23,$IT120)</f>
        <v>28</v>
      </c>
      <c r="IE120" s="12">
        <f>INDEX('O3-8hr'!$A:$Y,$IU120+IE$23-$G$23,$IT120)</f>
        <v>32</v>
      </c>
      <c r="IF120" s="12">
        <f>INDEX('O3-8hr'!$A:$Y,$IU120+IF$23-$G$23,$IT120)</f>
        <v>33</v>
      </c>
      <c r="IG120" s="12">
        <f>INDEX('O3-8hr'!$A:$Y,$IU120+IG$23-$G$23,$IT120)</f>
        <v>38</v>
      </c>
      <c r="IH120" s="12">
        <f>INDEX('O3-8hr'!$A:$Y,$IU120+IH$23-$G$23,$IT120)</f>
        <v>38</v>
      </c>
      <c r="II120" s="12">
        <f>INDEX('O3-8hr'!$A:$Y,$IU120+II$23-$G$23,$IT120)</f>
        <v>38</v>
      </c>
      <c r="IJ120" s="12">
        <f>INDEX('O3-8hr'!$A:$Y,$IU120+IJ$23-$G$23,$IT120)</f>
        <v>35</v>
      </c>
      <c r="IK120" s="12">
        <f>INDEX('O3-8hr'!$A:$Y,$IU120+IK$23-$G$23,$IT120)</f>
        <v>28</v>
      </c>
      <c r="IL120" s="12">
        <f>INDEX('O3-8hr'!$A:$Y,$IU120+IL$23-$G$23,$IT120)</f>
        <v>21</v>
      </c>
      <c r="IM120" s="12">
        <f>INDEX('O3-8hr'!$A:$Y,$IU120+IM$23-$G$23,$IT120)</f>
        <v>25</v>
      </c>
      <c r="IN120" s="12">
        <f>INDEX('O3-8hr'!$A:$Y,$IU120+IN$23-$G$23,$IT120)</f>
        <v>29</v>
      </c>
      <c r="IO120" s="12">
        <f>INDEX('O3-8hr'!$A:$Y,$IU120+IO$23-$G$23,$IT120)</f>
        <v>32</v>
      </c>
      <c r="IP120" s="12">
        <f>INDEX('O3-8hr'!$A:$Y,$IU120+IP$23-$G$23,$IT120)</f>
        <v>19</v>
      </c>
      <c r="IQ120" s="17">
        <f>INDEX('O3-8hr'!$A:$Y,$IU120+IQ$23-$G$23,$IT120)</f>
        <v>28</v>
      </c>
      <c r="IR120" s="26">
        <f t="shared" si="60"/>
        <v>85</v>
      </c>
      <c r="IT120" s="26">
        <f>MATCH($B120,'O3-8hr'!$1:$1,0)</f>
        <v>21</v>
      </c>
      <c r="IU120" s="38">
        <f>MATCH(DATE($A120,$IT$19,$IU$19),'O3-8hr'!$B:$B,0)</f>
        <v>65</v>
      </c>
    </row>
    <row r="121" spans="1:255" ht="12.75" customHeight="1" x14ac:dyDescent="0.2">
      <c r="A121" s="26">
        <v>2015</v>
      </c>
      <c r="B121" s="26">
        <v>420910013</v>
      </c>
      <c r="C121" s="88">
        <f>INDEX(Sites!$A:$N,MATCH($B121,Sites!$A:$A,0),2)</f>
        <v>40.112222000000003</v>
      </c>
      <c r="D121" s="26" t="str">
        <f>INDEX(Sites!$A:$N,MATCH($B121,Sites!$A:$A,0),4)</f>
        <v>PA</v>
      </c>
      <c r="E121" s="26" t="str">
        <f>INDEX(Sites!$A:$N,MATCH($B121,Sites!$A:$A,0),10)</f>
        <v>53.0</v>
      </c>
      <c r="F121" s="148" t="str">
        <f>INDEX(Sites!$A:$N,MATCH($B121,Sites!$A:$A,0),6)</f>
        <v>Montgomery (NORR)</v>
      </c>
      <c r="G121" s="18">
        <f>INDEX('O3-8hr'!$A:$Y,$IU121+G$23-$G$23,$IT121)</f>
        <v>28</v>
      </c>
      <c r="H121" s="12">
        <f>INDEX('O3-8hr'!$A:$Y,$IU121+H$23-$G$23,$IT121)</f>
        <v>48</v>
      </c>
      <c r="I121" s="12">
        <f>INDEX('O3-8hr'!$A:$Y,$IU121+I$23-$G$23,$IT121)</f>
        <v>32</v>
      </c>
      <c r="J121" s="12">
        <f>INDEX('O3-8hr'!$A:$Y,$IU121+J$23-$G$23,$IT121)</f>
        <v>19</v>
      </c>
      <c r="K121" s="12">
        <f>INDEX('O3-8hr'!$A:$Y,$IU121+K$23-$G$23,$IT121)</f>
        <v>36.000000000000007</v>
      </c>
      <c r="L121" s="12">
        <f>INDEX('O3-8hr'!$A:$Y,$IU121+L$23-$G$23,$IT121)</f>
        <v>34</v>
      </c>
      <c r="M121" s="12">
        <f>INDEX('O3-8hr'!$A:$Y,$IU121+M$23-$G$23,$IT121)</f>
        <v>43</v>
      </c>
      <c r="N121" s="12">
        <f>INDEX('O3-8hr'!$A:$Y,$IU121+N$23-$G$23,$IT121)</f>
        <v>54</v>
      </c>
      <c r="O121" s="12">
        <f>INDEX('O3-8hr'!$A:$Y,$IU121+O$23-$G$23,$IT121)</f>
        <v>49</v>
      </c>
      <c r="P121" s="12">
        <f>INDEX('O3-8hr'!$A:$Y,$IU121+P$23-$G$23,$IT121)</f>
        <v>28</v>
      </c>
      <c r="Q121" s="12">
        <f>INDEX('O3-8hr'!$A:$Y,$IU121+Q$23-$G$23,$IT121)</f>
        <v>50</v>
      </c>
      <c r="R121" s="12">
        <f>INDEX('O3-8hr'!$A:$Y,$IU121+R$23-$G$23,$IT121)</f>
        <v>47</v>
      </c>
      <c r="S121" s="12">
        <f>INDEX('O3-8hr'!$A:$Y,$IU121+S$23-$G$23,$IT121)</f>
        <v>36.000000000000007</v>
      </c>
      <c r="T121" s="12">
        <f>INDEX('O3-8hr'!$A:$Y,$IU121+T$23-$G$23,$IT121)</f>
        <v>33</v>
      </c>
      <c r="U121" s="12">
        <f>INDEX('O3-8hr'!$A:$Y,$IU121+U$23-$G$23,$IT121)</f>
        <v>39</v>
      </c>
      <c r="V121" s="12">
        <f>INDEX('O3-8hr'!$A:$Y,$IU121+V$23-$G$23,$IT121)</f>
        <v>37.000000000000007</v>
      </c>
      <c r="W121" s="12">
        <f>INDEX('O3-8hr'!$A:$Y,$IU121+W$23-$G$23,$IT121)</f>
        <v>43</v>
      </c>
      <c r="X121" s="12">
        <f>INDEX('O3-8hr'!$A:$Y,$IU121+X$23-$G$23,$IT121)</f>
        <v>45.000000000000007</v>
      </c>
      <c r="Y121" s="12">
        <f>INDEX('O3-8hr'!$A:$Y,$IU121+Y$23-$G$23,$IT121)</f>
        <v>46</v>
      </c>
      <c r="Z121" s="12">
        <f>INDEX('O3-8hr'!$A:$Y,$IU121+Z$23-$G$23,$IT121)</f>
        <v>32</v>
      </c>
      <c r="AA121" s="12">
        <f>INDEX('O3-8hr'!$A:$Y,$IU121+AA$23-$G$23,$IT121)</f>
        <v>40</v>
      </c>
      <c r="AB121" s="12">
        <f>INDEX('O3-8hr'!$A:$Y,$IU121+AB$23-$G$23,$IT121)</f>
        <v>43</v>
      </c>
      <c r="AC121" s="12">
        <f>INDEX('O3-8hr'!$A:$Y,$IU121+AC$23-$G$23,$IT121)</f>
        <v>42</v>
      </c>
      <c r="AD121" s="12">
        <f>INDEX('O3-8hr'!$A:$Y,$IU121+AD$23-$G$23,$IT121)</f>
        <v>33</v>
      </c>
      <c r="AE121" s="12">
        <f>INDEX('O3-8hr'!$A:$Y,$IU121+AE$23-$G$23,$IT121)</f>
        <v>20</v>
      </c>
      <c r="AF121" s="12">
        <f>INDEX('O3-8hr'!$A:$Y,$IU121+AF$23-$G$23,$IT121)</f>
        <v>26.000000000000004</v>
      </c>
      <c r="AG121" s="12">
        <f>INDEX('O3-8hr'!$A:$Y,$IU121+AG$23-$G$23,$IT121)</f>
        <v>31</v>
      </c>
      <c r="AH121" s="12">
        <f>INDEX('O3-8hr'!$A:$Y,$IU121+AH$23-$G$23,$IT121)</f>
        <v>36.000000000000007</v>
      </c>
      <c r="AI121" s="12">
        <f>INDEX('O3-8hr'!$A:$Y,$IU121+AI$23-$G$23,$IT121)</f>
        <v>43</v>
      </c>
      <c r="AJ121" s="12">
        <f>INDEX('O3-8hr'!$A:$Y,$IU121+AJ$23-$G$23,$IT121)</f>
        <v>38</v>
      </c>
      <c r="AK121" s="12">
        <f>INDEX('O3-8hr'!$A:$Y,$IU121+AK$23-$G$23,$IT121)</f>
        <v>29</v>
      </c>
      <c r="AL121" s="12">
        <f>INDEX('O3-8hr'!$A:$Y,$IU121+AL$23-$G$23,$IT121)</f>
        <v>43</v>
      </c>
      <c r="AM121" s="12">
        <f>INDEX('O3-8hr'!$A:$Y,$IU121+AM$23-$G$23,$IT121)</f>
        <v>48</v>
      </c>
      <c r="AN121" s="12">
        <f>INDEX('O3-8hr'!$A:$Y,$IU121+AN$23-$G$23,$IT121)</f>
        <v>31</v>
      </c>
      <c r="AO121" s="12">
        <f>INDEX('O3-8hr'!$A:$Y,$IU121+AO$23-$G$23,$IT121)</f>
        <v>39</v>
      </c>
      <c r="AP121" s="12">
        <f>INDEX('O3-8hr'!$A:$Y,$IU121+AP$23-$G$23,$IT121)</f>
        <v>47</v>
      </c>
      <c r="AQ121" s="12">
        <f>INDEX('O3-8hr'!$A:$Y,$IU121+AQ$23-$G$23,$IT121)</f>
        <v>48</v>
      </c>
      <c r="AR121" s="12">
        <f>INDEX('O3-8hr'!$A:$Y,$IU121+AR$23-$G$23,$IT121)</f>
        <v>30</v>
      </c>
      <c r="AS121" s="12">
        <f>INDEX('O3-8hr'!$A:$Y,$IU121+AS$23-$G$23,$IT121)</f>
        <v>36.000000000000007</v>
      </c>
      <c r="AT121" s="12">
        <f>INDEX('O3-8hr'!$A:$Y,$IU121+AT$23-$G$23,$IT121)</f>
        <v>34</v>
      </c>
      <c r="AU121" s="12">
        <f>INDEX('O3-8hr'!$A:$Y,$IU121+AU$23-$G$23,$IT121)</f>
        <v>27</v>
      </c>
      <c r="AV121" s="12">
        <f>INDEX('O3-8hr'!$A:$Y,$IU121+AV$23-$G$23,$IT121)</f>
        <v>46</v>
      </c>
      <c r="AW121" s="12">
        <f>INDEX('O3-8hr'!$A:$Y,$IU121+AW$23-$G$23,$IT121)</f>
        <v>50</v>
      </c>
      <c r="AX121" s="12">
        <f>INDEX('O3-8hr'!$A:$Y,$IU121+AX$23-$G$23,$IT121)</f>
        <v>48</v>
      </c>
      <c r="AY121" s="12">
        <f>INDEX('O3-8hr'!$A:$Y,$IU121+AY$23-$G$23,$IT121)</f>
        <v>33</v>
      </c>
      <c r="AZ121" s="12">
        <f>INDEX('O3-8hr'!$A:$Y,$IU121+AZ$23-$G$23,$IT121)</f>
        <v>49</v>
      </c>
      <c r="BA121" s="12">
        <f>INDEX('O3-8hr'!$A:$Y,$IU121+BA$23-$G$23,$IT121)</f>
        <v>47</v>
      </c>
      <c r="BB121" s="12">
        <f>INDEX('O3-8hr'!$A:$Y,$IU121+BB$23-$G$23,$IT121)</f>
        <v>42</v>
      </c>
      <c r="BC121" s="12">
        <f>INDEX('O3-8hr'!$A:$Y,$IU121+BC$23-$G$23,$IT121)</f>
        <v>61.000000000000007</v>
      </c>
      <c r="BD121" s="12">
        <f>INDEX('O3-8hr'!$A:$Y,$IU121+BD$23-$G$23,$IT121)</f>
        <v>43</v>
      </c>
      <c r="BE121" s="12">
        <f>INDEX('O3-8hr'!$A:$Y,$IU121+BE$23-$G$23,$IT121)</f>
        <v>38</v>
      </c>
      <c r="BF121" s="12">
        <f>INDEX('O3-8hr'!$A:$Y,$IU121+BF$23-$G$23,$IT121)</f>
        <v>43</v>
      </c>
      <c r="BG121" s="12">
        <f>INDEX('O3-8hr'!$A:$Y,$IU121+BG$23-$G$23,$IT121)</f>
        <v>43</v>
      </c>
      <c r="BH121" s="12">
        <f>INDEX('O3-8hr'!$A:$Y,$IU121+BH$23-$G$23,$IT121)</f>
        <v>34</v>
      </c>
      <c r="BI121" s="12">
        <f>INDEX('O3-8hr'!$A:$Y,$IU121+BI$23-$G$23,$IT121)</f>
        <v>46</v>
      </c>
      <c r="BJ121" s="12">
        <f>INDEX('O3-8hr'!$A:$Y,$IU121+BJ$23-$G$23,$IT121)</f>
        <v>43</v>
      </c>
      <c r="BK121" s="12">
        <f>INDEX('O3-8hr'!$A:$Y,$IU121+BK$23-$G$23,$IT121)</f>
        <v>44.000000000000007</v>
      </c>
      <c r="BL121" s="12">
        <f>INDEX('O3-8hr'!$A:$Y,$IU121+BL$23-$G$23,$IT121)</f>
        <v>38</v>
      </c>
      <c r="BM121" s="12">
        <f>INDEX('O3-8hr'!$A:$Y,$IU121+BM$23-$G$23,$IT121)</f>
        <v>45.000000000000007</v>
      </c>
      <c r="BN121" s="12">
        <f>INDEX('O3-8hr'!$A:$Y,$IU121+BN$23-$G$23,$IT121)</f>
        <v>50</v>
      </c>
      <c r="BO121" s="12">
        <f>INDEX('O3-8hr'!$A:$Y,$IU121+BO$23-$G$23,$IT121)</f>
        <v>40</v>
      </c>
      <c r="BP121" s="12">
        <f>INDEX('O3-8hr'!$A:$Y,$IU121+BP$23-$G$23,$IT121)</f>
        <v>34</v>
      </c>
      <c r="BQ121" s="12">
        <f>INDEX('O3-8hr'!$A:$Y,$IU121+BQ$23-$G$23,$IT121)</f>
        <v>45.000000000000007</v>
      </c>
      <c r="BR121" s="12">
        <f>INDEX('O3-8hr'!$A:$Y,$IU121+BR$23-$G$23,$IT121)</f>
        <v>55</v>
      </c>
      <c r="BS121" s="12">
        <f>INDEX('O3-8hr'!$A:$Y,$IU121+BS$23-$G$23,$IT121)</f>
        <v>62</v>
      </c>
      <c r="BT121" s="12">
        <f>INDEX('O3-8hr'!$A:$Y,$IU121+BT$23-$G$23,$IT121)</f>
        <v>63</v>
      </c>
      <c r="BU121" s="12">
        <f>INDEX('O3-8hr'!$A:$Y,$IU121+BU$23-$G$23,$IT121)</f>
        <v>42</v>
      </c>
      <c r="BV121" s="12">
        <f>INDEX('O3-8hr'!$A:$Y,$IU121+BV$23-$G$23,$IT121)</f>
        <v>68</v>
      </c>
      <c r="BW121" s="12">
        <f>INDEX('O3-8hr'!$A:$Y,$IU121+BW$23-$G$23,$IT121)</f>
        <v>64</v>
      </c>
      <c r="BX121" s="12">
        <f>INDEX('O3-8hr'!$A:$Y,$IU121+BX$23-$G$23,$IT121)</f>
        <v>31</v>
      </c>
      <c r="BY121" s="12">
        <f>INDEX('O3-8hr'!$A:$Y,$IU121+BY$23-$G$23,$IT121)</f>
        <v>27</v>
      </c>
      <c r="BZ121" s="12">
        <f>INDEX('O3-8hr'!$A:$Y,$IU121+BZ$23-$G$23,$IT121)</f>
        <v>27</v>
      </c>
      <c r="CA121" s="12">
        <f>INDEX('O3-8hr'!$A:$Y,$IU121+CA$23-$G$23,$IT121)</f>
        <v>55</v>
      </c>
      <c r="CB121" s="12">
        <f>INDEX('O3-8hr'!$A:$Y,$IU121+CB$23-$G$23,$IT121)</f>
        <v>30</v>
      </c>
      <c r="CC121" s="12">
        <f>INDEX('O3-8hr'!$A:$Y,$IU121+CC$23-$G$23,$IT121)</f>
        <v>54</v>
      </c>
      <c r="CD121" s="12">
        <f>INDEX('O3-8hr'!$A:$Y,$IU121+CD$23-$G$23,$IT121)</f>
        <v>56</v>
      </c>
      <c r="CE121" s="12">
        <f>INDEX('O3-8hr'!$A:$Y,$IU121+CE$23-$G$23,$IT121)</f>
        <v>54</v>
      </c>
      <c r="CF121" s="12">
        <f>INDEX('O3-8hr'!$A:$Y,$IU121+CF$23-$G$23,$IT121)</f>
        <v>42</v>
      </c>
      <c r="CG121" s="12">
        <f>INDEX('O3-8hr'!$A:$Y,$IU121+CG$23-$G$23,$IT121)</f>
        <v>41</v>
      </c>
      <c r="CH121" s="12">
        <f>INDEX('O3-8hr'!$A:$Y,$IU121+CH$23-$G$23,$IT121)</f>
        <v>48</v>
      </c>
      <c r="CI121" s="12">
        <f>INDEX('O3-8hr'!$A:$Y,$IU121+CI$23-$G$23,$IT121)</f>
        <v>33</v>
      </c>
      <c r="CJ121" s="12">
        <f>INDEX('O3-8hr'!$A:$Y,$IU121+CJ$23-$G$23,$IT121)</f>
        <v>25</v>
      </c>
      <c r="CK121" s="12">
        <f>INDEX('O3-8hr'!$A:$Y,$IU121+CK$23-$G$23,$IT121)</f>
        <v>55</v>
      </c>
      <c r="CL121" s="12">
        <f>INDEX('O3-8hr'!$A:$Y,$IU121+CL$23-$G$23,$IT121)</f>
        <v>50</v>
      </c>
      <c r="CM121" s="12">
        <f>INDEX('O3-8hr'!$A:$Y,$IU121+CM$23-$G$23,$IT121)</f>
        <v>62</v>
      </c>
      <c r="CN121" s="12">
        <f>INDEX('O3-8hr'!$A:$Y,$IU121+CN$23-$G$23,$IT121)</f>
        <v>57</v>
      </c>
      <c r="CO121" s="12">
        <f>INDEX('O3-8hr'!$A:$Y,$IU121+CO$23-$G$23,$IT121)</f>
        <v>57</v>
      </c>
      <c r="CP121" s="12">
        <f>INDEX('O3-8hr'!$A:$Y,$IU121+CP$23-$G$23,$IT121)</f>
        <v>36.000000000000007</v>
      </c>
      <c r="CQ121" s="12">
        <f>INDEX('O3-8hr'!$A:$Y,$IU121+CQ$23-$G$23,$IT121)</f>
        <v>55</v>
      </c>
      <c r="CR121" s="12">
        <f>INDEX('O3-8hr'!$A:$Y,$IU121+CR$23-$G$23,$IT121)</f>
        <v>66</v>
      </c>
      <c r="CS121" s="12">
        <f>INDEX('O3-8hr'!$A:$Y,$IU121+CS$23-$G$23,$IT121)</f>
        <v>36.000000000000007</v>
      </c>
      <c r="CT121" s="12">
        <f>INDEX('O3-8hr'!$A:$Y,$IU121+CT$23-$G$23,$IT121)</f>
        <v>39</v>
      </c>
      <c r="CU121" s="12">
        <f>INDEX('O3-8hr'!$A:$Y,$IU121+CU$23-$G$23,$IT121)</f>
        <v>12</v>
      </c>
      <c r="CV121" s="12">
        <f>INDEX('O3-8hr'!$A:$Y,$IU121+CV$23-$G$23,$IT121)</f>
        <v>10</v>
      </c>
      <c r="CW121" s="12">
        <f>INDEX('O3-8hr'!$A:$Y,$IU121+CW$23-$G$23,$IT121)</f>
        <v>30</v>
      </c>
      <c r="CX121" s="12">
        <f>INDEX('O3-8hr'!$A:$Y,$IU121+CX$23-$G$23,$IT121)</f>
        <v>32</v>
      </c>
      <c r="CY121" s="12">
        <f>INDEX('O3-8hr'!$A:$Y,$IU121+CY$23-$G$23,$IT121)</f>
        <v>27</v>
      </c>
      <c r="CZ121" s="12">
        <f>INDEX('O3-8hr'!$A:$Y,$IU121+CZ$23-$G$23,$IT121)</f>
        <v>39</v>
      </c>
      <c r="DA121" s="12">
        <f>INDEX('O3-8hr'!$A:$Y,$IU121+DA$23-$G$23,$IT121)</f>
        <v>42</v>
      </c>
      <c r="DB121" s="12">
        <f>INDEX('O3-8hr'!$A:$Y,$IU121+DB$23-$G$23,$IT121)</f>
        <v>49</v>
      </c>
      <c r="DC121" s="12">
        <f>INDEX('O3-8hr'!$A:$Y,$IU121+DC$23-$G$23,$IT121)</f>
        <v>58</v>
      </c>
      <c r="DD121" s="12">
        <f>INDEX('O3-8hr'!$A:$Y,$IU121+DD$23-$G$23,$IT121)</f>
        <v>62</v>
      </c>
      <c r="DE121" s="12">
        <f>INDEX('O3-8hr'!$A:$Y,$IU121+DE$23-$G$23,$IT121)</f>
        <v>80</v>
      </c>
      <c r="DF121" s="12">
        <f>INDEX('O3-8hr'!$A:$Y,$IU121+DF$23-$G$23,$IT121)</f>
        <v>60</v>
      </c>
      <c r="DG121" s="12">
        <f>INDEX('O3-8hr'!$A:$Y,$IU121+DG$23-$G$23,$IT121)</f>
        <v>48</v>
      </c>
      <c r="DH121" s="12">
        <f>INDEX('O3-8hr'!$A:$Y,$IU121+DH$23-$G$23,$IT121)</f>
        <v>57</v>
      </c>
      <c r="DI121" s="12">
        <f>INDEX('O3-8hr'!$A:$Y,$IU121+DI$23-$G$23,$IT121)</f>
        <v>42</v>
      </c>
      <c r="DJ121" s="12">
        <f>INDEX('O3-8hr'!$A:$Y,$IU121+DJ$23-$G$23,$IT121)</f>
        <v>40</v>
      </c>
      <c r="DK121" s="12">
        <f>INDEX('O3-8hr'!$A:$Y,$IU121+DK$23-$G$23,$IT121)</f>
        <v>30</v>
      </c>
      <c r="DL121" s="12">
        <f>INDEX('O3-8hr'!$A:$Y,$IU121+DL$23-$G$23,$IT121)</f>
        <v>25</v>
      </c>
      <c r="DM121" s="12">
        <f>INDEX('O3-8hr'!$A:$Y,$IU121+DM$23-$G$23,$IT121)</f>
        <v>46</v>
      </c>
      <c r="DN121" s="12">
        <f>INDEX('O3-8hr'!$A:$Y,$IU121+DN$23-$G$23,$IT121)</f>
        <v>47</v>
      </c>
      <c r="DO121" s="12">
        <f>INDEX('O3-8hr'!$A:$Y,$IU121+DO$23-$G$23,$IT121)</f>
        <v>43</v>
      </c>
      <c r="DP121" s="12">
        <f>INDEX('O3-8hr'!$A:$Y,$IU121+DP$23-$G$23,$IT121)</f>
        <v>64</v>
      </c>
      <c r="DQ121" s="12">
        <f>INDEX('O3-8hr'!$A:$Y,$IU121+DQ$23-$G$23,$IT121)</f>
        <v>50</v>
      </c>
      <c r="DR121" s="12">
        <f>INDEX('O3-8hr'!$A:$Y,$IU121+DR$23-$G$23,$IT121)</f>
        <v>52.000000000000007</v>
      </c>
      <c r="DS121" s="12">
        <f>INDEX('O3-8hr'!$A:$Y,$IU121+DS$23-$G$23,$IT121)</f>
        <v>51.000000000000007</v>
      </c>
      <c r="DT121" s="12">
        <f>INDEX('O3-8hr'!$A:$Y,$IU121+DT$23-$G$23,$IT121)</f>
        <v>61.000000000000007</v>
      </c>
      <c r="DU121" s="12">
        <f>INDEX('O3-8hr'!$A:$Y,$IU121+DU$23-$G$23,$IT121)</f>
        <v>35</v>
      </c>
      <c r="DV121" s="12">
        <f>INDEX('O3-8hr'!$A:$Y,$IU121+DV$23-$G$23,$IT121)</f>
        <v>39</v>
      </c>
      <c r="DW121" s="12">
        <f>INDEX('O3-8hr'!$A:$Y,$IU121+DW$23-$G$23,$IT121)</f>
        <v>43</v>
      </c>
      <c r="DX121" s="12">
        <f>INDEX('O3-8hr'!$A:$Y,$IU121+DX$23-$G$23,$IT121)</f>
        <v>44.000000000000007</v>
      </c>
      <c r="DY121" s="12">
        <f>INDEX('O3-8hr'!$A:$Y,$IU121+DY$23-$G$23,$IT121)</f>
        <v>64</v>
      </c>
      <c r="DZ121" s="12">
        <f>INDEX('O3-8hr'!$A:$Y,$IU121+DZ$23-$G$23,$IT121)</f>
        <v>33</v>
      </c>
      <c r="EA121" s="12">
        <f>INDEX('O3-8hr'!$A:$Y,$IU121+EA$23-$G$23,$IT121)</f>
        <v>63</v>
      </c>
      <c r="EB121" s="12">
        <f>INDEX('O3-8hr'!$A:$Y,$IU121+EB$23-$G$23,$IT121)</f>
        <v>49</v>
      </c>
      <c r="EC121" s="12">
        <f>INDEX('O3-8hr'!$A:$Y,$IU121+EC$23-$G$23,$IT121)</f>
        <v>55</v>
      </c>
      <c r="ED121" s="12">
        <f>INDEX('O3-8hr'!$A:$Y,$IU121+ED$23-$G$23,$IT121)</f>
        <v>43</v>
      </c>
      <c r="EE121" s="12">
        <f>INDEX('O3-8hr'!$A:$Y,$IU121+EE$23-$G$23,$IT121)</f>
        <v>56</v>
      </c>
      <c r="EF121" s="12">
        <f>INDEX('O3-8hr'!$A:$Y,$IU121+EF$23-$G$23,$IT121)</f>
        <v>36.000000000000007</v>
      </c>
      <c r="EG121" s="12">
        <f>INDEX('O3-8hr'!$A:$Y,$IU121+EG$23-$G$23,$IT121)</f>
        <v>43</v>
      </c>
      <c r="EH121" s="12">
        <f>INDEX('O3-8hr'!$A:$Y,$IU121+EH$23-$G$23,$IT121)</f>
        <v>42</v>
      </c>
      <c r="EI121" s="12">
        <f>INDEX('O3-8hr'!$A:$Y,$IU121+EI$23-$G$23,$IT121)</f>
        <v>42</v>
      </c>
      <c r="EJ121" s="12">
        <f>INDEX('O3-8hr'!$A:$Y,$IU121+EJ$23-$G$23,$IT121)</f>
        <v>58</v>
      </c>
      <c r="EK121" s="12">
        <f>INDEX('O3-8hr'!$A:$Y,$IU121+EK$23-$G$23,$IT121)</f>
        <v>65</v>
      </c>
      <c r="EL121" s="12">
        <f>INDEX('O3-8hr'!$A:$Y,$IU121+EL$23-$G$23,$IT121)</f>
        <v>50</v>
      </c>
      <c r="EM121" s="12">
        <f>INDEX('O3-8hr'!$A:$Y,$IU121+EM$23-$G$23,$IT121)</f>
        <v>32</v>
      </c>
      <c r="EN121" s="12">
        <f>INDEX('O3-8hr'!$A:$Y,$IU121+EN$23-$G$23,$IT121)</f>
        <v>47</v>
      </c>
      <c r="EO121" s="12">
        <f>INDEX('O3-8hr'!$A:$Y,$IU121+EO$23-$G$23,$IT121)</f>
        <v>56</v>
      </c>
      <c r="EP121" s="12">
        <f>INDEX('O3-8hr'!$A:$Y,$IU121+EP$23-$G$23,$IT121)</f>
        <v>53.000000000000007</v>
      </c>
      <c r="EQ121" s="12">
        <f>INDEX('O3-8hr'!$A:$Y,$IU121+EQ$23-$G$23,$IT121)</f>
        <v>56</v>
      </c>
      <c r="ER121" s="12">
        <f>INDEX('O3-8hr'!$A:$Y,$IU121+ER$23-$G$23,$IT121)</f>
        <v>54</v>
      </c>
      <c r="ES121" s="12">
        <f>INDEX('O3-8hr'!$A:$Y,$IU121+ES$23-$G$23,$IT121)</f>
        <v>56</v>
      </c>
      <c r="ET121" s="12">
        <f>INDEX('O3-8hr'!$A:$Y,$IU121+ET$23-$G$23,$IT121)</f>
        <v>44.000000000000007</v>
      </c>
      <c r="EU121" s="12">
        <f>INDEX('O3-8hr'!$A:$Y,$IU121+EU$23-$G$23,$IT121)</f>
        <v>43</v>
      </c>
      <c r="EV121" s="12">
        <f>INDEX('O3-8hr'!$A:$Y,$IU121+EV$23-$G$23,$IT121)</f>
        <v>50</v>
      </c>
      <c r="EW121" s="12">
        <f>INDEX('O3-8hr'!$A:$Y,$IU121+EW$23-$G$23,$IT121)</f>
        <v>57</v>
      </c>
      <c r="EX121" s="12">
        <f>INDEX('O3-8hr'!$A:$Y,$IU121+EX$23-$G$23,$IT121)</f>
        <v>60</v>
      </c>
      <c r="EY121" s="12">
        <f>INDEX('O3-8hr'!$A:$Y,$IU121+EY$23-$G$23,$IT121)</f>
        <v>58</v>
      </c>
      <c r="EZ121" s="12">
        <f>INDEX('O3-8hr'!$A:$Y,$IU121+EZ$23-$G$23,$IT121)</f>
        <v>64</v>
      </c>
      <c r="FA121" s="12">
        <f>INDEX('O3-8hr'!$A:$Y,$IU121+FA$23-$G$23,$IT121)</f>
        <v>71.000000000000014</v>
      </c>
      <c r="FB121" s="12">
        <f>INDEX('O3-8hr'!$A:$Y,$IU121+FB$23-$G$23,$IT121)</f>
        <v>44.000000000000007</v>
      </c>
      <c r="FC121" s="12">
        <f>INDEX('O3-8hr'!$A:$Y,$IU121+FC$23-$G$23,$IT121)</f>
        <v>49</v>
      </c>
      <c r="FD121" s="12">
        <f>INDEX('O3-8hr'!$A:$Y,$IU121+FD$23-$G$23,$IT121)</f>
        <v>60</v>
      </c>
      <c r="FE121" s="12">
        <f>INDEX('O3-8hr'!$A:$Y,$IU121+FE$23-$G$23,$IT121)</f>
        <v>48</v>
      </c>
      <c r="FF121" s="12">
        <f>INDEX('O3-8hr'!$A:$Y,$IU121+FF$23-$G$23,$IT121)</f>
        <v>56</v>
      </c>
      <c r="FG121" s="12">
        <f>INDEX('O3-8hr'!$A:$Y,$IU121+FG$23-$G$23,$IT121)</f>
        <v>61.000000000000007</v>
      </c>
      <c r="FH121" s="12">
        <f>INDEX('O3-8hr'!$A:$Y,$IU121+FH$23-$G$23,$IT121)</f>
        <v>63</v>
      </c>
      <c r="FI121" s="12">
        <f>INDEX('O3-8hr'!$A:$Y,$IU121+FI$23-$G$23,$IT121)</f>
        <v>46</v>
      </c>
      <c r="FJ121" s="12">
        <f>INDEX('O3-8hr'!$A:$Y,$IU121+FJ$23-$G$23,$IT121)</f>
        <v>66</v>
      </c>
      <c r="FK121" s="12">
        <f>INDEX('O3-8hr'!$A:$Y,$IU121+FK$23-$G$23,$IT121)</f>
        <v>53.000000000000007</v>
      </c>
      <c r="FL121" s="12">
        <f>INDEX('O3-8hr'!$A:$Y,$IU121+FL$23-$G$23,$IT121)</f>
        <v>55</v>
      </c>
      <c r="FM121" s="12">
        <f>INDEX('O3-8hr'!$A:$Y,$IU121+FM$23-$G$23,$IT121)</f>
        <v>29</v>
      </c>
      <c r="FN121" s="12">
        <f>INDEX('O3-8hr'!$A:$Y,$IU121+FN$23-$G$23,$IT121)</f>
        <v>39</v>
      </c>
      <c r="FO121" s="12">
        <f>INDEX('O3-8hr'!$A:$Y,$IU121+FO$23-$G$23,$IT121)</f>
        <v>38</v>
      </c>
      <c r="FP121" s="12">
        <f>INDEX('O3-8hr'!$A:$Y,$IU121+FP$23-$G$23,$IT121)</f>
        <v>49</v>
      </c>
      <c r="FQ121" s="12">
        <f>INDEX('O3-8hr'!$A:$Y,$IU121+FQ$23-$G$23,$IT121)</f>
        <v>59.000000000000007</v>
      </c>
      <c r="FR121" s="12">
        <f>INDEX('O3-8hr'!$A:$Y,$IU121+FR$23-$G$23,$IT121)</f>
        <v>63</v>
      </c>
      <c r="FS121" s="12">
        <f>INDEX('O3-8hr'!$A:$Y,$IU121+FS$23-$G$23,$IT121)</f>
        <v>59.000000000000007</v>
      </c>
      <c r="FT121" s="12">
        <f>INDEX('O3-8hr'!$A:$Y,$IU121+FT$23-$G$23,$IT121)</f>
        <v>60</v>
      </c>
      <c r="FU121" s="12">
        <f>INDEX('O3-8hr'!$A:$Y,$IU121+FU$23-$G$23,$IT121)</f>
        <v>50</v>
      </c>
      <c r="FV121" s="12">
        <f>INDEX('O3-8hr'!$A:$Y,$IU121+FV$23-$G$23,$IT121)</f>
        <v>47</v>
      </c>
      <c r="FW121" s="12">
        <f>INDEX('O3-8hr'!$A:$Y,$IU121+FW$23-$G$23,$IT121)</f>
        <v>30</v>
      </c>
      <c r="FX121" s="12">
        <f>INDEX('O3-8hr'!$A:$Y,$IU121+FX$23-$G$23,$IT121)</f>
        <v>51.000000000000007</v>
      </c>
      <c r="FY121" s="12">
        <f>INDEX('O3-8hr'!$A:$Y,$IU121+FY$23-$G$23,$IT121)</f>
        <v>52.000000000000007</v>
      </c>
      <c r="FZ121" s="12">
        <f>INDEX('O3-8hr'!$A:$Y,$IU121+FZ$23-$G$23,$IT121)</f>
        <v>61.000000000000007</v>
      </c>
      <c r="GA121" s="12">
        <f>INDEX('O3-8hr'!$A:$Y,$IU121+GA$23-$G$23,$IT121)</f>
        <v>61.000000000000007</v>
      </c>
      <c r="GB121" s="12">
        <f>INDEX('O3-8hr'!$A:$Y,$IU121+GB$23-$G$23,$IT121)</f>
        <v>60</v>
      </c>
      <c r="GC121" s="12">
        <f>INDEX('O3-8hr'!$A:$Y,$IU121+GC$23-$G$23,$IT121)</f>
        <v>50</v>
      </c>
      <c r="GD121" s="12">
        <f>INDEX('O3-8hr'!$A:$Y,$IU121+GD$23-$G$23,$IT121)</f>
        <v>36.000000000000007</v>
      </c>
      <c r="GE121" s="12">
        <f>INDEX('O3-8hr'!$A:$Y,$IU121+GE$23-$G$23,$IT121)</f>
        <v>47</v>
      </c>
      <c r="GF121" s="12">
        <f>INDEX('O3-8hr'!$A:$Y,$IU121+GF$23-$G$23,$IT121)</f>
        <v>60</v>
      </c>
      <c r="GG121" s="12">
        <f>INDEX('O3-8hr'!$A:$Y,$IU121+GG$23-$G$23,$IT121)</f>
        <v>60</v>
      </c>
      <c r="GH121" s="12">
        <f>INDEX('O3-8hr'!$A:$Y,$IU121+GH$23-$G$23,$IT121)</f>
        <v>72.000000000000014</v>
      </c>
      <c r="GI121" s="12">
        <f>INDEX('O3-8hr'!$A:$Y,$IU121+GI$23-$G$23,$IT121)</f>
        <v>69</v>
      </c>
      <c r="GJ121" s="12">
        <f>INDEX('O3-8hr'!$A:$Y,$IU121+GJ$23-$G$23,$IT121)</f>
        <v>75</v>
      </c>
      <c r="GK121" s="12">
        <f>INDEX('O3-8hr'!$A:$Y,$IU121+GK$23-$G$23,$IT121)</f>
        <v>61.000000000000007</v>
      </c>
      <c r="GL121" s="12">
        <f>INDEX('O3-8hr'!$A:$Y,$IU121+GL$23-$G$23,$IT121)</f>
        <v>62</v>
      </c>
      <c r="GM121" s="12">
        <f>INDEX('O3-8hr'!$A:$Y,$IU121+GM$23-$G$23,$IT121)</f>
        <v>53.000000000000007</v>
      </c>
      <c r="GN121" s="12">
        <f>INDEX('O3-8hr'!$A:$Y,$IU121+GN$23-$G$23,$IT121)</f>
        <v>63</v>
      </c>
      <c r="GO121" s="12">
        <f>INDEX('O3-8hr'!$A:$Y,$IU121+GO$23-$G$23,$IT121)</f>
        <v>55</v>
      </c>
      <c r="GP121" s="12">
        <f>INDEX('O3-8hr'!$A:$Y,$IU121+GP$23-$G$23,$IT121)</f>
        <v>58</v>
      </c>
      <c r="GQ121" s="12">
        <f>INDEX('O3-8hr'!$A:$Y,$IU121+GQ$23-$G$23,$IT121)</f>
        <v>44.000000000000007</v>
      </c>
      <c r="GR121" s="12">
        <f>INDEX('O3-8hr'!$A:$Y,$IU121+GR$23-$G$23,$IT121)</f>
        <v>22.000000000000004</v>
      </c>
      <c r="GS121" s="12">
        <f>INDEX('O3-8hr'!$A:$Y,$IU121+GS$23-$G$23,$IT121)</f>
        <v>44.000000000000007</v>
      </c>
      <c r="GT121" s="12">
        <f>INDEX('O3-8hr'!$A:$Y,$IU121+GT$23-$G$23,$IT121)</f>
        <v>38</v>
      </c>
      <c r="GU121" s="12">
        <f>INDEX('O3-8hr'!$A:$Y,$IU121+GU$23-$G$23,$IT121)</f>
        <v>24</v>
      </c>
      <c r="GV121" s="12">
        <f>INDEX('O3-8hr'!$A:$Y,$IU121+GV$23-$G$23,$IT121)</f>
        <v>39</v>
      </c>
      <c r="GW121" s="12">
        <f>INDEX('O3-8hr'!$A:$Y,$IU121+GW$23-$G$23,$IT121)</f>
        <v>62</v>
      </c>
      <c r="GX121" s="12">
        <f>INDEX('O3-8hr'!$A:$Y,$IU121+GX$23-$G$23,$IT121)</f>
        <v>68</v>
      </c>
      <c r="GY121" s="12">
        <f>INDEX('O3-8hr'!$A:$Y,$IU121+GY$23-$G$23,$IT121)</f>
        <v>76</v>
      </c>
      <c r="GZ121" s="12">
        <f>INDEX('O3-8hr'!$A:$Y,$IU121+GZ$23-$G$23,$IT121)</f>
        <v>73.000000000000014</v>
      </c>
      <c r="HA121" s="12">
        <f>INDEX('O3-8hr'!$A:$Y,$IU121+HA$23-$G$23,$IT121)</f>
        <v>56</v>
      </c>
      <c r="HB121" s="12">
        <f>INDEX('O3-8hr'!$A:$Y,$IU121+HB$23-$G$23,$IT121)</f>
        <v>34</v>
      </c>
      <c r="HC121" s="12">
        <f>INDEX('O3-8hr'!$A:$Y,$IU121+HC$23-$G$23,$IT121)</f>
        <v>33</v>
      </c>
      <c r="HD121" s="12">
        <f>INDEX('O3-8hr'!$A:$Y,$IU121+HD$23-$G$23,$IT121)</f>
        <v>27</v>
      </c>
      <c r="HE121" s="12">
        <f>INDEX('O3-8hr'!$A:$Y,$IU121+HE$23-$G$23,$IT121)</f>
        <v>47</v>
      </c>
      <c r="HF121" s="12">
        <f>INDEX('O3-8hr'!$A:$Y,$IU121+HF$23-$G$23,$IT121)</f>
        <v>51.000000000000007</v>
      </c>
      <c r="HG121" s="12">
        <f>INDEX('O3-8hr'!$A:$Y,$IU121+HG$23-$G$23,$IT121)</f>
        <v>33</v>
      </c>
      <c r="HH121" s="12">
        <f>INDEX('O3-8hr'!$A:$Y,$IU121+HH$23-$G$23,$IT121)</f>
        <v>37.000000000000007</v>
      </c>
      <c r="HI121" s="12">
        <f>INDEX('O3-8hr'!$A:$Y,$IU121+HI$23-$G$23,$IT121)</f>
        <v>32</v>
      </c>
      <c r="HJ121" s="12">
        <f>INDEX('O3-8hr'!$A:$Y,$IU121+HJ$23-$G$23,$IT121)</f>
        <v>32</v>
      </c>
      <c r="HK121" s="12">
        <f>INDEX('O3-8hr'!$A:$Y,$IU121+HK$23-$G$23,$IT121)</f>
        <v>20</v>
      </c>
      <c r="HL121" s="12">
        <f>INDEX('O3-8hr'!$A:$Y,$IU121+HL$23-$G$23,$IT121)</f>
        <v>27</v>
      </c>
      <c r="HM121" s="12">
        <f>INDEX('O3-8hr'!$A:$Y,$IU121+HM$23-$G$23,$IT121)</f>
        <v>18.000000000000004</v>
      </c>
      <c r="HN121" s="12">
        <f>INDEX('O3-8hr'!$A:$Y,$IU121+HN$23-$G$23,$IT121)</f>
        <v>22.000000000000004</v>
      </c>
      <c r="HO121" s="12">
        <f>INDEX('O3-8hr'!$A:$Y,$IU121+HO$23-$G$23,$IT121)</f>
        <v>15.000000000000002</v>
      </c>
      <c r="HP121" s="12">
        <f>INDEX('O3-8hr'!$A:$Y,$IU121+HP$23-$G$23,$IT121)</f>
        <v>29</v>
      </c>
      <c r="HQ121" s="12">
        <f>INDEX('O3-8hr'!$A:$Y,$IU121+HQ$23-$G$23,$IT121)</f>
        <v>33</v>
      </c>
      <c r="HR121" s="12">
        <f>INDEX('O3-8hr'!$A:$Y,$IU121+HR$23-$G$23,$IT121)</f>
        <v>36.000000000000007</v>
      </c>
      <c r="HS121" s="12">
        <f>INDEX('O3-8hr'!$A:$Y,$IU121+HS$23-$G$23,$IT121)</f>
        <v>31</v>
      </c>
      <c r="HT121" s="12">
        <f>INDEX('O3-8hr'!$A:$Y,$IU121+HT$23-$G$23,$IT121)</f>
        <v>31</v>
      </c>
      <c r="HU121" s="12">
        <f>INDEX('O3-8hr'!$A:$Y,$IU121+HU$23-$G$23,$IT121)</f>
        <v>37.000000000000007</v>
      </c>
      <c r="HV121" s="12">
        <f>INDEX('O3-8hr'!$A:$Y,$IU121+HV$23-$G$23,$IT121)</f>
        <v>32</v>
      </c>
      <c r="HW121" s="12">
        <f>INDEX('O3-8hr'!$A:$Y,$IU121+HW$23-$G$23,$IT121)</f>
        <v>41</v>
      </c>
      <c r="HX121" s="12">
        <f>INDEX('O3-8hr'!$A:$Y,$IU121+HX$23-$G$23,$IT121)</f>
        <v>38</v>
      </c>
      <c r="HY121" s="12">
        <f>INDEX('O3-8hr'!$A:$Y,$IU121+HY$23-$G$23,$IT121)</f>
        <v>34</v>
      </c>
      <c r="HZ121" s="12">
        <f>INDEX('O3-8hr'!$A:$Y,$IU121+HZ$23-$G$23,$IT121)</f>
        <v>19</v>
      </c>
      <c r="IA121" s="12">
        <f>INDEX('O3-8hr'!$A:$Y,$IU121+IA$23-$G$23,$IT121)</f>
        <v>33</v>
      </c>
      <c r="IB121" s="12">
        <f>INDEX('O3-8hr'!$A:$Y,$IU121+IB$23-$G$23,$IT121)</f>
        <v>38</v>
      </c>
      <c r="IC121" s="12">
        <f>INDEX('O3-8hr'!$A:$Y,$IU121+IC$23-$G$23,$IT121)</f>
        <v>29</v>
      </c>
      <c r="ID121" s="12">
        <f>INDEX('O3-8hr'!$A:$Y,$IU121+ID$23-$G$23,$IT121)</f>
        <v>27</v>
      </c>
      <c r="IE121" s="12">
        <f>INDEX('O3-8hr'!$A:$Y,$IU121+IE$23-$G$23,$IT121)</f>
        <v>32</v>
      </c>
      <c r="IF121" s="12">
        <f>INDEX('O3-8hr'!$A:$Y,$IU121+IF$23-$G$23,$IT121)</f>
        <v>38</v>
      </c>
      <c r="IG121" s="12">
        <f>INDEX('O3-8hr'!$A:$Y,$IU121+IG$23-$G$23,$IT121)</f>
        <v>43</v>
      </c>
      <c r="IH121" s="12">
        <f>INDEX('O3-8hr'!$A:$Y,$IU121+IH$23-$G$23,$IT121)</f>
        <v>49</v>
      </c>
      <c r="II121" s="12">
        <f>INDEX('O3-8hr'!$A:$Y,$IU121+II$23-$G$23,$IT121)</f>
        <v>39</v>
      </c>
      <c r="IJ121" s="12">
        <f>INDEX('O3-8hr'!$A:$Y,$IU121+IJ$23-$G$23,$IT121)</f>
        <v>31</v>
      </c>
      <c r="IK121" s="12">
        <f>INDEX('O3-8hr'!$A:$Y,$IU121+IK$23-$G$23,$IT121)</f>
        <v>28</v>
      </c>
      <c r="IL121" s="12">
        <f>INDEX('O3-8hr'!$A:$Y,$IU121+IL$23-$G$23,$IT121)</f>
        <v>22.000000000000004</v>
      </c>
      <c r="IM121" s="12">
        <f>INDEX('O3-8hr'!$A:$Y,$IU121+IM$23-$G$23,$IT121)</f>
        <v>27</v>
      </c>
      <c r="IN121" s="12">
        <f>INDEX('O3-8hr'!$A:$Y,$IU121+IN$23-$G$23,$IT121)</f>
        <v>26.000000000000004</v>
      </c>
      <c r="IO121" s="12">
        <f>INDEX('O3-8hr'!$A:$Y,$IU121+IO$23-$G$23,$IT121)</f>
        <v>36.000000000000007</v>
      </c>
      <c r="IP121" s="12">
        <f>INDEX('O3-8hr'!$A:$Y,$IU121+IP$23-$G$23,$IT121)</f>
        <v>21</v>
      </c>
      <c r="IQ121" s="17">
        <f>INDEX('O3-8hr'!$A:$Y,$IU121+IQ$23-$G$23,$IT121)</f>
        <v>26.000000000000004</v>
      </c>
      <c r="IR121" s="26">
        <f t="shared" si="60"/>
        <v>80</v>
      </c>
      <c r="IT121" s="26">
        <f>MATCH($B121,'O3-8hr'!$1:$1,0)</f>
        <v>22</v>
      </c>
      <c r="IU121" s="38">
        <f>MATCH(DATE($A121,$IT$19,$IU$19),'O3-8hr'!$B:$B,0)</f>
        <v>65</v>
      </c>
    </row>
    <row r="122" spans="1:255" ht="12.75" customHeight="1" x14ac:dyDescent="0.2">
      <c r="A122" s="26">
        <v>2015</v>
      </c>
      <c r="B122" s="26">
        <v>421010004</v>
      </c>
      <c r="C122" s="88">
        <f>INDEX(Sites!$A:$N,MATCH($B122,Sites!$A:$A,0),2)</f>
        <v>40.008889000000003</v>
      </c>
      <c r="D122" s="26" t="str">
        <f>INDEX(Sites!$A:$N,MATCH($B122,Sites!$A:$A,0),4)</f>
        <v>PA</v>
      </c>
      <c r="E122" s="26" t="str">
        <f>INDEX(Sites!$A:$N,MATCH($B122,Sites!$A:$A,0),10)</f>
        <v>22.0</v>
      </c>
      <c r="F122" s="148" t="str">
        <f>INDEX(Sites!$A:$N,MATCH($B122,Sites!$A:$A,0),6)</f>
        <v>Philadelphia (LAB)</v>
      </c>
      <c r="G122" s="18">
        <f>INDEX('O3-8hr'!$A:$Y,$IU122+G$23-$G$23,$IT122)</f>
        <v>24</v>
      </c>
      <c r="H122" s="12">
        <f>INDEX('O3-8hr'!$A:$Y,$IU122+H$23-$G$23,$IT122)</f>
        <v>38</v>
      </c>
      <c r="I122" s="12">
        <f>INDEX('O3-8hr'!$A:$Y,$IU122+I$23-$G$23,$IT122)</f>
        <v>29</v>
      </c>
      <c r="J122" s="12">
        <f>INDEX('O3-8hr'!$A:$Y,$IU122+J$23-$G$23,$IT122)</f>
        <v>15.000000000000002</v>
      </c>
      <c r="K122" s="12">
        <f>INDEX('O3-8hr'!$A:$Y,$IU122+K$23-$G$23,$IT122)</f>
        <v>31</v>
      </c>
      <c r="L122" s="12">
        <f>INDEX('O3-8hr'!$A:$Y,$IU122+L$23-$G$23,$IT122)</f>
        <v>26.000000000000004</v>
      </c>
      <c r="M122" s="12">
        <f>INDEX('O3-8hr'!$A:$Y,$IU122+M$23-$G$23,$IT122)</f>
        <v>30</v>
      </c>
      <c r="N122" s="12">
        <f>INDEX('O3-8hr'!$A:$Y,$IU122+N$23-$G$23,$IT122)</f>
        <v>47</v>
      </c>
      <c r="O122" s="12">
        <f>INDEX('O3-8hr'!$A:$Y,$IU122+O$23-$G$23,$IT122)</f>
        <v>38</v>
      </c>
      <c r="P122" s="12">
        <f>INDEX('O3-8hr'!$A:$Y,$IU122+P$23-$G$23,$IT122)</f>
        <v>26.000000000000004</v>
      </c>
      <c r="Q122" s="12">
        <f>INDEX('O3-8hr'!$A:$Y,$IU122+Q$23-$G$23,$IT122)</f>
        <v>38</v>
      </c>
      <c r="R122" s="12">
        <f>INDEX('O3-8hr'!$A:$Y,$IU122+R$23-$G$23,$IT122)</f>
        <v>40</v>
      </c>
      <c r="S122" s="12">
        <f>INDEX('O3-8hr'!$A:$Y,$IU122+S$23-$G$23,$IT122)</f>
        <v>33</v>
      </c>
      <c r="T122" s="12">
        <f>INDEX('O3-8hr'!$A:$Y,$IU122+T$23-$G$23,$IT122)</f>
        <v>28</v>
      </c>
      <c r="U122" s="12">
        <f>INDEX('O3-8hr'!$A:$Y,$IU122+U$23-$G$23,$IT122)</f>
        <v>34</v>
      </c>
      <c r="V122" s="12">
        <f>INDEX('O3-8hr'!$A:$Y,$IU122+V$23-$G$23,$IT122)</f>
        <v>22.000000000000004</v>
      </c>
      <c r="W122" s="12">
        <f>INDEX('O3-8hr'!$A:$Y,$IU122+W$23-$G$23,$IT122)</f>
        <v>38</v>
      </c>
      <c r="X122" s="12">
        <f>INDEX('O3-8hr'!$A:$Y,$IU122+X$23-$G$23,$IT122)</f>
        <v>38</v>
      </c>
      <c r="Y122" s="12">
        <f>INDEX('O3-8hr'!$A:$Y,$IU122+Y$23-$G$23,$IT122)</f>
        <v>36.000000000000007</v>
      </c>
      <c r="Z122" s="12">
        <f>INDEX('O3-8hr'!$A:$Y,$IU122+Z$23-$G$23,$IT122)</f>
        <v>25</v>
      </c>
      <c r="AA122" s="12">
        <f>INDEX('O3-8hr'!$A:$Y,$IU122+AA$23-$G$23,$IT122)</f>
        <v>30</v>
      </c>
      <c r="AB122" s="12">
        <f>INDEX('O3-8hr'!$A:$Y,$IU122+AB$23-$G$23,$IT122)</f>
        <v>38</v>
      </c>
      <c r="AC122" s="12">
        <f>INDEX('O3-8hr'!$A:$Y,$IU122+AC$23-$G$23,$IT122)</f>
        <v>34</v>
      </c>
      <c r="AD122" s="12">
        <f>INDEX('O3-8hr'!$A:$Y,$IU122+AD$23-$G$23,$IT122)</f>
        <v>23</v>
      </c>
      <c r="AE122" s="12">
        <f>INDEX('O3-8hr'!$A:$Y,$IU122+AE$23-$G$23,$IT122)</f>
        <v>21</v>
      </c>
      <c r="AF122" s="12">
        <f>INDEX('O3-8hr'!$A:$Y,$IU122+AF$23-$G$23,$IT122)</f>
        <v>22.000000000000004</v>
      </c>
      <c r="AG122" s="12">
        <f>INDEX('O3-8hr'!$A:$Y,$IU122+AG$23-$G$23,$IT122)</f>
        <v>28</v>
      </c>
      <c r="AH122" s="12">
        <f>INDEX('O3-8hr'!$A:$Y,$IU122+AH$23-$G$23,$IT122)</f>
        <v>33</v>
      </c>
      <c r="AI122" s="12">
        <f>INDEX('O3-8hr'!$A:$Y,$IU122+AI$23-$G$23,$IT122)</f>
        <v>39</v>
      </c>
      <c r="AJ122" s="12">
        <f>INDEX('O3-8hr'!$A:$Y,$IU122+AJ$23-$G$23,$IT122)</f>
        <v>32</v>
      </c>
      <c r="AK122" s="12">
        <f>INDEX('O3-8hr'!$A:$Y,$IU122+AK$23-$G$23,$IT122)</f>
        <v>28</v>
      </c>
      <c r="AL122" s="12">
        <f>INDEX('O3-8hr'!$A:$Y,$IU122+AL$23-$G$23,$IT122)</f>
        <v>37.000000000000007</v>
      </c>
      <c r="AM122" s="12">
        <f>INDEX('O3-8hr'!$A:$Y,$IU122+AM$23-$G$23,$IT122)</f>
        <v>44.000000000000007</v>
      </c>
      <c r="AN122" s="12">
        <f>INDEX('O3-8hr'!$A:$Y,$IU122+AN$23-$G$23,$IT122)</f>
        <v>24</v>
      </c>
      <c r="AO122" s="12">
        <f>INDEX('O3-8hr'!$A:$Y,$IU122+AO$23-$G$23,$IT122)</f>
        <v>35</v>
      </c>
      <c r="AP122" s="12">
        <f>INDEX('O3-8hr'!$A:$Y,$IU122+AP$23-$G$23,$IT122)</f>
        <v>42</v>
      </c>
      <c r="AQ122" s="12">
        <f>INDEX('O3-8hr'!$A:$Y,$IU122+AQ$23-$G$23,$IT122)</f>
        <v>42</v>
      </c>
      <c r="AR122" s="12">
        <f>INDEX('O3-8hr'!$A:$Y,$IU122+AR$23-$G$23,$IT122)</f>
        <v>35</v>
      </c>
      <c r="AS122" s="12">
        <f>INDEX('O3-8hr'!$A:$Y,$IU122+AS$23-$G$23,$IT122)</f>
        <v>35</v>
      </c>
      <c r="AT122" s="12">
        <f>INDEX('O3-8hr'!$A:$Y,$IU122+AT$23-$G$23,$IT122)</f>
        <v>34</v>
      </c>
      <c r="AU122" s="12">
        <f>INDEX('O3-8hr'!$A:$Y,$IU122+AU$23-$G$23,$IT122)</f>
        <v>19</v>
      </c>
      <c r="AV122" s="12">
        <f>INDEX('O3-8hr'!$A:$Y,$IU122+AV$23-$G$23,$IT122)</f>
        <v>42</v>
      </c>
      <c r="AW122" s="12">
        <f>INDEX('O3-8hr'!$A:$Y,$IU122+AW$23-$G$23,$IT122)</f>
        <v>46</v>
      </c>
      <c r="AX122" s="12">
        <f>INDEX('O3-8hr'!$A:$Y,$IU122+AX$23-$G$23,$IT122)</f>
        <v>43</v>
      </c>
      <c r="AY122" s="12">
        <f>INDEX('O3-8hr'!$A:$Y,$IU122+AY$23-$G$23,$IT122)</f>
        <v>30</v>
      </c>
      <c r="AZ122" s="12">
        <f>INDEX('O3-8hr'!$A:$Y,$IU122+AZ$23-$G$23,$IT122)</f>
        <v>43</v>
      </c>
      <c r="BA122" s="12">
        <f>INDEX('O3-8hr'!$A:$Y,$IU122+BA$23-$G$23,$IT122)</f>
        <v>45.000000000000007</v>
      </c>
      <c r="BB122" s="12">
        <f>INDEX('O3-8hr'!$A:$Y,$IU122+BB$23-$G$23,$IT122)</f>
        <v>33</v>
      </c>
      <c r="BC122" s="12">
        <f>INDEX('O3-8hr'!$A:$Y,$IU122+BC$23-$G$23,$IT122)</f>
        <v>54</v>
      </c>
      <c r="BD122" s="12">
        <f>INDEX('O3-8hr'!$A:$Y,$IU122+BD$23-$G$23,$IT122)</f>
        <v>37.000000000000007</v>
      </c>
      <c r="BE122" s="12">
        <f>INDEX('O3-8hr'!$A:$Y,$IU122+BE$23-$G$23,$IT122)</f>
        <v>37.000000000000007</v>
      </c>
      <c r="BF122" s="12">
        <f>INDEX('O3-8hr'!$A:$Y,$IU122+BF$23-$G$23,$IT122)</f>
        <v>38</v>
      </c>
      <c r="BG122" s="12">
        <f>INDEX('O3-8hr'!$A:$Y,$IU122+BG$23-$G$23,$IT122)</f>
        <v>38</v>
      </c>
      <c r="BH122" s="12">
        <f>INDEX('O3-8hr'!$A:$Y,$IU122+BH$23-$G$23,$IT122)</f>
        <v>31</v>
      </c>
      <c r="BI122" s="12">
        <f>INDEX('O3-8hr'!$A:$Y,$IU122+BI$23-$G$23,$IT122)</f>
        <v>41</v>
      </c>
      <c r="BJ122" s="12">
        <f>INDEX('O3-8hr'!$A:$Y,$IU122+BJ$23-$G$23,$IT122)</f>
        <v>38</v>
      </c>
      <c r="BK122" s="12">
        <f>INDEX('O3-8hr'!$A:$Y,$IU122+BK$23-$G$23,$IT122)</f>
        <v>40</v>
      </c>
      <c r="BL122" s="12">
        <f>INDEX('O3-8hr'!$A:$Y,$IU122+BL$23-$G$23,$IT122)</f>
        <v>34</v>
      </c>
      <c r="BM122" s="12">
        <f>INDEX('O3-8hr'!$A:$Y,$IU122+BM$23-$G$23,$IT122)</f>
        <v>40</v>
      </c>
      <c r="BN122" s="12">
        <f>INDEX('O3-8hr'!$A:$Y,$IU122+BN$23-$G$23,$IT122)</f>
        <v>45.000000000000007</v>
      </c>
      <c r="BO122" s="12">
        <f>INDEX('O3-8hr'!$A:$Y,$IU122+BO$23-$G$23,$IT122)</f>
        <v>35</v>
      </c>
      <c r="BP122" s="12">
        <f>INDEX('O3-8hr'!$A:$Y,$IU122+BP$23-$G$23,$IT122)</f>
        <v>35</v>
      </c>
      <c r="BQ122" s="12">
        <f>INDEX('O3-8hr'!$A:$Y,$IU122+BQ$23-$G$23,$IT122)</f>
        <v>42</v>
      </c>
      <c r="BR122" s="12">
        <f>INDEX('O3-8hr'!$A:$Y,$IU122+BR$23-$G$23,$IT122)</f>
        <v>51.000000000000007</v>
      </c>
      <c r="BS122" s="12">
        <f>INDEX('O3-8hr'!$A:$Y,$IU122+BS$23-$G$23,$IT122)</f>
        <v>52.000000000000007</v>
      </c>
      <c r="BT122" s="12">
        <f>INDEX('O3-8hr'!$A:$Y,$IU122+BT$23-$G$23,$IT122)</f>
        <v>53.000000000000007</v>
      </c>
      <c r="BU122" s="12">
        <f>INDEX('O3-8hr'!$A:$Y,$IU122+BU$23-$G$23,$IT122)</f>
        <v>45.000000000000007</v>
      </c>
      <c r="BV122" s="12">
        <f>INDEX('O3-8hr'!$A:$Y,$IU122+BV$23-$G$23,$IT122)</f>
        <v>56</v>
      </c>
      <c r="BW122" s="12">
        <f>INDEX('O3-8hr'!$A:$Y,$IU122+BW$23-$G$23,$IT122)</f>
        <v>54</v>
      </c>
      <c r="BX122" s="12">
        <f>INDEX('O3-8hr'!$A:$Y,$IU122+BX$23-$G$23,$IT122)</f>
        <v>25</v>
      </c>
      <c r="BY122" s="12">
        <f>INDEX('O3-8hr'!$A:$Y,$IU122+BY$23-$G$23,$IT122)</f>
        <v>20</v>
      </c>
      <c r="BZ122" s="12">
        <f>INDEX('O3-8hr'!$A:$Y,$IU122+BZ$23-$G$23,$IT122)</f>
        <v>25</v>
      </c>
      <c r="CA122" s="12">
        <f>INDEX('O3-8hr'!$A:$Y,$IU122+CA$23-$G$23,$IT122)</f>
        <v>47</v>
      </c>
      <c r="CB122" s="12">
        <f>INDEX('O3-8hr'!$A:$Y,$IU122+CB$23-$G$23,$IT122)</f>
        <v>30</v>
      </c>
      <c r="CC122" s="12">
        <f>INDEX('O3-8hr'!$A:$Y,$IU122+CC$23-$G$23,$IT122)</f>
        <v>49</v>
      </c>
      <c r="CD122" s="12">
        <f>INDEX('O3-8hr'!$A:$Y,$IU122+CD$23-$G$23,$IT122)</f>
        <v>51.000000000000007</v>
      </c>
      <c r="CE122" s="12">
        <f>INDEX('O3-8hr'!$A:$Y,$IU122+CE$23-$G$23,$IT122)</f>
        <v>43</v>
      </c>
      <c r="CF122" s="12">
        <f>INDEX('O3-8hr'!$A:$Y,$IU122+CF$23-$G$23,$IT122)</f>
        <v>33</v>
      </c>
      <c r="CG122" s="12">
        <f>INDEX('O3-8hr'!$A:$Y,$IU122+CG$23-$G$23,$IT122)</f>
        <v>32</v>
      </c>
      <c r="CH122" s="12">
        <f>INDEX('O3-8hr'!$A:$Y,$IU122+CH$23-$G$23,$IT122)</f>
        <v>34</v>
      </c>
      <c r="CI122" s="12">
        <f>INDEX('O3-8hr'!$A:$Y,$IU122+CI$23-$G$23,$IT122)</f>
        <v>37.000000000000007</v>
      </c>
      <c r="CJ122" s="12">
        <f>INDEX('O3-8hr'!$A:$Y,$IU122+CJ$23-$G$23,$IT122)</f>
        <v>20</v>
      </c>
      <c r="CK122" s="12">
        <f>INDEX('O3-8hr'!$A:$Y,$IU122+CK$23-$G$23,$IT122)</f>
        <v>47</v>
      </c>
      <c r="CL122" s="12">
        <f>INDEX('O3-8hr'!$A:$Y,$IU122+CL$23-$G$23,$IT122)</f>
        <v>43</v>
      </c>
      <c r="CM122" s="12">
        <f>INDEX('O3-8hr'!$A:$Y,$IU122+CM$23-$G$23,$IT122)</f>
        <v>52.000000000000007</v>
      </c>
      <c r="CN122" s="12">
        <f>INDEX('O3-8hr'!$A:$Y,$IU122+CN$23-$G$23,$IT122)</f>
        <v>43</v>
      </c>
      <c r="CO122" s="12">
        <f>INDEX('O3-8hr'!$A:$Y,$IU122+CO$23-$G$23,$IT122)</f>
        <v>36.000000000000007</v>
      </c>
      <c r="CP122" s="12">
        <f>INDEX('O3-8hr'!$A:$Y,$IU122+CP$23-$G$23,$IT122)</f>
        <v>24</v>
      </c>
      <c r="CQ122" s="12">
        <f>INDEX('O3-8hr'!$A:$Y,$IU122+CQ$23-$G$23,$IT122)</f>
        <v>37.000000000000007</v>
      </c>
      <c r="CR122" s="12">
        <f>INDEX('O3-8hr'!$A:$Y,$IU122+CR$23-$G$23,$IT122)</f>
        <v>44.000000000000007</v>
      </c>
      <c r="CS122" s="12">
        <f>INDEX('O3-8hr'!$A:$Y,$IU122+CS$23-$G$23,$IT122)</f>
        <v>22.000000000000004</v>
      </c>
      <c r="CT122" s="12">
        <f>INDEX('O3-8hr'!$A:$Y,$IU122+CT$23-$G$23,$IT122)</f>
        <v>26.000000000000004</v>
      </c>
      <c r="CU122" s="12">
        <f>INDEX('O3-8hr'!$A:$Y,$IU122+CU$23-$G$23,$IT122)</f>
        <v>12</v>
      </c>
      <c r="CV122" s="12">
        <f>INDEX('O3-8hr'!$A:$Y,$IU122+CV$23-$G$23,$IT122)</f>
        <v>8</v>
      </c>
      <c r="CW122" s="12">
        <f>INDEX('O3-8hr'!$A:$Y,$IU122+CW$23-$G$23,$IT122)</f>
        <v>28</v>
      </c>
      <c r="CX122" s="12">
        <f>INDEX('O3-8hr'!$A:$Y,$IU122+CX$23-$G$23,$IT122)</f>
        <v>28</v>
      </c>
      <c r="CY122" s="12">
        <f>INDEX('O3-8hr'!$A:$Y,$IU122+CY$23-$G$23,$IT122)</f>
        <v>25</v>
      </c>
      <c r="CZ122" s="12">
        <f>INDEX('O3-8hr'!$A:$Y,$IU122+CZ$23-$G$23,$IT122)</f>
        <v>37.000000000000007</v>
      </c>
      <c r="DA122" s="12">
        <f>INDEX('O3-8hr'!$A:$Y,$IU122+DA$23-$G$23,$IT122)</f>
        <v>32</v>
      </c>
      <c r="DB122" s="12">
        <f>INDEX('O3-8hr'!$A:$Y,$IU122+DB$23-$G$23,$IT122)</f>
        <v>36.000000000000007</v>
      </c>
      <c r="DC122" s="12">
        <f>INDEX('O3-8hr'!$A:$Y,$IU122+DC$23-$G$23,$IT122)</f>
        <v>45.000000000000007</v>
      </c>
      <c r="DD122" s="12">
        <f>INDEX('O3-8hr'!$A:$Y,$IU122+DD$23-$G$23,$IT122)</f>
        <v>49</v>
      </c>
      <c r="DE122" s="12">
        <f>INDEX('O3-8hr'!$A:$Y,$IU122+DE$23-$G$23,$IT122)</f>
        <v>67</v>
      </c>
      <c r="DF122" s="12">
        <f>INDEX('O3-8hr'!$A:$Y,$IU122+DF$23-$G$23,$IT122)</f>
        <v>36.000000000000007</v>
      </c>
      <c r="DG122" s="12">
        <f>INDEX('O3-8hr'!$A:$Y,$IU122+DG$23-$G$23,$IT122)</f>
        <v>49</v>
      </c>
      <c r="DH122" s="12">
        <f>INDEX('O3-8hr'!$A:$Y,$IU122+DH$23-$G$23,$IT122)</f>
        <v>48</v>
      </c>
      <c r="DI122" s="12">
        <f>INDEX('O3-8hr'!$A:$Y,$IU122+DI$23-$G$23,$IT122)</f>
        <v>31</v>
      </c>
      <c r="DJ122" s="12">
        <f>INDEX('O3-8hr'!$A:$Y,$IU122+DJ$23-$G$23,$IT122)</f>
        <v>30</v>
      </c>
      <c r="DK122" s="12">
        <f>INDEX('O3-8hr'!$A:$Y,$IU122+DK$23-$G$23,$IT122)</f>
        <v>27</v>
      </c>
      <c r="DL122" s="12">
        <f>INDEX('O3-8hr'!$A:$Y,$IU122+DL$23-$G$23,$IT122)</f>
        <v>20</v>
      </c>
      <c r="DM122" s="12">
        <f>INDEX('O3-8hr'!$A:$Y,$IU122+DM$23-$G$23,$IT122)</f>
        <v>31</v>
      </c>
      <c r="DN122" s="12">
        <f>INDEX('O3-8hr'!$A:$Y,$IU122+DN$23-$G$23,$IT122)</f>
        <v>36.000000000000007</v>
      </c>
      <c r="DO122" s="12">
        <f>INDEX('O3-8hr'!$A:$Y,$IU122+DO$23-$G$23,$IT122)</f>
        <v>34</v>
      </c>
      <c r="DP122" s="12">
        <f>INDEX('O3-8hr'!$A:$Y,$IU122+DP$23-$G$23,$IT122)</f>
        <v>47</v>
      </c>
      <c r="DQ122" s="12">
        <f>INDEX('O3-8hr'!$A:$Y,$IU122+DQ$23-$G$23,$IT122)</f>
        <v>36.000000000000007</v>
      </c>
      <c r="DR122" s="12">
        <f>INDEX('O3-8hr'!$A:$Y,$IU122+DR$23-$G$23,$IT122)</f>
        <v>41</v>
      </c>
      <c r="DS122" s="12">
        <f>INDEX('O3-8hr'!$A:$Y,$IU122+DS$23-$G$23,$IT122)</f>
        <v>43</v>
      </c>
      <c r="DT122" s="12">
        <f>INDEX('O3-8hr'!$A:$Y,$IU122+DT$23-$G$23,$IT122)</f>
        <v>50</v>
      </c>
      <c r="DU122" s="12">
        <f>INDEX('O3-8hr'!$A:$Y,$IU122+DU$23-$G$23,$IT122)</f>
        <v>28</v>
      </c>
      <c r="DV122" s="12">
        <f>INDEX('O3-8hr'!$A:$Y,$IU122+DV$23-$G$23,$IT122)</f>
        <v>29</v>
      </c>
      <c r="DW122" s="12">
        <f>INDEX('O3-8hr'!$A:$Y,$IU122+DW$23-$G$23,$IT122)</f>
        <v>33</v>
      </c>
      <c r="DX122" s="12">
        <f>INDEX('O3-8hr'!$A:$Y,$IU122+DX$23-$G$23,$IT122)</f>
        <v>35</v>
      </c>
      <c r="DY122" s="12">
        <f>INDEX('O3-8hr'!$A:$Y,$IU122+DY$23-$G$23,$IT122)</f>
        <v>50</v>
      </c>
      <c r="DZ122" s="12">
        <f>INDEX('O3-8hr'!$A:$Y,$IU122+DZ$23-$G$23,$IT122)</f>
        <v>22.000000000000004</v>
      </c>
      <c r="EA122" s="12">
        <f>INDEX('O3-8hr'!$A:$Y,$IU122+EA$23-$G$23,$IT122)</f>
        <v>46</v>
      </c>
      <c r="EB122" s="12">
        <f>INDEX('O3-8hr'!$A:$Y,$IU122+EB$23-$G$23,$IT122)</f>
        <v>44.000000000000007</v>
      </c>
      <c r="EC122" s="12">
        <f>INDEX('O3-8hr'!$A:$Y,$IU122+EC$23-$G$23,$IT122)</f>
        <v>57</v>
      </c>
      <c r="ED122" s="12">
        <f>INDEX('O3-8hr'!$A:$Y,$IU122+ED$23-$G$23,$IT122)</f>
        <v>26.000000000000004</v>
      </c>
      <c r="EE122" s="12">
        <f>INDEX('O3-8hr'!$A:$Y,$IU122+EE$23-$G$23,$IT122)</f>
        <v>46</v>
      </c>
      <c r="EF122" s="12">
        <f>INDEX('O3-8hr'!$A:$Y,$IU122+EF$23-$G$23,$IT122)</f>
        <v>22.000000000000004</v>
      </c>
      <c r="EG122" s="12">
        <f>INDEX('O3-8hr'!$A:$Y,$IU122+EG$23-$G$23,$IT122)</f>
        <v>10</v>
      </c>
      <c r="EH122" s="12">
        <f>INDEX('O3-8hr'!$A:$Y,$IU122+EH$23-$G$23,$IT122)</f>
        <v>34</v>
      </c>
      <c r="EI122" s="12">
        <f>INDEX('O3-8hr'!$A:$Y,$IU122+EI$23-$G$23,$IT122)</f>
        <v>47</v>
      </c>
      <c r="EJ122" s="12">
        <f>INDEX('O3-8hr'!$A:$Y,$IU122+EJ$23-$G$23,$IT122)</f>
        <v>58</v>
      </c>
      <c r="EK122" s="12">
        <f>INDEX('O3-8hr'!$A:$Y,$IU122+EK$23-$G$23,$IT122)</f>
        <v>40</v>
      </c>
      <c r="EL122" s="12">
        <f>INDEX('O3-8hr'!$A:$Y,$IU122+EL$23-$G$23,$IT122)</f>
        <v>32</v>
      </c>
      <c r="EM122" s="12">
        <f>INDEX('O3-8hr'!$A:$Y,$IU122+EM$23-$G$23,$IT122)</f>
        <v>21</v>
      </c>
      <c r="EN122" s="12">
        <f>INDEX('O3-8hr'!$A:$Y,$IU122+EN$23-$G$23,$IT122)</f>
        <v>46</v>
      </c>
      <c r="EO122" s="12">
        <f>INDEX('O3-8hr'!$A:$Y,$IU122+EO$23-$G$23,$IT122)</f>
        <v>47</v>
      </c>
      <c r="EP122" s="12">
        <f>INDEX('O3-8hr'!$A:$Y,$IU122+EP$23-$G$23,$IT122)</f>
        <v>38</v>
      </c>
      <c r="EQ122" s="12">
        <f>INDEX('O3-8hr'!$A:$Y,$IU122+EQ$23-$G$23,$IT122)</f>
        <v>52.000000000000007</v>
      </c>
      <c r="ER122" s="12">
        <f>INDEX('O3-8hr'!$A:$Y,$IU122+ER$23-$G$23,$IT122)</f>
        <v>41</v>
      </c>
      <c r="ES122" s="12">
        <f>INDEX('O3-8hr'!$A:$Y,$IU122+ES$23-$G$23,$IT122)</f>
        <v>42</v>
      </c>
      <c r="ET122" s="12">
        <f>INDEX('O3-8hr'!$A:$Y,$IU122+ET$23-$G$23,$IT122)</f>
        <v>33</v>
      </c>
      <c r="EU122" s="12">
        <f>INDEX('O3-8hr'!$A:$Y,$IU122+EU$23-$G$23,$IT122)</f>
        <v>38</v>
      </c>
      <c r="EV122" s="12">
        <f>INDEX('O3-8hr'!$A:$Y,$IU122+EV$23-$G$23,$IT122)</f>
        <v>39</v>
      </c>
      <c r="EW122" s="12">
        <f>INDEX('O3-8hr'!$A:$Y,$IU122+EW$23-$G$23,$IT122)</f>
        <v>55</v>
      </c>
      <c r="EX122" s="12">
        <f>INDEX('O3-8hr'!$A:$Y,$IU122+EX$23-$G$23,$IT122)</f>
        <v>37.000000000000007</v>
      </c>
      <c r="EY122" s="12">
        <f>INDEX('O3-8hr'!$A:$Y,$IU122+EY$23-$G$23,$IT122)</f>
        <v>36.000000000000007</v>
      </c>
      <c r="EZ122" s="12">
        <f>INDEX('O3-8hr'!$A:$Y,$IU122+EZ$23-$G$23,$IT122)</f>
        <v>60</v>
      </c>
      <c r="FA122" s="12">
        <f>INDEX('O3-8hr'!$A:$Y,$IU122+FA$23-$G$23,$IT122)</f>
        <v>44.000000000000007</v>
      </c>
      <c r="FB122" s="12">
        <f>INDEX('O3-8hr'!$A:$Y,$IU122+FB$23-$G$23,$IT122)</f>
        <v>26.000000000000004</v>
      </c>
      <c r="FC122" s="12">
        <f>INDEX('O3-8hr'!$A:$Y,$IU122+FC$23-$G$23,$IT122)</f>
        <v>33</v>
      </c>
      <c r="FD122" s="12">
        <f>INDEX('O3-8hr'!$A:$Y,$IU122+FD$23-$G$23,$IT122)</f>
        <v>45.000000000000007</v>
      </c>
      <c r="FE122" s="12">
        <f>INDEX('O3-8hr'!$A:$Y,$IU122+FE$23-$G$23,$IT122)</f>
        <v>37.000000000000007</v>
      </c>
      <c r="FF122" s="12">
        <f>INDEX('O3-8hr'!$A:$Y,$IU122+FF$23-$G$23,$IT122)</f>
        <v>39</v>
      </c>
      <c r="FG122" s="12">
        <f>INDEX('O3-8hr'!$A:$Y,$IU122+FG$23-$G$23,$IT122)</f>
        <v>41</v>
      </c>
      <c r="FH122" s="12">
        <f>INDEX('O3-8hr'!$A:$Y,$IU122+FH$23-$G$23,$IT122)</f>
        <v>48</v>
      </c>
      <c r="FI122" s="12">
        <f>INDEX('O3-8hr'!$A:$Y,$IU122+FI$23-$G$23,$IT122)</f>
        <v>36.000000000000007</v>
      </c>
      <c r="FJ122" s="12">
        <f>INDEX('O3-8hr'!$A:$Y,$IU122+FJ$23-$G$23,$IT122)</f>
        <v>38</v>
      </c>
      <c r="FK122" s="12">
        <f>INDEX('O3-8hr'!$A:$Y,$IU122+FK$23-$G$23,$IT122)</f>
        <v>35</v>
      </c>
      <c r="FL122" s="12">
        <f>INDEX('O3-8hr'!$A:$Y,$IU122+FL$23-$G$23,$IT122)</f>
        <v>36.000000000000007</v>
      </c>
      <c r="FM122" s="12">
        <f>INDEX('O3-8hr'!$A:$Y,$IU122+FM$23-$G$23,$IT122)</f>
        <v>19</v>
      </c>
      <c r="FN122" s="12">
        <f>INDEX('O3-8hr'!$A:$Y,$IU122+FN$23-$G$23,$IT122)</f>
        <v>18.000000000000004</v>
      </c>
      <c r="FO122" s="12">
        <f>INDEX('O3-8hr'!$A:$Y,$IU122+FO$23-$G$23,$IT122)</f>
        <v>23</v>
      </c>
      <c r="FP122" s="12">
        <f>INDEX('O3-8hr'!$A:$Y,$IU122+FP$23-$G$23,$IT122)</f>
        <v>30</v>
      </c>
      <c r="FQ122" s="12">
        <f>INDEX('O3-8hr'!$A:$Y,$IU122+FQ$23-$G$23,$IT122)</f>
        <v>36.000000000000007</v>
      </c>
      <c r="FR122" s="12">
        <f>INDEX('O3-8hr'!$A:$Y,$IU122+FR$23-$G$23,$IT122)</f>
        <v>46</v>
      </c>
      <c r="FS122" s="12">
        <f>INDEX('O3-8hr'!$A:$Y,$IU122+FS$23-$G$23,$IT122)</f>
        <v>38</v>
      </c>
      <c r="FT122" s="12">
        <f>INDEX('O3-8hr'!$A:$Y,$IU122+FT$23-$G$23,$IT122)</f>
        <v>34</v>
      </c>
      <c r="FU122" s="12">
        <f>INDEX('O3-8hr'!$A:$Y,$IU122+FU$23-$G$23,$IT122)</f>
        <v>28</v>
      </c>
      <c r="FV122" s="12">
        <f>INDEX('O3-8hr'!$A:$Y,$IU122+FV$23-$G$23,$IT122)</f>
        <v>21</v>
      </c>
      <c r="FW122" s="12">
        <f>INDEX('O3-8hr'!$A:$Y,$IU122+FW$23-$G$23,$IT122)</f>
        <v>11.000000000000002</v>
      </c>
      <c r="FX122" s="12">
        <f>INDEX('O3-8hr'!$A:$Y,$IU122+FX$23-$G$23,$IT122)</f>
        <v>33</v>
      </c>
      <c r="FY122" s="12">
        <f>INDEX('O3-8hr'!$A:$Y,$IU122+FY$23-$G$23,$IT122)</f>
        <v>35</v>
      </c>
      <c r="FZ122" s="12">
        <f>INDEX('O3-8hr'!$A:$Y,$IU122+FZ$23-$G$23,$IT122)</f>
        <v>53.000000000000007</v>
      </c>
      <c r="GA122" s="12">
        <f>INDEX('O3-8hr'!$A:$Y,$IU122+GA$23-$G$23,$IT122)</f>
        <v>37.000000000000007</v>
      </c>
      <c r="GB122" s="12">
        <f>INDEX('O3-8hr'!$A:$Y,$IU122+GB$23-$G$23,$IT122)</f>
        <v>40</v>
      </c>
      <c r="GC122" s="12">
        <f>INDEX('O3-8hr'!$A:$Y,$IU122+GC$23-$G$23,$IT122)</f>
        <v>33</v>
      </c>
      <c r="GD122" s="12">
        <f>INDEX('O3-8hr'!$A:$Y,$IU122+GD$23-$G$23,$IT122)</f>
        <v>22.000000000000004</v>
      </c>
      <c r="GE122" s="12">
        <f>INDEX('O3-8hr'!$A:$Y,$IU122+GE$23-$G$23,$IT122)</f>
        <v>29</v>
      </c>
      <c r="GF122" s="12">
        <f>INDEX('O3-8hr'!$A:$Y,$IU122+GF$23-$G$23,$IT122)</f>
        <v>39</v>
      </c>
      <c r="GG122" s="12">
        <f>INDEX('O3-8hr'!$A:$Y,$IU122+GG$23-$G$23,$IT122)</f>
        <v>40</v>
      </c>
      <c r="GH122" s="12">
        <f>INDEX('O3-8hr'!$A:$Y,$IU122+GH$23-$G$23,$IT122)</f>
        <v>43</v>
      </c>
      <c r="GI122" s="12">
        <f>INDEX('O3-8hr'!$A:$Y,$IU122+GI$23-$G$23,$IT122)</f>
        <v>46</v>
      </c>
      <c r="GJ122" s="12">
        <f>INDEX('O3-8hr'!$A:$Y,$IU122+GJ$23-$G$23,$IT122)</f>
        <v>48</v>
      </c>
      <c r="GK122" s="12">
        <f>INDEX('O3-8hr'!$A:$Y,$IU122+GK$23-$G$23,$IT122)</f>
        <v>36.000000000000007</v>
      </c>
      <c r="GL122" s="12">
        <f>INDEX('O3-8hr'!$A:$Y,$IU122+GL$23-$G$23,$IT122)</f>
        <v>33</v>
      </c>
      <c r="GM122" s="12">
        <f>INDEX('O3-8hr'!$A:$Y,$IU122+GM$23-$G$23,$IT122)</f>
        <v>26.000000000000004</v>
      </c>
      <c r="GN122" s="12">
        <f>INDEX('O3-8hr'!$A:$Y,$IU122+GN$23-$G$23,$IT122)</f>
        <v>33</v>
      </c>
      <c r="GO122" s="12">
        <f>INDEX('O3-8hr'!$A:$Y,$IU122+GO$23-$G$23,$IT122)</f>
        <v>34</v>
      </c>
      <c r="GP122" s="12">
        <f>INDEX('O3-8hr'!$A:$Y,$IU122+GP$23-$G$23,$IT122)</f>
        <v>27</v>
      </c>
      <c r="GQ122" s="12">
        <f>INDEX('O3-8hr'!$A:$Y,$IU122+GQ$23-$G$23,$IT122)</f>
        <v>22.000000000000004</v>
      </c>
      <c r="GR122" s="12">
        <f>INDEX('O3-8hr'!$A:$Y,$IU122+GR$23-$G$23,$IT122)</f>
        <v>9.0000000000000018</v>
      </c>
      <c r="GS122" s="12">
        <f>INDEX('O3-8hr'!$A:$Y,$IU122+GS$23-$G$23,$IT122)</f>
        <v>22.000000000000004</v>
      </c>
      <c r="GT122" s="12">
        <f>INDEX('O3-8hr'!$A:$Y,$IU122+GT$23-$G$23,$IT122)</f>
        <v>26.000000000000004</v>
      </c>
      <c r="GU122" s="12">
        <f>INDEX('O3-8hr'!$A:$Y,$IU122+GU$23-$G$23,$IT122)</f>
        <v>14</v>
      </c>
      <c r="GV122" s="12">
        <f>INDEX('O3-8hr'!$A:$Y,$IU122+GV$23-$G$23,$IT122)</f>
        <v>23</v>
      </c>
      <c r="GW122" s="12">
        <f>INDEX('O3-8hr'!$A:$Y,$IU122+GW$23-$G$23,$IT122)</f>
        <v>41</v>
      </c>
      <c r="GX122" s="12">
        <f>INDEX('O3-8hr'!$A:$Y,$IU122+GX$23-$G$23,$IT122)</f>
        <v>53.000000000000007</v>
      </c>
      <c r="GY122" s="12">
        <f>INDEX('O3-8hr'!$A:$Y,$IU122+GY$23-$G$23,$IT122)</f>
        <v>53.000000000000007</v>
      </c>
      <c r="GZ122" s="12">
        <f>INDEX('O3-8hr'!$A:$Y,$IU122+GZ$23-$G$23,$IT122)</f>
        <v>47</v>
      </c>
      <c r="HA122" s="12">
        <f>INDEX('O3-8hr'!$A:$Y,$IU122+HA$23-$G$23,$IT122)</f>
        <v>30</v>
      </c>
      <c r="HB122" s="12">
        <f>INDEX('O3-8hr'!$A:$Y,$IU122+HB$23-$G$23,$IT122)</f>
        <v>18.000000000000004</v>
      </c>
      <c r="HC122" s="12">
        <f>INDEX('O3-8hr'!$A:$Y,$IU122+HC$23-$G$23,$IT122)</f>
        <v>25</v>
      </c>
      <c r="HD122" s="12">
        <f>INDEX('O3-8hr'!$A:$Y,$IU122+HD$23-$G$23,$IT122)</f>
        <v>19</v>
      </c>
      <c r="HE122" s="12">
        <f>INDEX('O3-8hr'!$A:$Y,$IU122+HE$23-$G$23,$IT122)</f>
        <v>34</v>
      </c>
      <c r="HF122" s="12">
        <f>INDEX('O3-8hr'!$A:$Y,$IU122+HF$23-$G$23,$IT122)</f>
        <v>31</v>
      </c>
      <c r="HG122" s="12">
        <f>INDEX('O3-8hr'!$A:$Y,$IU122+HG$23-$G$23,$IT122)</f>
        <v>20</v>
      </c>
      <c r="HH122" s="12">
        <f>INDEX('O3-8hr'!$A:$Y,$IU122+HH$23-$G$23,$IT122)</f>
        <v>24</v>
      </c>
      <c r="HI122" s="12">
        <f>INDEX('O3-8hr'!$A:$Y,$IU122+HI$23-$G$23,$IT122)</f>
        <v>21</v>
      </c>
      <c r="HJ122" s="12">
        <f>INDEX('O3-8hr'!$A:$Y,$IU122+HJ$23-$G$23,$IT122)</f>
        <v>19</v>
      </c>
      <c r="HK122" s="12">
        <f>INDEX('O3-8hr'!$A:$Y,$IU122+HK$23-$G$23,$IT122)</f>
        <v>7</v>
      </c>
      <c r="HL122" s="12">
        <f>INDEX('O3-8hr'!$A:$Y,$IU122+HL$23-$G$23,$IT122)</f>
        <v>14</v>
      </c>
      <c r="HM122" s="12">
        <f>INDEX('O3-8hr'!$A:$Y,$IU122+HM$23-$G$23,$IT122)</f>
        <v>10</v>
      </c>
      <c r="HN122" s="12">
        <f>INDEX('O3-8hr'!$A:$Y,$IU122+HN$23-$G$23,$IT122)</f>
        <v>8</v>
      </c>
      <c r="HO122" s="12">
        <f>INDEX('O3-8hr'!$A:$Y,$IU122+HO$23-$G$23,$IT122)</f>
        <v>11.000000000000002</v>
      </c>
      <c r="HP122" s="12">
        <f>INDEX('O3-8hr'!$A:$Y,$IU122+HP$23-$G$23,$IT122)</f>
        <v>22.000000000000004</v>
      </c>
      <c r="HQ122" s="12">
        <f>INDEX('O3-8hr'!$A:$Y,$IU122+HQ$23-$G$23,$IT122)</f>
        <v>18.000000000000004</v>
      </c>
      <c r="HR122" s="12">
        <f>INDEX('O3-8hr'!$A:$Y,$IU122+HR$23-$G$23,$IT122)</f>
        <v>18.000000000000004</v>
      </c>
      <c r="HS122" s="12">
        <f>INDEX('O3-8hr'!$A:$Y,$IU122+HS$23-$G$23,$IT122)</f>
        <v>15.000000000000002</v>
      </c>
      <c r="HT122" s="12">
        <f>INDEX('O3-8hr'!$A:$Y,$IU122+HT$23-$G$23,$IT122)</f>
        <v>21</v>
      </c>
      <c r="HU122" s="12">
        <f>INDEX('O3-8hr'!$A:$Y,$IU122+HU$23-$G$23,$IT122)</f>
        <v>18.000000000000004</v>
      </c>
      <c r="HV122" s="12">
        <f>INDEX('O3-8hr'!$A:$Y,$IU122+HV$23-$G$23,$IT122)</f>
        <v>21</v>
      </c>
      <c r="HW122" s="12">
        <f>INDEX('O3-8hr'!$A:$Y,$IU122+HW$23-$G$23,$IT122)</f>
        <v>23</v>
      </c>
      <c r="HX122" s="12">
        <f>INDEX('O3-8hr'!$A:$Y,$IU122+HX$23-$G$23,$IT122)</f>
        <v>28</v>
      </c>
      <c r="HY122" s="12">
        <f>INDEX('O3-8hr'!$A:$Y,$IU122+HY$23-$G$23,$IT122)</f>
        <v>18.000000000000004</v>
      </c>
      <c r="HZ122" s="12">
        <f>INDEX('O3-8hr'!$A:$Y,$IU122+HZ$23-$G$23,$IT122)</f>
        <v>8</v>
      </c>
      <c r="IA122" s="12">
        <f>INDEX('O3-8hr'!$A:$Y,$IU122+IA$23-$G$23,$IT122)</f>
        <v>16</v>
      </c>
      <c r="IB122" s="12">
        <f>INDEX('O3-8hr'!$A:$Y,$IU122+IB$23-$G$23,$IT122)</f>
        <v>24</v>
      </c>
      <c r="IC122" s="12">
        <f>INDEX('O3-8hr'!$A:$Y,$IU122+IC$23-$G$23,$IT122)</f>
        <v>18.000000000000004</v>
      </c>
      <c r="ID122" s="12">
        <f>INDEX('O3-8hr'!$A:$Y,$IU122+ID$23-$G$23,$IT122)</f>
        <v>19</v>
      </c>
      <c r="IE122" s="12">
        <f>INDEX('O3-8hr'!$A:$Y,$IU122+IE$23-$G$23,$IT122)</f>
        <v>17</v>
      </c>
      <c r="IF122" s="12">
        <f>INDEX('O3-8hr'!$A:$Y,$IU122+IF$23-$G$23,$IT122)</f>
        <v>15.000000000000002</v>
      </c>
      <c r="IG122" s="12">
        <f>INDEX('O3-8hr'!$A:$Y,$IU122+IG$23-$G$23,$IT122)</f>
        <v>22.000000000000004</v>
      </c>
      <c r="IH122" s="12">
        <f>INDEX('O3-8hr'!$A:$Y,$IU122+IH$23-$G$23,$IT122)</f>
        <v>23</v>
      </c>
      <c r="II122" s="12">
        <f>INDEX('O3-8hr'!$A:$Y,$IU122+II$23-$G$23,$IT122)</f>
        <v>22.000000000000004</v>
      </c>
      <c r="IJ122" s="12">
        <f>INDEX('O3-8hr'!$A:$Y,$IU122+IJ$23-$G$23,$IT122)</f>
        <v>20</v>
      </c>
      <c r="IK122" s="12">
        <f>INDEX('O3-8hr'!$A:$Y,$IU122+IK$23-$G$23,$IT122)</f>
        <v>17</v>
      </c>
      <c r="IL122" s="12">
        <f>INDEX('O3-8hr'!$A:$Y,$IU122+IL$23-$G$23,$IT122)</f>
        <v>12</v>
      </c>
      <c r="IM122" s="12">
        <f>INDEX('O3-8hr'!$A:$Y,$IU122+IM$23-$G$23,$IT122)</f>
        <v>19</v>
      </c>
      <c r="IN122" s="12">
        <f>INDEX('O3-8hr'!$A:$Y,$IU122+IN$23-$G$23,$IT122)</f>
        <v>8</v>
      </c>
      <c r="IO122" s="12">
        <f>INDEX('O3-8hr'!$A:$Y,$IU122+IO$23-$G$23,$IT122)</f>
        <v>20</v>
      </c>
      <c r="IP122" s="12">
        <f>INDEX('O3-8hr'!$A:$Y,$IU122+IP$23-$G$23,$IT122)</f>
        <v>9.0000000000000018</v>
      </c>
      <c r="IQ122" s="17">
        <f>INDEX('O3-8hr'!$A:$Y,$IU122+IQ$23-$G$23,$IT122)</f>
        <v>13.000000000000002</v>
      </c>
      <c r="IR122" s="26">
        <f t="shared" si="60"/>
        <v>67</v>
      </c>
      <c r="IT122" s="26">
        <f>MATCH($B122,'O3-8hr'!$1:$1,0)</f>
        <v>23</v>
      </c>
      <c r="IU122" s="38">
        <f>MATCH(DATE($A122,$IT$19,$IU$19),'O3-8hr'!$B:$B,0)</f>
        <v>65</v>
      </c>
    </row>
    <row r="123" spans="1:255" ht="12.75" customHeight="1" x14ac:dyDescent="0.2">
      <c r="A123" s="26">
        <v>2015</v>
      </c>
      <c r="B123" s="26">
        <v>421010024</v>
      </c>
      <c r="C123" s="88">
        <f>INDEX(Sites!$A:$N,MATCH($B123,Sites!$A:$A,0),2)</f>
        <v>40.0764</v>
      </c>
      <c r="D123" s="26" t="str">
        <f>INDEX(Sites!$A:$N,MATCH($B123,Sites!$A:$A,0),4)</f>
        <v>PA</v>
      </c>
      <c r="E123" s="26" t="str">
        <f>INDEX(Sites!$A:$N,MATCH($B123,Sites!$A:$A,0),10)</f>
        <v>28.0</v>
      </c>
      <c r="F123" s="148" t="str">
        <f>INDEX(Sites!$A:$N,MATCH($B123,Sites!$A:$A,0),6)</f>
        <v>Philadelphia (NEA)</v>
      </c>
      <c r="G123" s="18">
        <f>INDEX('O3-8hr'!$A:$Y,$IU123+G$23-$G$23,$IT123)</f>
        <v>31</v>
      </c>
      <c r="H123" s="12">
        <f>INDEX('O3-8hr'!$A:$Y,$IU123+H$23-$G$23,$IT123)</f>
        <v>48</v>
      </c>
      <c r="I123" s="12">
        <f>INDEX('O3-8hr'!$A:$Y,$IU123+I$23-$G$23,$IT123)</f>
        <v>35</v>
      </c>
      <c r="J123" s="12">
        <f>INDEX('O3-8hr'!$A:$Y,$IU123+J$23-$G$23,$IT123)</f>
        <v>18.000000000000004</v>
      </c>
      <c r="K123" s="12">
        <f>INDEX('O3-8hr'!$A:$Y,$IU123+K$23-$G$23,$IT123)</f>
        <v>35</v>
      </c>
      <c r="L123" s="12">
        <f>INDEX('O3-8hr'!$A:$Y,$IU123+L$23-$G$23,$IT123)</f>
        <v>35</v>
      </c>
      <c r="M123" s="12">
        <f>INDEX('O3-8hr'!$A:$Y,$IU123+M$23-$G$23,$IT123)</f>
        <v>39</v>
      </c>
      <c r="N123" s="12">
        <f>INDEX('O3-8hr'!$A:$Y,$IU123+N$23-$G$23,$IT123)</f>
        <v>56</v>
      </c>
      <c r="O123" s="12">
        <f>INDEX('O3-8hr'!$A:$Y,$IU123+O$23-$G$23,$IT123)</f>
        <v>48</v>
      </c>
      <c r="P123" s="12">
        <f>INDEX('O3-8hr'!$A:$Y,$IU123+P$23-$G$23,$IT123)</f>
        <v>41</v>
      </c>
      <c r="Q123" s="12">
        <f>INDEX('O3-8hr'!$A:$Y,$IU123+Q$23-$G$23,$IT123)</f>
        <v>47</v>
      </c>
      <c r="R123" s="12">
        <f>INDEX('O3-8hr'!$A:$Y,$IU123+R$23-$G$23,$IT123)</f>
        <v>47</v>
      </c>
      <c r="S123" s="12">
        <f>INDEX('O3-8hr'!$A:$Y,$IU123+S$23-$G$23,$IT123)</f>
        <v>41</v>
      </c>
      <c r="T123" s="12">
        <f>INDEX('O3-8hr'!$A:$Y,$IU123+T$23-$G$23,$IT123)</f>
        <v>32</v>
      </c>
      <c r="U123" s="12">
        <f>INDEX('O3-8hr'!$A:$Y,$IU123+U$23-$G$23,$IT123)</f>
        <v>38</v>
      </c>
      <c r="V123" s="12">
        <f>INDEX('O3-8hr'!$A:$Y,$IU123+V$23-$G$23,$IT123)</f>
        <v>31</v>
      </c>
      <c r="W123" s="12">
        <f>INDEX('O3-8hr'!$A:$Y,$IU123+W$23-$G$23,$IT123)</f>
        <v>44.000000000000007</v>
      </c>
      <c r="X123" s="12">
        <f>INDEX('O3-8hr'!$A:$Y,$IU123+X$23-$G$23,$IT123)</f>
        <v>44.000000000000007</v>
      </c>
      <c r="Y123" s="12">
        <f>INDEX('O3-8hr'!$A:$Y,$IU123+Y$23-$G$23,$IT123)</f>
        <v>45.000000000000007</v>
      </c>
      <c r="Z123" s="12">
        <f>INDEX('O3-8hr'!$A:$Y,$IU123+Z$23-$G$23,$IT123)</f>
        <v>33</v>
      </c>
      <c r="AA123" s="12">
        <f>INDEX('O3-8hr'!$A:$Y,$IU123+AA$23-$G$23,$IT123)</f>
        <v>36.000000000000007</v>
      </c>
      <c r="AB123" s="12">
        <f>INDEX('O3-8hr'!$A:$Y,$IU123+AB$23-$G$23,$IT123)</f>
        <v>9.0000000000000018</v>
      </c>
      <c r="AC123" s="12">
        <f>INDEX('O3-8hr'!$A:$Y,$IU123+AC$23-$G$23,$IT123)</f>
        <v>39</v>
      </c>
      <c r="AD123" s="12">
        <f>INDEX('O3-8hr'!$A:$Y,$IU123+AD$23-$G$23,$IT123)</f>
        <v>32</v>
      </c>
      <c r="AE123" s="12">
        <f>INDEX('O3-8hr'!$A:$Y,$IU123+AE$23-$G$23,$IT123)</f>
        <v>30</v>
      </c>
      <c r="AF123" s="12">
        <f>INDEX('O3-8hr'!$A:$Y,$IU123+AF$23-$G$23,$IT123)</f>
        <v>31</v>
      </c>
      <c r="AG123" s="12">
        <f>INDEX('O3-8hr'!$A:$Y,$IU123+AG$23-$G$23,$IT123)</f>
        <v>33</v>
      </c>
      <c r="AH123" s="12">
        <f>INDEX('O3-8hr'!$A:$Y,$IU123+AH$23-$G$23,$IT123)</f>
        <v>38</v>
      </c>
      <c r="AI123" s="12">
        <f>INDEX('O3-8hr'!$A:$Y,$IU123+AI$23-$G$23,$IT123)</f>
        <v>45.000000000000007</v>
      </c>
      <c r="AJ123" s="12">
        <f>INDEX('O3-8hr'!$A:$Y,$IU123+AJ$23-$G$23,$IT123)</f>
        <v>39</v>
      </c>
      <c r="AK123" s="12">
        <f>INDEX('O3-8hr'!$A:$Y,$IU123+AK$23-$G$23,$IT123)</f>
        <v>35</v>
      </c>
      <c r="AL123" s="12">
        <f>INDEX('O3-8hr'!$A:$Y,$IU123+AL$23-$G$23,$IT123)</f>
        <v>44.000000000000007</v>
      </c>
      <c r="AM123" s="12">
        <f>INDEX('O3-8hr'!$A:$Y,$IU123+AM$23-$G$23,$IT123)</f>
        <v>54</v>
      </c>
      <c r="AN123" s="12">
        <f>INDEX('O3-8hr'!$A:$Y,$IU123+AN$23-$G$23,$IT123)</f>
        <v>27</v>
      </c>
      <c r="AO123" s="12">
        <f>INDEX('O3-8hr'!$A:$Y,$IU123+AO$23-$G$23,$IT123)</f>
        <v>41</v>
      </c>
      <c r="AP123" s="12">
        <f>INDEX('O3-8hr'!$A:$Y,$IU123+AP$23-$G$23,$IT123)</f>
        <v>48</v>
      </c>
      <c r="AQ123" s="12">
        <f>INDEX('O3-8hr'!$A:$Y,$IU123+AQ$23-$G$23,$IT123)</f>
        <v>51.000000000000007</v>
      </c>
      <c r="AR123" s="12">
        <f>INDEX('O3-8hr'!$A:$Y,$IU123+AR$23-$G$23,$IT123)</f>
        <v>36.000000000000007</v>
      </c>
      <c r="AS123" s="12">
        <f>INDEX('O3-8hr'!$A:$Y,$IU123+AS$23-$G$23,$IT123)</f>
        <v>40</v>
      </c>
      <c r="AT123" s="12">
        <f>INDEX('O3-8hr'!$A:$Y,$IU123+AT$23-$G$23,$IT123)</f>
        <v>39</v>
      </c>
      <c r="AU123" s="12">
        <f>INDEX('O3-8hr'!$A:$Y,$IU123+AU$23-$G$23,$IT123)</f>
        <v>24</v>
      </c>
      <c r="AV123" s="12">
        <f>INDEX('O3-8hr'!$A:$Y,$IU123+AV$23-$G$23,$IT123)</f>
        <v>49</v>
      </c>
      <c r="AW123" s="12">
        <f>INDEX('O3-8hr'!$A:$Y,$IU123+AW$23-$G$23,$IT123)</f>
        <v>54</v>
      </c>
      <c r="AX123" s="12">
        <f>INDEX('O3-8hr'!$A:$Y,$IU123+AX$23-$G$23,$IT123)</f>
        <v>54</v>
      </c>
      <c r="AY123" s="12">
        <f>INDEX('O3-8hr'!$A:$Y,$IU123+AY$23-$G$23,$IT123)</f>
        <v>37.000000000000007</v>
      </c>
      <c r="AZ123" s="12">
        <f>INDEX('O3-8hr'!$A:$Y,$IU123+AZ$23-$G$23,$IT123)</f>
        <v>51.000000000000007</v>
      </c>
      <c r="BA123" s="12">
        <f>INDEX('O3-8hr'!$A:$Y,$IU123+BA$23-$G$23,$IT123)</f>
        <v>54</v>
      </c>
      <c r="BB123" s="12">
        <f>INDEX('O3-8hr'!$A:$Y,$IU123+BB$23-$G$23,$IT123)</f>
        <v>44.000000000000007</v>
      </c>
      <c r="BC123" s="12">
        <f>INDEX('O3-8hr'!$A:$Y,$IU123+BC$23-$G$23,$IT123)</f>
        <v>63</v>
      </c>
      <c r="BD123" s="12">
        <f>INDEX('O3-8hr'!$A:$Y,$IU123+BD$23-$G$23,$IT123)</f>
        <v>46</v>
      </c>
      <c r="BE123" s="12">
        <f>INDEX('O3-8hr'!$A:$Y,$IU123+BE$23-$G$23,$IT123)</f>
        <v>39</v>
      </c>
      <c r="BF123" s="12">
        <f>INDEX('O3-8hr'!$A:$Y,$IU123+BF$23-$G$23,$IT123)</f>
        <v>44.000000000000007</v>
      </c>
      <c r="BG123" s="12">
        <f>INDEX('O3-8hr'!$A:$Y,$IU123+BG$23-$G$23,$IT123)</f>
        <v>45.000000000000007</v>
      </c>
      <c r="BH123" s="12">
        <f>INDEX('O3-8hr'!$A:$Y,$IU123+BH$23-$G$23,$IT123)</f>
        <v>36.000000000000007</v>
      </c>
      <c r="BI123" s="12">
        <f>INDEX('O3-8hr'!$A:$Y,$IU123+BI$23-$G$23,$IT123)</f>
        <v>48</v>
      </c>
      <c r="BJ123" s="12">
        <f>INDEX('O3-8hr'!$A:$Y,$IU123+BJ$23-$G$23,$IT123)</f>
        <v>44.000000000000007</v>
      </c>
      <c r="BK123" s="12">
        <f>INDEX('O3-8hr'!$A:$Y,$IU123+BK$23-$G$23,$IT123)</f>
        <v>46</v>
      </c>
      <c r="BL123" s="12">
        <f>INDEX('O3-8hr'!$A:$Y,$IU123+BL$23-$G$23,$IT123)</f>
        <v>40</v>
      </c>
      <c r="BM123" s="12">
        <f>INDEX('O3-8hr'!$A:$Y,$IU123+BM$23-$G$23,$IT123)</f>
        <v>48</v>
      </c>
      <c r="BN123" s="12">
        <f>INDEX('O3-8hr'!$A:$Y,$IU123+BN$23-$G$23,$IT123)</f>
        <v>53.000000000000007</v>
      </c>
      <c r="BO123" s="12">
        <f>INDEX('O3-8hr'!$A:$Y,$IU123+BO$23-$G$23,$IT123)</f>
        <v>43</v>
      </c>
      <c r="BP123" s="12">
        <f>INDEX('O3-8hr'!$A:$Y,$IU123+BP$23-$G$23,$IT123)</f>
        <v>39</v>
      </c>
      <c r="BQ123" s="12">
        <f>INDEX('O3-8hr'!$A:$Y,$IU123+BQ$23-$G$23,$IT123)</f>
        <v>50</v>
      </c>
      <c r="BR123" s="12">
        <f>INDEX('O3-8hr'!$A:$Y,$IU123+BR$23-$G$23,$IT123)</f>
        <v>57</v>
      </c>
      <c r="BS123" s="12">
        <f>INDEX('O3-8hr'!$A:$Y,$IU123+BS$23-$G$23,$IT123)</f>
        <v>64</v>
      </c>
      <c r="BT123" s="12">
        <f>INDEX('O3-8hr'!$A:$Y,$IU123+BT$23-$G$23,$IT123)</f>
        <v>66</v>
      </c>
      <c r="BU123" s="12">
        <f>INDEX('O3-8hr'!$A:$Y,$IU123+BU$23-$G$23,$IT123)</f>
        <v>51.000000000000007</v>
      </c>
      <c r="BV123" s="12">
        <f>INDEX('O3-8hr'!$A:$Y,$IU123+BV$23-$G$23,$IT123)</f>
        <v>70</v>
      </c>
      <c r="BW123" s="12">
        <f>INDEX('O3-8hr'!$A:$Y,$IU123+BW$23-$G$23,$IT123)</f>
        <v>73.000000000000014</v>
      </c>
      <c r="BX123" s="12">
        <f>INDEX('O3-8hr'!$A:$Y,$IU123+BX$23-$G$23,$IT123)</f>
        <v>35</v>
      </c>
      <c r="BY123" s="12">
        <f>INDEX('O3-8hr'!$A:$Y,$IU123+BY$23-$G$23,$IT123)</f>
        <v>29</v>
      </c>
      <c r="BZ123" s="12">
        <f>INDEX('O3-8hr'!$A:$Y,$IU123+BZ$23-$G$23,$IT123)</f>
        <v>30</v>
      </c>
      <c r="CA123" s="12">
        <f>INDEX('O3-8hr'!$A:$Y,$IU123+CA$23-$G$23,$IT123)</f>
        <v>56</v>
      </c>
      <c r="CB123" s="12">
        <f>INDEX('O3-8hr'!$A:$Y,$IU123+CB$23-$G$23,$IT123)</f>
        <v>33</v>
      </c>
      <c r="CC123" s="12">
        <f>INDEX('O3-8hr'!$A:$Y,$IU123+CC$23-$G$23,$IT123)</f>
        <v>61.000000000000007</v>
      </c>
      <c r="CD123" s="12">
        <f>INDEX('O3-8hr'!$A:$Y,$IU123+CD$23-$G$23,$IT123)</f>
        <v>66</v>
      </c>
      <c r="CE123" s="12">
        <f>INDEX('O3-8hr'!$A:$Y,$IU123+CE$23-$G$23,$IT123)</f>
        <v>64</v>
      </c>
      <c r="CF123" s="12">
        <f>INDEX('O3-8hr'!$A:$Y,$IU123+CF$23-$G$23,$IT123)</f>
        <v>48</v>
      </c>
      <c r="CG123" s="12">
        <f>INDEX('O3-8hr'!$A:$Y,$IU123+CG$23-$G$23,$IT123)</f>
        <v>44.000000000000007</v>
      </c>
      <c r="CH123" s="12">
        <f>INDEX('O3-8hr'!$A:$Y,$IU123+CH$23-$G$23,$IT123)</f>
        <v>46</v>
      </c>
      <c r="CI123" s="12">
        <f>INDEX('O3-8hr'!$A:$Y,$IU123+CI$23-$G$23,$IT123)</f>
        <v>38</v>
      </c>
      <c r="CJ123" s="12">
        <f>INDEX('O3-8hr'!$A:$Y,$IU123+CJ$23-$G$23,$IT123)</f>
        <v>28</v>
      </c>
      <c r="CK123" s="12">
        <f>INDEX('O3-8hr'!$A:$Y,$IU123+CK$23-$G$23,$IT123)</f>
        <v>57</v>
      </c>
      <c r="CL123" s="12">
        <f>INDEX('O3-8hr'!$A:$Y,$IU123+CL$23-$G$23,$IT123)</f>
        <v>52.000000000000007</v>
      </c>
      <c r="CM123" s="12">
        <f>INDEX('O3-8hr'!$A:$Y,$IU123+CM$23-$G$23,$IT123)</f>
        <v>67</v>
      </c>
      <c r="CN123" s="12">
        <f>INDEX('O3-8hr'!$A:$Y,$IU123+CN$23-$G$23,$IT123)</f>
        <v>61.000000000000007</v>
      </c>
      <c r="CO123" s="12">
        <f>INDEX('O3-8hr'!$A:$Y,$IU123+CO$23-$G$23,$IT123)</f>
        <v>60</v>
      </c>
      <c r="CP123" s="12">
        <f>INDEX('O3-8hr'!$A:$Y,$IU123+CP$23-$G$23,$IT123)</f>
        <v>39</v>
      </c>
      <c r="CQ123" s="12">
        <f>INDEX('O3-8hr'!$A:$Y,$IU123+CQ$23-$G$23,$IT123)</f>
        <v>56</v>
      </c>
      <c r="CR123" s="12">
        <f>INDEX('O3-8hr'!$A:$Y,$IU123+CR$23-$G$23,$IT123)</f>
        <v>61.000000000000007</v>
      </c>
      <c r="CS123" s="12">
        <f>INDEX('O3-8hr'!$A:$Y,$IU123+CS$23-$G$23,$IT123)</f>
        <v>40</v>
      </c>
      <c r="CT123" s="12">
        <f>INDEX('O3-8hr'!$A:$Y,$IU123+CT$23-$G$23,$IT123)</f>
        <v>44.000000000000007</v>
      </c>
      <c r="CU123" s="12">
        <f>INDEX('O3-8hr'!$A:$Y,$IU123+CU$23-$G$23,$IT123)</f>
        <v>19</v>
      </c>
      <c r="CV123" s="12">
        <f>INDEX('O3-8hr'!$A:$Y,$IU123+CV$23-$G$23,$IT123)</f>
        <v>11.000000000000002</v>
      </c>
      <c r="CW123" s="12">
        <f>INDEX('O3-8hr'!$A:$Y,$IU123+CW$23-$G$23,$IT123)</f>
        <v>36.000000000000007</v>
      </c>
      <c r="CX123" s="12">
        <f>INDEX('O3-8hr'!$A:$Y,$IU123+CX$23-$G$23,$IT123)</f>
        <v>36.000000000000007</v>
      </c>
      <c r="CY123" s="12">
        <f>INDEX('O3-8hr'!$A:$Y,$IU123+CY$23-$G$23,$IT123)</f>
        <v>34</v>
      </c>
      <c r="CZ123" s="12">
        <f>INDEX('O3-8hr'!$A:$Y,$IU123+CZ$23-$G$23,$IT123)</f>
        <v>46</v>
      </c>
      <c r="DA123" s="12">
        <f>INDEX('O3-8hr'!$A:$Y,$IU123+DA$23-$G$23,$IT123)</f>
        <v>44.000000000000007</v>
      </c>
      <c r="DB123" s="12">
        <f>INDEX('O3-8hr'!$A:$Y,$IU123+DB$23-$G$23,$IT123)</f>
        <v>54</v>
      </c>
      <c r="DC123" s="12">
        <f>INDEX('O3-8hr'!$A:$Y,$IU123+DC$23-$G$23,$IT123)</f>
        <v>58</v>
      </c>
      <c r="DD123" s="12">
        <f>INDEX('O3-8hr'!$A:$Y,$IU123+DD$23-$G$23,$IT123)</f>
        <v>69</v>
      </c>
      <c r="DE123" s="12">
        <f>INDEX('O3-8hr'!$A:$Y,$IU123+DE$23-$G$23,$IT123)</f>
        <v>89.000000000000014</v>
      </c>
      <c r="DF123" s="12">
        <f>INDEX('O3-8hr'!$A:$Y,$IU123+DF$23-$G$23,$IT123)</f>
        <v>59.000000000000007</v>
      </c>
      <c r="DG123" s="12">
        <f>INDEX('O3-8hr'!$A:$Y,$IU123+DG$23-$G$23,$IT123)</f>
        <v>54</v>
      </c>
      <c r="DH123" s="12">
        <f>INDEX('O3-8hr'!$A:$Y,$IU123+DH$23-$G$23,$IT123)</f>
        <v>66</v>
      </c>
      <c r="DI123" s="12">
        <f>INDEX('O3-8hr'!$A:$Y,$IU123+DI$23-$G$23,$IT123)</f>
        <v>41</v>
      </c>
      <c r="DJ123" s="12">
        <f>INDEX('O3-8hr'!$A:$Y,$IU123+DJ$23-$G$23,$IT123)</f>
        <v>42</v>
      </c>
      <c r="DK123" s="12">
        <f>INDEX('O3-8hr'!$A:$Y,$IU123+DK$23-$G$23,$IT123)</f>
        <v>41</v>
      </c>
      <c r="DL123" s="12">
        <f>INDEX('O3-8hr'!$A:$Y,$IU123+DL$23-$G$23,$IT123)</f>
        <v>34</v>
      </c>
      <c r="DM123" s="12">
        <f>INDEX('O3-8hr'!$A:$Y,$IU123+DM$23-$G$23,$IT123)</f>
        <v>45.000000000000007</v>
      </c>
      <c r="DN123" s="12">
        <f>INDEX('O3-8hr'!$A:$Y,$IU123+DN$23-$G$23,$IT123)</f>
        <v>50</v>
      </c>
      <c r="DO123" s="12">
        <f>INDEX('O3-8hr'!$A:$Y,$IU123+DO$23-$G$23,$IT123)</f>
        <v>45.000000000000007</v>
      </c>
      <c r="DP123" s="12">
        <f>INDEX('O3-8hr'!$A:$Y,$IU123+DP$23-$G$23,$IT123)</f>
        <v>65</v>
      </c>
      <c r="DQ123" s="12">
        <f>INDEX('O3-8hr'!$A:$Y,$IU123+DQ$23-$G$23,$IT123)</f>
        <v>54</v>
      </c>
      <c r="DR123" s="12">
        <f>INDEX('O3-8hr'!$A:$Y,$IU123+DR$23-$G$23,$IT123)</f>
        <v>53.000000000000007</v>
      </c>
      <c r="DS123" s="12">
        <f>INDEX('O3-8hr'!$A:$Y,$IU123+DS$23-$G$23,$IT123)</f>
        <v>58</v>
      </c>
      <c r="DT123" s="12">
        <f>INDEX('O3-8hr'!$A:$Y,$IU123+DT$23-$G$23,$IT123)</f>
        <v>60</v>
      </c>
      <c r="DU123" s="12">
        <f>INDEX('O3-8hr'!$A:$Y,$IU123+DU$23-$G$23,$IT123)</f>
        <v>37.000000000000007</v>
      </c>
      <c r="DV123" s="12">
        <f>INDEX('O3-8hr'!$A:$Y,$IU123+DV$23-$G$23,$IT123)</f>
        <v>40</v>
      </c>
      <c r="DW123" s="12">
        <f>INDEX('O3-8hr'!$A:$Y,$IU123+DW$23-$G$23,$IT123)</f>
        <v>44.000000000000007</v>
      </c>
      <c r="DX123" s="12">
        <f>INDEX('O3-8hr'!$A:$Y,$IU123+DX$23-$G$23,$IT123)</f>
        <v>51.000000000000007</v>
      </c>
      <c r="DY123" s="12">
        <f>INDEX('O3-8hr'!$A:$Y,$IU123+DY$23-$G$23,$IT123)</f>
        <v>65</v>
      </c>
      <c r="DZ123" s="12">
        <f>INDEX('O3-8hr'!$A:$Y,$IU123+DZ$23-$G$23,$IT123)</f>
        <v>33</v>
      </c>
      <c r="EA123" s="12">
        <f>INDEX('O3-8hr'!$A:$Y,$IU123+EA$23-$G$23,$IT123)</f>
        <v>62</v>
      </c>
      <c r="EB123" s="12">
        <f>INDEX('O3-8hr'!$A:$Y,$IU123+EB$23-$G$23,$IT123)</f>
        <v>55</v>
      </c>
      <c r="EC123" s="12">
        <f>INDEX('O3-8hr'!$A:$Y,$IU123+EC$23-$G$23,$IT123)</f>
        <v>70</v>
      </c>
      <c r="ED123" s="12">
        <f>INDEX('O3-8hr'!$A:$Y,$IU123+ED$23-$G$23,$IT123)</f>
        <v>39</v>
      </c>
      <c r="EE123" s="12">
        <f>INDEX('O3-8hr'!$A:$Y,$IU123+EE$23-$G$23,$IT123)</f>
        <v>65</v>
      </c>
      <c r="EF123" s="12">
        <f>INDEX('O3-8hr'!$A:$Y,$IU123+EF$23-$G$23,$IT123)</f>
        <v>37.000000000000007</v>
      </c>
      <c r="EG123" s="12">
        <f>INDEX('O3-8hr'!$A:$Y,$IU123+EG$23-$G$23,$IT123)</f>
        <v>48</v>
      </c>
      <c r="EH123" s="12">
        <f>INDEX('O3-8hr'!$A:$Y,$IU123+EH$23-$G$23,$IT123)</f>
        <v>49</v>
      </c>
      <c r="EI123" s="12">
        <f>INDEX('O3-8hr'!$A:$Y,$IU123+EI$23-$G$23,$IT123)</f>
        <v>61.000000000000007</v>
      </c>
      <c r="EJ123" s="12">
        <f>INDEX('O3-8hr'!$A:$Y,$IU123+EJ$23-$G$23,$IT123)</f>
        <v>63</v>
      </c>
      <c r="EK123" s="12">
        <f>INDEX('O3-8hr'!$A:$Y,$IU123+EK$23-$G$23,$IT123)</f>
        <v>64</v>
      </c>
      <c r="EL123" s="12">
        <f>INDEX('O3-8hr'!$A:$Y,$IU123+EL$23-$G$23,$IT123)</f>
        <v>48</v>
      </c>
      <c r="EM123" s="12">
        <f>INDEX('O3-8hr'!$A:$Y,$IU123+EM$23-$G$23,$IT123)</f>
        <v>37.000000000000007</v>
      </c>
      <c r="EN123" s="12">
        <f>INDEX('O3-8hr'!$A:$Y,$IU123+EN$23-$G$23,$IT123)</f>
        <v>59.000000000000007</v>
      </c>
      <c r="EO123" s="12">
        <f>INDEX('O3-8hr'!$A:$Y,$IU123+EO$23-$G$23,$IT123)</f>
        <v>65</v>
      </c>
      <c r="EP123" s="12">
        <f>INDEX('O3-8hr'!$A:$Y,$IU123+EP$23-$G$23,$IT123)</f>
        <v>56</v>
      </c>
      <c r="EQ123" s="12">
        <f>INDEX('O3-8hr'!$A:$Y,$IU123+EQ$23-$G$23,$IT123)</f>
        <v>74.000000000000014</v>
      </c>
      <c r="ER123" s="12">
        <f>INDEX('O3-8hr'!$A:$Y,$IU123+ER$23-$G$23,$IT123)</f>
        <v>59.000000000000007</v>
      </c>
      <c r="ES123" s="12">
        <f>INDEX('O3-8hr'!$A:$Y,$IU123+ES$23-$G$23,$IT123)</f>
        <v>58</v>
      </c>
      <c r="ET123" s="12">
        <f>INDEX('O3-8hr'!$A:$Y,$IU123+ET$23-$G$23,$IT123)</f>
        <v>45.000000000000007</v>
      </c>
      <c r="EU123" s="12">
        <f>INDEX('O3-8hr'!$A:$Y,$IU123+EU$23-$G$23,$IT123)</f>
        <v>52.000000000000007</v>
      </c>
      <c r="EV123" s="12">
        <f>INDEX('O3-8hr'!$A:$Y,$IU123+EV$23-$G$23,$IT123)</f>
        <v>50</v>
      </c>
      <c r="EW123" s="12">
        <f>INDEX('O3-8hr'!$A:$Y,$IU123+EW$23-$G$23,$IT123)</f>
        <v>64</v>
      </c>
      <c r="EX123" s="12">
        <f>INDEX('O3-8hr'!$A:$Y,$IU123+EX$23-$G$23,$IT123)</f>
        <v>61.000000000000007</v>
      </c>
      <c r="EY123" s="12">
        <f>INDEX('O3-8hr'!$A:$Y,$IU123+EY$23-$G$23,$IT123)</f>
        <v>55</v>
      </c>
      <c r="EZ123" s="12">
        <f>INDEX('O3-8hr'!$A:$Y,$IU123+EZ$23-$G$23,$IT123)</f>
        <v>75</v>
      </c>
      <c r="FA123" s="12">
        <f>INDEX('O3-8hr'!$A:$Y,$IU123+FA$23-$G$23,$IT123)</f>
        <v>74.000000000000014</v>
      </c>
      <c r="FB123" s="12">
        <f>INDEX('O3-8hr'!$A:$Y,$IU123+FB$23-$G$23,$IT123)</f>
        <v>41</v>
      </c>
      <c r="FC123" s="12">
        <f>INDEX('O3-8hr'!$A:$Y,$IU123+FC$23-$G$23,$IT123)</f>
        <v>50</v>
      </c>
      <c r="FD123" s="12">
        <f>INDEX('O3-8hr'!$A:$Y,$IU123+FD$23-$G$23,$IT123)</f>
        <v>63</v>
      </c>
      <c r="FE123" s="12">
        <f>INDEX('O3-8hr'!$A:$Y,$IU123+FE$23-$G$23,$IT123)</f>
        <v>50</v>
      </c>
      <c r="FF123" s="12">
        <f>INDEX('O3-8hr'!$A:$Y,$IU123+FF$23-$G$23,$IT123)</f>
        <v>60</v>
      </c>
      <c r="FG123" s="12">
        <f>INDEX('O3-8hr'!$A:$Y,$IU123+FG$23-$G$23,$IT123)</f>
        <v>56</v>
      </c>
      <c r="FH123" s="12">
        <f>INDEX('O3-8hr'!$A:$Y,$IU123+FH$23-$G$23,$IT123)</f>
        <v>63</v>
      </c>
      <c r="FI123" s="12">
        <f>INDEX('O3-8hr'!$A:$Y,$IU123+FI$23-$G$23,$IT123)</f>
        <v>54</v>
      </c>
      <c r="FJ123" s="12">
        <f>INDEX('O3-8hr'!$A:$Y,$IU123+FJ$23-$G$23,$IT123)</f>
        <v>63</v>
      </c>
      <c r="FK123" s="12">
        <f>INDEX('O3-8hr'!$A:$Y,$IU123+FK$23-$G$23,$IT123)</f>
        <v>55</v>
      </c>
      <c r="FL123" s="12">
        <f>INDEX('O3-8hr'!$A:$Y,$IU123+FL$23-$G$23,$IT123)</f>
        <v>54</v>
      </c>
      <c r="FM123" s="12">
        <f>INDEX('O3-8hr'!$A:$Y,$IU123+FM$23-$G$23,$IT123)</f>
        <v>38</v>
      </c>
      <c r="FN123" s="12">
        <f>INDEX('O3-8hr'!$A:$Y,$IU123+FN$23-$G$23,$IT123)</f>
        <v>36.000000000000007</v>
      </c>
      <c r="FO123" s="12">
        <f>INDEX('O3-8hr'!$A:$Y,$IU123+FO$23-$G$23,$IT123)</f>
        <v>40</v>
      </c>
      <c r="FP123" s="12">
        <f>INDEX('O3-8hr'!$A:$Y,$IU123+FP$23-$G$23,$IT123)</f>
        <v>45.000000000000007</v>
      </c>
      <c r="FQ123" s="12">
        <f>INDEX('O3-8hr'!$A:$Y,$IU123+FQ$23-$G$23,$IT123)</f>
        <v>62</v>
      </c>
      <c r="FR123" s="12">
        <f>INDEX('O3-8hr'!$A:$Y,$IU123+FR$23-$G$23,$IT123)</f>
        <v>80</v>
      </c>
      <c r="FS123" s="12">
        <f>INDEX('O3-8hr'!$A:$Y,$IU123+FS$23-$G$23,$IT123)</f>
        <v>64</v>
      </c>
      <c r="FT123" s="12">
        <f>INDEX('O3-8hr'!$A:$Y,$IU123+FT$23-$G$23,$IT123)</f>
        <v>65</v>
      </c>
      <c r="FU123" s="12">
        <f>INDEX('O3-8hr'!$A:$Y,$IU123+FU$23-$G$23,$IT123)</f>
        <v>52.000000000000007</v>
      </c>
      <c r="FV123" s="12">
        <f>INDEX('O3-8hr'!$A:$Y,$IU123+FV$23-$G$23,$IT123)</f>
        <v>45.000000000000007</v>
      </c>
      <c r="FW123" s="12">
        <f>INDEX('O3-8hr'!$A:$Y,$IU123+FW$23-$G$23,$IT123)</f>
        <v>27</v>
      </c>
      <c r="FX123" s="12">
        <f>INDEX('O3-8hr'!$A:$Y,$IU123+FX$23-$G$23,$IT123)</f>
        <v>55</v>
      </c>
      <c r="FY123" s="12">
        <f>INDEX('O3-8hr'!$A:$Y,$IU123+FY$23-$G$23,$IT123)</f>
        <v>52.000000000000007</v>
      </c>
      <c r="FZ123" s="12">
        <f>INDEX('O3-8hr'!$A:$Y,$IU123+FZ$23-$G$23,$IT123)</f>
        <v>69</v>
      </c>
      <c r="GA123" s="12">
        <f>INDEX('O3-8hr'!$A:$Y,$IU123+GA$23-$G$23,$IT123)</f>
        <v>64</v>
      </c>
      <c r="GB123" s="12">
        <f>INDEX('O3-8hr'!$A:$Y,$IU123+GB$23-$G$23,$IT123)</f>
        <v>64</v>
      </c>
      <c r="GC123" s="12">
        <f>INDEX('O3-8hr'!$A:$Y,$IU123+GC$23-$G$23,$IT123)</f>
        <v>52.000000000000007</v>
      </c>
      <c r="GD123" s="12">
        <f>INDEX('O3-8hr'!$A:$Y,$IU123+GD$23-$G$23,$IT123)</f>
        <v>40</v>
      </c>
      <c r="GE123" s="12">
        <f>INDEX('O3-8hr'!$A:$Y,$IU123+GE$23-$G$23,$IT123)</f>
        <v>46</v>
      </c>
      <c r="GF123" s="12">
        <f>INDEX('O3-8hr'!$A:$Y,$IU123+GF$23-$G$23,$IT123)</f>
        <v>68</v>
      </c>
      <c r="GG123" s="12">
        <f>INDEX('O3-8hr'!$A:$Y,$IU123+GG$23-$G$23,$IT123)</f>
        <v>71.000000000000014</v>
      </c>
      <c r="GH123" s="12">
        <f>INDEX('O3-8hr'!$A:$Y,$IU123+GH$23-$G$23,$IT123)</f>
        <v>70</v>
      </c>
      <c r="GI123" s="12">
        <f>INDEX('O3-8hr'!$A:$Y,$IU123+GI$23-$G$23,$IT123)</f>
        <v>67</v>
      </c>
      <c r="GJ123" s="12">
        <f>INDEX('O3-8hr'!$A:$Y,$IU123+GJ$23-$G$23,$IT123)</f>
        <v>79</v>
      </c>
      <c r="GK123" s="12">
        <f>INDEX('O3-8hr'!$A:$Y,$IU123+GK$23-$G$23,$IT123)</f>
        <v>62</v>
      </c>
      <c r="GL123" s="12">
        <f>INDEX('O3-8hr'!$A:$Y,$IU123+GL$23-$G$23,$IT123)</f>
        <v>58</v>
      </c>
      <c r="GM123" s="12">
        <f>INDEX('O3-8hr'!$A:$Y,$IU123+GM$23-$G$23,$IT123)</f>
        <v>48</v>
      </c>
      <c r="GN123" s="12">
        <f>INDEX('O3-8hr'!$A:$Y,$IU123+GN$23-$G$23,$IT123)</f>
        <v>50</v>
      </c>
      <c r="GO123" s="12">
        <f>INDEX('O3-8hr'!$A:$Y,$IU123+GO$23-$G$23,$IT123)</f>
        <v>67</v>
      </c>
      <c r="GP123" s="12">
        <f>INDEX('O3-8hr'!$A:$Y,$IU123+GP$23-$G$23,$IT123)</f>
        <v>57</v>
      </c>
      <c r="GQ123" s="12">
        <f>INDEX('O3-8hr'!$A:$Y,$IU123+GQ$23-$G$23,$IT123)</f>
        <v>49</v>
      </c>
      <c r="GR123" s="12">
        <f>INDEX('O3-8hr'!$A:$Y,$IU123+GR$23-$G$23,$IT123)</f>
        <v>21</v>
      </c>
      <c r="GS123" s="12">
        <f>INDEX('O3-8hr'!$A:$Y,$IU123+GS$23-$G$23,$IT123)</f>
        <v>42</v>
      </c>
      <c r="GT123" s="12">
        <f>INDEX('O3-8hr'!$A:$Y,$IU123+GT$23-$G$23,$IT123)</f>
        <v>41</v>
      </c>
      <c r="GU123" s="12">
        <f>INDEX('O3-8hr'!$A:$Y,$IU123+GU$23-$G$23,$IT123)</f>
        <v>24</v>
      </c>
      <c r="GV123" s="12">
        <f>INDEX('O3-8hr'!$A:$Y,$IU123+GV$23-$G$23,$IT123)</f>
        <v>38</v>
      </c>
      <c r="GW123" s="12">
        <f>INDEX('O3-8hr'!$A:$Y,$IU123+GW$23-$G$23,$IT123)</f>
        <v>63</v>
      </c>
      <c r="GX123" s="12">
        <f>INDEX('O3-8hr'!$A:$Y,$IU123+GX$23-$G$23,$IT123)</f>
        <v>76</v>
      </c>
      <c r="GY123" s="12">
        <f>INDEX('O3-8hr'!$A:$Y,$IU123+GY$23-$G$23,$IT123)</f>
        <v>86</v>
      </c>
      <c r="GZ123" s="12">
        <f>INDEX('O3-8hr'!$A:$Y,$IU123+GZ$23-$G$23,$IT123)</f>
        <v>78</v>
      </c>
      <c r="HA123" s="12">
        <f>INDEX('O3-8hr'!$A:$Y,$IU123+HA$23-$G$23,$IT123)</f>
        <v>55</v>
      </c>
      <c r="HB123" s="12">
        <f>INDEX('O3-8hr'!$A:$Y,$IU123+HB$23-$G$23,$IT123)</f>
        <v>33</v>
      </c>
      <c r="HC123" s="12">
        <f>INDEX('O3-8hr'!$A:$Y,$IU123+HC$23-$G$23,$IT123)</f>
        <v>36.000000000000007</v>
      </c>
      <c r="HD123" s="12">
        <f>INDEX('O3-8hr'!$A:$Y,$IU123+HD$23-$G$23,$IT123)</f>
        <v>31</v>
      </c>
      <c r="HE123" s="12">
        <f>INDEX('O3-8hr'!$A:$Y,$IU123+HE$23-$G$23,$IT123)</f>
        <v>51.000000000000007</v>
      </c>
      <c r="HF123" s="12">
        <f>INDEX('O3-8hr'!$A:$Y,$IU123+HF$23-$G$23,$IT123)</f>
        <v>50</v>
      </c>
      <c r="HG123" s="12">
        <f>INDEX('O3-8hr'!$A:$Y,$IU123+HG$23-$G$23,$IT123)</f>
        <v>33</v>
      </c>
      <c r="HH123" s="12">
        <f>INDEX('O3-8hr'!$A:$Y,$IU123+HH$23-$G$23,$IT123)</f>
        <v>36.000000000000007</v>
      </c>
      <c r="HI123" s="12">
        <f>INDEX('O3-8hr'!$A:$Y,$IU123+HI$23-$G$23,$IT123)</f>
        <v>33</v>
      </c>
      <c r="HJ123" s="12">
        <f>INDEX('O3-8hr'!$A:$Y,$IU123+HJ$23-$G$23,$IT123)</f>
        <v>36.000000000000007</v>
      </c>
      <c r="HK123" s="12">
        <f>INDEX('O3-8hr'!$A:$Y,$IU123+HK$23-$G$23,$IT123)</f>
        <v>24</v>
      </c>
      <c r="HL123" s="12">
        <f>INDEX('O3-8hr'!$A:$Y,$IU123+HL$23-$G$23,$IT123)</f>
        <v>25</v>
      </c>
      <c r="HM123" s="12">
        <f>INDEX('O3-8hr'!$A:$Y,$IU123+HM$23-$G$23,$IT123)</f>
        <v>18.000000000000004</v>
      </c>
      <c r="HN123" s="12">
        <f>INDEX('O3-8hr'!$A:$Y,$IU123+HN$23-$G$23,$IT123)</f>
        <v>19</v>
      </c>
      <c r="HO123" s="12">
        <f>INDEX('O3-8hr'!$A:$Y,$IU123+HO$23-$G$23,$IT123)</f>
        <v>16</v>
      </c>
      <c r="HP123" s="12">
        <f>INDEX('O3-8hr'!$A:$Y,$IU123+HP$23-$G$23,$IT123)</f>
        <v>32</v>
      </c>
      <c r="HQ123" s="12">
        <f>INDEX('O3-8hr'!$A:$Y,$IU123+HQ$23-$G$23,$IT123)</f>
        <v>31</v>
      </c>
      <c r="HR123" s="12">
        <f>INDEX('O3-8hr'!$A:$Y,$IU123+HR$23-$G$23,$IT123)</f>
        <v>35</v>
      </c>
      <c r="HS123" s="12">
        <f>INDEX('O3-8hr'!$A:$Y,$IU123+HS$23-$G$23,$IT123)</f>
        <v>32</v>
      </c>
      <c r="HT123" s="12">
        <f>INDEX('O3-8hr'!$A:$Y,$IU123+HT$23-$G$23,$IT123)</f>
        <v>36.000000000000007</v>
      </c>
      <c r="HU123" s="12">
        <f>INDEX('O3-8hr'!$A:$Y,$IU123+HU$23-$G$23,$IT123)</f>
        <v>40</v>
      </c>
      <c r="HV123" s="12">
        <f>INDEX('O3-8hr'!$A:$Y,$IU123+HV$23-$G$23,$IT123)</f>
        <v>33</v>
      </c>
      <c r="HW123" s="12">
        <f>INDEX('O3-8hr'!$A:$Y,$IU123+HW$23-$G$23,$IT123)</f>
        <v>40</v>
      </c>
      <c r="HX123" s="12">
        <f>INDEX('O3-8hr'!$A:$Y,$IU123+HX$23-$G$23,$IT123)</f>
        <v>47</v>
      </c>
      <c r="HY123" s="12">
        <f>INDEX('O3-8hr'!$A:$Y,$IU123+HY$23-$G$23,$IT123)</f>
        <v>36.000000000000007</v>
      </c>
      <c r="HZ123" s="12">
        <f>INDEX('O3-8hr'!$A:$Y,$IU123+HZ$23-$G$23,$IT123)</f>
        <v>17</v>
      </c>
      <c r="IA123" s="12">
        <f>INDEX('O3-8hr'!$A:$Y,$IU123+IA$23-$G$23,$IT123)</f>
        <v>31</v>
      </c>
      <c r="IB123" s="12">
        <f>INDEX('O3-8hr'!$A:$Y,$IU123+IB$23-$G$23,$IT123)</f>
        <v>38</v>
      </c>
      <c r="IC123" s="12">
        <f>INDEX('O3-8hr'!$A:$Y,$IU123+IC$23-$G$23,$IT123)</f>
        <v>28</v>
      </c>
      <c r="ID123" s="12">
        <f>INDEX('O3-8hr'!$A:$Y,$IU123+ID$23-$G$23,$IT123)</f>
        <v>30</v>
      </c>
      <c r="IE123" s="12">
        <f>INDEX('O3-8hr'!$A:$Y,$IU123+IE$23-$G$23,$IT123)</f>
        <v>31</v>
      </c>
      <c r="IF123" s="12">
        <f>INDEX('O3-8hr'!$A:$Y,$IU123+IF$23-$G$23,$IT123)</f>
        <v>31</v>
      </c>
      <c r="IG123" s="12">
        <f>INDEX('O3-8hr'!$A:$Y,$IU123+IG$23-$G$23,$IT123)</f>
        <v>41</v>
      </c>
      <c r="IH123" s="12">
        <f>INDEX('O3-8hr'!$A:$Y,$IU123+IH$23-$G$23,$IT123)</f>
        <v>41</v>
      </c>
      <c r="II123" s="12">
        <f>INDEX('O3-8hr'!$A:$Y,$IU123+II$23-$G$23,$IT123)</f>
        <v>39</v>
      </c>
      <c r="IJ123" s="12">
        <f>INDEX('O3-8hr'!$A:$Y,$IU123+IJ$23-$G$23,$IT123)</f>
        <v>33</v>
      </c>
      <c r="IK123" s="12">
        <f>INDEX('O3-8hr'!$A:$Y,$IU123+IK$23-$G$23,$IT123)</f>
        <v>28</v>
      </c>
      <c r="IL123" s="12">
        <f>INDEX('O3-8hr'!$A:$Y,$IU123+IL$23-$G$23,$IT123)</f>
        <v>24</v>
      </c>
      <c r="IM123" s="12">
        <f>INDEX('O3-8hr'!$A:$Y,$IU123+IM$23-$G$23,$IT123)</f>
        <v>26.000000000000004</v>
      </c>
      <c r="IN123" s="12">
        <f>INDEX('O3-8hr'!$A:$Y,$IU123+IN$23-$G$23,$IT123)</f>
        <v>28</v>
      </c>
      <c r="IO123" s="12">
        <f>INDEX('O3-8hr'!$A:$Y,$IU123+IO$23-$G$23,$IT123)</f>
        <v>34</v>
      </c>
      <c r="IP123" s="12">
        <f>INDEX('O3-8hr'!$A:$Y,$IU123+IP$23-$G$23,$IT123)</f>
        <v>21</v>
      </c>
      <c r="IQ123" s="17">
        <f>INDEX('O3-8hr'!$A:$Y,$IU123+IQ$23-$G$23,$IT123)</f>
        <v>25</v>
      </c>
      <c r="IR123" s="26">
        <f t="shared" si="60"/>
        <v>89.000000000000014</v>
      </c>
      <c r="IT123" s="26">
        <f>MATCH($B123,'O3-8hr'!$1:$1,0)</f>
        <v>24</v>
      </c>
      <c r="IU123" s="38">
        <f>MATCH(DATE($A123,$IT$19,$IU$19),'O3-8hr'!$B:$B,0)</f>
        <v>65</v>
      </c>
    </row>
    <row r="124" spans="1:255" ht="12.75" customHeight="1" x14ac:dyDescent="0.2">
      <c r="A124" s="87">
        <v>2015</v>
      </c>
      <c r="B124" s="87">
        <v>421010048</v>
      </c>
      <c r="C124" s="89">
        <f>INDEX(Sites!$A:$N,MATCH($B124,Sites!$A:$A,0),2)</f>
        <v>39.991388999999998</v>
      </c>
      <c r="D124" s="87" t="str">
        <f>INDEX(Sites!$A:$N,MATCH($B124,Sites!$A:$A,0),4)</f>
        <v>PA</v>
      </c>
      <c r="E124" s="87" t="str">
        <f>INDEX(Sites!$A:$N,MATCH($B124,Sites!$A:$A,0),10)</f>
        <v>22.0</v>
      </c>
      <c r="F124" s="149" t="str">
        <f>INDEX(Sites!$A:$N,MATCH($B124,Sites!$A:$A,0),6)</f>
        <v>Philadelphia (NEW)</v>
      </c>
      <c r="G124" s="16">
        <f>INDEX('O3-8hr'!$A:$Y,$IU124+G$23-$G$23,$IT124)</f>
        <v>32</v>
      </c>
      <c r="H124" s="11">
        <f>INDEX('O3-8hr'!$A:$Y,$IU124+H$23-$G$23,$IT124)</f>
        <v>38</v>
      </c>
      <c r="I124" s="11">
        <f>INDEX('O3-8hr'!$A:$Y,$IU124+I$23-$G$23,$IT124)</f>
        <v>35</v>
      </c>
      <c r="J124" s="11">
        <f>INDEX('O3-8hr'!$A:$Y,$IU124+J$23-$G$23,$IT124)</f>
        <v>11.000000000000002</v>
      </c>
      <c r="K124" s="11">
        <f>INDEX('O3-8hr'!$A:$Y,$IU124+K$23-$G$23,$IT124)</f>
        <v>29</v>
      </c>
      <c r="L124" s="11">
        <f>INDEX('O3-8hr'!$A:$Y,$IU124+L$23-$G$23,$IT124)</f>
        <v>29</v>
      </c>
      <c r="M124" s="11">
        <f>INDEX('O3-8hr'!$A:$Y,$IU124+M$23-$G$23,$IT124)</f>
        <v>38</v>
      </c>
      <c r="N124" s="11">
        <f>INDEX('O3-8hr'!$A:$Y,$IU124+N$23-$G$23,$IT124)</f>
        <v>51.000000000000007</v>
      </c>
      <c r="O124" s="11">
        <f>INDEX('O3-8hr'!$A:$Y,$IU124+O$23-$G$23,$IT124)</f>
        <v>39</v>
      </c>
      <c r="P124" s="11">
        <f>INDEX('O3-8hr'!$A:$Y,$IU124+P$23-$G$23,$IT124)</f>
        <v>31</v>
      </c>
      <c r="Q124" s="11">
        <f>INDEX('O3-8hr'!$A:$Y,$IU124+Q$23-$G$23,$IT124)</f>
        <v>37.000000000000007</v>
      </c>
      <c r="R124" s="11">
        <f>INDEX('O3-8hr'!$A:$Y,$IU124+R$23-$G$23,$IT124)</f>
        <v>41</v>
      </c>
      <c r="S124" s="11">
        <f>INDEX('O3-8hr'!$A:$Y,$IU124+S$23-$G$23,$IT124)</f>
        <v>41</v>
      </c>
      <c r="T124" s="11">
        <f>INDEX('O3-8hr'!$A:$Y,$IU124+T$23-$G$23,$IT124)</f>
        <v>29</v>
      </c>
      <c r="U124" s="11">
        <f>INDEX('O3-8hr'!$A:$Y,$IU124+U$23-$G$23,$IT124)</f>
        <v>35</v>
      </c>
      <c r="V124" s="11">
        <f>INDEX('O3-8hr'!$A:$Y,$IU124+V$23-$G$23,$IT124)</f>
        <v>26.000000000000004</v>
      </c>
      <c r="W124" s="11">
        <f>INDEX('O3-8hr'!$A:$Y,$IU124+W$23-$G$23,$IT124)</f>
        <v>37.000000000000007</v>
      </c>
      <c r="X124" s="11">
        <f>INDEX('O3-8hr'!$A:$Y,$IU124+X$23-$G$23,$IT124)</f>
        <v>39</v>
      </c>
      <c r="Y124" s="11">
        <f>INDEX('O3-8hr'!$A:$Y,$IU124+Y$23-$G$23,$IT124)</f>
        <v>39</v>
      </c>
      <c r="Z124" s="11">
        <f>INDEX('O3-8hr'!$A:$Y,$IU124+Z$23-$G$23,$IT124)</f>
        <v>25</v>
      </c>
      <c r="AA124" s="11">
        <f>INDEX('O3-8hr'!$A:$Y,$IU124+AA$23-$G$23,$IT124)</f>
        <v>32</v>
      </c>
      <c r="AB124" s="11">
        <f>INDEX('O3-8hr'!$A:$Y,$IU124+AB$23-$G$23,$IT124)</f>
        <v>40</v>
      </c>
      <c r="AC124" s="11">
        <f>INDEX('O3-8hr'!$A:$Y,$IU124+AC$23-$G$23,$IT124)</f>
        <v>35</v>
      </c>
      <c r="AD124" s="11">
        <f>INDEX('O3-8hr'!$A:$Y,$IU124+AD$23-$G$23,$IT124)</f>
        <v>22.000000000000004</v>
      </c>
      <c r="AE124" s="11">
        <f>INDEX('O3-8hr'!$A:$Y,$IU124+AE$23-$G$23,$IT124)</f>
        <v>25</v>
      </c>
      <c r="AF124" s="11">
        <f>INDEX('O3-8hr'!$A:$Y,$IU124+AF$23-$G$23,$IT124)</f>
        <v>28</v>
      </c>
      <c r="AG124" s="11">
        <f>INDEX('O3-8hr'!$A:$Y,$IU124+AG$23-$G$23,$IT124)</f>
        <v>28</v>
      </c>
      <c r="AH124" s="11">
        <f>INDEX('O3-8hr'!$A:$Y,$IU124+AH$23-$G$23,$IT124)</f>
        <v>35</v>
      </c>
      <c r="AI124" s="11">
        <f>INDEX('O3-8hr'!$A:$Y,$IU124+AI$23-$G$23,$IT124)</f>
        <v>43</v>
      </c>
      <c r="AJ124" s="11">
        <f>INDEX('O3-8hr'!$A:$Y,$IU124+AJ$23-$G$23,$IT124)</f>
        <v>31</v>
      </c>
      <c r="AK124" s="11">
        <f>INDEX('O3-8hr'!$A:$Y,$IU124+AK$23-$G$23,$IT124)</f>
        <v>28</v>
      </c>
      <c r="AL124" s="11">
        <f>INDEX('O3-8hr'!$A:$Y,$IU124+AL$23-$G$23,$IT124)</f>
        <v>38</v>
      </c>
      <c r="AM124" s="11">
        <f>INDEX('O3-8hr'!$A:$Y,$IU124+AM$23-$G$23,$IT124)</f>
        <v>52.000000000000007</v>
      </c>
      <c r="AN124" s="11">
        <f>INDEX('O3-8hr'!$A:$Y,$IU124+AN$23-$G$23,$IT124)</f>
        <v>26.000000000000004</v>
      </c>
      <c r="AO124" s="11">
        <f>INDEX('O3-8hr'!$A:$Y,$IU124+AO$23-$G$23,$IT124)</f>
        <v>39</v>
      </c>
      <c r="AP124" s="11">
        <f>INDEX('O3-8hr'!$A:$Y,$IU124+AP$23-$G$23,$IT124)</f>
        <v>47</v>
      </c>
      <c r="AQ124" s="11">
        <f>INDEX('O3-8hr'!$A:$Y,$IU124+AQ$23-$G$23,$IT124)</f>
        <v>50</v>
      </c>
      <c r="AR124" s="11">
        <f>INDEX('O3-8hr'!$A:$Y,$IU124+AR$23-$G$23,$IT124)</f>
        <v>34</v>
      </c>
      <c r="AS124" s="11">
        <f>INDEX('O3-8hr'!$A:$Y,$IU124+AS$23-$G$23,$IT124)</f>
        <v>36.000000000000007</v>
      </c>
      <c r="AT124" s="11">
        <f>INDEX('O3-8hr'!$A:$Y,$IU124+AT$23-$G$23,$IT124)</f>
        <v>35</v>
      </c>
      <c r="AU124" s="11">
        <f>INDEX('O3-8hr'!$A:$Y,$IU124+AU$23-$G$23,$IT124)</f>
        <v>20</v>
      </c>
      <c r="AV124" s="11">
        <f>INDEX('O3-8hr'!$A:$Y,$IU124+AV$23-$G$23,$IT124)</f>
        <v>46</v>
      </c>
      <c r="AW124" s="11">
        <f>INDEX('O3-8hr'!$A:$Y,$IU124+AW$23-$G$23,$IT124)</f>
        <v>51.000000000000007</v>
      </c>
      <c r="AX124" s="11">
        <f>INDEX('O3-8hr'!$A:$Y,$IU124+AX$23-$G$23,$IT124)</f>
        <v>49</v>
      </c>
      <c r="AY124" s="11">
        <f>INDEX('O3-8hr'!$A:$Y,$IU124+AY$23-$G$23,$IT124)</f>
        <v>25</v>
      </c>
      <c r="AZ124" s="11">
        <f>INDEX('O3-8hr'!$A:$Y,$IU124+AZ$23-$G$23,$IT124)</f>
        <v>44.000000000000007</v>
      </c>
      <c r="BA124" s="11">
        <f>INDEX('O3-8hr'!$A:$Y,$IU124+BA$23-$G$23,$IT124)</f>
        <v>50</v>
      </c>
      <c r="BB124" s="11">
        <f>INDEX('O3-8hr'!$A:$Y,$IU124+BB$23-$G$23,$IT124)</f>
        <v>34</v>
      </c>
      <c r="BC124" s="11">
        <f>INDEX('O3-8hr'!$A:$Y,$IU124+BC$23-$G$23,$IT124)</f>
        <v>59.000000000000007</v>
      </c>
      <c r="BD124" s="11">
        <f>INDEX('O3-8hr'!$A:$Y,$IU124+BD$23-$G$23,$IT124)</f>
        <v>42</v>
      </c>
      <c r="BE124" s="11">
        <f>INDEX('O3-8hr'!$A:$Y,$IU124+BE$23-$G$23,$IT124)</f>
        <v>36.000000000000007</v>
      </c>
      <c r="BF124" s="11">
        <f>INDEX('O3-8hr'!$A:$Y,$IU124+BF$23-$G$23,$IT124)</f>
        <v>40</v>
      </c>
      <c r="BG124" s="11">
        <f>INDEX('O3-8hr'!$A:$Y,$IU124+BG$23-$G$23,$IT124)</f>
        <v>43</v>
      </c>
      <c r="BH124" s="11">
        <f>INDEX('O3-8hr'!$A:$Y,$IU124+BH$23-$G$23,$IT124)</f>
        <v>32</v>
      </c>
      <c r="BI124" s="11">
        <f>INDEX('O3-8hr'!$A:$Y,$IU124+BI$23-$G$23,$IT124)</f>
        <v>43</v>
      </c>
      <c r="BJ124" s="11">
        <f>INDEX('O3-8hr'!$A:$Y,$IU124+BJ$23-$G$23,$IT124)</f>
        <v>41</v>
      </c>
      <c r="BK124" s="11">
        <f>INDEX('O3-8hr'!$A:$Y,$IU124+BK$23-$G$23,$IT124)</f>
        <v>43</v>
      </c>
      <c r="BL124" s="11">
        <f>INDEX('O3-8hr'!$A:$Y,$IU124+BL$23-$G$23,$IT124)</f>
        <v>32</v>
      </c>
      <c r="BM124" s="11">
        <f>INDEX('O3-8hr'!$A:$Y,$IU124+BM$23-$G$23,$IT124)</f>
        <v>41</v>
      </c>
      <c r="BN124" s="11">
        <f>INDEX('O3-8hr'!$A:$Y,$IU124+BN$23-$G$23,$IT124)</f>
        <v>47</v>
      </c>
      <c r="BO124" s="11">
        <f>INDEX('O3-8hr'!$A:$Y,$IU124+BO$23-$G$23,$IT124)</f>
        <v>38</v>
      </c>
      <c r="BP124" s="11">
        <f>INDEX('O3-8hr'!$A:$Y,$IU124+BP$23-$G$23,$IT124)</f>
        <v>35</v>
      </c>
      <c r="BQ124" s="11">
        <f>INDEX('O3-8hr'!$A:$Y,$IU124+BQ$23-$G$23,$IT124)</f>
        <v>47</v>
      </c>
      <c r="BR124" s="11">
        <f>INDEX('O3-8hr'!$A:$Y,$IU124+BR$23-$G$23,$IT124)</f>
        <v>55</v>
      </c>
      <c r="BS124" s="11">
        <f>INDEX('O3-8hr'!$A:$Y,$IU124+BS$23-$G$23,$IT124)</f>
        <v>59.000000000000007</v>
      </c>
      <c r="BT124" s="11">
        <f>INDEX('O3-8hr'!$A:$Y,$IU124+BT$23-$G$23,$IT124)</f>
        <v>57</v>
      </c>
      <c r="BU124" s="11">
        <f>INDEX('O3-8hr'!$A:$Y,$IU124+BU$23-$G$23,$IT124)</f>
        <v>45.000000000000007</v>
      </c>
      <c r="BV124" s="11">
        <f>INDEX('O3-8hr'!$A:$Y,$IU124+BV$23-$G$23,$IT124)</f>
        <v>67</v>
      </c>
      <c r="BW124" s="11">
        <f>INDEX('O3-8hr'!$A:$Y,$IU124+BW$23-$G$23,$IT124)</f>
        <v>63</v>
      </c>
      <c r="BX124" s="11">
        <f>INDEX('O3-8hr'!$A:$Y,$IU124+BX$23-$G$23,$IT124)</f>
        <v>30</v>
      </c>
      <c r="BY124" s="11">
        <f>INDEX('O3-8hr'!$A:$Y,$IU124+BY$23-$G$23,$IT124)</f>
        <v>26.000000000000004</v>
      </c>
      <c r="BZ124" s="11">
        <f>INDEX('O3-8hr'!$A:$Y,$IU124+BZ$23-$G$23,$IT124)</f>
        <v>30</v>
      </c>
      <c r="CA124" s="11">
        <f>INDEX('O3-8hr'!$A:$Y,$IU124+CA$23-$G$23,$IT124)</f>
        <v>53.000000000000007</v>
      </c>
      <c r="CB124" s="11">
        <f>INDEX('O3-8hr'!$A:$Y,$IU124+CB$23-$G$23,$IT124)</f>
        <v>30</v>
      </c>
      <c r="CC124" s="11">
        <f>INDEX('O3-8hr'!$A:$Y,$IU124+CC$23-$G$23,$IT124)</f>
        <v>59.000000000000007</v>
      </c>
      <c r="CD124" s="11">
        <f>INDEX('O3-8hr'!$A:$Y,$IU124+CD$23-$G$23,$IT124)</f>
        <v>64</v>
      </c>
      <c r="CE124" s="11">
        <f>INDEX('O3-8hr'!$A:$Y,$IU124+CE$23-$G$23,$IT124)</f>
        <v>55</v>
      </c>
      <c r="CF124" s="11">
        <f>INDEX('O3-8hr'!$A:$Y,$IU124+CF$23-$G$23,$IT124)</f>
        <v>44.000000000000007</v>
      </c>
      <c r="CG124" s="11">
        <f>INDEX('O3-8hr'!$A:$Y,$IU124+CG$23-$G$23,$IT124)</f>
        <v>40</v>
      </c>
      <c r="CH124" s="11">
        <f>INDEX('O3-8hr'!$A:$Y,$IU124+CH$23-$G$23,$IT124)</f>
        <v>41</v>
      </c>
      <c r="CI124" s="11">
        <f>INDEX('O3-8hr'!$A:$Y,$IU124+CI$23-$G$23,$IT124)</f>
        <v>37.000000000000007</v>
      </c>
      <c r="CJ124" s="11">
        <f>INDEX('O3-8hr'!$A:$Y,$IU124+CJ$23-$G$23,$IT124)</f>
        <v>26.000000000000004</v>
      </c>
      <c r="CK124" s="11">
        <f>INDEX('O3-8hr'!$A:$Y,$IU124+CK$23-$G$23,$IT124)</f>
        <v>55</v>
      </c>
      <c r="CL124" s="11">
        <f>INDEX('O3-8hr'!$A:$Y,$IU124+CL$23-$G$23,$IT124)</f>
        <v>53.000000000000007</v>
      </c>
      <c r="CM124" s="11">
        <f>INDEX('O3-8hr'!$A:$Y,$IU124+CM$23-$G$23,$IT124)</f>
        <v>68</v>
      </c>
      <c r="CN124" s="11">
        <f>INDEX('O3-8hr'!$A:$Y,$IU124+CN$23-$G$23,$IT124)</f>
        <v>60</v>
      </c>
      <c r="CO124" s="11">
        <f>INDEX('O3-8hr'!$A:$Y,$IU124+CO$23-$G$23,$IT124)</f>
        <v>57</v>
      </c>
      <c r="CP124" s="11">
        <f>INDEX('O3-8hr'!$A:$Y,$IU124+CP$23-$G$23,$IT124)</f>
        <v>38</v>
      </c>
      <c r="CQ124" s="11">
        <f>INDEX('O3-8hr'!$A:$Y,$IU124+CQ$23-$G$23,$IT124)</f>
        <v>50</v>
      </c>
      <c r="CR124" s="11">
        <f>INDEX('O3-8hr'!$A:$Y,$IU124+CR$23-$G$23,$IT124)</f>
        <v>60</v>
      </c>
      <c r="CS124" s="11">
        <f>INDEX('O3-8hr'!$A:$Y,$IU124+CS$23-$G$23,$IT124)</f>
        <v>38</v>
      </c>
      <c r="CT124" s="11">
        <f>INDEX('O3-8hr'!$A:$Y,$IU124+CT$23-$G$23,$IT124)</f>
        <v>42</v>
      </c>
      <c r="CU124" s="11">
        <f>INDEX('O3-8hr'!$A:$Y,$IU124+CU$23-$G$23,$IT124)</f>
        <v>16</v>
      </c>
      <c r="CV124" s="11">
        <f>INDEX('O3-8hr'!$A:$Y,$IU124+CV$23-$G$23,$IT124)</f>
        <v>9.0000000000000018</v>
      </c>
      <c r="CW124" s="11">
        <f>INDEX('O3-8hr'!$A:$Y,$IU124+CW$23-$G$23,$IT124)</f>
        <v>32</v>
      </c>
      <c r="CX124" s="11">
        <f>INDEX('O3-8hr'!$A:$Y,$IU124+CX$23-$G$23,$IT124)</f>
        <v>32</v>
      </c>
      <c r="CY124" s="11">
        <f>INDEX('O3-8hr'!$A:$Y,$IU124+CY$23-$G$23,$IT124)</f>
        <v>33</v>
      </c>
      <c r="CZ124" s="11">
        <f>INDEX('O3-8hr'!$A:$Y,$IU124+CZ$23-$G$23,$IT124)</f>
        <v>45.000000000000007</v>
      </c>
      <c r="DA124" s="11">
        <f>INDEX('O3-8hr'!$A:$Y,$IU124+DA$23-$G$23,$IT124)</f>
        <v>43</v>
      </c>
      <c r="DB124" s="11">
        <f>INDEX('O3-8hr'!$A:$Y,$IU124+DB$23-$G$23,$IT124)</f>
        <v>51.000000000000007</v>
      </c>
      <c r="DC124" s="11">
        <f>INDEX('O3-8hr'!$A:$Y,$IU124+DC$23-$G$23,$IT124)</f>
        <v>58</v>
      </c>
      <c r="DD124" s="11">
        <f>INDEX('O3-8hr'!$A:$Y,$IU124+DD$23-$G$23,$IT124)</f>
        <v>66</v>
      </c>
      <c r="DE124" s="11">
        <f>INDEX('O3-8hr'!$A:$Y,$IU124+DE$23-$G$23,$IT124)</f>
        <v>90</v>
      </c>
      <c r="DF124" s="11">
        <f>INDEX('O3-8hr'!$A:$Y,$IU124+DF$23-$G$23,$IT124)</f>
        <v>55</v>
      </c>
      <c r="DG124" s="11">
        <f>INDEX('O3-8hr'!$A:$Y,$IU124+DG$23-$G$23,$IT124)</f>
        <v>55</v>
      </c>
      <c r="DH124" s="11">
        <f>INDEX('O3-8hr'!$A:$Y,$IU124+DH$23-$G$23,$IT124)</f>
        <v>66</v>
      </c>
      <c r="DI124" s="11">
        <f>INDEX('O3-8hr'!$A:$Y,$IU124+DI$23-$G$23,$IT124)</f>
        <v>44.000000000000007</v>
      </c>
      <c r="DJ124" s="11">
        <f>INDEX('O3-8hr'!$A:$Y,$IU124+DJ$23-$G$23,$IT124)</f>
        <v>40</v>
      </c>
      <c r="DK124" s="11">
        <f>INDEX('O3-8hr'!$A:$Y,$IU124+DK$23-$G$23,$IT124)</f>
        <v>38</v>
      </c>
      <c r="DL124" s="11">
        <f>INDEX('O3-8hr'!$A:$Y,$IU124+DL$23-$G$23,$IT124)</f>
        <v>30</v>
      </c>
      <c r="DM124" s="11">
        <f>INDEX('O3-8hr'!$A:$Y,$IU124+DM$23-$G$23,$IT124)</f>
        <v>44.000000000000007</v>
      </c>
      <c r="DN124" s="11">
        <f>INDEX('O3-8hr'!$A:$Y,$IU124+DN$23-$G$23,$IT124)</f>
        <v>46</v>
      </c>
      <c r="DO124" s="11">
        <f>INDEX('O3-8hr'!$A:$Y,$IU124+DO$23-$G$23,$IT124)</f>
        <v>43</v>
      </c>
      <c r="DP124" s="11">
        <f>INDEX('O3-8hr'!$A:$Y,$IU124+DP$23-$G$23,$IT124)</f>
        <v>61.000000000000007</v>
      </c>
      <c r="DQ124" s="11">
        <f>INDEX('O3-8hr'!$A:$Y,$IU124+DQ$23-$G$23,$IT124)</f>
        <v>53.000000000000007</v>
      </c>
      <c r="DR124" s="11">
        <f>INDEX('O3-8hr'!$A:$Y,$IU124+DR$23-$G$23,$IT124)</f>
        <v>53.000000000000007</v>
      </c>
      <c r="DS124" s="11">
        <f>INDEX('O3-8hr'!$A:$Y,$IU124+DS$23-$G$23,$IT124)</f>
        <v>54</v>
      </c>
      <c r="DT124" s="11">
        <f>INDEX('O3-8hr'!$A:$Y,$IU124+DT$23-$G$23,$IT124)</f>
        <v>65</v>
      </c>
      <c r="DU124" s="11">
        <f>INDEX('O3-8hr'!$A:$Y,$IU124+DU$23-$G$23,$IT124)</f>
        <v>33</v>
      </c>
      <c r="DV124" s="11">
        <f>INDEX('O3-8hr'!$A:$Y,$IU124+DV$23-$G$23,$IT124)</f>
        <v>11.000000000000002</v>
      </c>
      <c r="DW124" s="11">
        <f>INDEX('O3-8hr'!$A:$Y,$IU124+DW$23-$G$23,$IT124)</f>
        <v>43</v>
      </c>
      <c r="DX124" s="11">
        <f>INDEX('O3-8hr'!$A:$Y,$IU124+DX$23-$G$23,$IT124)</f>
        <v>50</v>
      </c>
      <c r="DY124" s="11">
        <f>INDEX('O3-8hr'!$A:$Y,$IU124+DY$23-$G$23,$IT124)</f>
        <v>64</v>
      </c>
      <c r="DZ124" s="11">
        <f>INDEX('O3-8hr'!$A:$Y,$IU124+DZ$23-$G$23,$IT124)</f>
        <v>26.000000000000004</v>
      </c>
      <c r="EA124" s="11">
        <f>INDEX('O3-8hr'!$A:$Y,$IU124+EA$23-$G$23,$IT124)</f>
        <v>59.000000000000007</v>
      </c>
      <c r="EB124" s="11">
        <f>INDEX('O3-8hr'!$A:$Y,$IU124+EB$23-$G$23,$IT124)</f>
        <v>49</v>
      </c>
      <c r="EC124" s="11">
        <f>INDEX('O3-8hr'!$A:$Y,$IU124+EC$23-$G$23,$IT124)</f>
        <v>76</v>
      </c>
      <c r="ED124" s="11">
        <f>INDEX('O3-8hr'!$A:$Y,$IU124+ED$23-$G$23,$IT124)</f>
        <v>40</v>
      </c>
      <c r="EE124" s="11">
        <f>INDEX('O3-8hr'!$A:$Y,$IU124+EE$23-$G$23,$IT124)</f>
        <v>62</v>
      </c>
      <c r="EF124" s="11">
        <f>INDEX('O3-8hr'!$A:$Y,$IU124+EF$23-$G$23,$IT124)</f>
        <v>35</v>
      </c>
      <c r="EG124" s="11">
        <f>INDEX('O3-8hr'!$A:$Y,$IU124+EG$23-$G$23,$IT124)</f>
        <v>45.000000000000007</v>
      </c>
      <c r="EH124" s="11">
        <f>INDEX('O3-8hr'!$A:$Y,$IU124+EH$23-$G$23,$IT124)</f>
        <v>47</v>
      </c>
      <c r="EI124" s="11">
        <f>INDEX('O3-8hr'!$A:$Y,$IU124+EI$23-$G$23,$IT124)</f>
        <v>58</v>
      </c>
      <c r="EJ124" s="11">
        <f>INDEX('O3-8hr'!$A:$Y,$IU124+EJ$23-$G$23,$IT124)</f>
        <v>71.000000000000014</v>
      </c>
      <c r="EK124" s="11">
        <f>INDEX('O3-8hr'!$A:$Y,$IU124+EK$23-$G$23,$IT124)</f>
        <v>56</v>
      </c>
      <c r="EL124" s="11">
        <f>INDEX('O3-8hr'!$A:$Y,$IU124+EL$23-$G$23,$IT124)</f>
        <v>44.000000000000007</v>
      </c>
      <c r="EM124" s="11">
        <f>INDEX('O3-8hr'!$A:$Y,$IU124+EM$23-$G$23,$IT124)</f>
        <v>28</v>
      </c>
      <c r="EN124" s="11">
        <f>INDEX('O3-8hr'!$A:$Y,$IU124+EN$23-$G$23,$IT124)</f>
        <v>56</v>
      </c>
      <c r="EO124" s="11">
        <f>INDEX('O3-8hr'!$A:$Y,$IU124+EO$23-$G$23,$IT124)</f>
        <v>61.000000000000007</v>
      </c>
      <c r="EP124" s="11">
        <f>INDEX('O3-8hr'!$A:$Y,$IU124+EP$23-$G$23,$IT124)</f>
        <v>51.000000000000007</v>
      </c>
      <c r="EQ124" s="11">
        <f>INDEX('O3-8hr'!$A:$Y,$IU124+EQ$23-$G$23,$IT124)</f>
        <v>72.000000000000014</v>
      </c>
      <c r="ER124" s="11">
        <f>INDEX('O3-8hr'!$A:$Y,$IU124+ER$23-$G$23,$IT124)</f>
        <v>58</v>
      </c>
      <c r="ES124" s="11">
        <f>INDEX('O3-8hr'!$A:$Y,$IU124+ES$23-$G$23,$IT124)</f>
        <v>59.000000000000007</v>
      </c>
      <c r="ET124" s="11">
        <f>INDEX('O3-8hr'!$A:$Y,$IU124+ET$23-$G$23,$IT124)</f>
        <v>44.000000000000007</v>
      </c>
      <c r="EU124" s="11">
        <f>INDEX('O3-8hr'!$A:$Y,$IU124+EU$23-$G$23,$IT124)</f>
        <v>50</v>
      </c>
      <c r="EV124" s="11">
        <f>INDEX('O3-8hr'!$A:$Y,$IU124+EV$23-$G$23,$IT124)</f>
        <v>47</v>
      </c>
      <c r="EW124" s="11">
        <f>INDEX('O3-8hr'!$A:$Y,$IU124+EW$23-$G$23,$IT124)</f>
        <v>68</v>
      </c>
      <c r="EX124" s="11">
        <f>INDEX('O3-8hr'!$A:$Y,$IU124+EX$23-$G$23,$IT124)</f>
        <v>57</v>
      </c>
      <c r="EY124" s="11">
        <f>INDEX('O3-8hr'!$A:$Y,$IU124+EY$23-$G$23,$IT124)</f>
        <v>52.000000000000007</v>
      </c>
      <c r="EZ124" s="11">
        <f>INDEX('O3-8hr'!$A:$Y,$IU124+EZ$23-$G$23,$IT124)</f>
        <v>79</v>
      </c>
      <c r="FA124" s="11">
        <f>INDEX('O3-8hr'!$A:$Y,$IU124+FA$23-$G$23,$IT124)</f>
        <v>63</v>
      </c>
      <c r="FB124" s="11">
        <f>INDEX('O3-8hr'!$A:$Y,$IU124+FB$23-$G$23,$IT124)</f>
        <v>39</v>
      </c>
      <c r="FC124" s="11">
        <f>INDEX('O3-8hr'!$A:$Y,$IU124+FC$23-$G$23,$IT124)</f>
        <v>48</v>
      </c>
      <c r="FD124" s="11">
        <f>INDEX('O3-8hr'!$A:$Y,$IU124+FD$23-$G$23,$IT124)</f>
        <v>60</v>
      </c>
      <c r="FE124" s="11">
        <f>INDEX('O3-8hr'!$A:$Y,$IU124+FE$23-$G$23,$IT124)</f>
        <v>52.000000000000007</v>
      </c>
      <c r="FF124" s="11">
        <f>INDEX('O3-8hr'!$A:$Y,$IU124+FF$23-$G$23,$IT124)</f>
        <v>56</v>
      </c>
      <c r="FG124" s="11">
        <f>INDEX('O3-8hr'!$A:$Y,$IU124+FG$23-$G$23,$IT124)</f>
        <v>37.000000000000007</v>
      </c>
      <c r="FH124" s="11">
        <f>INDEX('O3-8hr'!$A:$Y,$IU124+FH$23-$G$23,$IT124)</f>
        <v>63</v>
      </c>
      <c r="FI124" s="11">
        <f>INDEX('O3-8hr'!$A:$Y,$IU124+FI$23-$G$23,$IT124)</f>
        <v>55</v>
      </c>
      <c r="FJ124" s="11">
        <f>INDEX('O3-8hr'!$A:$Y,$IU124+FJ$23-$G$23,$IT124)</f>
        <v>54</v>
      </c>
      <c r="FK124" s="11">
        <f>INDEX('O3-8hr'!$A:$Y,$IU124+FK$23-$G$23,$IT124)</f>
        <v>50</v>
      </c>
      <c r="FL124" s="11">
        <f>INDEX('O3-8hr'!$A:$Y,$IU124+FL$23-$G$23,$IT124)</f>
        <v>55</v>
      </c>
      <c r="FM124" s="11">
        <f>INDEX('O3-8hr'!$A:$Y,$IU124+FM$23-$G$23,$IT124)</f>
        <v>35</v>
      </c>
      <c r="FN124" s="11">
        <f>INDEX('O3-8hr'!$A:$Y,$IU124+FN$23-$G$23,$IT124)</f>
        <v>32</v>
      </c>
      <c r="FO124" s="11">
        <f>INDEX('O3-8hr'!$A:$Y,$IU124+FO$23-$G$23,$IT124)</f>
        <v>38</v>
      </c>
      <c r="FP124" s="11">
        <f>INDEX('O3-8hr'!$A:$Y,$IU124+FP$23-$G$23,$IT124)</f>
        <v>49</v>
      </c>
      <c r="FQ124" s="11">
        <f>INDEX('O3-8hr'!$A:$Y,$IU124+FQ$23-$G$23,$IT124)</f>
        <v>60</v>
      </c>
      <c r="FR124" s="11">
        <f>INDEX('O3-8hr'!$A:$Y,$IU124+FR$23-$G$23,$IT124)</f>
        <v>78</v>
      </c>
      <c r="FS124" s="11">
        <f>INDEX('O3-8hr'!$A:$Y,$IU124+FS$23-$G$23,$IT124)</f>
        <v>69</v>
      </c>
      <c r="FT124" s="11">
        <f>INDEX('O3-8hr'!$A:$Y,$IU124+FT$23-$G$23,$IT124)</f>
        <v>61.000000000000007</v>
      </c>
      <c r="FU124" s="11">
        <f>INDEX('O3-8hr'!$A:$Y,$IU124+FU$23-$G$23,$IT124)</f>
        <v>52.000000000000007</v>
      </c>
      <c r="FV124" s="11">
        <f>INDEX('O3-8hr'!$A:$Y,$IU124+FV$23-$G$23,$IT124)</f>
        <v>44.000000000000007</v>
      </c>
      <c r="FW124" s="11">
        <f>INDEX('O3-8hr'!$A:$Y,$IU124+FW$23-$G$23,$IT124)</f>
        <v>28</v>
      </c>
      <c r="FX124" s="11">
        <f>INDEX('O3-8hr'!$A:$Y,$IU124+FX$23-$G$23,$IT124)</f>
        <v>51.000000000000007</v>
      </c>
      <c r="FY124" s="11">
        <f>INDEX('O3-8hr'!$A:$Y,$IU124+FY$23-$G$23,$IT124)</f>
        <v>53.000000000000007</v>
      </c>
      <c r="FZ124" s="11">
        <f>INDEX('O3-8hr'!$A:$Y,$IU124+FZ$23-$G$23,$IT124)</f>
        <v>77</v>
      </c>
      <c r="GA124" s="11">
        <f>INDEX('O3-8hr'!$A:$Y,$IU124+GA$23-$G$23,$IT124)</f>
        <v>61.000000000000007</v>
      </c>
      <c r="GB124" s="11">
        <f>INDEX('O3-8hr'!$A:$Y,$IU124+GB$23-$G$23,$IT124)</f>
        <v>59.000000000000007</v>
      </c>
      <c r="GC124" s="11">
        <f>INDEX('O3-8hr'!$A:$Y,$IU124+GC$23-$G$23,$IT124)</f>
        <v>50</v>
      </c>
      <c r="GD124" s="11">
        <f>INDEX('O3-8hr'!$A:$Y,$IU124+GD$23-$G$23,$IT124)</f>
        <v>35</v>
      </c>
      <c r="GE124" s="11">
        <f>INDEX('O3-8hr'!$A:$Y,$IU124+GE$23-$G$23,$IT124)</f>
        <v>44.000000000000007</v>
      </c>
      <c r="GF124" s="11">
        <f>INDEX('O3-8hr'!$A:$Y,$IU124+GF$23-$G$23,$IT124)</f>
        <v>63</v>
      </c>
      <c r="GG124" s="11">
        <f>INDEX('O3-8hr'!$A:$Y,$IU124+GG$23-$G$23,$IT124)</f>
        <v>65</v>
      </c>
      <c r="GH124" s="11">
        <f>INDEX('O3-8hr'!$A:$Y,$IU124+GH$23-$G$23,$IT124)</f>
        <v>66</v>
      </c>
      <c r="GI124" s="11">
        <f>INDEX('O3-8hr'!$A:$Y,$IU124+GI$23-$G$23,$IT124)</f>
        <v>67</v>
      </c>
      <c r="GJ124" s="11">
        <f>INDEX('O3-8hr'!$A:$Y,$IU124+GJ$23-$G$23,$IT124)</f>
        <v>75</v>
      </c>
      <c r="GK124" s="11">
        <f>INDEX('O3-8hr'!$A:$Y,$IU124+GK$23-$G$23,$IT124)</f>
        <v>56</v>
      </c>
      <c r="GL124" s="11">
        <f>INDEX('O3-8hr'!$A:$Y,$IU124+GL$23-$G$23,$IT124)</f>
        <v>49</v>
      </c>
      <c r="GM124" s="11">
        <f>INDEX('O3-8hr'!$A:$Y,$IU124+GM$23-$G$23,$IT124)</f>
        <v>42</v>
      </c>
      <c r="GN124" s="11">
        <f>INDEX('O3-8hr'!$A:$Y,$IU124+GN$23-$G$23,$IT124)</f>
        <v>52.000000000000007</v>
      </c>
      <c r="GO124" s="11">
        <f>INDEX('O3-8hr'!$A:$Y,$IU124+GO$23-$G$23,$IT124)</f>
        <v>62</v>
      </c>
      <c r="GP124" s="11">
        <f>INDEX('O3-8hr'!$A:$Y,$IU124+GP$23-$G$23,$IT124)</f>
        <v>51.000000000000007</v>
      </c>
      <c r="GQ124" s="11">
        <f>INDEX('O3-8hr'!$A:$Y,$IU124+GQ$23-$G$23,$IT124)</f>
        <v>44.000000000000007</v>
      </c>
      <c r="GR124" s="11">
        <f>INDEX('O3-8hr'!$A:$Y,$IU124+GR$23-$G$23,$IT124)</f>
        <v>16</v>
      </c>
      <c r="GS124" s="11">
        <f>INDEX('O3-8hr'!$A:$Y,$IU124+GS$23-$G$23,$IT124)</f>
        <v>35</v>
      </c>
      <c r="GT124" s="11">
        <f>INDEX('O3-8hr'!$A:$Y,$IU124+GT$23-$G$23,$IT124)</f>
        <v>41</v>
      </c>
      <c r="GU124" s="11">
        <f>INDEX('O3-8hr'!$A:$Y,$IU124+GU$23-$G$23,$IT124)</f>
        <v>22.000000000000004</v>
      </c>
      <c r="GV124" s="11" t="str">
        <f>INDEX('O3-8hr'!$A:$Y,$IU124+GV$23-$G$23,$IT124)</f>
        <v/>
      </c>
      <c r="GW124" s="11">
        <f>INDEX('O3-8hr'!$A:$Y,$IU124+GW$23-$G$23,$IT124)</f>
        <v>59.000000000000007</v>
      </c>
      <c r="GX124" s="11" t="str">
        <f>INDEX('O3-8hr'!$A:$Y,$IU124+GX$23-$G$23,$IT124)</f>
        <v/>
      </c>
      <c r="GY124" s="11">
        <f>INDEX('O3-8hr'!$A:$Y,$IU124+GY$23-$G$23,$IT124)</f>
        <v>78</v>
      </c>
      <c r="GZ124" s="11">
        <f>INDEX('O3-8hr'!$A:$Y,$IU124+GZ$23-$G$23,$IT124)</f>
        <v>69</v>
      </c>
      <c r="HA124" s="11">
        <f>INDEX('O3-8hr'!$A:$Y,$IU124+HA$23-$G$23,$IT124)</f>
        <v>36.000000000000007</v>
      </c>
      <c r="HB124" s="11">
        <f>INDEX('O3-8hr'!$A:$Y,$IU124+HB$23-$G$23,$IT124)</f>
        <v>15.000000000000002</v>
      </c>
      <c r="HC124" s="11">
        <f>INDEX('O3-8hr'!$A:$Y,$IU124+HC$23-$G$23,$IT124)</f>
        <v>33</v>
      </c>
      <c r="HD124" s="11">
        <f>INDEX('O3-8hr'!$A:$Y,$IU124+HD$23-$G$23,$IT124)</f>
        <v>28</v>
      </c>
      <c r="HE124" s="11">
        <f>INDEX('O3-8hr'!$A:$Y,$IU124+HE$23-$G$23,$IT124)</f>
        <v>46</v>
      </c>
      <c r="HF124" s="11">
        <f>INDEX('O3-8hr'!$A:$Y,$IU124+HF$23-$G$23,$IT124)</f>
        <v>44.000000000000007</v>
      </c>
      <c r="HG124" s="11">
        <f>INDEX('O3-8hr'!$A:$Y,$IU124+HG$23-$G$23,$IT124)</f>
        <v>30</v>
      </c>
      <c r="HH124" s="11">
        <f>INDEX('O3-8hr'!$A:$Y,$IU124+HH$23-$G$23,$IT124)</f>
        <v>33</v>
      </c>
      <c r="HI124" s="11">
        <f>INDEX('O3-8hr'!$A:$Y,$IU124+HI$23-$G$23,$IT124)</f>
        <v>30</v>
      </c>
      <c r="HJ124" s="11">
        <f>INDEX('O3-8hr'!$A:$Y,$IU124+HJ$23-$G$23,$IT124)</f>
        <v>32</v>
      </c>
      <c r="HK124" s="11">
        <f>INDEX('O3-8hr'!$A:$Y,$IU124+HK$23-$G$23,$IT124)</f>
        <v>24</v>
      </c>
      <c r="HL124" s="11">
        <f>INDEX('O3-8hr'!$A:$Y,$IU124+HL$23-$G$23,$IT124)</f>
        <v>20</v>
      </c>
      <c r="HM124" s="11">
        <f>INDEX('O3-8hr'!$A:$Y,$IU124+HM$23-$G$23,$IT124)</f>
        <v>12</v>
      </c>
      <c r="HN124" s="11">
        <f>INDEX('O3-8hr'!$A:$Y,$IU124+HN$23-$G$23,$IT124)</f>
        <v>16</v>
      </c>
      <c r="HO124" s="11">
        <f>INDEX('O3-8hr'!$A:$Y,$IU124+HO$23-$G$23,$IT124)</f>
        <v>16</v>
      </c>
      <c r="HP124" s="11">
        <f>INDEX('O3-8hr'!$A:$Y,$IU124+HP$23-$G$23,$IT124)</f>
        <v>31</v>
      </c>
      <c r="HQ124" s="11">
        <f>INDEX('O3-8hr'!$A:$Y,$IU124+HQ$23-$G$23,$IT124)</f>
        <v>26.000000000000004</v>
      </c>
      <c r="HR124" s="11">
        <f>INDEX('O3-8hr'!$A:$Y,$IU124+HR$23-$G$23,$IT124)</f>
        <v>32</v>
      </c>
      <c r="HS124" s="11">
        <f>INDEX('O3-8hr'!$A:$Y,$IU124+HS$23-$G$23,$IT124)</f>
        <v>24</v>
      </c>
      <c r="HT124" s="11">
        <f>INDEX('O3-8hr'!$A:$Y,$IU124+HT$23-$G$23,$IT124)</f>
        <v>37.000000000000007</v>
      </c>
      <c r="HU124" s="11">
        <f>INDEX('O3-8hr'!$A:$Y,$IU124+HU$23-$G$23,$IT124)</f>
        <v>38</v>
      </c>
      <c r="HV124" s="11">
        <f>INDEX('O3-8hr'!$A:$Y,$IU124+HV$23-$G$23,$IT124)</f>
        <v>31</v>
      </c>
      <c r="HW124" s="11">
        <f>INDEX('O3-8hr'!$A:$Y,$IU124+HW$23-$G$23,$IT124)</f>
        <v>40</v>
      </c>
      <c r="HX124" s="11">
        <f>INDEX('O3-8hr'!$A:$Y,$IU124+HX$23-$G$23,$IT124)</f>
        <v>46</v>
      </c>
      <c r="HY124" s="11">
        <f>INDEX('O3-8hr'!$A:$Y,$IU124+HY$23-$G$23,$IT124)</f>
        <v>32</v>
      </c>
      <c r="HZ124" s="11">
        <f>INDEX('O3-8hr'!$A:$Y,$IU124+HZ$23-$G$23,$IT124)</f>
        <v>14</v>
      </c>
      <c r="IA124" s="11">
        <f>INDEX('O3-8hr'!$A:$Y,$IU124+IA$23-$G$23,$IT124)</f>
        <v>28</v>
      </c>
      <c r="IB124" s="11">
        <f>INDEX('O3-8hr'!$A:$Y,$IU124+IB$23-$G$23,$IT124)</f>
        <v>32</v>
      </c>
      <c r="IC124" s="11">
        <f>INDEX('O3-8hr'!$A:$Y,$IU124+IC$23-$G$23,$IT124)</f>
        <v>26.000000000000004</v>
      </c>
      <c r="ID124" s="11">
        <f>INDEX('O3-8hr'!$A:$Y,$IU124+ID$23-$G$23,$IT124)</f>
        <v>28</v>
      </c>
      <c r="IE124" s="11">
        <f>INDEX('O3-8hr'!$A:$Y,$IU124+IE$23-$G$23,$IT124)</f>
        <v>29</v>
      </c>
      <c r="IF124" s="11">
        <f>INDEX('O3-8hr'!$A:$Y,$IU124+IF$23-$G$23,$IT124)</f>
        <v>31</v>
      </c>
      <c r="IG124" s="11">
        <f>INDEX('O3-8hr'!$A:$Y,$IU124+IG$23-$G$23,$IT124)</f>
        <v>39</v>
      </c>
      <c r="IH124" s="11">
        <f>INDEX('O3-8hr'!$A:$Y,$IU124+IH$23-$G$23,$IT124)</f>
        <v>39</v>
      </c>
      <c r="II124" s="11">
        <f>INDEX('O3-8hr'!$A:$Y,$IU124+II$23-$G$23,$IT124)</f>
        <v>31</v>
      </c>
      <c r="IJ124" s="11">
        <f>INDEX('O3-8hr'!$A:$Y,$IU124+IJ$23-$G$23,$IT124)</f>
        <v>33</v>
      </c>
      <c r="IK124" s="11">
        <f>INDEX('O3-8hr'!$A:$Y,$IU124+IK$23-$G$23,$IT124)</f>
        <v>25</v>
      </c>
      <c r="IL124" s="11">
        <f>INDEX('O3-8hr'!$A:$Y,$IU124+IL$23-$G$23,$IT124)</f>
        <v>20</v>
      </c>
      <c r="IM124" s="11">
        <f>INDEX('O3-8hr'!$A:$Y,$IU124+IM$23-$G$23,$IT124)</f>
        <v>22.000000000000004</v>
      </c>
      <c r="IN124" s="11">
        <f>INDEX('O3-8hr'!$A:$Y,$IU124+IN$23-$G$23,$IT124)</f>
        <v>27</v>
      </c>
      <c r="IO124" s="11">
        <f>INDEX('O3-8hr'!$A:$Y,$IU124+IO$23-$G$23,$IT124)</f>
        <v>29</v>
      </c>
      <c r="IP124" s="11">
        <f>INDEX('O3-8hr'!$A:$Y,$IU124+IP$23-$G$23,$IT124)</f>
        <v>16</v>
      </c>
      <c r="IQ124" s="13">
        <f>INDEX('O3-8hr'!$A:$Y,$IU124+IQ$23-$G$23,$IT124)</f>
        <v>23</v>
      </c>
      <c r="IR124" s="87">
        <f t="shared" si="60"/>
        <v>90</v>
      </c>
      <c r="IT124" s="87">
        <f>MATCH($B124,'O3-8hr'!$1:$1,0)</f>
        <v>25</v>
      </c>
      <c r="IU124" s="97">
        <f>MATCH(DATE($A124,$IT$19,$IU$19),'O3-8hr'!$B:$B,0)</f>
        <v>65</v>
      </c>
    </row>
    <row r="125" spans="1:255" s="7" customFormat="1" ht="12.75" customHeight="1" x14ac:dyDescent="0.2">
      <c r="B125" s="7" t="s">
        <v>78</v>
      </c>
      <c r="C125" s="78"/>
      <c r="IT125" s="9"/>
    </row>
    <row r="126" spans="1:255" s="7" customFormat="1" ht="12.75" customHeight="1" x14ac:dyDescent="0.2">
      <c r="B126" s="7" t="s">
        <v>78</v>
      </c>
      <c r="C126" s="78"/>
      <c r="IT126" s="9"/>
    </row>
    <row r="127" spans="1:255" s="7" customFormat="1" ht="12.75" customHeight="1" x14ac:dyDescent="0.2">
      <c r="B127" s="7" t="s">
        <v>78</v>
      </c>
      <c r="C127" s="78"/>
      <c r="IT127" s="9"/>
    </row>
    <row r="128" spans="1:255" ht="12.75" customHeight="1" x14ac:dyDescent="0.2">
      <c r="A128" s="489">
        <v>2014</v>
      </c>
      <c r="B128" s="489">
        <v>100010002</v>
      </c>
      <c r="C128" s="513">
        <f>INDEX(Sites!$A:$N,MATCH($B128,Sites!$A:$A,0),2)</f>
        <v>38.986671999999999</v>
      </c>
      <c r="D128" s="489" t="str">
        <f>INDEX(Sites!$A:$N,MATCH($B128,Sites!$A:$A,0),4)</f>
        <v>DE</v>
      </c>
      <c r="E128" s="489" t="str">
        <f>INDEX(Sites!$A:$N,MATCH($B128,Sites!$A:$A,0),10)</f>
        <v>0.0</v>
      </c>
      <c r="F128" s="489" t="str">
        <f>INDEX(Sites!$A:$N,MATCH($B128,Sites!$A:$A,0),6)</f>
        <v>Kent (KILLENS)</v>
      </c>
      <c r="G128" s="20">
        <v>41</v>
      </c>
      <c r="H128" s="19">
        <v>33</v>
      </c>
      <c r="I128" s="19">
        <v>41</v>
      </c>
      <c r="J128" s="19">
        <v>35</v>
      </c>
      <c r="K128" s="19">
        <v>34</v>
      </c>
      <c r="L128" s="19">
        <v>42</v>
      </c>
      <c r="M128" s="19">
        <v>38</v>
      </c>
      <c r="N128" s="19">
        <v>44</v>
      </c>
      <c r="O128" s="19">
        <v>50</v>
      </c>
      <c r="P128" s="19">
        <v>42</v>
      </c>
      <c r="Q128" s="19">
        <v>51</v>
      </c>
      <c r="R128" s="19">
        <v>48</v>
      </c>
      <c r="S128" s="19">
        <v>40</v>
      </c>
      <c r="T128" s="19">
        <v>44</v>
      </c>
      <c r="U128" s="19">
        <v>51</v>
      </c>
      <c r="V128" s="19">
        <v>42</v>
      </c>
      <c r="W128" s="19">
        <v>36</v>
      </c>
      <c r="X128" s="19">
        <v>45</v>
      </c>
      <c r="Y128" s="19">
        <v>40</v>
      </c>
      <c r="Z128" s="19">
        <v>44</v>
      </c>
      <c r="AA128" s="19">
        <v>41</v>
      </c>
      <c r="AB128" s="19">
        <v>53</v>
      </c>
      <c r="AC128" s="19">
        <v>44</v>
      </c>
      <c r="AD128" s="19">
        <v>38</v>
      </c>
      <c r="AE128" s="19">
        <v>41</v>
      </c>
      <c r="AF128" s="19">
        <v>44</v>
      </c>
      <c r="AG128" s="19">
        <v>45</v>
      </c>
      <c r="AH128" s="19">
        <v>47</v>
      </c>
      <c r="AI128" s="19">
        <v>38</v>
      </c>
      <c r="AJ128" s="19">
        <v>40</v>
      </c>
      <c r="AK128" s="19">
        <v>50</v>
      </c>
      <c r="AL128" s="19">
        <v>49</v>
      </c>
      <c r="AM128" s="19">
        <v>46</v>
      </c>
      <c r="AN128" s="19">
        <v>48</v>
      </c>
      <c r="AO128" s="19">
        <v>50</v>
      </c>
      <c r="AP128" s="19">
        <v>47</v>
      </c>
      <c r="AQ128" s="19">
        <v>51</v>
      </c>
      <c r="AR128" s="19">
        <v>44</v>
      </c>
      <c r="AS128" s="19">
        <v>49</v>
      </c>
      <c r="AT128" s="19">
        <v>58</v>
      </c>
      <c r="AU128" s="19">
        <v>59</v>
      </c>
      <c r="AV128" s="19">
        <v>63</v>
      </c>
      <c r="AW128" s="19">
        <v>59</v>
      </c>
      <c r="AX128" s="19">
        <v>56</v>
      </c>
      <c r="AY128" s="19">
        <v>48</v>
      </c>
      <c r="AZ128" s="19">
        <v>37</v>
      </c>
      <c r="BA128" s="19">
        <v>45</v>
      </c>
      <c r="BB128" s="19">
        <v>47</v>
      </c>
      <c r="BC128" s="19">
        <v>48</v>
      </c>
      <c r="BD128" s="19">
        <v>55</v>
      </c>
      <c r="BE128" s="19">
        <v>48</v>
      </c>
      <c r="BF128" s="19">
        <v>50</v>
      </c>
      <c r="BG128" s="19">
        <v>56</v>
      </c>
      <c r="BH128" s="19">
        <v>40</v>
      </c>
      <c r="BI128" s="19">
        <v>53</v>
      </c>
      <c r="BJ128" s="19">
        <v>54</v>
      </c>
      <c r="BK128" s="19">
        <v>54</v>
      </c>
      <c r="BL128" s="19">
        <v>51</v>
      </c>
      <c r="BM128" s="19">
        <v>41</v>
      </c>
      <c r="BN128" s="19">
        <v>41</v>
      </c>
      <c r="BO128" s="19">
        <v>41</v>
      </c>
      <c r="BP128" s="19">
        <v>48</v>
      </c>
      <c r="BQ128" s="19">
        <v>54</v>
      </c>
      <c r="BR128" s="19">
        <v>54</v>
      </c>
      <c r="BS128" s="19">
        <v>50</v>
      </c>
      <c r="BT128" s="19">
        <v>48</v>
      </c>
      <c r="BU128" s="19">
        <v>56</v>
      </c>
      <c r="BV128" s="19">
        <v>46</v>
      </c>
      <c r="BW128" s="19">
        <v>56</v>
      </c>
      <c r="BX128" s="19">
        <v>49</v>
      </c>
      <c r="BY128" s="19">
        <v>46</v>
      </c>
      <c r="BZ128" s="19">
        <v>63</v>
      </c>
      <c r="CA128" s="19">
        <v>58</v>
      </c>
      <c r="CB128" s="19">
        <v>52</v>
      </c>
      <c r="CC128" s="19">
        <v>28</v>
      </c>
      <c r="CD128" s="19">
        <v>28</v>
      </c>
      <c r="CE128" s="19">
        <v>29</v>
      </c>
      <c r="CF128" s="19">
        <v>54</v>
      </c>
      <c r="CG128" s="19">
        <v>51</v>
      </c>
      <c r="CH128" s="19">
        <v>60</v>
      </c>
      <c r="CI128" s="19">
        <v>65</v>
      </c>
      <c r="CJ128" s="19">
        <v>54</v>
      </c>
      <c r="CK128" s="19">
        <v>54</v>
      </c>
      <c r="CL128" s="19">
        <v>49</v>
      </c>
      <c r="CM128" s="19">
        <v>43</v>
      </c>
      <c r="CN128" s="19">
        <v>52</v>
      </c>
      <c r="CO128" s="19">
        <v>60</v>
      </c>
      <c r="CP128" s="19">
        <v>66</v>
      </c>
      <c r="CQ128" s="19">
        <v>36</v>
      </c>
      <c r="CR128" s="19">
        <v>30</v>
      </c>
      <c r="CS128" s="19">
        <v>40</v>
      </c>
      <c r="CT128" s="19">
        <v>49</v>
      </c>
      <c r="CU128" s="19">
        <v>52</v>
      </c>
      <c r="CV128" s="19">
        <v>50</v>
      </c>
      <c r="CW128" s="19">
        <v>59</v>
      </c>
      <c r="CX128" s="19">
        <v>65</v>
      </c>
      <c r="CY128" s="19">
        <v>49</v>
      </c>
      <c r="CZ128" s="19">
        <v>41</v>
      </c>
      <c r="DA128" s="19">
        <v>45</v>
      </c>
      <c r="DB128" s="19">
        <v>58</v>
      </c>
      <c r="DC128" s="19">
        <v>51</v>
      </c>
      <c r="DD128" s="19">
        <v>41</v>
      </c>
      <c r="DE128" s="19">
        <v>32</v>
      </c>
      <c r="DF128" s="19">
        <v>28</v>
      </c>
      <c r="DG128" s="19">
        <v>40</v>
      </c>
      <c r="DH128" s="19">
        <v>47</v>
      </c>
      <c r="DI128" s="19">
        <v>48</v>
      </c>
      <c r="DJ128" s="19">
        <v>66</v>
      </c>
      <c r="DK128" s="19">
        <v>73</v>
      </c>
      <c r="DL128" s="19">
        <v>69</v>
      </c>
      <c r="DM128" s="19">
        <v>50</v>
      </c>
      <c r="DN128" s="19">
        <v>53</v>
      </c>
      <c r="DO128" s="19">
        <v>45</v>
      </c>
      <c r="DP128" s="19">
        <v>50</v>
      </c>
      <c r="DQ128" s="19">
        <v>46</v>
      </c>
      <c r="DR128" s="19">
        <v>48</v>
      </c>
      <c r="DS128" s="19">
        <v>42</v>
      </c>
      <c r="DT128" s="19">
        <v>46</v>
      </c>
      <c r="DU128" s="19">
        <v>36</v>
      </c>
      <c r="DV128" s="19">
        <v>52</v>
      </c>
      <c r="DW128" s="19">
        <v>47</v>
      </c>
      <c r="DX128" s="19">
        <v>48</v>
      </c>
      <c r="DY128" s="19">
        <v>47</v>
      </c>
      <c r="DZ128" s="19">
        <v>51</v>
      </c>
      <c r="EA128" s="19">
        <v>37</v>
      </c>
      <c r="EB128" s="19">
        <v>36</v>
      </c>
      <c r="EC128" s="19">
        <v>40</v>
      </c>
      <c r="ED128" s="19">
        <v>47</v>
      </c>
      <c r="EE128" s="19">
        <v>56</v>
      </c>
      <c r="EF128" s="19">
        <v>59</v>
      </c>
      <c r="EG128" s="19">
        <v>43</v>
      </c>
      <c r="EH128" s="19">
        <v>44</v>
      </c>
      <c r="EI128" s="19">
        <v>52</v>
      </c>
      <c r="EJ128" s="19">
        <v>49</v>
      </c>
      <c r="EK128" s="19">
        <v>40</v>
      </c>
      <c r="EL128" s="19">
        <v>42</v>
      </c>
      <c r="EM128" s="19">
        <v>39</v>
      </c>
      <c r="EN128" s="19">
        <v>45</v>
      </c>
      <c r="EO128" s="19">
        <v>48</v>
      </c>
      <c r="EP128" s="19">
        <v>44</v>
      </c>
      <c r="EQ128" s="19">
        <v>49</v>
      </c>
      <c r="ER128" s="19">
        <v>40</v>
      </c>
      <c r="ES128" s="19">
        <v>44</v>
      </c>
      <c r="ET128" s="19">
        <v>51</v>
      </c>
      <c r="EU128" s="19">
        <v>41</v>
      </c>
      <c r="EV128" s="19">
        <v>29</v>
      </c>
      <c r="EW128" s="19">
        <v>38</v>
      </c>
      <c r="EX128" s="19">
        <v>39</v>
      </c>
      <c r="EY128" s="19">
        <v>37</v>
      </c>
      <c r="EZ128" s="19">
        <v>49</v>
      </c>
      <c r="FA128" s="19">
        <v>38</v>
      </c>
      <c r="FB128" s="19">
        <v>37</v>
      </c>
      <c r="FC128" s="19">
        <v>47</v>
      </c>
      <c r="FD128" s="19">
        <v>41</v>
      </c>
      <c r="FE128" s="19">
        <v>43</v>
      </c>
      <c r="FF128" s="19" t="s">
        <v>78</v>
      </c>
      <c r="FG128" s="19" t="s">
        <v>78</v>
      </c>
      <c r="FH128" s="19">
        <v>57</v>
      </c>
      <c r="FI128" s="19">
        <v>50</v>
      </c>
      <c r="FJ128" s="19">
        <v>40</v>
      </c>
      <c r="FK128" s="19">
        <v>35</v>
      </c>
      <c r="FL128" s="19">
        <v>50</v>
      </c>
      <c r="FM128" s="19">
        <v>46</v>
      </c>
      <c r="FN128" s="19">
        <v>45</v>
      </c>
      <c r="FO128" s="19">
        <v>31</v>
      </c>
      <c r="FP128" s="19">
        <v>49</v>
      </c>
      <c r="FQ128" s="19">
        <v>41</v>
      </c>
      <c r="FR128" s="19">
        <v>48</v>
      </c>
      <c r="FS128" s="19">
        <v>53</v>
      </c>
      <c r="FT128" s="19">
        <v>52</v>
      </c>
      <c r="FU128" s="19">
        <v>36</v>
      </c>
      <c r="FV128" s="19">
        <v>55</v>
      </c>
      <c r="FW128" s="19">
        <v>54</v>
      </c>
      <c r="FX128" s="19">
        <v>41</v>
      </c>
      <c r="FY128" s="19">
        <v>40</v>
      </c>
      <c r="FZ128" s="19">
        <v>28</v>
      </c>
      <c r="GA128" s="19">
        <v>34</v>
      </c>
      <c r="GB128" s="19">
        <v>36</v>
      </c>
      <c r="GC128" s="19">
        <v>48</v>
      </c>
      <c r="GD128" s="19">
        <v>62</v>
      </c>
      <c r="GE128" s="19">
        <v>46</v>
      </c>
      <c r="GF128" s="19">
        <v>42</v>
      </c>
      <c r="GG128" s="19">
        <v>43</v>
      </c>
      <c r="GH128" s="19">
        <v>34</v>
      </c>
      <c r="GI128" s="19">
        <v>31</v>
      </c>
      <c r="GJ128" s="19">
        <v>39</v>
      </c>
      <c r="GK128" s="19">
        <v>48</v>
      </c>
      <c r="GL128" s="19">
        <v>57</v>
      </c>
      <c r="GM128" s="19">
        <v>43</v>
      </c>
      <c r="GN128" s="19">
        <v>46</v>
      </c>
      <c r="GO128" s="19">
        <v>40</v>
      </c>
      <c r="GP128" s="19">
        <v>32</v>
      </c>
      <c r="GQ128" s="19">
        <v>32</v>
      </c>
      <c r="GR128" s="19">
        <v>37</v>
      </c>
      <c r="GS128" s="19">
        <v>45</v>
      </c>
      <c r="GT128" s="19">
        <v>45</v>
      </c>
      <c r="GU128" s="19">
        <v>26</v>
      </c>
      <c r="GV128" s="19">
        <v>32</v>
      </c>
      <c r="GW128" s="19">
        <v>41</v>
      </c>
      <c r="GX128" s="19">
        <v>33</v>
      </c>
      <c r="GY128" s="19">
        <v>32</v>
      </c>
      <c r="GZ128" s="19">
        <v>27</v>
      </c>
      <c r="HA128" s="19">
        <v>26</v>
      </c>
      <c r="HB128" s="19">
        <v>23</v>
      </c>
      <c r="HC128" s="19">
        <v>20</v>
      </c>
      <c r="HD128" s="19">
        <v>18</v>
      </c>
      <c r="HE128" s="19">
        <v>16</v>
      </c>
      <c r="HF128" s="19">
        <v>33</v>
      </c>
      <c r="HG128" s="19">
        <v>25</v>
      </c>
      <c r="HH128" s="19">
        <v>40</v>
      </c>
      <c r="HI128" s="19">
        <v>42</v>
      </c>
      <c r="HJ128" s="19">
        <v>49</v>
      </c>
      <c r="HK128" s="19">
        <v>30</v>
      </c>
      <c r="HL128" s="19">
        <v>45</v>
      </c>
      <c r="HM128" s="19">
        <v>37</v>
      </c>
      <c r="HN128" s="19">
        <v>27</v>
      </c>
      <c r="HO128" s="19">
        <v>35</v>
      </c>
      <c r="HP128" s="19">
        <v>33</v>
      </c>
      <c r="HQ128" s="19">
        <v>30</v>
      </c>
      <c r="HR128" s="19">
        <v>41</v>
      </c>
      <c r="HS128" s="19">
        <v>48</v>
      </c>
      <c r="HT128" s="19">
        <v>47</v>
      </c>
      <c r="HU128" s="19">
        <v>47</v>
      </c>
      <c r="HV128" s="19">
        <v>26</v>
      </c>
      <c r="HW128" s="19">
        <v>22</v>
      </c>
      <c r="HX128" s="19">
        <v>37</v>
      </c>
      <c r="HY128" s="19">
        <v>29</v>
      </c>
      <c r="HZ128" s="19">
        <v>36</v>
      </c>
      <c r="IA128" s="19">
        <v>32</v>
      </c>
      <c r="IB128" s="19">
        <v>34</v>
      </c>
      <c r="IC128" s="19">
        <v>35</v>
      </c>
      <c r="ID128" s="19">
        <v>35</v>
      </c>
      <c r="IE128" s="19">
        <v>32</v>
      </c>
      <c r="IF128" s="19">
        <v>40</v>
      </c>
      <c r="IG128" s="19">
        <v>39</v>
      </c>
      <c r="IH128" s="19">
        <v>21</v>
      </c>
      <c r="II128" s="19">
        <v>28</v>
      </c>
      <c r="IJ128" s="19">
        <v>38</v>
      </c>
      <c r="IK128" s="19">
        <v>49</v>
      </c>
      <c r="IL128" s="19">
        <v>42</v>
      </c>
      <c r="IM128" s="19">
        <v>41</v>
      </c>
      <c r="IN128" s="19">
        <v>51</v>
      </c>
      <c r="IO128" s="19">
        <v>36</v>
      </c>
      <c r="IP128" s="19">
        <v>25</v>
      </c>
      <c r="IQ128" s="14">
        <v>18</v>
      </c>
      <c r="IR128" s="489">
        <f t="shared" ref="IR128:IR150" si="61">MAX(G128:IQ128)</f>
        <v>73</v>
      </c>
      <c r="IU128" s="7"/>
    </row>
    <row r="129" spans="1:255" ht="12.75" customHeight="1" x14ac:dyDescent="0.2">
      <c r="A129" s="26">
        <v>2014</v>
      </c>
      <c r="B129" s="26">
        <v>100031010</v>
      </c>
      <c r="C129" s="88">
        <f>INDEX(Sites!$A:$N,MATCH($B129,Sites!$A:$A,0),2)</f>
        <v>39.817222000000001</v>
      </c>
      <c r="D129" s="26" t="str">
        <f>INDEX(Sites!$A:$N,MATCH($B129,Sites!$A:$A,0),4)</f>
        <v>DE</v>
      </c>
      <c r="E129" s="26" t="str">
        <f>INDEX(Sites!$A:$N,MATCH($B129,Sites!$A:$A,0),10)</f>
        <v>0.0</v>
      </c>
      <c r="F129" s="148" t="str">
        <f>INDEX(Sites!$A:$N,MATCH($B129,Sites!$A:$A,0),6)</f>
        <v>New Castle (BCSP)</v>
      </c>
      <c r="G129" s="18">
        <v>38</v>
      </c>
      <c r="H129" s="12">
        <v>42</v>
      </c>
      <c r="I129" s="12">
        <v>43</v>
      </c>
      <c r="J129" s="12">
        <v>33</v>
      </c>
      <c r="K129" s="12">
        <v>42</v>
      </c>
      <c r="L129" s="12">
        <v>39</v>
      </c>
      <c r="M129" s="12">
        <v>29</v>
      </c>
      <c r="N129" s="12">
        <v>48</v>
      </c>
      <c r="O129" s="12">
        <v>55</v>
      </c>
      <c r="P129" s="12">
        <v>45</v>
      </c>
      <c r="Q129" s="12">
        <v>53</v>
      </c>
      <c r="R129" s="12">
        <v>45</v>
      </c>
      <c r="S129" s="12">
        <v>43</v>
      </c>
      <c r="T129" s="12">
        <v>41</v>
      </c>
      <c r="U129" s="12">
        <v>51</v>
      </c>
      <c r="V129" s="12">
        <v>47</v>
      </c>
      <c r="W129" s="12">
        <v>37</v>
      </c>
      <c r="X129" s="12">
        <v>40</v>
      </c>
      <c r="Y129" s="12">
        <v>37</v>
      </c>
      <c r="Z129" s="12">
        <v>46</v>
      </c>
      <c r="AA129" s="12" t="s">
        <v>78</v>
      </c>
      <c r="AB129" s="12">
        <v>54</v>
      </c>
      <c r="AC129" s="12">
        <v>47</v>
      </c>
      <c r="AD129" s="12">
        <v>42</v>
      </c>
      <c r="AE129" s="12">
        <v>39</v>
      </c>
      <c r="AF129" s="12">
        <v>46</v>
      </c>
      <c r="AG129" s="12">
        <v>41</v>
      </c>
      <c r="AH129" s="12">
        <v>49</v>
      </c>
      <c r="AI129" s="12">
        <v>29</v>
      </c>
      <c r="AJ129" s="12">
        <v>41</v>
      </c>
      <c r="AK129" s="12">
        <v>54</v>
      </c>
      <c r="AL129" s="12">
        <v>48</v>
      </c>
      <c r="AM129" s="12">
        <v>37</v>
      </c>
      <c r="AN129" s="12">
        <v>47</v>
      </c>
      <c r="AO129" s="12">
        <v>45</v>
      </c>
      <c r="AP129" s="12">
        <v>46</v>
      </c>
      <c r="AQ129" s="12">
        <v>56</v>
      </c>
      <c r="AR129" s="12">
        <v>38</v>
      </c>
      <c r="AS129" s="12">
        <v>50</v>
      </c>
      <c r="AT129" s="12">
        <v>58</v>
      </c>
      <c r="AU129" s="12">
        <v>57</v>
      </c>
      <c r="AV129" s="12">
        <v>61</v>
      </c>
      <c r="AW129" s="12">
        <v>62</v>
      </c>
      <c r="AX129" s="12">
        <v>60</v>
      </c>
      <c r="AY129" s="12">
        <v>48</v>
      </c>
      <c r="AZ129" s="12">
        <v>41</v>
      </c>
      <c r="BA129" s="12">
        <v>48</v>
      </c>
      <c r="BB129" s="12">
        <v>49</v>
      </c>
      <c r="BC129" s="12">
        <v>47</v>
      </c>
      <c r="BD129" s="12">
        <v>60</v>
      </c>
      <c r="BE129" s="12">
        <v>53</v>
      </c>
      <c r="BF129" s="12">
        <v>55</v>
      </c>
      <c r="BG129" s="12">
        <v>61</v>
      </c>
      <c r="BH129" s="12">
        <v>42</v>
      </c>
      <c r="BI129" s="12">
        <v>57</v>
      </c>
      <c r="BJ129" s="12">
        <v>56</v>
      </c>
      <c r="BK129" s="12">
        <v>58</v>
      </c>
      <c r="BL129" s="12">
        <v>49</v>
      </c>
      <c r="BM129" s="12">
        <v>45</v>
      </c>
      <c r="BN129" s="12">
        <v>36</v>
      </c>
      <c r="BO129" s="12">
        <v>35</v>
      </c>
      <c r="BP129" s="12">
        <v>56</v>
      </c>
      <c r="BQ129" s="12">
        <v>52</v>
      </c>
      <c r="BR129" s="12">
        <v>53</v>
      </c>
      <c r="BS129" s="12">
        <v>48</v>
      </c>
      <c r="BT129" s="12" t="s">
        <v>78</v>
      </c>
      <c r="BU129" s="12">
        <v>60</v>
      </c>
      <c r="BV129" s="12">
        <v>40</v>
      </c>
      <c r="BW129" s="12" t="s">
        <v>78</v>
      </c>
      <c r="BX129" s="12">
        <v>44</v>
      </c>
      <c r="BY129" s="12">
        <v>48</v>
      </c>
      <c r="BZ129" s="12">
        <v>65</v>
      </c>
      <c r="CA129" s="12">
        <v>64</v>
      </c>
      <c r="CB129" s="12">
        <v>45</v>
      </c>
      <c r="CC129" s="12">
        <v>28</v>
      </c>
      <c r="CD129" s="12">
        <v>24</v>
      </c>
      <c r="CE129" s="12">
        <v>30</v>
      </c>
      <c r="CF129" s="12">
        <v>53</v>
      </c>
      <c r="CG129" s="12">
        <v>51</v>
      </c>
      <c r="CH129" s="12">
        <v>60</v>
      </c>
      <c r="CI129" s="12">
        <v>68</v>
      </c>
      <c r="CJ129" s="12">
        <v>43</v>
      </c>
      <c r="CK129" s="12">
        <v>53</v>
      </c>
      <c r="CL129" s="12">
        <v>51</v>
      </c>
      <c r="CM129" s="12">
        <v>43</v>
      </c>
      <c r="CN129" s="12">
        <v>56</v>
      </c>
      <c r="CO129" s="12">
        <v>69</v>
      </c>
      <c r="CP129" s="12">
        <v>64</v>
      </c>
      <c r="CQ129" s="12">
        <v>21</v>
      </c>
      <c r="CR129" s="12">
        <v>20</v>
      </c>
      <c r="CS129" s="12">
        <v>47</v>
      </c>
      <c r="CT129" s="12">
        <v>45</v>
      </c>
      <c r="CU129" s="12">
        <v>61</v>
      </c>
      <c r="CV129" s="12">
        <v>61</v>
      </c>
      <c r="CW129" s="12">
        <v>55</v>
      </c>
      <c r="CX129" s="12">
        <v>64</v>
      </c>
      <c r="CY129" s="12">
        <v>48</v>
      </c>
      <c r="CZ129" s="12">
        <v>33</v>
      </c>
      <c r="DA129" s="12">
        <v>47</v>
      </c>
      <c r="DB129" s="12">
        <v>56</v>
      </c>
      <c r="DC129" s="12">
        <v>43</v>
      </c>
      <c r="DD129" s="12">
        <v>43</v>
      </c>
      <c r="DE129" s="12">
        <v>19</v>
      </c>
      <c r="DF129" s="12">
        <v>17</v>
      </c>
      <c r="DG129" s="12">
        <v>36</v>
      </c>
      <c r="DH129" s="12">
        <v>42</v>
      </c>
      <c r="DI129" s="12">
        <v>47</v>
      </c>
      <c r="DJ129" s="12">
        <v>72</v>
      </c>
      <c r="DK129" s="12">
        <v>71</v>
      </c>
      <c r="DL129" s="12">
        <v>65</v>
      </c>
      <c r="DM129" s="12">
        <v>35</v>
      </c>
      <c r="DN129" s="12">
        <v>54</v>
      </c>
      <c r="DO129" s="12">
        <v>47</v>
      </c>
      <c r="DP129" s="12">
        <v>62</v>
      </c>
      <c r="DQ129" s="12">
        <v>53</v>
      </c>
      <c r="DR129" s="12">
        <v>50</v>
      </c>
      <c r="DS129" s="12" t="s">
        <v>78</v>
      </c>
      <c r="DT129" s="12" t="s">
        <v>78</v>
      </c>
      <c r="DU129" s="12" t="s">
        <v>78</v>
      </c>
      <c r="DV129" s="12" t="s">
        <v>78</v>
      </c>
      <c r="DW129" s="12" t="s">
        <v>78</v>
      </c>
      <c r="DX129" s="12" t="s">
        <v>78</v>
      </c>
      <c r="DY129" s="12" t="s">
        <v>78</v>
      </c>
      <c r="DZ129" s="12">
        <v>58</v>
      </c>
      <c r="EA129" s="12">
        <v>52</v>
      </c>
      <c r="EB129" s="12">
        <v>36</v>
      </c>
      <c r="EC129" s="12">
        <v>47</v>
      </c>
      <c r="ED129" s="12">
        <v>58</v>
      </c>
      <c r="EE129" s="12">
        <v>75</v>
      </c>
      <c r="EF129" s="12">
        <v>78</v>
      </c>
      <c r="EG129" s="12" t="s">
        <v>78</v>
      </c>
      <c r="EH129" s="12" t="s">
        <v>78</v>
      </c>
      <c r="EI129" s="12" t="s">
        <v>78</v>
      </c>
      <c r="EJ129" s="12" t="s">
        <v>78</v>
      </c>
      <c r="EK129" s="12" t="s">
        <v>78</v>
      </c>
      <c r="EL129" s="12" t="s">
        <v>78</v>
      </c>
      <c r="EM129" s="12" t="s">
        <v>78</v>
      </c>
      <c r="EN129" s="12" t="s">
        <v>78</v>
      </c>
      <c r="EO129" s="12" t="s">
        <v>78</v>
      </c>
      <c r="EP129" s="12" t="s">
        <v>78</v>
      </c>
      <c r="EQ129" s="12" t="s">
        <v>78</v>
      </c>
      <c r="ER129" s="12" t="s">
        <v>78</v>
      </c>
      <c r="ES129" s="12" t="s">
        <v>78</v>
      </c>
      <c r="ET129" s="12" t="s">
        <v>78</v>
      </c>
      <c r="EU129" s="12" t="s">
        <v>78</v>
      </c>
      <c r="EV129" s="12" t="s">
        <v>78</v>
      </c>
      <c r="EW129" s="12" t="s">
        <v>78</v>
      </c>
      <c r="EX129" s="12" t="s">
        <v>78</v>
      </c>
      <c r="EY129" s="12" t="s">
        <v>78</v>
      </c>
      <c r="EZ129" s="12" t="s">
        <v>78</v>
      </c>
      <c r="FA129" s="12" t="s">
        <v>78</v>
      </c>
      <c r="FB129" s="12" t="s">
        <v>78</v>
      </c>
      <c r="FC129" s="12" t="s">
        <v>78</v>
      </c>
      <c r="FD129" s="12" t="s">
        <v>78</v>
      </c>
      <c r="FE129" s="12" t="s">
        <v>78</v>
      </c>
      <c r="FF129" s="12" t="s">
        <v>78</v>
      </c>
      <c r="FG129" s="12" t="s">
        <v>78</v>
      </c>
      <c r="FH129" s="12" t="s">
        <v>78</v>
      </c>
      <c r="FI129" s="12" t="s">
        <v>78</v>
      </c>
      <c r="FJ129" s="12" t="s">
        <v>78</v>
      </c>
      <c r="FK129" s="12" t="s">
        <v>78</v>
      </c>
      <c r="FL129" s="12" t="s">
        <v>78</v>
      </c>
      <c r="FM129" s="12" t="s">
        <v>78</v>
      </c>
      <c r="FN129" s="12" t="s">
        <v>78</v>
      </c>
      <c r="FO129" s="12" t="s">
        <v>78</v>
      </c>
      <c r="FP129" s="12" t="s">
        <v>78</v>
      </c>
      <c r="FQ129" s="12" t="s">
        <v>78</v>
      </c>
      <c r="FR129" s="12" t="s">
        <v>78</v>
      </c>
      <c r="FS129" s="12" t="s">
        <v>78</v>
      </c>
      <c r="FT129" s="12" t="s">
        <v>78</v>
      </c>
      <c r="FU129" s="12" t="s">
        <v>78</v>
      </c>
      <c r="FV129" s="12" t="s">
        <v>78</v>
      </c>
      <c r="FW129" s="12">
        <v>62</v>
      </c>
      <c r="FX129" s="12">
        <v>46</v>
      </c>
      <c r="FY129" s="12">
        <v>40</v>
      </c>
      <c r="FZ129" s="12">
        <v>21</v>
      </c>
      <c r="GA129" s="12">
        <v>36</v>
      </c>
      <c r="GB129" s="12">
        <v>52</v>
      </c>
      <c r="GC129" s="12">
        <v>74</v>
      </c>
      <c r="GD129" s="12">
        <v>81</v>
      </c>
      <c r="GE129" s="12">
        <v>42</v>
      </c>
      <c r="GF129" s="12">
        <v>53</v>
      </c>
      <c r="GG129" s="12">
        <v>45</v>
      </c>
      <c r="GH129" s="12">
        <v>39</v>
      </c>
      <c r="GI129" s="12">
        <v>30</v>
      </c>
      <c r="GJ129" s="12">
        <v>48</v>
      </c>
      <c r="GK129" s="12">
        <v>46</v>
      </c>
      <c r="GL129" s="12">
        <v>61</v>
      </c>
      <c r="GM129" s="12">
        <v>46</v>
      </c>
      <c r="GN129" s="12">
        <v>51</v>
      </c>
      <c r="GO129" s="12">
        <v>35</v>
      </c>
      <c r="GP129" s="12">
        <v>32</v>
      </c>
      <c r="GQ129" s="12">
        <v>37</v>
      </c>
      <c r="GR129" s="12">
        <v>42</v>
      </c>
      <c r="GS129" s="12">
        <v>52</v>
      </c>
      <c r="GT129" s="12">
        <v>39</v>
      </c>
      <c r="GU129" s="12">
        <v>17</v>
      </c>
      <c r="GV129" s="12">
        <v>28</v>
      </c>
      <c r="GW129" s="12">
        <v>40</v>
      </c>
      <c r="GX129" s="12">
        <v>46</v>
      </c>
      <c r="GY129" s="12">
        <v>46</v>
      </c>
      <c r="GZ129" s="12">
        <v>19</v>
      </c>
      <c r="HA129" s="12">
        <v>34</v>
      </c>
      <c r="HB129" s="12">
        <v>43</v>
      </c>
      <c r="HC129" s="12" t="s">
        <v>78</v>
      </c>
      <c r="HD129" s="12" t="s">
        <v>78</v>
      </c>
      <c r="HE129" s="12">
        <v>30</v>
      </c>
      <c r="HF129" s="12">
        <v>35</v>
      </c>
      <c r="HG129" s="12">
        <v>23</v>
      </c>
      <c r="HH129" s="12" t="s">
        <v>78</v>
      </c>
      <c r="HI129" s="12" t="s">
        <v>78</v>
      </c>
      <c r="HJ129" s="12" t="s">
        <v>78</v>
      </c>
      <c r="HK129" s="12" t="s">
        <v>78</v>
      </c>
      <c r="HL129" s="12">
        <v>43</v>
      </c>
      <c r="HM129" s="12">
        <v>37</v>
      </c>
      <c r="HN129" s="12">
        <v>18</v>
      </c>
      <c r="HO129" s="12">
        <v>33</v>
      </c>
      <c r="HP129" s="12">
        <v>31</v>
      </c>
      <c r="HQ129" s="12">
        <v>30</v>
      </c>
      <c r="HR129" s="12">
        <v>39</v>
      </c>
      <c r="HS129" s="12">
        <v>36</v>
      </c>
      <c r="HT129" s="12">
        <v>47</v>
      </c>
      <c r="HU129" s="12">
        <v>41</v>
      </c>
      <c r="HV129" s="12">
        <v>17</v>
      </c>
      <c r="HW129" s="12">
        <v>15</v>
      </c>
      <c r="HX129" s="12">
        <v>35</v>
      </c>
      <c r="HY129" s="12">
        <v>24</v>
      </c>
      <c r="HZ129" s="12">
        <v>33</v>
      </c>
      <c r="IA129" s="12">
        <v>27</v>
      </c>
      <c r="IB129" s="12">
        <v>36</v>
      </c>
      <c r="IC129" s="12">
        <v>36</v>
      </c>
      <c r="ID129" s="12">
        <v>32</v>
      </c>
      <c r="IE129" s="12">
        <v>34</v>
      </c>
      <c r="IF129" s="12">
        <v>34</v>
      </c>
      <c r="IG129" s="12">
        <v>39</v>
      </c>
      <c r="IH129" s="12">
        <v>23</v>
      </c>
      <c r="II129" s="12">
        <v>31</v>
      </c>
      <c r="IJ129" s="12">
        <v>41</v>
      </c>
      <c r="IK129" s="12">
        <v>53</v>
      </c>
      <c r="IL129" s="12">
        <v>42</v>
      </c>
      <c r="IM129" s="12">
        <v>44</v>
      </c>
      <c r="IN129" s="12">
        <v>41</v>
      </c>
      <c r="IO129" s="12">
        <v>35</v>
      </c>
      <c r="IP129" s="12">
        <v>23</v>
      </c>
      <c r="IQ129" s="17">
        <v>18</v>
      </c>
      <c r="IR129" s="26">
        <f t="shared" si="61"/>
        <v>81</v>
      </c>
      <c r="IU129" s="7"/>
    </row>
    <row r="130" spans="1:255" ht="12.75" customHeight="1" x14ac:dyDescent="0.2">
      <c r="A130" s="26">
        <v>2014</v>
      </c>
      <c r="B130" s="26">
        <v>100031013</v>
      </c>
      <c r="C130" s="88">
        <f>INDEX(Sites!$A:$N,MATCH($B130,Sites!$A:$A,0),2)</f>
        <v>39.773888999999997</v>
      </c>
      <c r="D130" s="26" t="str">
        <f>INDEX(Sites!$A:$N,MATCH($B130,Sites!$A:$A,0),4)</f>
        <v>DE</v>
      </c>
      <c r="E130" s="26" t="str">
        <f>INDEX(Sites!$A:$N,MATCH($B130,Sites!$A:$A,0),10)</f>
        <v>0.0</v>
      </c>
      <c r="F130" s="148" t="str">
        <f>INDEX(Sites!$A:$N,MATCH($B130,Sites!$A:$A,0),6)</f>
        <v>New Castle (BELLFNT2)</v>
      </c>
      <c r="G130" s="18">
        <v>32</v>
      </c>
      <c r="H130" s="12">
        <v>36</v>
      </c>
      <c r="I130" s="12">
        <v>37</v>
      </c>
      <c r="J130" s="12">
        <v>30</v>
      </c>
      <c r="K130" s="12">
        <v>36</v>
      </c>
      <c r="L130" s="12">
        <v>32</v>
      </c>
      <c r="M130" s="12">
        <v>23</v>
      </c>
      <c r="N130" s="12">
        <v>41</v>
      </c>
      <c r="O130" s="12">
        <v>48</v>
      </c>
      <c r="P130" s="12">
        <v>34</v>
      </c>
      <c r="Q130" s="12">
        <v>40</v>
      </c>
      <c r="R130" s="12">
        <v>35</v>
      </c>
      <c r="S130" s="12">
        <v>38</v>
      </c>
      <c r="T130" s="12">
        <v>33</v>
      </c>
      <c r="U130" s="12">
        <v>45</v>
      </c>
      <c r="V130" s="12">
        <v>41</v>
      </c>
      <c r="W130" s="12">
        <v>31</v>
      </c>
      <c r="X130" s="12">
        <v>36</v>
      </c>
      <c r="Y130" s="12">
        <v>30</v>
      </c>
      <c r="Z130" s="12">
        <v>42</v>
      </c>
      <c r="AA130" s="12">
        <v>42</v>
      </c>
      <c r="AB130" s="12">
        <v>47</v>
      </c>
      <c r="AC130" s="12">
        <v>43</v>
      </c>
      <c r="AD130" s="12">
        <v>37</v>
      </c>
      <c r="AE130" s="12">
        <v>35</v>
      </c>
      <c r="AF130" s="12">
        <v>42</v>
      </c>
      <c r="AG130" s="12" t="s">
        <v>78</v>
      </c>
      <c r="AH130" s="12">
        <v>44</v>
      </c>
      <c r="AI130" s="12">
        <v>21</v>
      </c>
      <c r="AJ130" s="12">
        <v>41</v>
      </c>
      <c r="AK130" s="12">
        <v>52</v>
      </c>
      <c r="AL130" s="12">
        <v>45</v>
      </c>
      <c r="AM130" s="12">
        <v>26</v>
      </c>
      <c r="AN130" s="12">
        <v>43</v>
      </c>
      <c r="AO130" s="12">
        <v>41</v>
      </c>
      <c r="AP130" s="12">
        <v>45</v>
      </c>
      <c r="AQ130" s="12">
        <v>52</v>
      </c>
      <c r="AR130" s="12">
        <v>32</v>
      </c>
      <c r="AS130" s="12">
        <v>50</v>
      </c>
      <c r="AT130" s="12">
        <v>56</v>
      </c>
      <c r="AU130" s="12">
        <v>55</v>
      </c>
      <c r="AV130" s="12">
        <v>59</v>
      </c>
      <c r="AW130" s="12">
        <v>60</v>
      </c>
      <c r="AX130" s="12">
        <v>54</v>
      </c>
      <c r="AY130" s="12">
        <v>44</v>
      </c>
      <c r="AZ130" s="12">
        <v>40</v>
      </c>
      <c r="BA130" s="12">
        <v>47</v>
      </c>
      <c r="BB130" s="12">
        <v>48</v>
      </c>
      <c r="BC130" s="12">
        <v>47</v>
      </c>
      <c r="BD130" s="12">
        <v>58</v>
      </c>
      <c r="BE130" s="12">
        <v>50</v>
      </c>
      <c r="BF130" s="12">
        <v>52</v>
      </c>
      <c r="BG130" s="12">
        <v>59</v>
      </c>
      <c r="BH130" s="12">
        <v>40</v>
      </c>
      <c r="BI130" s="12">
        <v>55</v>
      </c>
      <c r="BJ130" s="12">
        <v>55</v>
      </c>
      <c r="BK130" s="12">
        <v>56</v>
      </c>
      <c r="BL130" s="12">
        <v>48</v>
      </c>
      <c r="BM130" s="12">
        <v>43</v>
      </c>
      <c r="BN130" s="12">
        <v>35</v>
      </c>
      <c r="BO130" s="12">
        <v>33</v>
      </c>
      <c r="BP130" s="12">
        <v>57</v>
      </c>
      <c r="BQ130" s="12">
        <v>53</v>
      </c>
      <c r="BR130" s="12">
        <v>49</v>
      </c>
      <c r="BS130" s="12">
        <v>47</v>
      </c>
      <c r="BT130" s="12">
        <v>51</v>
      </c>
      <c r="BU130" s="12">
        <v>57</v>
      </c>
      <c r="BV130" s="12">
        <v>38</v>
      </c>
      <c r="BW130" s="12">
        <v>38</v>
      </c>
      <c r="BX130" s="12">
        <v>44</v>
      </c>
      <c r="BY130" s="12">
        <v>49</v>
      </c>
      <c r="BZ130" s="12">
        <v>64</v>
      </c>
      <c r="CA130" s="12">
        <v>61</v>
      </c>
      <c r="CB130" s="12">
        <v>41</v>
      </c>
      <c r="CC130" s="12">
        <v>25</v>
      </c>
      <c r="CD130" s="12">
        <v>25</v>
      </c>
      <c r="CE130" s="12">
        <v>32</v>
      </c>
      <c r="CF130" s="12">
        <v>52</v>
      </c>
      <c r="CG130" s="12">
        <v>50</v>
      </c>
      <c r="CH130" s="12">
        <v>59</v>
      </c>
      <c r="CI130" s="12">
        <v>67</v>
      </c>
      <c r="CJ130" s="12">
        <v>46</v>
      </c>
      <c r="CK130" s="12">
        <v>49</v>
      </c>
      <c r="CL130" s="12">
        <v>49</v>
      </c>
      <c r="CM130" s="12">
        <v>43</v>
      </c>
      <c r="CN130" s="12">
        <v>53</v>
      </c>
      <c r="CO130" s="12">
        <v>66</v>
      </c>
      <c r="CP130" s="12">
        <v>65</v>
      </c>
      <c r="CQ130" s="12">
        <v>24</v>
      </c>
      <c r="CR130" s="12">
        <v>21</v>
      </c>
      <c r="CS130" s="12">
        <v>44</v>
      </c>
      <c r="CT130" s="12">
        <v>43</v>
      </c>
      <c r="CU130" s="12">
        <v>59</v>
      </c>
      <c r="CV130" s="12">
        <v>55</v>
      </c>
      <c r="CW130" s="12">
        <v>55</v>
      </c>
      <c r="CX130" s="12">
        <v>63</v>
      </c>
      <c r="CY130" s="12">
        <v>49</v>
      </c>
      <c r="CZ130" s="12">
        <v>33</v>
      </c>
      <c r="DA130" s="12">
        <v>45</v>
      </c>
      <c r="DB130" s="12">
        <v>52</v>
      </c>
      <c r="DC130" s="12">
        <v>42</v>
      </c>
      <c r="DD130" s="12">
        <v>44</v>
      </c>
      <c r="DE130" s="12">
        <v>20</v>
      </c>
      <c r="DF130" s="12">
        <v>16</v>
      </c>
      <c r="DG130" s="12">
        <v>36</v>
      </c>
      <c r="DH130" s="12">
        <v>43</v>
      </c>
      <c r="DI130" s="12">
        <v>42</v>
      </c>
      <c r="DJ130" s="12">
        <v>63</v>
      </c>
      <c r="DK130" s="12">
        <v>69</v>
      </c>
      <c r="DL130" s="12">
        <v>65</v>
      </c>
      <c r="DM130" s="12">
        <v>38</v>
      </c>
      <c r="DN130" s="12">
        <v>51</v>
      </c>
      <c r="DO130" s="12">
        <v>52</v>
      </c>
      <c r="DP130" s="12">
        <v>56</v>
      </c>
      <c r="DQ130" s="12">
        <v>47</v>
      </c>
      <c r="DR130" s="12">
        <v>45</v>
      </c>
      <c r="DS130" s="12">
        <v>34</v>
      </c>
      <c r="DT130" s="12">
        <v>43</v>
      </c>
      <c r="DU130" s="12">
        <v>38</v>
      </c>
      <c r="DV130" s="12">
        <v>66</v>
      </c>
      <c r="DW130" s="12">
        <v>49</v>
      </c>
      <c r="DX130" s="12">
        <v>44</v>
      </c>
      <c r="DY130" s="12">
        <v>48</v>
      </c>
      <c r="DZ130" s="12">
        <v>50</v>
      </c>
      <c r="EA130" s="12">
        <v>47</v>
      </c>
      <c r="EB130" s="12">
        <v>34</v>
      </c>
      <c r="EC130" s="12">
        <v>43</v>
      </c>
      <c r="ED130" s="12">
        <v>53</v>
      </c>
      <c r="EE130" s="12">
        <v>68</v>
      </c>
      <c r="EF130" s="12" t="s">
        <v>78</v>
      </c>
      <c r="EG130" s="12">
        <v>51</v>
      </c>
      <c r="EH130" s="12">
        <v>56</v>
      </c>
      <c r="EI130" s="12">
        <v>83</v>
      </c>
      <c r="EJ130" s="12">
        <v>60</v>
      </c>
      <c r="EK130" s="12">
        <v>50</v>
      </c>
      <c r="EL130" s="12">
        <v>48</v>
      </c>
      <c r="EM130" s="12" t="s">
        <v>78</v>
      </c>
      <c r="EN130" s="12">
        <v>52</v>
      </c>
      <c r="EO130" s="12">
        <v>52</v>
      </c>
      <c r="EP130" s="12">
        <v>50</v>
      </c>
      <c r="EQ130" s="12">
        <v>50</v>
      </c>
      <c r="ER130" s="12">
        <v>48</v>
      </c>
      <c r="ES130" s="12">
        <v>58</v>
      </c>
      <c r="ET130" s="12">
        <v>52</v>
      </c>
      <c r="EU130" s="12">
        <v>45</v>
      </c>
      <c r="EV130" s="12">
        <v>42</v>
      </c>
      <c r="EW130" s="12">
        <v>53</v>
      </c>
      <c r="EX130" s="12">
        <v>40</v>
      </c>
      <c r="EY130" s="12">
        <v>52</v>
      </c>
      <c r="EZ130" s="12">
        <v>53</v>
      </c>
      <c r="FA130" s="12">
        <v>35</v>
      </c>
      <c r="FB130" s="12">
        <v>44</v>
      </c>
      <c r="FC130" s="12">
        <v>65</v>
      </c>
      <c r="FD130" s="12">
        <v>41</v>
      </c>
      <c r="FE130" s="12">
        <v>42</v>
      </c>
      <c r="FF130" s="12">
        <v>33</v>
      </c>
      <c r="FG130" s="12">
        <v>51</v>
      </c>
      <c r="FH130" s="12">
        <v>64</v>
      </c>
      <c r="FI130" s="12">
        <v>47</v>
      </c>
      <c r="FJ130" s="12">
        <v>44</v>
      </c>
      <c r="FK130" s="12">
        <v>42</v>
      </c>
      <c r="FL130" s="12">
        <v>46</v>
      </c>
      <c r="FM130" s="12">
        <v>59</v>
      </c>
      <c r="FN130" s="12">
        <v>41</v>
      </c>
      <c r="FO130" s="12">
        <v>34</v>
      </c>
      <c r="FP130" s="12">
        <v>49</v>
      </c>
      <c r="FQ130" s="12">
        <v>54</v>
      </c>
      <c r="FR130" s="12">
        <v>51</v>
      </c>
      <c r="FS130" s="12">
        <v>64</v>
      </c>
      <c r="FT130" s="12">
        <v>45</v>
      </c>
      <c r="FU130" s="12">
        <v>45</v>
      </c>
      <c r="FV130" s="12">
        <v>54</v>
      </c>
      <c r="FW130" s="12">
        <v>57</v>
      </c>
      <c r="FX130" s="12">
        <v>41</v>
      </c>
      <c r="FY130" s="12">
        <v>36</v>
      </c>
      <c r="FZ130" s="12">
        <v>22</v>
      </c>
      <c r="GA130" s="12">
        <v>39</v>
      </c>
      <c r="GB130" s="12">
        <v>43</v>
      </c>
      <c r="GC130" s="12">
        <v>73</v>
      </c>
      <c r="GD130" s="12">
        <v>81</v>
      </c>
      <c r="GE130" s="12">
        <v>42</v>
      </c>
      <c r="GF130" s="12">
        <v>48</v>
      </c>
      <c r="GG130" s="12">
        <v>43</v>
      </c>
      <c r="GH130" s="12">
        <v>38</v>
      </c>
      <c r="GI130" s="12">
        <v>35</v>
      </c>
      <c r="GJ130" s="12">
        <v>49</v>
      </c>
      <c r="GK130" s="12">
        <v>48</v>
      </c>
      <c r="GL130" s="12">
        <v>58</v>
      </c>
      <c r="GM130" s="12">
        <v>46</v>
      </c>
      <c r="GN130" s="12">
        <v>54</v>
      </c>
      <c r="GO130" s="12">
        <v>35</v>
      </c>
      <c r="GP130" s="12">
        <v>27</v>
      </c>
      <c r="GQ130" s="12">
        <v>28</v>
      </c>
      <c r="GR130" s="12">
        <v>44</v>
      </c>
      <c r="GS130" s="12">
        <v>55</v>
      </c>
      <c r="GT130" s="12">
        <v>40</v>
      </c>
      <c r="GU130" s="12">
        <v>18</v>
      </c>
      <c r="GV130" s="12">
        <v>30</v>
      </c>
      <c r="GW130" s="12">
        <v>37</v>
      </c>
      <c r="GX130" s="12">
        <v>47</v>
      </c>
      <c r="GY130" s="12">
        <v>41</v>
      </c>
      <c r="GZ130" s="12">
        <v>42</v>
      </c>
      <c r="HA130" s="12">
        <v>31</v>
      </c>
      <c r="HB130" s="12">
        <v>40</v>
      </c>
      <c r="HC130" s="12">
        <v>41</v>
      </c>
      <c r="HD130" s="12">
        <v>29</v>
      </c>
      <c r="HE130" s="12">
        <v>25</v>
      </c>
      <c r="HF130" s="12">
        <v>31</v>
      </c>
      <c r="HG130" s="12">
        <v>22</v>
      </c>
      <c r="HH130" s="12">
        <v>39</v>
      </c>
      <c r="HI130" s="12">
        <v>47</v>
      </c>
      <c r="HJ130" s="12">
        <v>54</v>
      </c>
      <c r="HK130" s="12">
        <v>19</v>
      </c>
      <c r="HL130" s="12">
        <v>40</v>
      </c>
      <c r="HM130" s="12">
        <v>29</v>
      </c>
      <c r="HN130" s="12">
        <v>20</v>
      </c>
      <c r="HO130" s="12">
        <v>29</v>
      </c>
      <c r="HP130" s="12">
        <v>31</v>
      </c>
      <c r="HQ130" s="12">
        <v>30</v>
      </c>
      <c r="HR130" s="12">
        <v>37</v>
      </c>
      <c r="HS130" s="12">
        <v>36</v>
      </c>
      <c r="HT130" s="12">
        <v>45</v>
      </c>
      <c r="HU130" s="12">
        <v>38</v>
      </c>
      <c r="HV130" s="12">
        <v>17</v>
      </c>
      <c r="HW130" s="12">
        <v>17</v>
      </c>
      <c r="HX130" s="12">
        <v>31</v>
      </c>
      <c r="HY130" s="12">
        <v>24</v>
      </c>
      <c r="HZ130" s="12">
        <v>31</v>
      </c>
      <c r="IA130" s="12">
        <v>28</v>
      </c>
      <c r="IB130" s="12">
        <v>33</v>
      </c>
      <c r="IC130" s="12">
        <v>34</v>
      </c>
      <c r="ID130" s="12">
        <v>31</v>
      </c>
      <c r="IE130" s="12">
        <v>32</v>
      </c>
      <c r="IF130" s="12">
        <v>29</v>
      </c>
      <c r="IG130" s="12">
        <v>30</v>
      </c>
      <c r="IH130" s="12">
        <v>23</v>
      </c>
      <c r="II130" s="12">
        <v>30</v>
      </c>
      <c r="IJ130" s="12">
        <v>39</v>
      </c>
      <c r="IK130" s="12">
        <v>48</v>
      </c>
      <c r="IL130" s="12">
        <v>40</v>
      </c>
      <c r="IM130" s="12">
        <v>41</v>
      </c>
      <c r="IN130" s="12">
        <v>38</v>
      </c>
      <c r="IO130" s="12">
        <v>32</v>
      </c>
      <c r="IP130" s="12">
        <v>22</v>
      </c>
      <c r="IQ130" s="17">
        <v>18</v>
      </c>
      <c r="IR130" s="26">
        <f t="shared" si="61"/>
        <v>83</v>
      </c>
      <c r="IU130" s="7"/>
    </row>
    <row r="131" spans="1:255" ht="12.75" customHeight="1" x14ac:dyDescent="0.2">
      <c r="A131" s="26">
        <v>2014</v>
      </c>
      <c r="B131" s="26">
        <v>100031007</v>
      </c>
      <c r="C131" s="88">
        <f>INDEX(Sites!$A:$N,MATCH($B131,Sites!$A:$A,0),2)</f>
        <v>39.551299999999998</v>
      </c>
      <c r="D131" s="26" t="str">
        <f>INDEX(Sites!$A:$N,MATCH($B131,Sites!$A:$A,0),4)</f>
        <v>DE</v>
      </c>
      <c r="E131" s="26" t="str">
        <f>INDEX(Sites!$A:$N,MATCH($B131,Sites!$A:$A,0),10)</f>
        <v>20.0</v>
      </c>
      <c r="F131" s="148" t="str">
        <f>INDEX(Sites!$A:$N,MATCH($B131,Sites!$A:$A,0),6)</f>
        <v>New Castle (LUMS 2)</v>
      </c>
      <c r="G131" s="18">
        <v>31</v>
      </c>
      <c r="H131" s="12">
        <v>31</v>
      </c>
      <c r="I131" s="12">
        <v>35</v>
      </c>
      <c r="J131" s="12">
        <v>29</v>
      </c>
      <c r="K131" s="12">
        <v>32</v>
      </c>
      <c r="L131" s="12">
        <v>31</v>
      </c>
      <c r="M131" s="12">
        <v>24</v>
      </c>
      <c r="N131" s="12">
        <v>36</v>
      </c>
      <c r="O131" s="12">
        <v>43</v>
      </c>
      <c r="P131" s="12" t="s">
        <v>78</v>
      </c>
      <c r="Q131" s="12">
        <v>31</v>
      </c>
      <c r="R131" s="12">
        <v>35</v>
      </c>
      <c r="S131" s="12">
        <v>35</v>
      </c>
      <c r="T131" s="12">
        <v>36</v>
      </c>
      <c r="U131" s="12">
        <v>40</v>
      </c>
      <c r="V131" s="12">
        <v>36</v>
      </c>
      <c r="W131" s="12">
        <v>28</v>
      </c>
      <c r="X131" s="12">
        <v>36</v>
      </c>
      <c r="Y131" s="12">
        <v>31</v>
      </c>
      <c r="Z131" s="12">
        <v>37</v>
      </c>
      <c r="AA131" s="12">
        <v>36</v>
      </c>
      <c r="AB131" s="12">
        <v>38</v>
      </c>
      <c r="AC131" s="12">
        <v>38</v>
      </c>
      <c r="AD131" s="12">
        <v>33</v>
      </c>
      <c r="AE131" s="12">
        <v>33</v>
      </c>
      <c r="AF131" s="12">
        <v>37</v>
      </c>
      <c r="AG131" s="12">
        <v>35</v>
      </c>
      <c r="AH131" s="12">
        <v>38</v>
      </c>
      <c r="AI131" s="12">
        <v>19</v>
      </c>
      <c r="AJ131" s="12">
        <v>34</v>
      </c>
      <c r="AK131" s="12">
        <v>42</v>
      </c>
      <c r="AL131" s="12">
        <v>40</v>
      </c>
      <c r="AM131" s="12">
        <v>26</v>
      </c>
      <c r="AN131" s="12">
        <v>37</v>
      </c>
      <c r="AO131" s="12">
        <v>39</v>
      </c>
      <c r="AP131" s="12">
        <v>38</v>
      </c>
      <c r="AQ131" s="12">
        <v>43</v>
      </c>
      <c r="AR131" s="12">
        <v>32</v>
      </c>
      <c r="AS131" s="12">
        <v>40</v>
      </c>
      <c r="AT131" s="12">
        <v>47</v>
      </c>
      <c r="AU131" s="12">
        <v>51</v>
      </c>
      <c r="AV131" s="12">
        <v>48</v>
      </c>
      <c r="AW131" s="12">
        <v>49</v>
      </c>
      <c r="AX131" s="12">
        <v>47</v>
      </c>
      <c r="AY131" s="12">
        <v>38</v>
      </c>
      <c r="AZ131" s="12">
        <v>32</v>
      </c>
      <c r="BA131" s="12">
        <v>38</v>
      </c>
      <c r="BB131" s="12">
        <v>40</v>
      </c>
      <c r="BC131" s="12">
        <v>38</v>
      </c>
      <c r="BD131" s="12">
        <v>46</v>
      </c>
      <c r="BE131" s="12">
        <v>40</v>
      </c>
      <c r="BF131" s="12">
        <v>42</v>
      </c>
      <c r="BG131" s="12">
        <v>40</v>
      </c>
      <c r="BH131" s="12">
        <v>31</v>
      </c>
      <c r="BI131" s="12">
        <v>44</v>
      </c>
      <c r="BJ131" s="12">
        <v>43</v>
      </c>
      <c r="BK131" s="12">
        <v>42</v>
      </c>
      <c r="BL131" s="12">
        <v>40</v>
      </c>
      <c r="BM131" s="12">
        <v>36</v>
      </c>
      <c r="BN131" s="12">
        <v>29</v>
      </c>
      <c r="BO131" s="12">
        <v>30</v>
      </c>
      <c r="BP131" s="12">
        <v>46</v>
      </c>
      <c r="BQ131" s="12">
        <v>43</v>
      </c>
      <c r="BR131" s="12">
        <v>40</v>
      </c>
      <c r="BS131" s="12">
        <v>37</v>
      </c>
      <c r="BT131" s="12">
        <v>40</v>
      </c>
      <c r="BU131" s="12">
        <v>47</v>
      </c>
      <c r="BV131" s="12">
        <v>32</v>
      </c>
      <c r="BW131" s="12">
        <v>44</v>
      </c>
      <c r="BX131" s="12">
        <v>40</v>
      </c>
      <c r="BY131" s="12">
        <v>37</v>
      </c>
      <c r="BZ131" s="12">
        <v>52</v>
      </c>
      <c r="CA131" s="12">
        <v>44</v>
      </c>
      <c r="CB131" s="12">
        <v>41</v>
      </c>
      <c r="CC131" s="12">
        <v>21</v>
      </c>
      <c r="CD131" s="12">
        <v>19</v>
      </c>
      <c r="CE131" s="12">
        <v>23</v>
      </c>
      <c r="CF131" s="12">
        <v>42</v>
      </c>
      <c r="CG131" s="12">
        <v>41</v>
      </c>
      <c r="CH131" s="12">
        <v>48</v>
      </c>
      <c r="CI131" s="12">
        <v>53</v>
      </c>
      <c r="CJ131" s="12">
        <v>34</v>
      </c>
      <c r="CK131" s="12">
        <v>39</v>
      </c>
      <c r="CL131" s="12">
        <v>40</v>
      </c>
      <c r="CM131" s="12">
        <v>33</v>
      </c>
      <c r="CN131" s="12">
        <v>44</v>
      </c>
      <c r="CO131" s="12">
        <v>51</v>
      </c>
      <c r="CP131" s="12">
        <v>50</v>
      </c>
      <c r="CQ131" s="12">
        <v>21</v>
      </c>
      <c r="CR131" s="12">
        <v>20</v>
      </c>
      <c r="CS131" s="12">
        <v>33</v>
      </c>
      <c r="CT131" s="12">
        <v>38</v>
      </c>
      <c r="CU131" s="12">
        <v>45</v>
      </c>
      <c r="CV131" s="12">
        <v>43</v>
      </c>
      <c r="CW131" s="12">
        <v>49</v>
      </c>
      <c r="CX131" s="12">
        <v>49</v>
      </c>
      <c r="CY131" s="12">
        <v>38</v>
      </c>
      <c r="CZ131" s="12">
        <v>26</v>
      </c>
      <c r="DA131" s="12">
        <v>35</v>
      </c>
      <c r="DB131" s="12">
        <v>44</v>
      </c>
      <c r="DC131" s="12">
        <v>35</v>
      </c>
      <c r="DD131" s="12">
        <v>31</v>
      </c>
      <c r="DE131" s="12">
        <v>19</v>
      </c>
      <c r="DF131" s="12">
        <v>18</v>
      </c>
      <c r="DG131" s="12">
        <v>28</v>
      </c>
      <c r="DH131" s="12">
        <v>33</v>
      </c>
      <c r="DI131" s="12">
        <v>33</v>
      </c>
      <c r="DJ131" s="12" t="s">
        <v>78</v>
      </c>
      <c r="DK131" s="12" t="s">
        <v>78</v>
      </c>
      <c r="DL131" s="12" t="s">
        <v>78</v>
      </c>
      <c r="DM131" s="12" t="s">
        <v>78</v>
      </c>
      <c r="DN131" s="12" t="s">
        <v>78</v>
      </c>
      <c r="DO131" s="12" t="s">
        <v>78</v>
      </c>
      <c r="DP131" s="12" t="s">
        <v>78</v>
      </c>
      <c r="DQ131" s="12" t="s">
        <v>78</v>
      </c>
      <c r="DR131" s="12" t="s">
        <v>78</v>
      </c>
      <c r="DS131" s="12">
        <v>33</v>
      </c>
      <c r="DT131" s="12">
        <v>44</v>
      </c>
      <c r="DU131" s="12">
        <v>33</v>
      </c>
      <c r="DV131" s="12">
        <v>52</v>
      </c>
      <c r="DW131" s="12">
        <v>48</v>
      </c>
      <c r="DX131" s="12">
        <v>39</v>
      </c>
      <c r="DY131" s="12">
        <v>46</v>
      </c>
      <c r="DZ131" s="12">
        <v>46</v>
      </c>
      <c r="EA131" s="12">
        <v>52</v>
      </c>
      <c r="EB131" s="12">
        <v>36</v>
      </c>
      <c r="EC131" s="12">
        <v>47</v>
      </c>
      <c r="ED131" s="12">
        <v>58</v>
      </c>
      <c r="EE131" s="12">
        <v>75</v>
      </c>
      <c r="EF131" s="12">
        <v>78</v>
      </c>
      <c r="EG131" s="12" t="s">
        <v>78</v>
      </c>
      <c r="EH131" s="12" t="s">
        <v>78</v>
      </c>
      <c r="EI131" s="12">
        <v>81</v>
      </c>
      <c r="EJ131" s="12">
        <v>49</v>
      </c>
      <c r="EK131" s="12">
        <v>44</v>
      </c>
      <c r="EL131" s="12">
        <v>39</v>
      </c>
      <c r="EM131" s="12">
        <v>44</v>
      </c>
      <c r="EN131" s="12">
        <v>46</v>
      </c>
      <c r="EO131" s="12">
        <v>44</v>
      </c>
      <c r="EP131" s="12" t="s">
        <v>78</v>
      </c>
      <c r="EQ131" s="12">
        <v>49</v>
      </c>
      <c r="ER131" s="12">
        <v>43</v>
      </c>
      <c r="ES131" s="12">
        <v>47</v>
      </c>
      <c r="ET131" s="12">
        <v>46</v>
      </c>
      <c r="EU131" s="12">
        <v>43</v>
      </c>
      <c r="EV131" s="12">
        <v>38</v>
      </c>
      <c r="EW131" s="12">
        <v>46</v>
      </c>
      <c r="EX131" s="12">
        <v>44</v>
      </c>
      <c r="EY131" s="12">
        <v>49</v>
      </c>
      <c r="EZ131" s="12">
        <v>46</v>
      </c>
      <c r="FA131" s="12">
        <v>29</v>
      </c>
      <c r="FB131" s="12">
        <v>41</v>
      </c>
      <c r="FC131" s="12">
        <v>58</v>
      </c>
      <c r="FD131" s="12">
        <v>40</v>
      </c>
      <c r="FE131" s="12">
        <v>46</v>
      </c>
      <c r="FF131" s="12">
        <v>31</v>
      </c>
      <c r="FG131" s="12">
        <v>45</v>
      </c>
      <c r="FH131" s="12">
        <v>55</v>
      </c>
      <c r="FI131" s="12">
        <v>46</v>
      </c>
      <c r="FJ131" s="12">
        <v>38</v>
      </c>
      <c r="FK131" s="12">
        <v>35</v>
      </c>
      <c r="FL131" s="12">
        <v>43</v>
      </c>
      <c r="FM131" s="12">
        <v>53</v>
      </c>
      <c r="FN131" s="12">
        <v>41</v>
      </c>
      <c r="FO131" s="12" t="s">
        <v>78</v>
      </c>
      <c r="FP131" s="12">
        <v>43</v>
      </c>
      <c r="FQ131" s="12">
        <v>45</v>
      </c>
      <c r="FR131" s="12">
        <v>42</v>
      </c>
      <c r="FS131" s="12">
        <v>60</v>
      </c>
      <c r="FT131" s="12">
        <v>42</v>
      </c>
      <c r="FU131" s="12">
        <v>38</v>
      </c>
      <c r="FV131" s="12">
        <v>45</v>
      </c>
      <c r="FW131" s="12">
        <v>51</v>
      </c>
      <c r="FX131" s="12">
        <v>38</v>
      </c>
      <c r="FY131" s="12">
        <v>36</v>
      </c>
      <c r="FZ131" s="12">
        <v>22</v>
      </c>
      <c r="GA131" s="12">
        <v>40</v>
      </c>
      <c r="GB131" s="12">
        <v>40</v>
      </c>
      <c r="GC131" s="12">
        <v>66</v>
      </c>
      <c r="GD131" s="12">
        <v>71</v>
      </c>
      <c r="GE131" s="12">
        <v>40</v>
      </c>
      <c r="GF131" s="12">
        <v>47</v>
      </c>
      <c r="GG131" s="12">
        <v>42</v>
      </c>
      <c r="GH131" s="12">
        <v>37</v>
      </c>
      <c r="GI131" s="12">
        <v>29</v>
      </c>
      <c r="GJ131" s="12">
        <v>50</v>
      </c>
      <c r="GK131" s="12">
        <v>39</v>
      </c>
      <c r="GL131" s="12">
        <v>55</v>
      </c>
      <c r="GM131" s="12">
        <v>38</v>
      </c>
      <c r="GN131" s="12">
        <v>49</v>
      </c>
      <c r="GO131" s="12">
        <v>32</v>
      </c>
      <c r="GP131" s="12">
        <v>27</v>
      </c>
      <c r="GQ131" s="12">
        <v>30</v>
      </c>
      <c r="GR131" s="12">
        <v>37</v>
      </c>
      <c r="GS131" s="12">
        <v>50</v>
      </c>
      <c r="GT131" s="12">
        <v>38</v>
      </c>
      <c r="GU131" s="12">
        <v>18</v>
      </c>
      <c r="GV131" s="12">
        <v>27</v>
      </c>
      <c r="GW131" s="12">
        <v>36</v>
      </c>
      <c r="GX131" s="12">
        <v>45</v>
      </c>
      <c r="GY131" s="12">
        <v>41</v>
      </c>
      <c r="GZ131" s="12">
        <v>38</v>
      </c>
      <c r="HA131" s="12">
        <v>33</v>
      </c>
      <c r="HB131" s="12">
        <v>40</v>
      </c>
      <c r="HC131" s="12">
        <v>44</v>
      </c>
      <c r="HD131" s="12">
        <v>28</v>
      </c>
      <c r="HE131" s="12">
        <v>26</v>
      </c>
      <c r="HF131" s="12">
        <v>32</v>
      </c>
      <c r="HG131" s="12">
        <v>21</v>
      </c>
      <c r="HH131" s="12">
        <v>38</v>
      </c>
      <c r="HI131" s="12">
        <v>49</v>
      </c>
      <c r="HJ131" s="12">
        <v>46</v>
      </c>
      <c r="HK131" s="12">
        <v>21</v>
      </c>
      <c r="HL131" s="12">
        <v>39</v>
      </c>
      <c r="HM131" s="12">
        <v>33</v>
      </c>
      <c r="HN131" s="12">
        <v>24</v>
      </c>
      <c r="HO131" s="12">
        <v>35</v>
      </c>
      <c r="HP131" s="12">
        <v>28</v>
      </c>
      <c r="HQ131" s="12">
        <v>28</v>
      </c>
      <c r="HR131" s="12">
        <v>38</v>
      </c>
      <c r="HS131" s="12">
        <v>38</v>
      </c>
      <c r="HT131" s="12">
        <v>40</v>
      </c>
      <c r="HU131" s="12">
        <v>40</v>
      </c>
      <c r="HV131" s="12">
        <v>17</v>
      </c>
      <c r="HW131" s="12">
        <v>17</v>
      </c>
      <c r="HX131" s="12">
        <v>33</v>
      </c>
      <c r="HY131" s="12">
        <v>29</v>
      </c>
      <c r="HZ131" s="12">
        <v>31</v>
      </c>
      <c r="IA131" s="12">
        <v>26</v>
      </c>
      <c r="IB131" s="12">
        <v>30</v>
      </c>
      <c r="IC131" s="12">
        <v>32</v>
      </c>
      <c r="ID131" s="12">
        <v>29</v>
      </c>
      <c r="IE131" s="12">
        <v>30</v>
      </c>
      <c r="IF131" s="12">
        <v>37</v>
      </c>
      <c r="IG131" s="12">
        <v>34</v>
      </c>
      <c r="IH131" s="12">
        <v>20</v>
      </c>
      <c r="II131" s="12">
        <v>24</v>
      </c>
      <c r="IJ131" s="12">
        <v>35</v>
      </c>
      <c r="IK131" s="12">
        <v>44</v>
      </c>
      <c r="IL131" s="12">
        <v>39</v>
      </c>
      <c r="IM131" s="12">
        <v>37</v>
      </c>
      <c r="IN131" s="12">
        <v>39</v>
      </c>
      <c r="IO131" s="12">
        <v>28</v>
      </c>
      <c r="IP131" s="12">
        <v>18</v>
      </c>
      <c r="IQ131" s="17">
        <v>15</v>
      </c>
      <c r="IR131" s="26">
        <f t="shared" si="61"/>
        <v>81</v>
      </c>
      <c r="IU131" s="7"/>
    </row>
    <row r="132" spans="1:255" ht="12.75" customHeight="1" x14ac:dyDescent="0.2">
      <c r="A132" s="26">
        <v>2014</v>
      </c>
      <c r="B132" s="26">
        <v>100032004</v>
      </c>
      <c r="C132" s="88">
        <f>INDEX(Sites!$A:$N,MATCH($B132,Sites!$A:$A,0),2)</f>
        <v>39.739443999999999</v>
      </c>
      <c r="D132" s="26" t="str">
        <f>INDEX(Sites!$A:$N,MATCH($B132,Sites!$A:$A,0),4)</f>
        <v>DE</v>
      </c>
      <c r="E132" s="26" t="str">
        <f>INDEX(Sites!$A:$N,MATCH($B132,Sites!$A:$A,0),10)</f>
        <v>0.0</v>
      </c>
      <c r="F132" s="148" t="str">
        <f>INDEX(Sites!$A:$N,MATCH($B132,Sites!$A:$A,0),6)</f>
        <v>New Castle (MLK)</v>
      </c>
      <c r="G132" s="18" t="s">
        <v>78</v>
      </c>
      <c r="H132" s="12" t="s">
        <v>78</v>
      </c>
      <c r="I132" s="12" t="s">
        <v>78</v>
      </c>
      <c r="J132" s="12" t="s">
        <v>78</v>
      </c>
      <c r="K132" s="12">
        <v>31</v>
      </c>
      <c r="L132" s="12">
        <v>29</v>
      </c>
      <c r="M132" s="12">
        <v>20</v>
      </c>
      <c r="N132" s="12">
        <v>38</v>
      </c>
      <c r="O132" s="12">
        <v>47</v>
      </c>
      <c r="P132" s="12">
        <v>33</v>
      </c>
      <c r="Q132" s="12">
        <v>35</v>
      </c>
      <c r="R132" s="12">
        <v>37</v>
      </c>
      <c r="S132" s="12" t="s">
        <v>78</v>
      </c>
      <c r="T132" s="12">
        <v>34</v>
      </c>
      <c r="U132" s="12">
        <v>42</v>
      </c>
      <c r="V132" s="12">
        <v>38</v>
      </c>
      <c r="W132" s="12">
        <v>26</v>
      </c>
      <c r="X132" s="12">
        <v>34</v>
      </c>
      <c r="Y132" s="12" t="s">
        <v>78</v>
      </c>
      <c r="Z132" s="12">
        <v>43</v>
      </c>
      <c r="AA132" s="12">
        <v>42</v>
      </c>
      <c r="AB132" s="12">
        <v>43</v>
      </c>
      <c r="AC132" s="12">
        <v>41</v>
      </c>
      <c r="AD132" s="12">
        <v>35</v>
      </c>
      <c r="AE132" s="12">
        <v>34</v>
      </c>
      <c r="AF132" s="12">
        <v>40</v>
      </c>
      <c r="AG132" s="12">
        <v>38</v>
      </c>
      <c r="AH132" s="12">
        <v>44</v>
      </c>
      <c r="AI132" s="12">
        <v>23</v>
      </c>
      <c r="AJ132" s="12">
        <v>40</v>
      </c>
      <c r="AK132" s="12">
        <v>47</v>
      </c>
      <c r="AL132" s="12" t="s">
        <v>78</v>
      </c>
      <c r="AM132" s="12" t="s">
        <v>78</v>
      </c>
      <c r="AN132" s="12" t="s">
        <v>78</v>
      </c>
      <c r="AO132" s="12" t="s">
        <v>78</v>
      </c>
      <c r="AP132" s="12" t="s">
        <v>78</v>
      </c>
      <c r="AQ132" s="12" t="s">
        <v>78</v>
      </c>
      <c r="AR132" s="12" t="s">
        <v>78</v>
      </c>
      <c r="AS132" s="12" t="s">
        <v>78</v>
      </c>
      <c r="AT132" s="12" t="s">
        <v>78</v>
      </c>
      <c r="AU132" s="12" t="s">
        <v>78</v>
      </c>
      <c r="AV132" s="12">
        <v>50</v>
      </c>
      <c r="AW132" s="12">
        <v>56</v>
      </c>
      <c r="AX132" s="12">
        <v>53</v>
      </c>
      <c r="AY132" s="12" t="s">
        <v>78</v>
      </c>
      <c r="AZ132" s="12" t="s">
        <v>78</v>
      </c>
      <c r="BA132" s="12" t="s">
        <v>78</v>
      </c>
      <c r="BB132" s="12" t="s">
        <v>78</v>
      </c>
      <c r="BC132" s="12" t="s">
        <v>78</v>
      </c>
      <c r="BD132" s="12" t="s">
        <v>78</v>
      </c>
      <c r="BE132" s="12" t="s">
        <v>78</v>
      </c>
      <c r="BF132" s="12" t="s">
        <v>78</v>
      </c>
      <c r="BG132" s="12" t="s">
        <v>78</v>
      </c>
      <c r="BH132" s="12" t="s">
        <v>78</v>
      </c>
      <c r="BI132" s="12">
        <v>48</v>
      </c>
      <c r="BJ132" s="12">
        <v>54</v>
      </c>
      <c r="BK132" s="12">
        <v>53</v>
      </c>
      <c r="BL132" s="12">
        <v>45</v>
      </c>
      <c r="BM132" s="12">
        <v>42</v>
      </c>
      <c r="BN132" s="12">
        <v>36</v>
      </c>
      <c r="BO132" s="12">
        <v>35</v>
      </c>
      <c r="BP132" s="12">
        <v>53</v>
      </c>
      <c r="BQ132" s="12">
        <v>47</v>
      </c>
      <c r="BR132" s="12" t="s">
        <v>78</v>
      </c>
      <c r="BS132" s="12" t="s">
        <v>78</v>
      </c>
      <c r="BT132" s="12">
        <v>44</v>
      </c>
      <c r="BU132" s="12">
        <v>51</v>
      </c>
      <c r="BV132" s="12">
        <v>38</v>
      </c>
      <c r="BW132" s="12">
        <v>38</v>
      </c>
      <c r="BX132" s="12">
        <v>42</v>
      </c>
      <c r="BY132" s="12">
        <v>47</v>
      </c>
      <c r="BZ132" s="12">
        <v>61</v>
      </c>
      <c r="CA132" s="12">
        <v>58</v>
      </c>
      <c r="CB132" s="12">
        <v>45</v>
      </c>
      <c r="CC132" s="12">
        <v>26</v>
      </c>
      <c r="CD132" s="12">
        <v>26</v>
      </c>
      <c r="CE132" s="12">
        <v>28</v>
      </c>
      <c r="CF132" s="12">
        <v>49</v>
      </c>
      <c r="CG132" s="12">
        <v>47</v>
      </c>
      <c r="CH132" s="12">
        <v>52</v>
      </c>
      <c r="CI132" s="12">
        <v>59</v>
      </c>
      <c r="CJ132" s="12">
        <v>48</v>
      </c>
      <c r="CK132" s="12">
        <v>51</v>
      </c>
      <c r="CL132" s="12">
        <v>44</v>
      </c>
      <c r="CM132" s="12">
        <v>40</v>
      </c>
      <c r="CN132" s="12">
        <v>51</v>
      </c>
      <c r="CO132" s="12">
        <v>64</v>
      </c>
      <c r="CP132" s="12">
        <v>61</v>
      </c>
      <c r="CQ132" s="12">
        <v>23</v>
      </c>
      <c r="CR132" s="12">
        <v>21</v>
      </c>
      <c r="CS132" s="12">
        <v>42</v>
      </c>
      <c r="CT132" s="12">
        <v>43</v>
      </c>
      <c r="CU132" s="12">
        <v>57</v>
      </c>
      <c r="CV132" s="12" t="s">
        <v>78</v>
      </c>
      <c r="CW132" s="12">
        <v>54</v>
      </c>
      <c r="CX132" s="12">
        <v>57</v>
      </c>
      <c r="CY132" s="12">
        <v>43</v>
      </c>
      <c r="CZ132" s="12">
        <v>28</v>
      </c>
      <c r="DA132" s="12">
        <v>44</v>
      </c>
      <c r="DB132" s="12">
        <v>56</v>
      </c>
      <c r="DC132" s="12">
        <v>47</v>
      </c>
      <c r="DD132" s="12">
        <v>44</v>
      </c>
      <c r="DE132" s="12">
        <v>22</v>
      </c>
      <c r="DF132" s="12">
        <v>18</v>
      </c>
      <c r="DG132" s="12">
        <v>37</v>
      </c>
      <c r="DH132" s="12">
        <v>41</v>
      </c>
      <c r="DI132" s="12">
        <v>43</v>
      </c>
      <c r="DJ132" s="12">
        <v>67</v>
      </c>
      <c r="DK132" s="12">
        <v>66</v>
      </c>
      <c r="DL132" s="12">
        <v>61</v>
      </c>
      <c r="DM132" s="12">
        <v>36</v>
      </c>
      <c r="DN132" s="12">
        <v>47</v>
      </c>
      <c r="DO132" s="12">
        <v>49</v>
      </c>
      <c r="DP132" s="12">
        <v>59</v>
      </c>
      <c r="DQ132" s="12">
        <v>52</v>
      </c>
      <c r="DR132" s="12">
        <v>48</v>
      </c>
      <c r="DS132" s="12">
        <v>38</v>
      </c>
      <c r="DT132" s="12">
        <v>39</v>
      </c>
      <c r="DU132" s="12">
        <v>37</v>
      </c>
      <c r="DV132" s="12">
        <v>63</v>
      </c>
      <c r="DW132" s="12">
        <v>51</v>
      </c>
      <c r="DX132" s="12">
        <v>45</v>
      </c>
      <c r="DY132" s="12">
        <v>51</v>
      </c>
      <c r="DZ132" s="12">
        <v>55</v>
      </c>
      <c r="EA132" s="12" t="s">
        <v>78</v>
      </c>
      <c r="EB132" s="12">
        <v>31</v>
      </c>
      <c r="EC132" s="12">
        <v>41</v>
      </c>
      <c r="ED132" s="12">
        <v>52</v>
      </c>
      <c r="EE132" s="12">
        <v>68</v>
      </c>
      <c r="EF132" s="12">
        <v>67</v>
      </c>
      <c r="EG132" s="12">
        <v>49</v>
      </c>
      <c r="EH132" s="12">
        <v>57</v>
      </c>
      <c r="EI132" s="12">
        <v>83</v>
      </c>
      <c r="EJ132" s="12">
        <v>62</v>
      </c>
      <c r="EK132" s="12">
        <v>50</v>
      </c>
      <c r="EL132" s="12" t="s">
        <v>78</v>
      </c>
      <c r="EM132" s="12" t="s">
        <v>78</v>
      </c>
      <c r="EN132" s="12" t="s">
        <v>78</v>
      </c>
      <c r="EO132" s="12" t="s">
        <v>78</v>
      </c>
      <c r="EP132" s="12" t="s">
        <v>78</v>
      </c>
      <c r="EQ132" s="12" t="s">
        <v>78</v>
      </c>
      <c r="ER132" s="12" t="s">
        <v>78</v>
      </c>
      <c r="ES132" s="12" t="s">
        <v>78</v>
      </c>
      <c r="ET132" s="12" t="s">
        <v>78</v>
      </c>
      <c r="EU132" s="12">
        <v>46</v>
      </c>
      <c r="EV132" s="12">
        <v>34</v>
      </c>
      <c r="EW132" s="12">
        <v>50</v>
      </c>
      <c r="EX132" s="12">
        <v>45</v>
      </c>
      <c r="EY132" s="12">
        <v>52</v>
      </c>
      <c r="EZ132" s="12">
        <v>48</v>
      </c>
      <c r="FA132" s="12">
        <v>30</v>
      </c>
      <c r="FB132" s="12">
        <v>40</v>
      </c>
      <c r="FC132" s="12">
        <v>63</v>
      </c>
      <c r="FD132" s="12">
        <v>43</v>
      </c>
      <c r="FE132" s="12">
        <v>46</v>
      </c>
      <c r="FF132" s="12">
        <v>35</v>
      </c>
      <c r="FG132" s="12">
        <v>47</v>
      </c>
      <c r="FH132" s="12">
        <v>64</v>
      </c>
      <c r="FI132" s="12">
        <v>44</v>
      </c>
      <c r="FJ132" s="12">
        <v>38</v>
      </c>
      <c r="FK132" s="12">
        <v>38</v>
      </c>
      <c r="FL132" s="12">
        <v>46</v>
      </c>
      <c r="FM132" s="12">
        <v>59</v>
      </c>
      <c r="FN132" s="12">
        <v>42</v>
      </c>
      <c r="FO132" s="12">
        <v>35</v>
      </c>
      <c r="FP132" s="12">
        <v>44</v>
      </c>
      <c r="FQ132" s="12">
        <v>49</v>
      </c>
      <c r="FR132" s="12">
        <v>46</v>
      </c>
      <c r="FS132" s="12">
        <v>64</v>
      </c>
      <c r="FT132" s="12">
        <v>43</v>
      </c>
      <c r="FU132" s="12">
        <v>36</v>
      </c>
      <c r="FV132" s="12">
        <v>46</v>
      </c>
      <c r="FW132" s="12">
        <v>50</v>
      </c>
      <c r="FX132" s="12">
        <v>38</v>
      </c>
      <c r="FY132" s="12">
        <v>36</v>
      </c>
      <c r="FZ132" s="12">
        <v>23</v>
      </c>
      <c r="GA132" s="12">
        <v>39</v>
      </c>
      <c r="GB132" s="12">
        <v>38</v>
      </c>
      <c r="GC132" s="12">
        <v>70</v>
      </c>
      <c r="GD132" s="12">
        <v>79</v>
      </c>
      <c r="GE132" s="12">
        <v>36</v>
      </c>
      <c r="GF132" s="12">
        <v>51</v>
      </c>
      <c r="GG132" s="12">
        <v>46</v>
      </c>
      <c r="GH132" s="12">
        <v>39</v>
      </c>
      <c r="GI132" s="12">
        <v>36</v>
      </c>
      <c r="GJ132" s="12">
        <v>47</v>
      </c>
      <c r="GK132" s="12">
        <v>44</v>
      </c>
      <c r="GL132" s="12">
        <v>61</v>
      </c>
      <c r="GM132" s="12">
        <v>48</v>
      </c>
      <c r="GN132" s="12">
        <v>53</v>
      </c>
      <c r="GO132" s="12">
        <v>33</v>
      </c>
      <c r="GP132" s="12">
        <v>26</v>
      </c>
      <c r="GQ132" s="12">
        <v>27</v>
      </c>
      <c r="GR132" s="12">
        <v>42</v>
      </c>
      <c r="GS132" s="12">
        <v>51</v>
      </c>
      <c r="GT132" s="12">
        <v>33</v>
      </c>
      <c r="GU132" s="12">
        <v>16</v>
      </c>
      <c r="GV132" s="12">
        <v>28</v>
      </c>
      <c r="GW132" s="12">
        <v>35</v>
      </c>
      <c r="GX132" s="12">
        <v>40</v>
      </c>
      <c r="GY132" s="12">
        <v>40</v>
      </c>
      <c r="GZ132" s="12">
        <v>38</v>
      </c>
      <c r="HA132" s="12">
        <v>30</v>
      </c>
      <c r="HB132" s="12">
        <v>42</v>
      </c>
      <c r="HC132" s="12">
        <v>45</v>
      </c>
      <c r="HD132" s="12" t="s">
        <v>78</v>
      </c>
      <c r="HE132" s="12" t="s">
        <v>78</v>
      </c>
      <c r="HF132" s="12" t="s">
        <v>78</v>
      </c>
      <c r="HG132" s="12" t="s">
        <v>78</v>
      </c>
      <c r="HH132" s="12" t="s">
        <v>78</v>
      </c>
      <c r="HI132" s="12" t="s">
        <v>78</v>
      </c>
      <c r="HJ132" s="12" t="s">
        <v>78</v>
      </c>
      <c r="HK132" s="12" t="s">
        <v>78</v>
      </c>
      <c r="HL132" s="12" t="s">
        <v>78</v>
      </c>
      <c r="HM132" s="12" t="s">
        <v>78</v>
      </c>
      <c r="HN132" s="12">
        <v>19</v>
      </c>
      <c r="HO132" s="12">
        <v>33</v>
      </c>
      <c r="HP132" s="12">
        <v>30</v>
      </c>
      <c r="HQ132" s="12">
        <v>28</v>
      </c>
      <c r="HR132" s="12">
        <v>38</v>
      </c>
      <c r="HS132" s="12">
        <v>33</v>
      </c>
      <c r="HT132" s="12">
        <v>40</v>
      </c>
      <c r="HU132" s="12">
        <v>34</v>
      </c>
      <c r="HV132" s="12">
        <v>13</v>
      </c>
      <c r="HW132" s="12">
        <v>15</v>
      </c>
      <c r="HX132" s="12">
        <v>33</v>
      </c>
      <c r="HY132" s="12">
        <v>19</v>
      </c>
      <c r="HZ132" s="12">
        <v>34</v>
      </c>
      <c r="IA132" s="12">
        <v>29</v>
      </c>
      <c r="IB132" s="12">
        <v>31</v>
      </c>
      <c r="IC132" s="12">
        <v>31</v>
      </c>
      <c r="ID132" s="12">
        <v>29</v>
      </c>
      <c r="IE132" s="12">
        <v>29</v>
      </c>
      <c r="IF132" s="12">
        <v>31</v>
      </c>
      <c r="IG132" s="12">
        <v>28</v>
      </c>
      <c r="IH132" s="12">
        <v>20</v>
      </c>
      <c r="II132" s="12">
        <v>25</v>
      </c>
      <c r="IJ132" s="12">
        <v>33</v>
      </c>
      <c r="IK132" s="12">
        <v>45</v>
      </c>
      <c r="IL132" s="12">
        <v>38</v>
      </c>
      <c r="IM132" s="12">
        <v>37</v>
      </c>
      <c r="IN132" s="12">
        <v>33</v>
      </c>
      <c r="IO132" s="12">
        <v>24</v>
      </c>
      <c r="IP132" s="12">
        <v>15</v>
      </c>
      <c r="IQ132" s="17">
        <v>14</v>
      </c>
      <c r="IR132" s="26">
        <f t="shared" si="61"/>
        <v>83</v>
      </c>
      <c r="IU132" s="7"/>
    </row>
    <row r="133" spans="1:255" ht="12.75" customHeight="1" x14ac:dyDescent="0.2">
      <c r="A133" s="26">
        <v>2014</v>
      </c>
      <c r="B133" s="26">
        <v>100051003</v>
      </c>
      <c r="C133" s="88">
        <f>INDEX(Sites!$A:$N,MATCH($B133,Sites!$A:$A,0),2)</f>
        <v>38.7791</v>
      </c>
      <c r="D133" s="26" t="str">
        <f>INDEX(Sites!$A:$N,MATCH($B133,Sites!$A:$A,0),4)</f>
        <v>DE</v>
      </c>
      <c r="E133" s="26" t="str">
        <f>INDEX(Sites!$A:$N,MATCH($B133,Sites!$A:$A,0),10)</f>
        <v>0.0</v>
      </c>
      <c r="F133" s="148" t="str">
        <f>INDEX(Sites!$A:$N,MATCH($B133,Sites!$A:$A,0),6)</f>
        <v>Sussex (LEWES)</v>
      </c>
      <c r="G133" s="18">
        <v>40</v>
      </c>
      <c r="H133" s="12">
        <v>34</v>
      </c>
      <c r="I133" s="12">
        <v>41</v>
      </c>
      <c r="J133" s="12">
        <v>36</v>
      </c>
      <c r="K133" s="12">
        <v>36</v>
      </c>
      <c r="L133" s="12">
        <v>42</v>
      </c>
      <c r="M133" s="12">
        <v>42</v>
      </c>
      <c r="N133" s="12">
        <v>46</v>
      </c>
      <c r="O133" s="12">
        <v>50</v>
      </c>
      <c r="P133" s="12">
        <v>43</v>
      </c>
      <c r="Q133" s="12">
        <v>54</v>
      </c>
      <c r="R133" s="12">
        <v>48</v>
      </c>
      <c r="S133" s="12">
        <v>42</v>
      </c>
      <c r="T133" s="12">
        <v>47</v>
      </c>
      <c r="U133" s="12">
        <v>53</v>
      </c>
      <c r="V133" s="12">
        <v>44</v>
      </c>
      <c r="W133" s="12">
        <v>39</v>
      </c>
      <c r="X133" s="12">
        <v>44</v>
      </c>
      <c r="Y133" s="12">
        <v>43</v>
      </c>
      <c r="Z133" s="12">
        <v>45</v>
      </c>
      <c r="AA133" s="12">
        <v>44</v>
      </c>
      <c r="AB133" s="12">
        <v>56</v>
      </c>
      <c r="AC133" s="12">
        <v>44</v>
      </c>
      <c r="AD133" s="12">
        <v>36</v>
      </c>
      <c r="AE133" s="12">
        <v>44</v>
      </c>
      <c r="AF133" s="12">
        <v>45</v>
      </c>
      <c r="AG133" s="12">
        <v>48</v>
      </c>
      <c r="AH133" s="12">
        <v>48</v>
      </c>
      <c r="AI133" s="12">
        <v>42</v>
      </c>
      <c r="AJ133" s="12">
        <v>39</v>
      </c>
      <c r="AK133" s="12">
        <v>50</v>
      </c>
      <c r="AL133" s="12">
        <v>49</v>
      </c>
      <c r="AM133" s="12">
        <v>43</v>
      </c>
      <c r="AN133" s="12">
        <v>49</v>
      </c>
      <c r="AO133" s="12">
        <v>50</v>
      </c>
      <c r="AP133" s="12">
        <v>48</v>
      </c>
      <c r="AQ133" s="12">
        <v>50</v>
      </c>
      <c r="AR133" s="12">
        <v>46</v>
      </c>
      <c r="AS133" s="12">
        <v>46</v>
      </c>
      <c r="AT133" s="12">
        <v>61</v>
      </c>
      <c r="AU133" s="12">
        <v>61</v>
      </c>
      <c r="AV133" s="12">
        <v>65</v>
      </c>
      <c r="AW133" s="12">
        <v>58</v>
      </c>
      <c r="AX133" s="12">
        <v>56</v>
      </c>
      <c r="AY133" s="12">
        <v>46</v>
      </c>
      <c r="AZ133" s="12">
        <v>39</v>
      </c>
      <c r="BA133" s="12">
        <v>47</v>
      </c>
      <c r="BB133" s="12">
        <v>49</v>
      </c>
      <c r="BC133" s="12">
        <v>49</v>
      </c>
      <c r="BD133" s="12">
        <v>53</v>
      </c>
      <c r="BE133" s="12">
        <v>49</v>
      </c>
      <c r="BF133" s="12">
        <v>47</v>
      </c>
      <c r="BG133" s="12">
        <v>61</v>
      </c>
      <c r="BH133" s="12">
        <v>43</v>
      </c>
      <c r="BI133" s="12">
        <v>55</v>
      </c>
      <c r="BJ133" s="12">
        <v>59</v>
      </c>
      <c r="BK133" s="12">
        <v>55</v>
      </c>
      <c r="BL133" s="12">
        <v>52</v>
      </c>
      <c r="BM133" s="12">
        <v>43</v>
      </c>
      <c r="BN133" s="12">
        <v>43</v>
      </c>
      <c r="BO133" s="12">
        <v>44</v>
      </c>
      <c r="BP133" s="12" t="s">
        <v>78</v>
      </c>
      <c r="BQ133" s="12">
        <v>54</v>
      </c>
      <c r="BR133" s="12">
        <v>54</v>
      </c>
      <c r="BS133" s="12">
        <v>52</v>
      </c>
      <c r="BT133" s="12">
        <v>48</v>
      </c>
      <c r="BU133" s="12">
        <v>54</v>
      </c>
      <c r="BV133" s="12">
        <v>53</v>
      </c>
      <c r="BW133" s="12">
        <v>54</v>
      </c>
      <c r="BX133" s="12">
        <v>49</v>
      </c>
      <c r="BY133" s="12">
        <v>51</v>
      </c>
      <c r="BZ133" s="12">
        <v>65</v>
      </c>
      <c r="CA133" s="12">
        <v>56</v>
      </c>
      <c r="CB133" s="12">
        <v>45</v>
      </c>
      <c r="CC133" s="12">
        <v>32</v>
      </c>
      <c r="CD133" s="12">
        <v>32</v>
      </c>
      <c r="CE133" s="12">
        <v>30</v>
      </c>
      <c r="CF133" s="12">
        <v>50</v>
      </c>
      <c r="CG133" s="12">
        <v>53</v>
      </c>
      <c r="CH133" s="12">
        <v>63</v>
      </c>
      <c r="CI133" s="12">
        <v>67</v>
      </c>
      <c r="CJ133" s="12">
        <v>53</v>
      </c>
      <c r="CK133" s="12">
        <v>58</v>
      </c>
      <c r="CL133" s="12">
        <v>54</v>
      </c>
      <c r="CM133" s="12">
        <v>46</v>
      </c>
      <c r="CN133" s="12">
        <v>51</v>
      </c>
      <c r="CO133" s="12">
        <v>58</v>
      </c>
      <c r="CP133" s="12">
        <v>62</v>
      </c>
      <c r="CQ133" s="12">
        <v>36</v>
      </c>
      <c r="CR133" s="12">
        <v>33</v>
      </c>
      <c r="CS133" s="12">
        <v>41</v>
      </c>
      <c r="CT133" s="12">
        <v>48</v>
      </c>
      <c r="CU133" s="12">
        <v>49</v>
      </c>
      <c r="CV133" s="12">
        <v>49</v>
      </c>
      <c r="CW133" s="12">
        <v>60</v>
      </c>
      <c r="CX133" s="12">
        <v>72</v>
      </c>
      <c r="CY133" s="12">
        <v>49</v>
      </c>
      <c r="CZ133" s="12">
        <v>46</v>
      </c>
      <c r="DA133" s="12">
        <v>51</v>
      </c>
      <c r="DB133" s="12">
        <v>57</v>
      </c>
      <c r="DC133" s="12">
        <v>45</v>
      </c>
      <c r="DD133" s="12">
        <v>37</v>
      </c>
      <c r="DE133" s="12">
        <v>31</v>
      </c>
      <c r="DF133" s="12">
        <v>28</v>
      </c>
      <c r="DG133" s="12">
        <v>38</v>
      </c>
      <c r="DH133" s="12">
        <v>53</v>
      </c>
      <c r="DI133" s="12">
        <v>42</v>
      </c>
      <c r="DJ133" s="12">
        <v>67</v>
      </c>
      <c r="DK133" s="12">
        <v>62</v>
      </c>
      <c r="DL133" s="12">
        <v>70</v>
      </c>
      <c r="DM133" s="12">
        <v>55</v>
      </c>
      <c r="DN133" s="12">
        <v>60</v>
      </c>
      <c r="DO133" s="12">
        <v>57</v>
      </c>
      <c r="DP133" s="12">
        <v>53</v>
      </c>
      <c r="DQ133" s="12">
        <v>41</v>
      </c>
      <c r="DR133" s="12">
        <v>46</v>
      </c>
      <c r="DS133" s="12" t="s">
        <v>78</v>
      </c>
      <c r="DT133" s="12" t="s">
        <v>78</v>
      </c>
      <c r="DU133" s="12" t="s">
        <v>78</v>
      </c>
      <c r="DV133" s="12">
        <v>45</v>
      </c>
      <c r="DW133" s="12">
        <v>41</v>
      </c>
      <c r="DX133" s="12">
        <v>37</v>
      </c>
      <c r="DY133" s="12">
        <v>48</v>
      </c>
      <c r="DZ133" s="12">
        <v>55</v>
      </c>
      <c r="EA133" s="12">
        <v>33</v>
      </c>
      <c r="EB133" s="12">
        <v>40</v>
      </c>
      <c r="EC133" s="12">
        <v>43</v>
      </c>
      <c r="ED133" s="12">
        <v>47</v>
      </c>
      <c r="EE133" s="12">
        <v>57</v>
      </c>
      <c r="EF133" s="12">
        <v>58</v>
      </c>
      <c r="EG133" s="12">
        <v>50</v>
      </c>
      <c r="EH133" s="12">
        <v>45</v>
      </c>
      <c r="EI133" s="12">
        <v>51</v>
      </c>
      <c r="EJ133" s="12">
        <v>53</v>
      </c>
      <c r="EK133" s="12">
        <v>44</v>
      </c>
      <c r="EL133" s="12">
        <v>40</v>
      </c>
      <c r="EM133" s="12">
        <v>44</v>
      </c>
      <c r="EN133" s="12">
        <v>51</v>
      </c>
      <c r="EO133" s="12">
        <v>55</v>
      </c>
      <c r="EP133" s="12">
        <v>47</v>
      </c>
      <c r="EQ133" s="12">
        <v>46</v>
      </c>
      <c r="ER133" s="12">
        <v>47</v>
      </c>
      <c r="ES133" s="12">
        <v>42</v>
      </c>
      <c r="ET133" s="12">
        <v>49</v>
      </c>
      <c r="EU133" s="12">
        <v>37</v>
      </c>
      <c r="EV133" s="12">
        <v>38</v>
      </c>
      <c r="EW133" s="12">
        <v>49</v>
      </c>
      <c r="EX133" s="12">
        <v>38</v>
      </c>
      <c r="EY133" s="12">
        <v>41</v>
      </c>
      <c r="EZ133" s="12">
        <v>52</v>
      </c>
      <c r="FA133" s="12">
        <v>36</v>
      </c>
      <c r="FB133" s="12">
        <v>45</v>
      </c>
      <c r="FC133" s="12">
        <v>47</v>
      </c>
      <c r="FD133" s="12">
        <v>49</v>
      </c>
      <c r="FE133" s="12">
        <v>50</v>
      </c>
      <c r="FF133" s="12">
        <v>39</v>
      </c>
      <c r="FG133" s="12">
        <v>49</v>
      </c>
      <c r="FH133" s="12">
        <v>64</v>
      </c>
      <c r="FI133" s="12">
        <v>65</v>
      </c>
      <c r="FJ133" s="12">
        <v>48</v>
      </c>
      <c r="FK133" s="12">
        <v>43</v>
      </c>
      <c r="FL133" s="12">
        <v>53</v>
      </c>
      <c r="FM133" s="12">
        <v>54</v>
      </c>
      <c r="FN133" s="12">
        <v>48</v>
      </c>
      <c r="FO133" s="12">
        <v>34</v>
      </c>
      <c r="FP133" s="12">
        <v>51</v>
      </c>
      <c r="FQ133" s="12">
        <v>41</v>
      </c>
      <c r="FR133" s="12">
        <v>49</v>
      </c>
      <c r="FS133" s="12">
        <v>58</v>
      </c>
      <c r="FT133" s="12">
        <v>51</v>
      </c>
      <c r="FU133" s="12">
        <v>34</v>
      </c>
      <c r="FV133" s="12">
        <v>54</v>
      </c>
      <c r="FW133" s="12">
        <v>53</v>
      </c>
      <c r="FX133" s="12">
        <v>45</v>
      </c>
      <c r="FY133" s="12">
        <v>43</v>
      </c>
      <c r="FZ133" s="12">
        <v>34</v>
      </c>
      <c r="GA133" s="12">
        <v>31</v>
      </c>
      <c r="GB133" s="12">
        <v>40</v>
      </c>
      <c r="GC133" s="12">
        <v>40</v>
      </c>
      <c r="GD133" s="12">
        <v>59</v>
      </c>
      <c r="GE133" s="12">
        <v>49</v>
      </c>
      <c r="GF133" s="12">
        <v>40</v>
      </c>
      <c r="GG133" s="12">
        <v>47</v>
      </c>
      <c r="GH133" s="12">
        <v>35</v>
      </c>
      <c r="GI133" s="12" t="s">
        <v>78</v>
      </c>
      <c r="GJ133" s="12" t="s">
        <v>78</v>
      </c>
      <c r="GK133" s="12">
        <v>52</v>
      </c>
      <c r="GL133" s="12">
        <v>56</v>
      </c>
      <c r="GM133" s="12">
        <v>38</v>
      </c>
      <c r="GN133" s="12">
        <v>42</v>
      </c>
      <c r="GO133" s="12">
        <v>37</v>
      </c>
      <c r="GP133" s="12">
        <v>34</v>
      </c>
      <c r="GQ133" s="12">
        <v>31</v>
      </c>
      <c r="GR133" s="12">
        <v>35</v>
      </c>
      <c r="GS133" s="12">
        <v>39</v>
      </c>
      <c r="GT133" s="12">
        <v>46</v>
      </c>
      <c r="GU133" s="12">
        <v>36</v>
      </c>
      <c r="GV133" s="12">
        <v>35</v>
      </c>
      <c r="GW133" s="12">
        <v>43</v>
      </c>
      <c r="GX133" s="12">
        <v>59</v>
      </c>
      <c r="GY133" s="12">
        <v>45</v>
      </c>
      <c r="GZ133" s="12">
        <v>51</v>
      </c>
      <c r="HA133" s="12">
        <v>40</v>
      </c>
      <c r="HB133" s="12">
        <v>41</v>
      </c>
      <c r="HC133" s="12">
        <v>33</v>
      </c>
      <c r="HD133" s="12">
        <v>33</v>
      </c>
      <c r="HE133" s="12">
        <v>34</v>
      </c>
      <c r="HF133" s="12">
        <v>33</v>
      </c>
      <c r="HG133" s="12">
        <v>33</v>
      </c>
      <c r="HH133" s="12">
        <v>40</v>
      </c>
      <c r="HI133" s="12">
        <v>43</v>
      </c>
      <c r="HJ133" s="12">
        <v>42</v>
      </c>
      <c r="HK133" s="12">
        <v>35</v>
      </c>
      <c r="HL133" s="12">
        <v>45</v>
      </c>
      <c r="HM133" s="12">
        <v>36</v>
      </c>
      <c r="HN133" s="12">
        <v>29</v>
      </c>
      <c r="HO133" s="12">
        <v>38</v>
      </c>
      <c r="HP133" s="12">
        <v>38</v>
      </c>
      <c r="HQ133" s="12">
        <v>29</v>
      </c>
      <c r="HR133" s="12">
        <v>41</v>
      </c>
      <c r="HS133" s="12">
        <v>46</v>
      </c>
      <c r="HT133" s="12">
        <v>47</v>
      </c>
      <c r="HU133" s="12">
        <v>45</v>
      </c>
      <c r="HV133" s="12">
        <v>37</v>
      </c>
      <c r="HW133" s="12">
        <v>36</v>
      </c>
      <c r="HX133" s="12">
        <v>39</v>
      </c>
      <c r="HY133" s="12">
        <v>33</v>
      </c>
      <c r="HZ133" s="12">
        <v>37</v>
      </c>
      <c r="IA133" s="12">
        <v>33</v>
      </c>
      <c r="IB133" s="12">
        <v>35</v>
      </c>
      <c r="IC133" s="12">
        <v>34</v>
      </c>
      <c r="ID133" s="12">
        <v>39</v>
      </c>
      <c r="IE133" s="12">
        <v>33</v>
      </c>
      <c r="IF133" s="12">
        <v>39</v>
      </c>
      <c r="IG133" s="12">
        <v>36</v>
      </c>
      <c r="IH133" s="12">
        <v>31</v>
      </c>
      <c r="II133" s="12">
        <v>26</v>
      </c>
      <c r="IJ133" s="12">
        <v>40</v>
      </c>
      <c r="IK133" s="12">
        <v>51</v>
      </c>
      <c r="IL133" s="12">
        <v>44</v>
      </c>
      <c r="IM133" s="12">
        <v>44</v>
      </c>
      <c r="IN133" s="12">
        <v>52</v>
      </c>
      <c r="IO133" s="12">
        <v>39</v>
      </c>
      <c r="IP133" s="12">
        <v>26</v>
      </c>
      <c r="IQ133" s="17">
        <v>22</v>
      </c>
      <c r="IR133" s="26">
        <f t="shared" si="61"/>
        <v>72</v>
      </c>
      <c r="IU133" s="7"/>
    </row>
    <row r="134" spans="1:255" ht="12.75" customHeight="1" x14ac:dyDescent="0.2">
      <c r="A134" s="26">
        <v>2014</v>
      </c>
      <c r="B134" s="26">
        <v>100051002</v>
      </c>
      <c r="C134" s="88">
        <f>INDEX(Sites!$A:$N,MATCH($B134,Sites!$A:$A,0),2)</f>
        <v>38.6539</v>
      </c>
      <c r="D134" s="26" t="str">
        <f>INDEX(Sites!$A:$N,MATCH($B134,Sites!$A:$A,0),4)</f>
        <v>DE</v>
      </c>
      <c r="E134" s="26" t="str">
        <f>INDEX(Sites!$A:$N,MATCH($B134,Sites!$A:$A,0),10)</f>
        <v>0.0</v>
      </c>
      <c r="F134" s="148" t="str">
        <f>INDEX(Sites!$A:$N,MATCH($B134,Sites!$A:$A,0),6)</f>
        <v>Sussex (SEAFORD)</v>
      </c>
      <c r="G134" s="18">
        <v>44</v>
      </c>
      <c r="H134" s="12">
        <v>40</v>
      </c>
      <c r="I134" s="12">
        <v>41</v>
      </c>
      <c r="J134" s="12">
        <v>33</v>
      </c>
      <c r="K134" s="12">
        <v>37</v>
      </c>
      <c r="L134" s="12">
        <v>41</v>
      </c>
      <c r="M134" s="12">
        <v>40</v>
      </c>
      <c r="N134" s="12">
        <v>41</v>
      </c>
      <c r="O134" s="12">
        <v>50</v>
      </c>
      <c r="P134" s="12">
        <v>38</v>
      </c>
      <c r="Q134" s="12">
        <v>55</v>
      </c>
      <c r="R134" s="12">
        <v>46</v>
      </c>
      <c r="S134" s="12">
        <v>39</v>
      </c>
      <c r="T134" s="12">
        <v>45</v>
      </c>
      <c r="U134" s="12">
        <v>52</v>
      </c>
      <c r="V134" s="12">
        <v>43</v>
      </c>
      <c r="W134" s="12">
        <v>36</v>
      </c>
      <c r="X134" s="12">
        <v>43</v>
      </c>
      <c r="Y134" s="12">
        <v>40</v>
      </c>
      <c r="Z134" s="12">
        <v>44</v>
      </c>
      <c r="AA134" s="12">
        <v>41</v>
      </c>
      <c r="AB134" s="12">
        <v>54</v>
      </c>
      <c r="AC134" s="12">
        <v>44</v>
      </c>
      <c r="AD134" s="12">
        <v>36</v>
      </c>
      <c r="AE134" s="12">
        <v>40</v>
      </c>
      <c r="AF134" s="12">
        <v>45</v>
      </c>
      <c r="AG134" s="12">
        <v>45</v>
      </c>
      <c r="AH134" s="12">
        <v>46</v>
      </c>
      <c r="AI134" s="12">
        <v>39</v>
      </c>
      <c r="AJ134" s="12">
        <v>39</v>
      </c>
      <c r="AK134" s="12">
        <v>51</v>
      </c>
      <c r="AL134" s="12">
        <v>47</v>
      </c>
      <c r="AM134" s="12">
        <v>49</v>
      </c>
      <c r="AN134" s="12">
        <v>47</v>
      </c>
      <c r="AO134" s="12">
        <v>48</v>
      </c>
      <c r="AP134" s="12">
        <v>47</v>
      </c>
      <c r="AQ134" s="12">
        <v>49</v>
      </c>
      <c r="AR134" s="12">
        <v>43</v>
      </c>
      <c r="AS134" s="12">
        <v>46</v>
      </c>
      <c r="AT134" s="12">
        <v>59</v>
      </c>
      <c r="AU134" s="12">
        <v>58</v>
      </c>
      <c r="AV134" s="12">
        <v>63</v>
      </c>
      <c r="AW134" s="12">
        <v>58</v>
      </c>
      <c r="AX134" s="12">
        <v>53</v>
      </c>
      <c r="AY134" s="12">
        <v>46</v>
      </c>
      <c r="AZ134" s="12">
        <v>36</v>
      </c>
      <c r="BA134" s="12">
        <v>46</v>
      </c>
      <c r="BB134" s="12">
        <v>47</v>
      </c>
      <c r="BC134" s="12">
        <v>48</v>
      </c>
      <c r="BD134" s="12">
        <v>56</v>
      </c>
      <c r="BE134" s="12">
        <v>48</v>
      </c>
      <c r="BF134" s="12">
        <v>49</v>
      </c>
      <c r="BG134" s="12">
        <v>59</v>
      </c>
      <c r="BH134" s="12">
        <v>41</v>
      </c>
      <c r="BI134" s="12">
        <v>54</v>
      </c>
      <c r="BJ134" s="12">
        <v>57</v>
      </c>
      <c r="BK134" s="12">
        <v>52</v>
      </c>
      <c r="BL134" s="12">
        <v>52</v>
      </c>
      <c r="BM134" s="12">
        <v>43</v>
      </c>
      <c r="BN134" s="12">
        <v>41</v>
      </c>
      <c r="BO134" s="12">
        <v>39</v>
      </c>
      <c r="BP134" s="12">
        <v>39</v>
      </c>
      <c r="BQ134" s="12">
        <v>51</v>
      </c>
      <c r="BR134" s="12">
        <v>55</v>
      </c>
      <c r="BS134" s="12">
        <v>52</v>
      </c>
      <c r="BT134" s="12">
        <v>50</v>
      </c>
      <c r="BU134" s="12">
        <v>55</v>
      </c>
      <c r="BV134" s="12">
        <v>40</v>
      </c>
      <c r="BW134" s="12">
        <v>57</v>
      </c>
      <c r="BX134" s="12">
        <v>47</v>
      </c>
      <c r="BY134" s="12">
        <v>47</v>
      </c>
      <c r="BZ134" s="12">
        <v>62</v>
      </c>
      <c r="CA134" s="12">
        <v>57</v>
      </c>
      <c r="CB134" s="12">
        <v>52</v>
      </c>
      <c r="CC134" s="12">
        <v>27</v>
      </c>
      <c r="CD134" s="12">
        <v>26</v>
      </c>
      <c r="CE134" s="12">
        <v>30</v>
      </c>
      <c r="CF134" s="12">
        <v>54</v>
      </c>
      <c r="CG134" s="12">
        <v>51</v>
      </c>
      <c r="CH134" s="12">
        <v>61</v>
      </c>
      <c r="CI134" s="12">
        <v>63</v>
      </c>
      <c r="CJ134" s="12">
        <v>52</v>
      </c>
      <c r="CK134" s="12">
        <v>62</v>
      </c>
      <c r="CL134" s="12">
        <v>53</v>
      </c>
      <c r="CM134" s="12">
        <v>45</v>
      </c>
      <c r="CN134" s="12">
        <v>54</v>
      </c>
      <c r="CO134" s="12">
        <v>57</v>
      </c>
      <c r="CP134" s="12">
        <v>59</v>
      </c>
      <c r="CQ134" s="12">
        <v>40</v>
      </c>
      <c r="CR134" s="12">
        <v>28</v>
      </c>
      <c r="CS134" s="12">
        <v>39</v>
      </c>
      <c r="CT134" s="12">
        <v>49</v>
      </c>
      <c r="CU134" s="12">
        <v>51</v>
      </c>
      <c r="CV134" s="12">
        <v>47</v>
      </c>
      <c r="CW134" s="12">
        <v>57</v>
      </c>
      <c r="CX134" s="12">
        <v>65</v>
      </c>
      <c r="CY134" s="12">
        <v>50</v>
      </c>
      <c r="CZ134" s="12">
        <v>46</v>
      </c>
      <c r="DA134" s="12">
        <v>45</v>
      </c>
      <c r="DB134" s="12">
        <v>55</v>
      </c>
      <c r="DC134" s="12">
        <v>50</v>
      </c>
      <c r="DD134" s="12">
        <v>36</v>
      </c>
      <c r="DE134" s="12">
        <v>34</v>
      </c>
      <c r="DF134" s="12">
        <v>25</v>
      </c>
      <c r="DG134" s="12">
        <v>37</v>
      </c>
      <c r="DH134" s="12">
        <v>51</v>
      </c>
      <c r="DI134" s="12">
        <v>52</v>
      </c>
      <c r="DJ134" s="12">
        <v>57</v>
      </c>
      <c r="DK134" s="12">
        <v>64</v>
      </c>
      <c r="DL134" s="12">
        <v>66</v>
      </c>
      <c r="DM134" s="12">
        <v>52</v>
      </c>
      <c r="DN134" s="12">
        <v>54</v>
      </c>
      <c r="DO134" s="12">
        <v>53</v>
      </c>
      <c r="DP134" s="12">
        <v>51</v>
      </c>
      <c r="DQ134" s="12">
        <v>42</v>
      </c>
      <c r="DR134" s="12">
        <v>44</v>
      </c>
      <c r="DS134" s="12">
        <v>39</v>
      </c>
      <c r="DT134" s="12">
        <v>51</v>
      </c>
      <c r="DU134" s="12">
        <v>36</v>
      </c>
      <c r="DV134" s="12">
        <v>48</v>
      </c>
      <c r="DW134" s="12">
        <v>47</v>
      </c>
      <c r="DX134" s="12">
        <v>46</v>
      </c>
      <c r="DY134" s="12">
        <v>47</v>
      </c>
      <c r="DZ134" s="12">
        <v>51</v>
      </c>
      <c r="EA134" s="12">
        <v>36</v>
      </c>
      <c r="EB134" s="12">
        <v>39</v>
      </c>
      <c r="EC134" s="12">
        <v>45</v>
      </c>
      <c r="ED134" s="12">
        <v>47</v>
      </c>
      <c r="EE134" s="12">
        <v>56</v>
      </c>
      <c r="EF134" s="12">
        <v>59</v>
      </c>
      <c r="EG134" s="12">
        <v>47</v>
      </c>
      <c r="EH134" s="12">
        <v>43</v>
      </c>
      <c r="EI134" s="12">
        <v>52</v>
      </c>
      <c r="EJ134" s="12">
        <v>48</v>
      </c>
      <c r="EK134" s="12">
        <v>41</v>
      </c>
      <c r="EL134" s="12">
        <v>44</v>
      </c>
      <c r="EM134" s="12">
        <v>43</v>
      </c>
      <c r="EN134" s="12">
        <v>50</v>
      </c>
      <c r="EO134" s="12">
        <v>52</v>
      </c>
      <c r="EP134" s="12">
        <v>48</v>
      </c>
      <c r="EQ134" s="12">
        <v>49</v>
      </c>
      <c r="ER134" s="12">
        <v>41</v>
      </c>
      <c r="ES134" s="12">
        <v>44</v>
      </c>
      <c r="ET134" s="12">
        <v>56</v>
      </c>
      <c r="EU134" s="12">
        <v>38</v>
      </c>
      <c r="EV134" s="12">
        <v>32</v>
      </c>
      <c r="EW134" s="12">
        <v>44</v>
      </c>
      <c r="EX134" s="12">
        <v>43</v>
      </c>
      <c r="EY134" s="12">
        <v>43</v>
      </c>
      <c r="EZ134" s="12">
        <v>52</v>
      </c>
      <c r="FA134" s="12">
        <v>42</v>
      </c>
      <c r="FB134" s="12">
        <v>44</v>
      </c>
      <c r="FC134" s="12">
        <v>49</v>
      </c>
      <c r="FD134" s="12">
        <v>44</v>
      </c>
      <c r="FE134" s="12">
        <v>43</v>
      </c>
      <c r="FF134" s="12">
        <v>37</v>
      </c>
      <c r="FG134" s="12">
        <v>54</v>
      </c>
      <c r="FH134" s="12">
        <v>61</v>
      </c>
      <c r="FI134" s="12">
        <v>55</v>
      </c>
      <c r="FJ134" s="12">
        <v>43</v>
      </c>
      <c r="FK134" s="12">
        <v>40</v>
      </c>
      <c r="FL134" s="12">
        <v>55</v>
      </c>
      <c r="FM134" s="12">
        <v>47</v>
      </c>
      <c r="FN134" s="12">
        <v>41</v>
      </c>
      <c r="FO134" s="12">
        <v>29</v>
      </c>
      <c r="FP134" s="12">
        <v>51</v>
      </c>
      <c r="FQ134" s="12">
        <v>42</v>
      </c>
      <c r="FR134" s="12">
        <v>54</v>
      </c>
      <c r="FS134" s="12">
        <v>51</v>
      </c>
      <c r="FT134" s="12">
        <v>50</v>
      </c>
      <c r="FU134" s="12">
        <v>34</v>
      </c>
      <c r="FV134" s="12">
        <v>47</v>
      </c>
      <c r="FW134" s="12">
        <v>55</v>
      </c>
      <c r="FX134" s="12">
        <v>40</v>
      </c>
      <c r="FY134" s="12">
        <v>42</v>
      </c>
      <c r="FZ134" s="12">
        <v>29</v>
      </c>
      <c r="GA134" s="12">
        <v>30</v>
      </c>
      <c r="GB134" s="12">
        <v>34</v>
      </c>
      <c r="GC134" s="12">
        <v>35</v>
      </c>
      <c r="GD134" s="12">
        <v>57</v>
      </c>
      <c r="GE134" s="12">
        <v>51</v>
      </c>
      <c r="GF134" s="12">
        <v>41</v>
      </c>
      <c r="GG134" s="12">
        <v>43</v>
      </c>
      <c r="GH134" s="12">
        <v>33</v>
      </c>
      <c r="GI134" s="12">
        <v>35</v>
      </c>
      <c r="GJ134" s="12">
        <v>33</v>
      </c>
      <c r="GK134" s="12">
        <v>51</v>
      </c>
      <c r="GL134" s="12">
        <v>54</v>
      </c>
      <c r="GM134" s="12">
        <v>40</v>
      </c>
      <c r="GN134" s="12">
        <v>44</v>
      </c>
      <c r="GO134" s="12">
        <v>39</v>
      </c>
      <c r="GP134" s="12">
        <v>25</v>
      </c>
      <c r="GQ134" s="12">
        <v>30</v>
      </c>
      <c r="GR134" s="12">
        <v>35</v>
      </c>
      <c r="GS134" s="12">
        <v>41</v>
      </c>
      <c r="GT134" s="12">
        <v>45</v>
      </c>
      <c r="GU134" s="12">
        <v>26</v>
      </c>
      <c r="GV134" s="12">
        <v>34</v>
      </c>
      <c r="GW134" s="12">
        <v>40</v>
      </c>
      <c r="GX134" s="12">
        <v>56</v>
      </c>
      <c r="GY134" s="12">
        <v>45</v>
      </c>
      <c r="GZ134" s="12">
        <v>51</v>
      </c>
      <c r="HA134" s="12">
        <v>41</v>
      </c>
      <c r="HB134" s="12">
        <v>42</v>
      </c>
      <c r="HC134" s="12">
        <v>33</v>
      </c>
      <c r="HD134" s="12">
        <v>35</v>
      </c>
      <c r="HE134" s="12">
        <v>30</v>
      </c>
      <c r="HF134" s="12">
        <v>29</v>
      </c>
      <c r="HG134" s="12">
        <v>26</v>
      </c>
      <c r="HH134" s="12">
        <v>41</v>
      </c>
      <c r="HI134" s="12">
        <v>40</v>
      </c>
      <c r="HJ134" s="12">
        <v>45</v>
      </c>
      <c r="HK134" s="12">
        <v>32</v>
      </c>
      <c r="HL134" s="12">
        <v>40</v>
      </c>
      <c r="HM134" s="12">
        <v>34</v>
      </c>
      <c r="HN134" s="12">
        <v>30</v>
      </c>
      <c r="HO134" s="12">
        <v>35</v>
      </c>
      <c r="HP134" s="12">
        <v>35</v>
      </c>
      <c r="HQ134" s="12">
        <v>31</v>
      </c>
      <c r="HR134" s="12">
        <v>39</v>
      </c>
      <c r="HS134" s="12">
        <v>46</v>
      </c>
      <c r="HT134" s="12">
        <v>46</v>
      </c>
      <c r="HU134" s="12">
        <v>46</v>
      </c>
      <c r="HV134" s="12">
        <v>24</v>
      </c>
      <c r="HW134" s="12">
        <v>25</v>
      </c>
      <c r="HX134" s="12">
        <v>37</v>
      </c>
      <c r="HY134" s="12">
        <v>23</v>
      </c>
      <c r="HZ134" s="12">
        <v>35</v>
      </c>
      <c r="IA134" s="12">
        <v>31</v>
      </c>
      <c r="IB134" s="12">
        <v>34</v>
      </c>
      <c r="IC134" s="12">
        <v>34</v>
      </c>
      <c r="ID134" s="12">
        <v>39</v>
      </c>
      <c r="IE134" s="12">
        <v>33</v>
      </c>
      <c r="IF134" s="12">
        <v>39</v>
      </c>
      <c r="IG134" s="12">
        <v>41</v>
      </c>
      <c r="IH134" s="12">
        <v>18</v>
      </c>
      <c r="II134" s="12">
        <v>18</v>
      </c>
      <c r="IJ134" s="12">
        <v>27</v>
      </c>
      <c r="IK134" s="12">
        <v>36</v>
      </c>
      <c r="IL134" s="12">
        <v>33</v>
      </c>
      <c r="IM134" s="12">
        <v>42</v>
      </c>
      <c r="IN134" s="12">
        <v>51</v>
      </c>
      <c r="IO134" s="12">
        <v>39</v>
      </c>
      <c r="IP134" s="12">
        <v>28</v>
      </c>
      <c r="IQ134" s="17">
        <v>21</v>
      </c>
      <c r="IR134" s="26">
        <f t="shared" si="61"/>
        <v>66</v>
      </c>
      <c r="IU134" s="7"/>
    </row>
    <row r="135" spans="1:255" ht="12.75" customHeight="1" x14ac:dyDescent="0.2">
      <c r="A135" s="26">
        <v>2014</v>
      </c>
      <c r="B135" s="26">
        <v>240150003</v>
      </c>
      <c r="C135" s="88">
        <f>INDEX(Sites!$A:$N,MATCH($B135,Sites!$A:$A,0),2)</f>
        <v>39.701444000000002</v>
      </c>
      <c r="D135" s="26" t="str">
        <f>INDEX(Sites!$A:$N,MATCH($B135,Sites!$A:$A,0),4)</f>
        <v>MD</v>
      </c>
      <c r="E135" s="26" t="str">
        <f>INDEX(Sites!$A:$N,MATCH($B135,Sites!$A:$A,0),10)</f>
        <v>128.0</v>
      </c>
      <c r="F135" s="148" t="str">
        <f>INDEX(Sites!$A:$N,MATCH($B135,Sites!$A:$A,0),6)</f>
        <v>Cecil (Fair Hill)</v>
      </c>
      <c r="G135" s="18" t="s">
        <v>78</v>
      </c>
      <c r="H135" s="12" t="s">
        <v>78</v>
      </c>
      <c r="I135" s="12" t="s">
        <v>78</v>
      </c>
      <c r="J135" s="12" t="s">
        <v>78</v>
      </c>
      <c r="K135" s="12" t="s">
        <v>78</v>
      </c>
      <c r="L135" s="12" t="s">
        <v>78</v>
      </c>
      <c r="M135" s="12" t="s">
        <v>78</v>
      </c>
      <c r="N135" s="12" t="s">
        <v>78</v>
      </c>
      <c r="O135" s="12" t="s">
        <v>78</v>
      </c>
      <c r="P135" s="12" t="s">
        <v>78</v>
      </c>
      <c r="Q135" s="12" t="s">
        <v>78</v>
      </c>
      <c r="R135" s="12" t="s">
        <v>78</v>
      </c>
      <c r="S135" s="12" t="s">
        <v>78</v>
      </c>
      <c r="T135" s="12" t="s">
        <v>78</v>
      </c>
      <c r="U135" s="12" t="s">
        <v>78</v>
      </c>
      <c r="V135" s="12" t="s">
        <v>78</v>
      </c>
      <c r="W135" s="12" t="s">
        <v>78</v>
      </c>
      <c r="X135" s="12" t="s">
        <v>78</v>
      </c>
      <c r="Y135" s="12" t="s">
        <v>78</v>
      </c>
      <c r="Z135" s="12" t="s">
        <v>78</v>
      </c>
      <c r="AA135" s="12" t="s">
        <v>78</v>
      </c>
      <c r="AB135" s="12" t="s">
        <v>78</v>
      </c>
      <c r="AC135" s="12" t="s">
        <v>78</v>
      </c>
      <c r="AD135" s="12" t="s">
        <v>78</v>
      </c>
      <c r="AE135" s="12" t="s">
        <v>78</v>
      </c>
      <c r="AF135" s="12" t="s">
        <v>78</v>
      </c>
      <c r="AG135" s="12" t="s">
        <v>78</v>
      </c>
      <c r="AH135" s="12" t="s">
        <v>78</v>
      </c>
      <c r="AI135" s="12" t="s">
        <v>78</v>
      </c>
      <c r="AJ135" s="12" t="s">
        <v>78</v>
      </c>
      <c r="AK135" s="12" t="s">
        <v>78</v>
      </c>
      <c r="AL135" s="12">
        <v>49</v>
      </c>
      <c r="AM135" s="12">
        <v>44</v>
      </c>
      <c r="AN135" s="12">
        <v>45</v>
      </c>
      <c r="AO135" s="12">
        <v>46</v>
      </c>
      <c r="AP135" s="12">
        <v>45</v>
      </c>
      <c r="AQ135" s="12">
        <v>53</v>
      </c>
      <c r="AR135" s="12">
        <v>39</v>
      </c>
      <c r="AS135" s="12">
        <v>48</v>
      </c>
      <c r="AT135" s="12">
        <v>57</v>
      </c>
      <c r="AU135" s="12">
        <v>62</v>
      </c>
      <c r="AV135" s="12" t="s">
        <v>78</v>
      </c>
      <c r="AW135" s="12" t="s">
        <v>78</v>
      </c>
      <c r="AX135" s="12" t="s">
        <v>78</v>
      </c>
      <c r="AY135" s="12">
        <v>48</v>
      </c>
      <c r="AZ135" s="12">
        <v>39</v>
      </c>
      <c r="BA135" s="12">
        <v>46</v>
      </c>
      <c r="BB135" s="12">
        <v>50</v>
      </c>
      <c r="BC135" s="12">
        <v>47</v>
      </c>
      <c r="BD135" s="12">
        <v>56</v>
      </c>
      <c r="BE135" s="12">
        <v>51</v>
      </c>
      <c r="BF135" s="12">
        <v>59</v>
      </c>
      <c r="BG135" s="12">
        <v>57</v>
      </c>
      <c r="BH135" s="12">
        <v>38</v>
      </c>
      <c r="BI135" s="12">
        <v>53</v>
      </c>
      <c r="BJ135" s="12">
        <v>55</v>
      </c>
      <c r="BK135" s="12">
        <v>55</v>
      </c>
      <c r="BL135" s="12">
        <v>49</v>
      </c>
      <c r="BM135" s="12">
        <v>48</v>
      </c>
      <c r="BN135" s="12">
        <v>38</v>
      </c>
      <c r="BO135" s="12">
        <v>37</v>
      </c>
      <c r="BP135" s="12">
        <v>56</v>
      </c>
      <c r="BQ135" s="12">
        <v>49</v>
      </c>
      <c r="BR135" s="12">
        <v>52</v>
      </c>
      <c r="BS135" s="12">
        <v>45</v>
      </c>
      <c r="BT135" s="12">
        <v>47</v>
      </c>
      <c r="BU135" s="12">
        <v>58</v>
      </c>
      <c r="BV135" s="12">
        <v>40</v>
      </c>
      <c r="BW135" s="12">
        <v>52</v>
      </c>
      <c r="BX135" s="12">
        <v>49</v>
      </c>
      <c r="BY135" s="12">
        <v>44</v>
      </c>
      <c r="BZ135" s="12">
        <v>64</v>
      </c>
      <c r="CA135" s="12">
        <v>57</v>
      </c>
      <c r="CB135" s="12">
        <v>49</v>
      </c>
      <c r="CC135" s="12">
        <v>28</v>
      </c>
      <c r="CD135" s="12">
        <v>28</v>
      </c>
      <c r="CE135" s="12">
        <v>33</v>
      </c>
      <c r="CF135" s="12">
        <v>47</v>
      </c>
      <c r="CG135" s="12">
        <v>49</v>
      </c>
      <c r="CH135" s="12">
        <v>58</v>
      </c>
      <c r="CI135" s="12">
        <v>61</v>
      </c>
      <c r="CJ135" s="12">
        <v>44</v>
      </c>
      <c r="CK135" s="12">
        <v>53</v>
      </c>
      <c r="CL135" s="12">
        <v>48</v>
      </c>
      <c r="CM135" s="12">
        <v>41</v>
      </c>
      <c r="CN135" s="12">
        <v>56</v>
      </c>
      <c r="CO135" s="12">
        <v>65</v>
      </c>
      <c r="CP135" s="12">
        <v>61</v>
      </c>
      <c r="CQ135" s="12">
        <v>31</v>
      </c>
      <c r="CR135" s="12">
        <v>22</v>
      </c>
      <c r="CS135" s="12">
        <v>42</v>
      </c>
      <c r="CT135" s="12">
        <v>44</v>
      </c>
      <c r="CU135" s="12">
        <v>50</v>
      </c>
      <c r="CV135" s="12">
        <v>56</v>
      </c>
      <c r="CW135" s="12">
        <v>57</v>
      </c>
      <c r="CX135" s="12">
        <v>59</v>
      </c>
      <c r="CY135" s="12">
        <v>47</v>
      </c>
      <c r="CZ135" s="12">
        <v>32</v>
      </c>
      <c r="DA135" s="12">
        <v>45</v>
      </c>
      <c r="DB135" s="12">
        <v>56</v>
      </c>
      <c r="DC135" s="12">
        <v>50</v>
      </c>
      <c r="DD135" s="12">
        <v>46</v>
      </c>
      <c r="DE135" s="12">
        <v>23</v>
      </c>
      <c r="DF135" s="12">
        <v>22</v>
      </c>
      <c r="DG135" s="12">
        <v>41</v>
      </c>
      <c r="DH135" s="12">
        <v>41</v>
      </c>
      <c r="DI135" s="12">
        <v>47</v>
      </c>
      <c r="DJ135" s="12">
        <v>63</v>
      </c>
      <c r="DK135" s="12">
        <v>71</v>
      </c>
      <c r="DL135" s="12">
        <v>63</v>
      </c>
      <c r="DM135" s="12">
        <v>38</v>
      </c>
      <c r="DN135" s="12">
        <v>51</v>
      </c>
      <c r="DO135" s="12">
        <v>38</v>
      </c>
      <c r="DP135" s="12">
        <v>62</v>
      </c>
      <c r="DQ135" s="12">
        <v>47</v>
      </c>
      <c r="DR135" s="12">
        <v>48</v>
      </c>
      <c r="DS135" s="12">
        <v>41</v>
      </c>
      <c r="DT135" s="12">
        <v>47</v>
      </c>
      <c r="DU135" s="12">
        <v>42</v>
      </c>
      <c r="DV135" s="12">
        <v>57</v>
      </c>
      <c r="DW135" s="12">
        <v>54</v>
      </c>
      <c r="DX135" s="12">
        <v>48</v>
      </c>
      <c r="DY135" s="12">
        <v>49</v>
      </c>
      <c r="DZ135" s="12">
        <v>54</v>
      </c>
      <c r="EA135" s="12">
        <v>47</v>
      </c>
      <c r="EB135" s="12">
        <v>35</v>
      </c>
      <c r="EC135" s="12">
        <v>43</v>
      </c>
      <c r="ED135" s="12">
        <v>55</v>
      </c>
      <c r="EE135" s="12">
        <v>67</v>
      </c>
      <c r="EF135" s="12">
        <v>74</v>
      </c>
      <c r="EG135" s="12" t="s">
        <v>78</v>
      </c>
      <c r="EH135" s="12" t="s">
        <v>78</v>
      </c>
      <c r="EI135" s="12">
        <v>79</v>
      </c>
      <c r="EJ135" s="12">
        <v>56</v>
      </c>
      <c r="EK135" s="12">
        <v>46</v>
      </c>
      <c r="EL135" s="12">
        <v>48</v>
      </c>
      <c r="EM135" s="12">
        <v>41</v>
      </c>
      <c r="EN135" s="12">
        <v>49</v>
      </c>
      <c r="EO135" s="12">
        <v>47</v>
      </c>
      <c r="EP135" s="12">
        <v>43</v>
      </c>
      <c r="EQ135" s="12">
        <v>41</v>
      </c>
      <c r="ER135" s="12">
        <v>47</v>
      </c>
      <c r="ES135" s="12">
        <v>55</v>
      </c>
      <c r="ET135" s="12">
        <v>43</v>
      </c>
      <c r="EU135" s="12">
        <v>50</v>
      </c>
      <c r="EV135" s="12">
        <v>37</v>
      </c>
      <c r="EW135" s="12">
        <v>44</v>
      </c>
      <c r="EX135" s="12">
        <v>50</v>
      </c>
      <c r="EY135" s="12">
        <v>52</v>
      </c>
      <c r="EZ135" s="12">
        <v>49</v>
      </c>
      <c r="FA135" s="12">
        <v>30</v>
      </c>
      <c r="FB135" s="12">
        <v>52</v>
      </c>
      <c r="FC135" s="12">
        <v>66</v>
      </c>
      <c r="FD135" s="12">
        <v>44</v>
      </c>
      <c r="FE135" s="12">
        <v>49</v>
      </c>
      <c r="FF135" s="12">
        <v>37</v>
      </c>
      <c r="FG135" s="12">
        <v>47</v>
      </c>
      <c r="FH135" s="12">
        <v>56</v>
      </c>
      <c r="FI135" s="12">
        <v>47</v>
      </c>
      <c r="FJ135" s="12">
        <v>40</v>
      </c>
      <c r="FK135" s="12">
        <v>39</v>
      </c>
      <c r="FL135" s="12">
        <v>40</v>
      </c>
      <c r="FM135" s="12">
        <v>59</v>
      </c>
      <c r="FN135" s="12">
        <v>42</v>
      </c>
      <c r="FO135" s="12">
        <v>38</v>
      </c>
      <c r="FP135" s="12">
        <v>46</v>
      </c>
      <c r="FQ135" s="12">
        <v>51</v>
      </c>
      <c r="FR135" s="12">
        <v>46</v>
      </c>
      <c r="FS135" s="12">
        <v>69</v>
      </c>
      <c r="FT135" s="12">
        <v>43</v>
      </c>
      <c r="FU135" s="12">
        <v>42</v>
      </c>
      <c r="FV135" s="12">
        <v>57</v>
      </c>
      <c r="FW135" s="12">
        <v>56</v>
      </c>
      <c r="FX135" s="12">
        <v>46</v>
      </c>
      <c r="FY135" s="12">
        <v>42</v>
      </c>
      <c r="FZ135" s="12">
        <v>24</v>
      </c>
      <c r="GA135" s="12">
        <v>35</v>
      </c>
      <c r="GB135" s="12">
        <v>48</v>
      </c>
      <c r="GC135" s="12">
        <v>74</v>
      </c>
      <c r="GD135" s="12">
        <v>85</v>
      </c>
      <c r="GE135" s="12">
        <v>42</v>
      </c>
      <c r="GF135" s="12">
        <v>49</v>
      </c>
      <c r="GG135" s="12">
        <v>45</v>
      </c>
      <c r="GH135" s="12">
        <v>41</v>
      </c>
      <c r="GI135" s="12">
        <v>40</v>
      </c>
      <c r="GJ135" s="12" t="s">
        <v>78</v>
      </c>
      <c r="GK135" s="12" t="s">
        <v>78</v>
      </c>
      <c r="GL135" s="12">
        <v>60</v>
      </c>
      <c r="GM135" s="12">
        <v>42</v>
      </c>
      <c r="GN135" s="12">
        <v>55</v>
      </c>
      <c r="GO135" s="12">
        <v>32</v>
      </c>
      <c r="GP135" s="12">
        <v>29</v>
      </c>
      <c r="GQ135" s="12">
        <v>31</v>
      </c>
      <c r="GR135" s="12">
        <v>40</v>
      </c>
      <c r="GS135" s="12">
        <v>53</v>
      </c>
      <c r="GT135" s="12">
        <v>39</v>
      </c>
      <c r="GU135" s="12" t="s">
        <v>78</v>
      </c>
      <c r="GV135" s="12" t="s">
        <v>78</v>
      </c>
      <c r="GW135" s="12" t="s">
        <v>78</v>
      </c>
      <c r="GX135" s="12" t="s">
        <v>78</v>
      </c>
      <c r="GY135" s="12">
        <v>45</v>
      </c>
      <c r="GZ135" s="12">
        <v>42</v>
      </c>
      <c r="HA135" s="12">
        <v>34</v>
      </c>
      <c r="HB135" s="12">
        <v>42</v>
      </c>
      <c r="HC135" s="12">
        <v>43</v>
      </c>
      <c r="HD135" s="12">
        <v>29</v>
      </c>
      <c r="HE135" s="12">
        <v>31</v>
      </c>
      <c r="HF135" s="12">
        <v>34</v>
      </c>
      <c r="HG135" s="12">
        <v>24</v>
      </c>
      <c r="HH135" s="12">
        <v>39</v>
      </c>
      <c r="HI135" s="12">
        <v>40</v>
      </c>
      <c r="HJ135" s="12">
        <v>57</v>
      </c>
      <c r="HK135" s="12">
        <v>27</v>
      </c>
      <c r="HL135" s="12">
        <v>40</v>
      </c>
      <c r="HM135" s="12">
        <v>37</v>
      </c>
      <c r="HN135" s="12">
        <v>26</v>
      </c>
      <c r="HO135" s="12">
        <v>38</v>
      </c>
      <c r="HP135" s="12">
        <v>31</v>
      </c>
      <c r="HQ135" s="12">
        <v>30</v>
      </c>
      <c r="HR135" s="12">
        <v>42</v>
      </c>
      <c r="HS135" s="12">
        <v>37</v>
      </c>
      <c r="HT135" s="12">
        <v>45</v>
      </c>
      <c r="HU135" s="12">
        <v>36</v>
      </c>
      <c r="HV135" s="12">
        <v>22</v>
      </c>
      <c r="HW135" s="12">
        <v>17</v>
      </c>
      <c r="HX135" s="12">
        <v>37</v>
      </c>
      <c r="HY135" s="12">
        <v>29</v>
      </c>
      <c r="HZ135" s="12">
        <v>35</v>
      </c>
      <c r="IA135" s="12">
        <v>29</v>
      </c>
      <c r="IB135" s="12">
        <v>34</v>
      </c>
      <c r="IC135" s="12">
        <v>34</v>
      </c>
      <c r="ID135" s="12">
        <v>30</v>
      </c>
      <c r="IE135" s="12">
        <v>33</v>
      </c>
      <c r="IF135" s="12">
        <v>37</v>
      </c>
      <c r="IG135" s="12">
        <v>35</v>
      </c>
      <c r="IH135" s="12">
        <v>24</v>
      </c>
      <c r="II135" s="12">
        <v>32</v>
      </c>
      <c r="IJ135" s="12">
        <v>39</v>
      </c>
      <c r="IK135" s="12">
        <v>49</v>
      </c>
      <c r="IL135" s="12">
        <v>40</v>
      </c>
      <c r="IM135" s="12">
        <v>43</v>
      </c>
      <c r="IN135" s="12">
        <v>45</v>
      </c>
      <c r="IO135" s="12">
        <v>38</v>
      </c>
      <c r="IP135" s="12">
        <v>20</v>
      </c>
      <c r="IQ135" s="17">
        <v>25</v>
      </c>
      <c r="IR135" s="26">
        <f t="shared" si="61"/>
        <v>85</v>
      </c>
      <c r="IU135" s="7"/>
    </row>
    <row r="136" spans="1:255" ht="12.75" customHeight="1" x14ac:dyDescent="0.2">
      <c r="A136" s="26">
        <v>2014</v>
      </c>
      <c r="B136" s="26">
        <v>340071001</v>
      </c>
      <c r="C136" s="88">
        <f>INDEX(Sites!$A:$N,MATCH($B136,Sites!$A:$A,0),2)</f>
        <v>39.684249999999999</v>
      </c>
      <c r="D136" s="26" t="str">
        <f>INDEX(Sites!$A:$N,MATCH($B136,Sites!$A:$A,0),4)</f>
        <v>NJ</v>
      </c>
      <c r="E136" s="26" t="str">
        <f>INDEX(Sites!$A:$N,MATCH($B136,Sites!$A:$A,0),10)</f>
        <v>33.0</v>
      </c>
      <c r="F136" s="26" t="str">
        <f>INDEX(Sites!$A:$N,MATCH($B136,Sites!$A:$A,0),6)</f>
        <v>Ancora State Hospital</v>
      </c>
      <c r="G136" s="18" t="s">
        <v>78</v>
      </c>
      <c r="H136" s="12" t="s">
        <v>78</v>
      </c>
      <c r="I136" s="12" t="s">
        <v>78</v>
      </c>
      <c r="J136" s="12" t="s">
        <v>78</v>
      </c>
      <c r="K136" s="12" t="s">
        <v>78</v>
      </c>
      <c r="L136" s="12" t="s">
        <v>78</v>
      </c>
      <c r="M136" s="12" t="s">
        <v>78</v>
      </c>
      <c r="N136" s="12" t="s">
        <v>78</v>
      </c>
      <c r="O136" s="12" t="s">
        <v>78</v>
      </c>
      <c r="P136" s="12" t="s">
        <v>78</v>
      </c>
      <c r="Q136" s="12" t="s">
        <v>78</v>
      </c>
      <c r="R136" s="12" t="s">
        <v>78</v>
      </c>
      <c r="S136" s="12" t="s">
        <v>78</v>
      </c>
      <c r="T136" s="12" t="s">
        <v>78</v>
      </c>
      <c r="U136" s="12" t="s">
        <v>78</v>
      </c>
      <c r="V136" s="12" t="s">
        <v>78</v>
      </c>
      <c r="W136" s="12" t="s">
        <v>78</v>
      </c>
      <c r="X136" s="12" t="s">
        <v>78</v>
      </c>
      <c r="Y136" s="12">
        <v>39</v>
      </c>
      <c r="Z136" s="12">
        <v>43</v>
      </c>
      <c r="AA136" s="12">
        <v>43</v>
      </c>
      <c r="AB136" s="12">
        <v>48</v>
      </c>
      <c r="AC136" s="12">
        <v>43</v>
      </c>
      <c r="AD136" s="12">
        <v>36</v>
      </c>
      <c r="AE136" s="12">
        <v>39</v>
      </c>
      <c r="AF136" s="12">
        <v>43</v>
      </c>
      <c r="AG136" s="12">
        <v>46</v>
      </c>
      <c r="AH136" s="12">
        <v>47</v>
      </c>
      <c r="AI136" s="12">
        <v>30</v>
      </c>
      <c r="AJ136" s="12">
        <v>36</v>
      </c>
      <c r="AK136" s="12">
        <v>47</v>
      </c>
      <c r="AL136" s="12">
        <v>45</v>
      </c>
      <c r="AM136" s="12">
        <v>40</v>
      </c>
      <c r="AN136" s="12">
        <v>45</v>
      </c>
      <c r="AO136" s="12">
        <v>43</v>
      </c>
      <c r="AP136" s="12">
        <v>45</v>
      </c>
      <c r="AQ136" s="12">
        <v>50</v>
      </c>
      <c r="AR136" s="12">
        <v>44</v>
      </c>
      <c r="AS136" s="12">
        <v>47</v>
      </c>
      <c r="AT136" s="12">
        <v>56</v>
      </c>
      <c r="AU136" s="12">
        <v>60</v>
      </c>
      <c r="AV136" s="12">
        <v>60</v>
      </c>
      <c r="AW136" s="12">
        <v>58</v>
      </c>
      <c r="AX136" s="12">
        <v>58</v>
      </c>
      <c r="AY136" s="12">
        <v>46</v>
      </c>
      <c r="AZ136" s="12">
        <v>38</v>
      </c>
      <c r="BA136" s="12">
        <v>44</v>
      </c>
      <c r="BB136" s="12">
        <v>45</v>
      </c>
      <c r="BC136" s="12">
        <v>45</v>
      </c>
      <c r="BD136" s="12">
        <v>55</v>
      </c>
      <c r="BE136" s="12">
        <v>47</v>
      </c>
      <c r="BF136" s="12">
        <v>51</v>
      </c>
      <c r="BG136" s="12">
        <v>58</v>
      </c>
      <c r="BH136" s="12">
        <v>41</v>
      </c>
      <c r="BI136" s="12">
        <v>53</v>
      </c>
      <c r="BJ136" s="12">
        <v>55</v>
      </c>
      <c r="BK136" s="12">
        <v>55</v>
      </c>
      <c r="BL136" s="12">
        <v>47</v>
      </c>
      <c r="BM136" s="12">
        <v>44</v>
      </c>
      <c r="BN136" s="12">
        <v>37</v>
      </c>
      <c r="BO136" s="12">
        <v>40</v>
      </c>
      <c r="BP136" s="12">
        <v>54</v>
      </c>
      <c r="BQ136" s="12">
        <v>53</v>
      </c>
      <c r="BR136" s="12">
        <v>53</v>
      </c>
      <c r="BS136" s="12">
        <v>45</v>
      </c>
      <c r="BT136" s="12">
        <v>49</v>
      </c>
      <c r="BU136" s="12">
        <v>54</v>
      </c>
      <c r="BV136" s="12">
        <v>47</v>
      </c>
      <c r="BW136" s="12">
        <v>49</v>
      </c>
      <c r="BX136" s="12">
        <v>50</v>
      </c>
      <c r="BY136" s="12">
        <v>50</v>
      </c>
      <c r="BZ136" s="12">
        <v>63</v>
      </c>
      <c r="CA136" s="12">
        <v>58</v>
      </c>
      <c r="CB136" s="12">
        <v>42</v>
      </c>
      <c r="CC136" s="12">
        <v>26</v>
      </c>
      <c r="CD136" s="12">
        <v>33</v>
      </c>
      <c r="CE136" s="12">
        <v>33</v>
      </c>
      <c r="CF136" s="12">
        <v>52</v>
      </c>
      <c r="CG136" s="12">
        <v>52</v>
      </c>
      <c r="CH136" s="12">
        <v>57</v>
      </c>
      <c r="CI136" s="12">
        <v>65</v>
      </c>
      <c r="CJ136" s="12">
        <v>52</v>
      </c>
      <c r="CK136" s="12">
        <v>45</v>
      </c>
      <c r="CL136" s="12">
        <v>50</v>
      </c>
      <c r="CM136" s="12">
        <v>34</v>
      </c>
      <c r="CN136" s="12">
        <v>53</v>
      </c>
      <c r="CO136" s="12">
        <v>63</v>
      </c>
      <c r="CP136" s="12">
        <v>67</v>
      </c>
      <c r="CQ136" s="12">
        <v>23</v>
      </c>
      <c r="CR136" s="12">
        <v>27</v>
      </c>
      <c r="CS136" s="12">
        <v>49</v>
      </c>
      <c r="CT136" s="12">
        <v>44</v>
      </c>
      <c r="CU136" s="12">
        <v>51</v>
      </c>
      <c r="CV136" s="12">
        <v>53</v>
      </c>
      <c r="CW136" s="12">
        <v>55</v>
      </c>
      <c r="CX136" s="12">
        <v>69</v>
      </c>
      <c r="CY136" s="12">
        <v>46</v>
      </c>
      <c r="CZ136" s="12">
        <v>36</v>
      </c>
      <c r="DA136" s="12">
        <v>46</v>
      </c>
      <c r="DB136" s="12">
        <v>53</v>
      </c>
      <c r="DC136" s="12">
        <v>38</v>
      </c>
      <c r="DD136" s="12">
        <v>33</v>
      </c>
      <c r="DE136" s="12">
        <v>25</v>
      </c>
      <c r="DF136" s="12">
        <v>23</v>
      </c>
      <c r="DG136" s="12">
        <v>33</v>
      </c>
      <c r="DH136" s="12">
        <v>49</v>
      </c>
      <c r="DI136" s="12">
        <v>45</v>
      </c>
      <c r="DJ136" s="12">
        <v>57</v>
      </c>
      <c r="DK136" s="12">
        <v>73</v>
      </c>
      <c r="DL136" s="12">
        <v>68</v>
      </c>
      <c r="DM136" s="12">
        <v>37</v>
      </c>
      <c r="DN136" s="12">
        <v>61</v>
      </c>
      <c r="DO136" s="12">
        <v>50</v>
      </c>
      <c r="DP136" s="12">
        <v>44</v>
      </c>
      <c r="DQ136" s="12">
        <v>43</v>
      </c>
      <c r="DR136" s="12">
        <v>42</v>
      </c>
      <c r="DS136" s="12">
        <v>35</v>
      </c>
      <c r="DT136" s="12">
        <v>49</v>
      </c>
      <c r="DU136" s="12">
        <v>32</v>
      </c>
      <c r="DV136" s="12">
        <v>50</v>
      </c>
      <c r="DW136" s="12">
        <v>47</v>
      </c>
      <c r="DX136" s="12">
        <v>48</v>
      </c>
      <c r="DY136" s="12">
        <v>51</v>
      </c>
      <c r="DZ136" s="12">
        <v>53</v>
      </c>
      <c r="EA136" s="12">
        <v>46</v>
      </c>
      <c r="EB136" s="12">
        <v>32</v>
      </c>
      <c r="EC136" s="12">
        <v>44</v>
      </c>
      <c r="ED136" s="12">
        <v>47</v>
      </c>
      <c r="EE136" s="12">
        <v>59</v>
      </c>
      <c r="EF136" s="12">
        <v>60</v>
      </c>
      <c r="EG136" s="12">
        <v>49</v>
      </c>
      <c r="EH136" s="12">
        <v>44</v>
      </c>
      <c r="EI136" s="12">
        <v>57</v>
      </c>
      <c r="EJ136" s="12">
        <v>50</v>
      </c>
      <c r="EK136" s="12">
        <v>43</v>
      </c>
      <c r="EL136" s="12">
        <v>45</v>
      </c>
      <c r="EM136" s="12">
        <v>41</v>
      </c>
      <c r="EN136" s="12">
        <v>57</v>
      </c>
      <c r="EO136" s="12">
        <v>55</v>
      </c>
      <c r="EP136" s="12">
        <v>53</v>
      </c>
      <c r="EQ136" s="12">
        <v>48</v>
      </c>
      <c r="ER136" s="12">
        <v>41</v>
      </c>
      <c r="ES136" s="12">
        <v>50</v>
      </c>
      <c r="ET136" s="12">
        <v>59</v>
      </c>
      <c r="EU136" s="12">
        <v>38</v>
      </c>
      <c r="EV136" s="12">
        <v>38</v>
      </c>
      <c r="EW136" s="12">
        <v>50</v>
      </c>
      <c r="EX136" s="12">
        <v>35</v>
      </c>
      <c r="EY136" s="12">
        <v>48</v>
      </c>
      <c r="EZ136" s="12">
        <v>49</v>
      </c>
      <c r="FA136" s="12">
        <v>37</v>
      </c>
      <c r="FB136" s="12">
        <v>45</v>
      </c>
      <c r="FC136" s="12">
        <v>51</v>
      </c>
      <c r="FD136" s="12">
        <v>44</v>
      </c>
      <c r="FE136" s="12">
        <v>41</v>
      </c>
      <c r="FF136" s="12">
        <v>32</v>
      </c>
      <c r="FG136" s="12">
        <v>61</v>
      </c>
      <c r="FH136" s="12">
        <v>62</v>
      </c>
      <c r="FI136" s="12">
        <v>49</v>
      </c>
      <c r="FJ136" s="12">
        <v>46</v>
      </c>
      <c r="FK136" s="12">
        <v>45</v>
      </c>
      <c r="FL136" s="12">
        <v>51</v>
      </c>
      <c r="FM136" s="12">
        <v>53</v>
      </c>
      <c r="FN136" s="12">
        <v>43</v>
      </c>
      <c r="FO136" s="12">
        <v>36</v>
      </c>
      <c r="FP136" s="12">
        <v>48</v>
      </c>
      <c r="FQ136" s="12">
        <v>43</v>
      </c>
      <c r="FR136" s="12">
        <v>48</v>
      </c>
      <c r="FS136" s="12">
        <v>56</v>
      </c>
      <c r="FT136" s="12">
        <v>47</v>
      </c>
      <c r="FU136" s="12">
        <v>52</v>
      </c>
      <c r="FV136" s="12">
        <v>48</v>
      </c>
      <c r="FW136" s="12">
        <v>51</v>
      </c>
      <c r="FX136" s="12">
        <v>44</v>
      </c>
      <c r="FY136" s="12">
        <v>33</v>
      </c>
      <c r="FZ136" s="12">
        <v>21</v>
      </c>
      <c r="GA136" s="12">
        <v>36</v>
      </c>
      <c r="GB136" s="12">
        <v>32</v>
      </c>
      <c r="GC136" s="12">
        <v>43</v>
      </c>
      <c r="GD136" s="12">
        <v>76</v>
      </c>
      <c r="GE136" s="12">
        <v>46</v>
      </c>
      <c r="GF136" s="12">
        <v>38</v>
      </c>
      <c r="GG136" s="12">
        <v>38</v>
      </c>
      <c r="GH136" s="12">
        <v>33</v>
      </c>
      <c r="GI136" s="12">
        <v>31</v>
      </c>
      <c r="GJ136" s="12">
        <v>46</v>
      </c>
      <c r="GK136" s="12">
        <v>54</v>
      </c>
      <c r="GL136" s="12">
        <v>61</v>
      </c>
      <c r="GM136" s="12">
        <v>43</v>
      </c>
      <c r="GN136" s="12">
        <v>45</v>
      </c>
      <c r="GO136" s="12">
        <v>33</v>
      </c>
      <c r="GP136" s="12">
        <v>26</v>
      </c>
      <c r="GQ136" s="12">
        <v>28</v>
      </c>
      <c r="GR136" s="12">
        <v>33</v>
      </c>
      <c r="GS136" s="12">
        <v>41</v>
      </c>
      <c r="GT136" s="12">
        <v>40</v>
      </c>
      <c r="GU136" s="12">
        <v>25</v>
      </c>
      <c r="GV136" s="12">
        <v>33</v>
      </c>
      <c r="GW136" s="12">
        <v>40</v>
      </c>
      <c r="GX136" s="12">
        <v>45</v>
      </c>
      <c r="GY136" s="12">
        <v>45</v>
      </c>
      <c r="GZ136" s="12">
        <v>45</v>
      </c>
      <c r="HA136" s="12">
        <v>28</v>
      </c>
      <c r="HB136" s="12">
        <v>41</v>
      </c>
      <c r="HC136" s="12">
        <v>29</v>
      </c>
      <c r="HD136" s="12">
        <v>27</v>
      </c>
      <c r="HE136" s="12">
        <v>29</v>
      </c>
      <c r="HF136" s="12">
        <v>33</v>
      </c>
      <c r="HG136" s="12">
        <v>24</v>
      </c>
      <c r="HH136" s="12">
        <v>36</v>
      </c>
      <c r="HI136" s="12">
        <v>45</v>
      </c>
      <c r="HJ136" s="12">
        <v>49</v>
      </c>
      <c r="HK136" s="12">
        <v>31</v>
      </c>
      <c r="HL136" s="12">
        <v>39</v>
      </c>
      <c r="HM136" s="12">
        <v>23</v>
      </c>
      <c r="HN136" s="12">
        <v>16</v>
      </c>
      <c r="HO136" s="12">
        <v>33</v>
      </c>
      <c r="HP136" s="12">
        <v>34</v>
      </c>
      <c r="HQ136" s="12">
        <v>28</v>
      </c>
      <c r="HR136" s="12">
        <v>40</v>
      </c>
      <c r="HS136" s="12">
        <v>43</v>
      </c>
      <c r="HT136" s="12">
        <v>43</v>
      </c>
      <c r="HU136" s="12">
        <v>43</v>
      </c>
      <c r="HV136" s="12">
        <v>21</v>
      </c>
      <c r="HW136" s="12">
        <v>19</v>
      </c>
      <c r="HX136" s="12">
        <v>33</v>
      </c>
      <c r="HY136" s="12">
        <v>29</v>
      </c>
      <c r="HZ136" s="12">
        <v>34</v>
      </c>
      <c r="IA136" s="12">
        <v>31</v>
      </c>
      <c r="IB136" s="12">
        <v>34</v>
      </c>
      <c r="IC136" s="12">
        <v>37</v>
      </c>
      <c r="ID136" s="12">
        <v>33</v>
      </c>
      <c r="IE136" s="12">
        <v>31</v>
      </c>
      <c r="IF136" s="12">
        <v>37</v>
      </c>
      <c r="IG136" s="12">
        <v>39</v>
      </c>
      <c r="IH136" s="12">
        <v>23</v>
      </c>
      <c r="II136" s="12">
        <v>24</v>
      </c>
      <c r="IJ136" s="12">
        <v>37</v>
      </c>
      <c r="IK136" s="12">
        <v>49</v>
      </c>
      <c r="IL136" s="12">
        <v>40</v>
      </c>
      <c r="IM136" s="12">
        <v>39</v>
      </c>
      <c r="IN136" s="12">
        <v>44</v>
      </c>
      <c r="IO136" s="12">
        <v>35</v>
      </c>
      <c r="IP136" s="12">
        <v>21</v>
      </c>
      <c r="IQ136" s="17">
        <v>17</v>
      </c>
      <c r="IR136" s="26">
        <f t="shared" si="61"/>
        <v>76</v>
      </c>
      <c r="IU136" s="7"/>
    </row>
    <row r="137" spans="1:255" ht="12.75" customHeight="1" x14ac:dyDescent="0.2">
      <c r="A137" s="26">
        <v>2014</v>
      </c>
      <c r="B137" s="26">
        <v>340010006</v>
      </c>
      <c r="C137" s="88">
        <f>INDEX(Sites!$A:$N,MATCH($B137,Sites!$A:$A,0),2)</f>
        <v>39.464872</v>
      </c>
      <c r="D137" s="26" t="str">
        <f>INDEX(Sites!$A:$N,MATCH($B137,Sites!$A:$A,0),4)</f>
        <v>NJ</v>
      </c>
      <c r="E137" s="26" t="str">
        <f>INDEX(Sites!$A:$N,MATCH($B137,Sites!$A:$A,0),10)</f>
        <v>5.0</v>
      </c>
      <c r="F137" s="148" t="str">
        <f>INDEX(Sites!$A:$N,MATCH($B137,Sites!$A:$A,0),6)</f>
        <v>Brigantine</v>
      </c>
      <c r="G137" s="18">
        <v>40</v>
      </c>
      <c r="H137" s="12">
        <v>31</v>
      </c>
      <c r="I137" s="12">
        <v>40</v>
      </c>
      <c r="J137" s="12">
        <v>34</v>
      </c>
      <c r="K137" s="12">
        <v>34</v>
      </c>
      <c r="L137" s="12">
        <v>39</v>
      </c>
      <c r="M137" s="12">
        <v>39</v>
      </c>
      <c r="N137" s="12">
        <v>47</v>
      </c>
      <c r="O137" s="12">
        <v>51</v>
      </c>
      <c r="P137" s="12">
        <v>46</v>
      </c>
      <c r="Q137" s="12">
        <v>47</v>
      </c>
      <c r="R137" s="12">
        <v>50</v>
      </c>
      <c r="S137" s="12">
        <v>38</v>
      </c>
      <c r="T137" s="12">
        <v>45</v>
      </c>
      <c r="U137" s="12">
        <v>49</v>
      </c>
      <c r="V137" s="12">
        <v>42</v>
      </c>
      <c r="W137" s="12">
        <v>37</v>
      </c>
      <c r="X137" s="12">
        <v>43</v>
      </c>
      <c r="Y137" s="12">
        <v>41</v>
      </c>
      <c r="Z137" s="12">
        <v>44</v>
      </c>
      <c r="AA137" s="12">
        <v>44</v>
      </c>
      <c r="AB137" s="12">
        <v>53</v>
      </c>
      <c r="AC137" s="12">
        <v>44</v>
      </c>
      <c r="AD137" s="12">
        <v>35</v>
      </c>
      <c r="AE137" s="12">
        <v>42</v>
      </c>
      <c r="AF137" s="12">
        <v>43</v>
      </c>
      <c r="AG137" s="12">
        <v>45</v>
      </c>
      <c r="AH137" s="12">
        <v>45</v>
      </c>
      <c r="AI137" s="12">
        <v>41</v>
      </c>
      <c r="AJ137" s="12">
        <v>35</v>
      </c>
      <c r="AK137" s="12">
        <v>44</v>
      </c>
      <c r="AL137" s="12">
        <v>44</v>
      </c>
      <c r="AM137" s="12">
        <v>45</v>
      </c>
      <c r="AN137" s="12">
        <v>49</v>
      </c>
      <c r="AO137" s="12">
        <v>49</v>
      </c>
      <c r="AP137" s="12">
        <v>45</v>
      </c>
      <c r="AQ137" s="12">
        <v>47</v>
      </c>
      <c r="AR137" s="12">
        <v>47</v>
      </c>
      <c r="AS137" s="12">
        <v>45</v>
      </c>
      <c r="AT137" s="12">
        <v>54</v>
      </c>
      <c r="AU137" s="12">
        <v>54</v>
      </c>
      <c r="AV137" s="12">
        <v>58</v>
      </c>
      <c r="AW137" s="12">
        <v>51</v>
      </c>
      <c r="AX137" s="12">
        <v>47</v>
      </c>
      <c r="AY137" s="12">
        <v>43</v>
      </c>
      <c r="AZ137" s="12">
        <v>41</v>
      </c>
      <c r="BA137" s="12">
        <v>42</v>
      </c>
      <c r="BB137" s="12">
        <v>45</v>
      </c>
      <c r="BC137" s="12">
        <v>46</v>
      </c>
      <c r="BD137" s="12">
        <v>49</v>
      </c>
      <c r="BE137" s="12">
        <v>46</v>
      </c>
      <c r="BF137" s="12">
        <v>44</v>
      </c>
      <c r="BG137" s="12">
        <v>54</v>
      </c>
      <c r="BH137" s="12">
        <v>42</v>
      </c>
      <c r="BI137" s="12">
        <v>53</v>
      </c>
      <c r="BJ137" s="12">
        <v>51</v>
      </c>
      <c r="BK137" s="12">
        <v>53</v>
      </c>
      <c r="BL137" s="12">
        <v>48</v>
      </c>
      <c r="BM137" s="12">
        <v>43</v>
      </c>
      <c r="BN137" s="12">
        <v>40</v>
      </c>
      <c r="BO137" s="12">
        <v>42</v>
      </c>
      <c r="BP137" s="12">
        <v>31</v>
      </c>
      <c r="BQ137" s="12">
        <v>54</v>
      </c>
      <c r="BR137" s="12">
        <v>53</v>
      </c>
      <c r="BS137" s="12">
        <v>46</v>
      </c>
      <c r="BT137" s="12">
        <v>50</v>
      </c>
      <c r="BU137" s="12">
        <v>41</v>
      </c>
      <c r="BV137" s="12">
        <v>47</v>
      </c>
      <c r="BW137" s="12">
        <v>51</v>
      </c>
      <c r="BX137" s="12">
        <v>45</v>
      </c>
      <c r="BY137" s="12">
        <v>49</v>
      </c>
      <c r="BZ137" s="12">
        <v>58</v>
      </c>
      <c r="CA137" s="12">
        <v>52</v>
      </c>
      <c r="CB137" s="12">
        <v>38</v>
      </c>
      <c r="CC137" s="12">
        <v>31</v>
      </c>
      <c r="CD137" s="12">
        <v>34</v>
      </c>
      <c r="CE137" s="12">
        <v>35</v>
      </c>
      <c r="CF137" s="12" t="s">
        <v>78</v>
      </c>
      <c r="CG137" s="12">
        <v>51</v>
      </c>
      <c r="CH137" s="12">
        <v>58</v>
      </c>
      <c r="CI137" s="12">
        <v>65</v>
      </c>
      <c r="CJ137" s="12">
        <v>59</v>
      </c>
      <c r="CK137" s="12">
        <v>55</v>
      </c>
      <c r="CL137" s="12">
        <v>49</v>
      </c>
      <c r="CM137" s="12">
        <v>39</v>
      </c>
      <c r="CN137" s="12">
        <v>50</v>
      </c>
      <c r="CO137" s="12">
        <v>54</v>
      </c>
      <c r="CP137" s="12">
        <v>66</v>
      </c>
      <c r="CQ137" s="12">
        <v>29</v>
      </c>
      <c r="CR137" s="12">
        <v>33</v>
      </c>
      <c r="CS137" s="12">
        <v>45</v>
      </c>
      <c r="CT137" s="12">
        <v>44</v>
      </c>
      <c r="CU137" s="12">
        <v>49</v>
      </c>
      <c r="CV137" s="12">
        <v>44</v>
      </c>
      <c r="CW137" s="12">
        <v>54</v>
      </c>
      <c r="CX137" s="12">
        <v>56</v>
      </c>
      <c r="CY137" s="12">
        <v>46</v>
      </c>
      <c r="CZ137" s="12">
        <v>36</v>
      </c>
      <c r="DA137" s="12">
        <v>42</v>
      </c>
      <c r="DB137" s="12">
        <v>54</v>
      </c>
      <c r="DC137" s="12">
        <v>48</v>
      </c>
      <c r="DD137" s="12">
        <v>35</v>
      </c>
      <c r="DE137" s="12">
        <v>33</v>
      </c>
      <c r="DF137" s="12">
        <v>29</v>
      </c>
      <c r="DG137" s="12">
        <v>39</v>
      </c>
      <c r="DH137" s="12">
        <v>52</v>
      </c>
      <c r="DI137" s="12">
        <v>46</v>
      </c>
      <c r="DJ137" s="12">
        <v>57</v>
      </c>
      <c r="DK137" s="12">
        <v>60</v>
      </c>
      <c r="DL137" s="12">
        <v>70</v>
      </c>
      <c r="DM137" s="12">
        <v>48</v>
      </c>
      <c r="DN137" s="12">
        <v>46</v>
      </c>
      <c r="DO137" s="12">
        <v>44</v>
      </c>
      <c r="DP137" s="12">
        <v>46</v>
      </c>
      <c r="DQ137" s="12">
        <v>39</v>
      </c>
      <c r="DR137" s="12">
        <v>39</v>
      </c>
      <c r="DS137" s="12">
        <v>36</v>
      </c>
      <c r="DT137" s="12">
        <v>46</v>
      </c>
      <c r="DU137" s="12">
        <v>38</v>
      </c>
      <c r="DV137" s="12">
        <v>45</v>
      </c>
      <c r="DW137" s="12">
        <v>39</v>
      </c>
      <c r="DX137" s="12">
        <v>34</v>
      </c>
      <c r="DY137" s="12">
        <v>33</v>
      </c>
      <c r="DZ137" s="12">
        <v>33</v>
      </c>
      <c r="EA137" s="12">
        <v>31</v>
      </c>
      <c r="EB137" s="12">
        <v>29</v>
      </c>
      <c r="EC137" s="12">
        <v>39</v>
      </c>
      <c r="ED137" s="12">
        <v>43</v>
      </c>
      <c r="EE137" s="12">
        <v>53</v>
      </c>
      <c r="EF137" s="12">
        <v>49</v>
      </c>
      <c r="EG137" s="12">
        <v>47</v>
      </c>
      <c r="EH137" s="12">
        <v>42</v>
      </c>
      <c r="EI137" s="12">
        <v>55</v>
      </c>
      <c r="EJ137" s="12">
        <v>46</v>
      </c>
      <c r="EK137" s="12">
        <v>40</v>
      </c>
      <c r="EL137" s="12">
        <v>28</v>
      </c>
      <c r="EM137" s="12">
        <v>35</v>
      </c>
      <c r="EN137" s="12">
        <v>48</v>
      </c>
      <c r="EO137" s="12">
        <v>57</v>
      </c>
      <c r="EP137" s="12">
        <v>45</v>
      </c>
      <c r="EQ137" s="12">
        <v>45</v>
      </c>
      <c r="ER137" s="12">
        <v>47</v>
      </c>
      <c r="ES137" s="12">
        <v>57</v>
      </c>
      <c r="ET137" s="12">
        <v>46</v>
      </c>
      <c r="EU137" s="12">
        <v>33</v>
      </c>
      <c r="EV137" s="12">
        <v>46</v>
      </c>
      <c r="EW137" s="12">
        <v>45</v>
      </c>
      <c r="EX137" s="12">
        <v>47</v>
      </c>
      <c r="EY137" s="12">
        <v>41</v>
      </c>
      <c r="EZ137" s="12">
        <v>50</v>
      </c>
      <c r="FA137" s="12">
        <v>37</v>
      </c>
      <c r="FB137" s="12">
        <v>40</v>
      </c>
      <c r="FC137" s="12">
        <v>54</v>
      </c>
      <c r="FD137" s="12">
        <v>51</v>
      </c>
      <c r="FE137" s="12">
        <v>44</v>
      </c>
      <c r="FF137" s="12">
        <v>37</v>
      </c>
      <c r="FG137" s="12">
        <v>50</v>
      </c>
      <c r="FH137" s="12">
        <v>51</v>
      </c>
      <c r="FI137" s="12">
        <v>56</v>
      </c>
      <c r="FJ137" s="12">
        <v>44</v>
      </c>
      <c r="FK137" s="12">
        <v>44</v>
      </c>
      <c r="FL137" s="12">
        <v>51</v>
      </c>
      <c r="FM137" s="12">
        <v>61</v>
      </c>
      <c r="FN137" s="12">
        <v>48</v>
      </c>
      <c r="FO137" s="12">
        <v>33</v>
      </c>
      <c r="FP137" s="12">
        <v>48</v>
      </c>
      <c r="FQ137" s="12">
        <v>41</v>
      </c>
      <c r="FR137" s="12">
        <v>46</v>
      </c>
      <c r="FS137" s="12">
        <v>58</v>
      </c>
      <c r="FT137" s="12">
        <v>49</v>
      </c>
      <c r="FU137" s="12">
        <v>36</v>
      </c>
      <c r="FV137" s="12">
        <v>53</v>
      </c>
      <c r="FW137" s="12">
        <v>53</v>
      </c>
      <c r="FX137" s="12">
        <v>50</v>
      </c>
      <c r="FY137" s="12">
        <v>39</v>
      </c>
      <c r="FZ137" s="12">
        <v>28</v>
      </c>
      <c r="GA137" s="12">
        <v>32</v>
      </c>
      <c r="GB137" s="12">
        <v>42</v>
      </c>
      <c r="GC137" s="12">
        <v>37</v>
      </c>
      <c r="GD137" s="12">
        <v>56</v>
      </c>
      <c r="GE137" s="12">
        <v>49</v>
      </c>
      <c r="GF137" s="12">
        <v>35</v>
      </c>
      <c r="GG137" s="12">
        <v>40</v>
      </c>
      <c r="GH137" s="12">
        <v>36</v>
      </c>
      <c r="GI137" s="12">
        <v>33</v>
      </c>
      <c r="GJ137" s="12">
        <v>40</v>
      </c>
      <c r="GK137" s="12">
        <v>45</v>
      </c>
      <c r="GL137" s="12">
        <v>59</v>
      </c>
      <c r="GM137" s="12">
        <v>39</v>
      </c>
      <c r="GN137" s="12">
        <v>39</v>
      </c>
      <c r="GO137" s="12">
        <v>35</v>
      </c>
      <c r="GP137" s="12">
        <v>31</v>
      </c>
      <c r="GQ137" s="12">
        <v>29</v>
      </c>
      <c r="GR137" s="12">
        <v>33</v>
      </c>
      <c r="GS137" s="12">
        <v>37</v>
      </c>
      <c r="GT137" s="12">
        <v>38</v>
      </c>
      <c r="GU137" s="12">
        <v>34</v>
      </c>
      <c r="GV137" s="12">
        <v>34</v>
      </c>
      <c r="GW137" s="12">
        <v>43</v>
      </c>
      <c r="GX137" s="12">
        <v>47</v>
      </c>
      <c r="GY137" s="12">
        <v>44</v>
      </c>
      <c r="GZ137" s="12">
        <v>49</v>
      </c>
      <c r="HA137" s="12">
        <v>35</v>
      </c>
      <c r="HB137" s="12">
        <v>40</v>
      </c>
      <c r="HC137" s="12">
        <v>27</v>
      </c>
      <c r="HD137" s="12">
        <v>30</v>
      </c>
      <c r="HE137" s="12">
        <v>30</v>
      </c>
      <c r="HF137" s="12">
        <v>34</v>
      </c>
      <c r="HG137" s="12">
        <v>30</v>
      </c>
      <c r="HH137" s="12">
        <v>35</v>
      </c>
      <c r="HI137" s="12">
        <v>43</v>
      </c>
      <c r="HJ137" s="12">
        <v>43</v>
      </c>
      <c r="HK137" s="12">
        <v>36</v>
      </c>
      <c r="HL137" s="12">
        <v>43</v>
      </c>
      <c r="HM137" s="12">
        <v>18</v>
      </c>
      <c r="HN137" s="12">
        <v>16</v>
      </c>
      <c r="HO137" s="12">
        <v>36</v>
      </c>
      <c r="HP137" s="12">
        <v>39</v>
      </c>
      <c r="HQ137" s="12">
        <v>26</v>
      </c>
      <c r="HR137" s="12">
        <v>39</v>
      </c>
      <c r="HS137" s="12">
        <v>46</v>
      </c>
      <c r="HT137" s="12">
        <v>43</v>
      </c>
      <c r="HU137" s="12">
        <v>43</v>
      </c>
      <c r="HV137" s="12">
        <v>35</v>
      </c>
      <c r="HW137" s="12">
        <v>34</v>
      </c>
      <c r="HX137" s="12">
        <v>36</v>
      </c>
      <c r="HY137" s="12">
        <v>35</v>
      </c>
      <c r="HZ137" s="12">
        <v>34</v>
      </c>
      <c r="IA137" s="12">
        <v>33</v>
      </c>
      <c r="IB137" s="12">
        <v>36</v>
      </c>
      <c r="IC137" s="12">
        <v>36</v>
      </c>
      <c r="ID137" s="12">
        <v>35</v>
      </c>
      <c r="IE137" s="12">
        <v>29</v>
      </c>
      <c r="IF137" s="12">
        <v>41</v>
      </c>
      <c r="IG137" s="12">
        <v>42</v>
      </c>
      <c r="IH137" s="12">
        <v>34</v>
      </c>
      <c r="II137" s="12">
        <v>22</v>
      </c>
      <c r="IJ137" s="12">
        <v>35</v>
      </c>
      <c r="IK137" s="12">
        <v>49</v>
      </c>
      <c r="IL137" s="12">
        <v>39</v>
      </c>
      <c r="IM137" s="12">
        <v>38</v>
      </c>
      <c r="IN137" s="12">
        <v>49</v>
      </c>
      <c r="IO137" s="12">
        <v>36</v>
      </c>
      <c r="IP137" s="12">
        <v>22</v>
      </c>
      <c r="IQ137" s="17">
        <v>25</v>
      </c>
      <c r="IR137" s="26">
        <f t="shared" si="61"/>
        <v>70</v>
      </c>
      <c r="IU137" s="7"/>
    </row>
    <row r="138" spans="1:255" ht="12.75" customHeight="1" x14ac:dyDescent="0.2">
      <c r="A138" s="26">
        <v>2014</v>
      </c>
      <c r="B138" s="26">
        <v>340070002</v>
      </c>
      <c r="C138" s="88">
        <f>INDEX(Sites!$A:$N,MATCH($B138,Sites!$A:$A,0),2)</f>
        <v>39.934446000000001</v>
      </c>
      <c r="D138" s="26" t="str">
        <f>INDEX(Sites!$A:$N,MATCH($B138,Sites!$A:$A,0),4)</f>
        <v>NJ</v>
      </c>
      <c r="E138" s="26" t="str">
        <f>INDEX(Sites!$A:$N,MATCH($B138,Sites!$A:$A,0),10)</f>
        <v>4.0</v>
      </c>
      <c r="F138" s="148" t="str">
        <f>INDEX(Sites!$A:$N,MATCH($B138,Sites!$A:$A,0),6)</f>
        <v>Camden Spruce St</v>
      </c>
      <c r="G138" s="18">
        <v>29</v>
      </c>
      <c r="H138" s="12">
        <v>32</v>
      </c>
      <c r="I138" s="12">
        <v>32</v>
      </c>
      <c r="J138" s="12">
        <v>24</v>
      </c>
      <c r="K138" s="12">
        <v>32</v>
      </c>
      <c r="L138" s="12">
        <v>30</v>
      </c>
      <c r="M138" s="12">
        <v>20</v>
      </c>
      <c r="N138" s="12">
        <v>38</v>
      </c>
      <c r="O138" s="12">
        <v>45</v>
      </c>
      <c r="P138" s="12">
        <v>30</v>
      </c>
      <c r="Q138" s="12">
        <v>29</v>
      </c>
      <c r="R138" s="12">
        <v>37</v>
      </c>
      <c r="S138" s="12">
        <v>36</v>
      </c>
      <c r="T138" s="12">
        <v>35</v>
      </c>
      <c r="U138" s="12">
        <v>42</v>
      </c>
      <c r="V138" s="12">
        <v>39</v>
      </c>
      <c r="W138" s="12">
        <v>27</v>
      </c>
      <c r="X138" s="12">
        <v>36</v>
      </c>
      <c r="Y138" s="12">
        <v>31</v>
      </c>
      <c r="Z138" s="12">
        <v>32</v>
      </c>
      <c r="AA138" s="12">
        <v>32</v>
      </c>
      <c r="AB138" s="12">
        <v>41</v>
      </c>
      <c r="AC138" s="12">
        <v>41</v>
      </c>
      <c r="AD138" s="12">
        <v>32</v>
      </c>
      <c r="AE138" s="12">
        <v>35</v>
      </c>
      <c r="AF138" s="12">
        <v>38</v>
      </c>
      <c r="AG138" s="12">
        <v>37</v>
      </c>
      <c r="AH138" s="12">
        <v>38</v>
      </c>
      <c r="AI138" s="12">
        <v>24</v>
      </c>
      <c r="AJ138" s="12">
        <v>36</v>
      </c>
      <c r="AK138" s="12">
        <v>44</v>
      </c>
      <c r="AL138" s="12">
        <v>36</v>
      </c>
      <c r="AM138" s="12">
        <v>21</v>
      </c>
      <c r="AN138" s="12">
        <v>42</v>
      </c>
      <c r="AO138" s="12">
        <v>42</v>
      </c>
      <c r="AP138" s="12">
        <v>40</v>
      </c>
      <c r="AQ138" s="12">
        <v>45</v>
      </c>
      <c r="AR138" s="12">
        <v>34</v>
      </c>
      <c r="AS138" s="12">
        <v>41</v>
      </c>
      <c r="AT138" s="12">
        <v>49</v>
      </c>
      <c r="AU138" s="12">
        <v>51</v>
      </c>
      <c r="AV138" s="12">
        <v>51</v>
      </c>
      <c r="AW138" s="12">
        <v>56</v>
      </c>
      <c r="AX138" s="12">
        <v>52</v>
      </c>
      <c r="AY138" s="12">
        <v>40</v>
      </c>
      <c r="AZ138" s="12">
        <v>35</v>
      </c>
      <c r="BA138" s="12">
        <v>41</v>
      </c>
      <c r="BB138" s="12">
        <v>44</v>
      </c>
      <c r="BC138" s="12">
        <v>41</v>
      </c>
      <c r="BD138" s="12">
        <v>52</v>
      </c>
      <c r="BE138" s="12">
        <v>46</v>
      </c>
      <c r="BF138" s="12">
        <v>45</v>
      </c>
      <c r="BG138" s="12">
        <v>45</v>
      </c>
      <c r="BH138" s="12">
        <v>40</v>
      </c>
      <c r="BI138" s="12">
        <v>49</v>
      </c>
      <c r="BJ138" s="12">
        <v>51</v>
      </c>
      <c r="BK138" s="12">
        <v>48</v>
      </c>
      <c r="BL138" s="12">
        <v>43</v>
      </c>
      <c r="BM138" s="12">
        <v>38</v>
      </c>
      <c r="BN138" s="12">
        <v>35</v>
      </c>
      <c r="BO138" s="12">
        <v>32</v>
      </c>
      <c r="BP138" s="12">
        <v>50</v>
      </c>
      <c r="BQ138" s="12">
        <v>43</v>
      </c>
      <c r="BR138" s="12">
        <v>48</v>
      </c>
      <c r="BS138" s="12">
        <v>44</v>
      </c>
      <c r="BT138" s="12">
        <v>44</v>
      </c>
      <c r="BU138" s="12">
        <v>49</v>
      </c>
      <c r="BV138" s="12">
        <v>38</v>
      </c>
      <c r="BW138" s="12">
        <v>42</v>
      </c>
      <c r="BX138" s="12">
        <v>45</v>
      </c>
      <c r="BY138" s="12">
        <v>42</v>
      </c>
      <c r="BZ138" s="12">
        <v>54</v>
      </c>
      <c r="CA138" s="12">
        <v>52</v>
      </c>
      <c r="CB138" s="12">
        <v>43</v>
      </c>
      <c r="CC138" s="12">
        <v>28</v>
      </c>
      <c r="CD138" s="12">
        <v>28</v>
      </c>
      <c r="CE138" s="12">
        <v>27</v>
      </c>
      <c r="CF138" s="12">
        <v>44</v>
      </c>
      <c r="CG138" s="12">
        <v>47</v>
      </c>
      <c r="CH138" s="12">
        <v>52</v>
      </c>
      <c r="CI138" s="12">
        <v>53</v>
      </c>
      <c r="CJ138" s="12">
        <v>39</v>
      </c>
      <c r="CK138" s="12">
        <v>37</v>
      </c>
      <c r="CL138" s="12">
        <v>45</v>
      </c>
      <c r="CM138" s="12">
        <v>36</v>
      </c>
      <c r="CN138" s="12">
        <v>49</v>
      </c>
      <c r="CO138" s="12">
        <v>59</v>
      </c>
      <c r="CP138" s="12">
        <v>54</v>
      </c>
      <c r="CQ138" s="12">
        <v>22</v>
      </c>
      <c r="CR138" s="12">
        <v>23</v>
      </c>
      <c r="CS138" s="12">
        <v>40</v>
      </c>
      <c r="CT138" s="12">
        <v>39</v>
      </c>
      <c r="CU138" s="12">
        <v>56</v>
      </c>
      <c r="CV138" s="12">
        <v>50</v>
      </c>
      <c r="CW138" s="12">
        <v>52</v>
      </c>
      <c r="CX138" s="12">
        <v>62</v>
      </c>
      <c r="CY138" s="12">
        <v>46</v>
      </c>
      <c r="CZ138" s="12">
        <v>29</v>
      </c>
      <c r="DA138" s="12">
        <v>42</v>
      </c>
      <c r="DB138" s="12">
        <v>55</v>
      </c>
      <c r="DC138" s="12">
        <v>34</v>
      </c>
      <c r="DD138" s="12">
        <v>43</v>
      </c>
      <c r="DE138" s="12">
        <v>23</v>
      </c>
      <c r="DF138" s="12">
        <v>19</v>
      </c>
      <c r="DG138" s="12">
        <v>36</v>
      </c>
      <c r="DH138" s="12">
        <v>43</v>
      </c>
      <c r="DI138" s="12">
        <v>41</v>
      </c>
      <c r="DJ138" s="12">
        <v>74</v>
      </c>
      <c r="DK138" s="12">
        <v>63</v>
      </c>
      <c r="DL138" s="12">
        <v>56</v>
      </c>
      <c r="DM138" s="12">
        <v>35</v>
      </c>
      <c r="DN138" s="12">
        <v>49</v>
      </c>
      <c r="DO138" s="12">
        <v>59</v>
      </c>
      <c r="DP138" s="12">
        <v>49</v>
      </c>
      <c r="DQ138" s="12">
        <v>47</v>
      </c>
      <c r="DR138" s="12">
        <v>45</v>
      </c>
      <c r="DS138" s="12">
        <v>35</v>
      </c>
      <c r="DT138" s="12">
        <v>42</v>
      </c>
      <c r="DU138" s="12">
        <v>39</v>
      </c>
      <c r="DV138" s="12">
        <v>68</v>
      </c>
      <c r="DW138" s="12">
        <v>50</v>
      </c>
      <c r="DX138" s="12">
        <v>46</v>
      </c>
      <c r="DY138" s="12">
        <v>46</v>
      </c>
      <c r="DZ138" s="12">
        <v>50</v>
      </c>
      <c r="EA138" s="12">
        <v>47</v>
      </c>
      <c r="EB138" s="12">
        <v>31</v>
      </c>
      <c r="EC138" s="12">
        <v>36</v>
      </c>
      <c r="ED138" s="12">
        <v>49</v>
      </c>
      <c r="EE138" s="12">
        <v>60</v>
      </c>
      <c r="EF138" s="12">
        <v>61</v>
      </c>
      <c r="EG138" s="12">
        <v>49</v>
      </c>
      <c r="EH138" s="12">
        <v>52</v>
      </c>
      <c r="EI138" s="12">
        <v>67</v>
      </c>
      <c r="EJ138" s="12">
        <v>62</v>
      </c>
      <c r="EK138" s="12">
        <v>43</v>
      </c>
      <c r="EL138" s="12">
        <v>47</v>
      </c>
      <c r="EM138" s="12">
        <v>45</v>
      </c>
      <c r="EN138" s="12">
        <v>48</v>
      </c>
      <c r="EO138" s="12">
        <v>44</v>
      </c>
      <c r="EP138" s="12">
        <v>52</v>
      </c>
      <c r="EQ138" s="12">
        <v>51</v>
      </c>
      <c r="ER138" s="12">
        <v>46</v>
      </c>
      <c r="ES138" s="12">
        <v>57</v>
      </c>
      <c r="ET138" s="12">
        <v>51</v>
      </c>
      <c r="EU138" s="12">
        <v>40</v>
      </c>
      <c r="EV138" s="12">
        <v>39</v>
      </c>
      <c r="EW138" s="12">
        <v>61</v>
      </c>
      <c r="EX138" s="12">
        <v>40</v>
      </c>
      <c r="EY138" s="12">
        <v>48</v>
      </c>
      <c r="EZ138" s="12">
        <v>42</v>
      </c>
      <c r="FA138" s="12">
        <v>32</v>
      </c>
      <c r="FB138" s="12">
        <v>39</v>
      </c>
      <c r="FC138" s="12">
        <v>56</v>
      </c>
      <c r="FD138" s="12">
        <v>42</v>
      </c>
      <c r="FE138" s="12">
        <v>46</v>
      </c>
      <c r="FF138" s="12">
        <v>38</v>
      </c>
      <c r="FG138" s="12">
        <v>53</v>
      </c>
      <c r="FH138" s="12">
        <v>68</v>
      </c>
      <c r="FI138" s="12">
        <v>43</v>
      </c>
      <c r="FJ138" s="12">
        <v>39</v>
      </c>
      <c r="FK138" s="12">
        <v>38</v>
      </c>
      <c r="FL138" s="12">
        <v>46</v>
      </c>
      <c r="FM138" s="12">
        <v>56</v>
      </c>
      <c r="FN138" s="12">
        <v>42</v>
      </c>
      <c r="FO138" s="12">
        <v>35</v>
      </c>
      <c r="FP138" s="12">
        <v>38</v>
      </c>
      <c r="FQ138" s="12">
        <v>47</v>
      </c>
      <c r="FR138" s="12">
        <v>42</v>
      </c>
      <c r="FS138" s="12">
        <v>58</v>
      </c>
      <c r="FT138" s="12">
        <v>42</v>
      </c>
      <c r="FU138" s="12">
        <v>41</v>
      </c>
      <c r="FV138" s="12">
        <v>53</v>
      </c>
      <c r="FW138" s="12">
        <v>57</v>
      </c>
      <c r="FX138" s="12">
        <v>39</v>
      </c>
      <c r="FY138" s="12">
        <v>36</v>
      </c>
      <c r="FZ138" s="12">
        <v>19</v>
      </c>
      <c r="GA138" s="12">
        <v>37</v>
      </c>
      <c r="GB138" s="12">
        <v>44</v>
      </c>
      <c r="GC138" s="12">
        <v>57</v>
      </c>
      <c r="GD138" s="12">
        <v>75</v>
      </c>
      <c r="GE138" s="12">
        <v>39</v>
      </c>
      <c r="GF138" s="12">
        <v>44</v>
      </c>
      <c r="GG138" s="12">
        <v>43</v>
      </c>
      <c r="GH138" s="12">
        <v>36</v>
      </c>
      <c r="GI138" s="12">
        <v>38</v>
      </c>
      <c r="GJ138" s="12">
        <v>46</v>
      </c>
      <c r="GK138" s="12">
        <v>49</v>
      </c>
      <c r="GL138" s="12">
        <v>59</v>
      </c>
      <c r="GM138" s="12">
        <v>44</v>
      </c>
      <c r="GN138" s="12">
        <v>50</v>
      </c>
      <c r="GO138" s="12">
        <v>34</v>
      </c>
      <c r="GP138" s="12">
        <v>28</v>
      </c>
      <c r="GQ138" s="12">
        <v>27</v>
      </c>
      <c r="GR138" s="12">
        <v>39</v>
      </c>
      <c r="GS138" s="12">
        <v>41</v>
      </c>
      <c r="GT138" s="12">
        <v>39</v>
      </c>
      <c r="GU138" s="12">
        <v>22</v>
      </c>
      <c r="GV138" s="12">
        <v>29</v>
      </c>
      <c r="GW138" s="12">
        <v>35</v>
      </c>
      <c r="GX138" s="12">
        <v>42</v>
      </c>
      <c r="GY138" s="12">
        <v>41</v>
      </c>
      <c r="GZ138" s="12">
        <v>41</v>
      </c>
      <c r="HA138" s="12">
        <v>31</v>
      </c>
      <c r="HB138" s="12">
        <v>41</v>
      </c>
      <c r="HC138" s="12">
        <v>39</v>
      </c>
      <c r="HD138" s="12">
        <v>25</v>
      </c>
      <c r="HE138" s="12">
        <v>27</v>
      </c>
      <c r="HF138" s="12">
        <v>32</v>
      </c>
      <c r="HG138" s="12">
        <v>20</v>
      </c>
      <c r="HH138" s="12">
        <v>41</v>
      </c>
      <c r="HI138" s="12">
        <v>48</v>
      </c>
      <c r="HJ138" s="12">
        <v>58</v>
      </c>
      <c r="HK138" s="12">
        <v>22</v>
      </c>
      <c r="HL138" s="12">
        <v>40</v>
      </c>
      <c r="HM138" s="12">
        <v>30</v>
      </c>
      <c r="HN138" s="12">
        <v>20</v>
      </c>
      <c r="HO138" s="12">
        <v>31</v>
      </c>
      <c r="HP138" s="12">
        <v>29</v>
      </c>
      <c r="HQ138" s="12">
        <v>26</v>
      </c>
      <c r="HR138" s="12">
        <v>35</v>
      </c>
      <c r="HS138" s="12">
        <v>34</v>
      </c>
      <c r="HT138" s="12">
        <v>38</v>
      </c>
      <c r="HU138" s="12">
        <v>30</v>
      </c>
      <c r="HV138" s="12">
        <v>17</v>
      </c>
      <c r="HW138" s="12">
        <v>17</v>
      </c>
      <c r="HX138" s="12">
        <v>30</v>
      </c>
      <c r="HY138" s="12">
        <v>23</v>
      </c>
      <c r="HZ138" s="12">
        <v>31</v>
      </c>
      <c r="IA138" s="12">
        <v>26</v>
      </c>
      <c r="IB138" s="12">
        <v>31</v>
      </c>
      <c r="IC138" s="12">
        <v>31</v>
      </c>
      <c r="ID138" s="12">
        <v>27</v>
      </c>
      <c r="IE138" s="12">
        <v>30</v>
      </c>
      <c r="IF138" s="12">
        <v>29</v>
      </c>
      <c r="IG138" s="12">
        <v>27</v>
      </c>
      <c r="IH138" s="12">
        <v>19</v>
      </c>
      <c r="II138" s="12">
        <v>24</v>
      </c>
      <c r="IJ138" s="12">
        <v>33</v>
      </c>
      <c r="IK138" s="12">
        <v>39</v>
      </c>
      <c r="IL138" s="12">
        <v>35</v>
      </c>
      <c r="IM138" s="12">
        <v>30</v>
      </c>
      <c r="IN138" s="12">
        <v>29</v>
      </c>
      <c r="IO138" s="12">
        <v>23</v>
      </c>
      <c r="IP138" s="12">
        <v>16</v>
      </c>
      <c r="IQ138" s="17">
        <v>14</v>
      </c>
      <c r="IR138" s="26">
        <f t="shared" si="61"/>
        <v>75</v>
      </c>
      <c r="IU138" s="7"/>
    </row>
    <row r="139" spans="1:255" ht="12.75" customHeight="1" x14ac:dyDescent="0.2">
      <c r="A139" s="26">
        <v>2014</v>
      </c>
      <c r="B139" s="26">
        <v>340150002</v>
      </c>
      <c r="C139" s="88">
        <f>INDEX(Sites!$A:$N,MATCH($B139,Sites!$A:$A,0),2)</f>
        <v>39.800339000000001</v>
      </c>
      <c r="D139" s="26" t="str">
        <f>INDEX(Sites!$A:$N,MATCH($B139,Sites!$A:$A,0),4)</f>
        <v>NJ</v>
      </c>
      <c r="E139" s="26" t="str">
        <f>INDEX(Sites!$A:$N,MATCH($B139,Sites!$A:$A,0),10)</f>
        <v>12.0</v>
      </c>
      <c r="F139" s="148" t="str">
        <f>INDEX(Sites!$A:$N,MATCH($B139,Sites!$A:$A,0),6)</f>
        <v>Clarksboro</v>
      </c>
      <c r="G139" s="18" t="s">
        <v>78</v>
      </c>
      <c r="H139" s="12" t="s">
        <v>78</v>
      </c>
      <c r="I139" s="12" t="s">
        <v>78</v>
      </c>
      <c r="J139" s="12" t="s">
        <v>78</v>
      </c>
      <c r="K139" s="12" t="s">
        <v>78</v>
      </c>
      <c r="L139" s="12" t="s">
        <v>78</v>
      </c>
      <c r="M139" s="12" t="s">
        <v>78</v>
      </c>
      <c r="N139" s="12" t="s">
        <v>78</v>
      </c>
      <c r="O139" s="12" t="s">
        <v>78</v>
      </c>
      <c r="P139" s="12" t="s">
        <v>78</v>
      </c>
      <c r="Q139" s="12" t="s">
        <v>78</v>
      </c>
      <c r="R139" s="12" t="s">
        <v>78</v>
      </c>
      <c r="S139" s="12" t="s">
        <v>78</v>
      </c>
      <c r="T139" s="12" t="s">
        <v>78</v>
      </c>
      <c r="U139" s="12" t="s">
        <v>78</v>
      </c>
      <c r="V139" s="12" t="s">
        <v>78</v>
      </c>
      <c r="W139" s="12" t="s">
        <v>78</v>
      </c>
      <c r="X139" s="12" t="s">
        <v>78</v>
      </c>
      <c r="Y139" s="12" t="s">
        <v>78</v>
      </c>
      <c r="Z139" s="12" t="s">
        <v>78</v>
      </c>
      <c r="AA139" s="12" t="s">
        <v>78</v>
      </c>
      <c r="AB139" s="12" t="s">
        <v>78</v>
      </c>
      <c r="AC139" s="12" t="s">
        <v>78</v>
      </c>
      <c r="AD139" s="12" t="s">
        <v>78</v>
      </c>
      <c r="AE139" s="12" t="s">
        <v>78</v>
      </c>
      <c r="AF139" s="12" t="s">
        <v>78</v>
      </c>
      <c r="AG139" s="12" t="s">
        <v>78</v>
      </c>
      <c r="AH139" s="12" t="s">
        <v>78</v>
      </c>
      <c r="AI139" s="12" t="s">
        <v>78</v>
      </c>
      <c r="AJ139" s="12" t="s">
        <v>78</v>
      </c>
      <c r="AK139" s="12" t="s">
        <v>78</v>
      </c>
      <c r="AL139" s="12" t="s">
        <v>78</v>
      </c>
      <c r="AM139" s="12" t="s">
        <v>78</v>
      </c>
      <c r="AN139" s="12" t="s">
        <v>78</v>
      </c>
      <c r="AO139" s="12" t="s">
        <v>78</v>
      </c>
      <c r="AP139" s="12" t="s">
        <v>78</v>
      </c>
      <c r="AQ139" s="12" t="s">
        <v>78</v>
      </c>
      <c r="AR139" s="12" t="s">
        <v>78</v>
      </c>
      <c r="AS139" s="12" t="s">
        <v>78</v>
      </c>
      <c r="AT139" s="12" t="s">
        <v>78</v>
      </c>
      <c r="AU139" s="12" t="s">
        <v>78</v>
      </c>
      <c r="AV139" s="12" t="s">
        <v>78</v>
      </c>
      <c r="AW139" s="12" t="s">
        <v>78</v>
      </c>
      <c r="AX139" s="12" t="s">
        <v>78</v>
      </c>
      <c r="AY139" s="12" t="s">
        <v>78</v>
      </c>
      <c r="AZ139" s="12" t="s">
        <v>78</v>
      </c>
      <c r="BA139" s="12" t="s">
        <v>78</v>
      </c>
      <c r="BB139" s="12" t="s">
        <v>78</v>
      </c>
      <c r="BC139" s="12" t="s">
        <v>78</v>
      </c>
      <c r="BD139" s="12" t="s">
        <v>78</v>
      </c>
      <c r="BE139" s="12" t="s">
        <v>78</v>
      </c>
      <c r="BF139" s="12" t="s">
        <v>78</v>
      </c>
      <c r="BG139" s="12" t="s">
        <v>78</v>
      </c>
      <c r="BH139" s="12" t="s">
        <v>78</v>
      </c>
      <c r="BI139" s="12" t="s">
        <v>78</v>
      </c>
      <c r="BJ139" s="12" t="s">
        <v>78</v>
      </c>
      <c r="BK139" s="12" t="s">
        <v>78</v>
      </c>
      <c r="BL139" s="12" t="s">
        <v>78</v>
      </c>
      <c r="BM139" s="12" t="s">
        <v>78</v>
      </c>
      <c r="BN139" s="12">
        <v>36</v>
      </c>
      <c r="BO139" s="12">
        <v>36</v>
      </c>
      <c r="BP139" s="12">
        <v>57</v>
      </c>
      <c r="BQ139" s="12">
        <v>50</v>
      </c>
      <c r="BR139" s="12">
        <v>3</v>
      </c>
      <c r="BS139" s="12" t="s">
        <v>78</v>
      </c>
      <c r="BT139" s="12">
        <v>46</v>
      </c>
      <c r="BU139" s="12">
        <v>52</v>
      </c>
      <c r="BV139" s="12">
        <v>44</v>
      </c>
      <c r="BW139" s="12">
        <v>45</v>
      </c>
      <c r="BX139" s="12">
        <v>50</v>
      </c>
      <c r="BY139" s="12">
        <v>50</v>
      </c>
      <c r="BZ139" s="12">
        <v>60</v>
      </c>
      <c r="CA139" s="12">
        <v>56</v>
      </c>
      <c r="CB139" s="12">
        <v>46</v>
      </c>
      <c r="CC139" s="12">
        <v>29</v>
      </c>
      <c r="CD139" s="12">
        <v>30</v>
      </c>
      <c r="CE139" s="12">
        <v>29</v>
      </c>
      <c r="CF139" s="12" t="s">
        <v>78</v>
      </c>
      <c r="CG139" s="12" t="s">
        <v>78</v>
      </c>
      <c r="CH139" s="12">
        <v>56</v>
      </c>
      <c r="CI139" s="12">
        <v>63</v>
      </c>
      <c r="CJ139" s="12">
        <v>45</v>
      </c>
      <c r="CK139" s="12">
        <v>47</v>
      </c>
      <c r="CL139" s="12">
        <v>47</v>
      </c>
      <c r="CM139" s="12">
        <v>38</v>
      </c>
      <c r="CN139" s="12">
        <v>52</v>
      </c>
      <c r="CO139" s="12">
        <v>64</v>
      </c>
      <c r="CP139" s="12">
        <v>64</v>
      </c>
      <c r="CQ139" s="12">
        <v>22</v>
      </c>
      <c r="CR139" s="12">
        <v>23</v>
      </c>
      <c r="CS139" s="12">
        <v>45</v>
      </c>
      <c r="CT139" s="12">
        <v>42</v>
      </c>
      <c r="CU139" s="12">
        <v>59</v>
      </c>
      <c r="CV139" s="12">
        <v>53</v>
      </c>
      <c r="CW139" s="12">
        <v>59</v>
      </c>
      <c r="CX139" s="12">
        <v>66</v>
      </c>
      <c r="CY139" s="12">
        <v>45</v>
      </c>
      <c r="CZ139" s="12">
        <v>30</v>
      </c>
      <c r="DA139" s="12">
        <v>44</v>
      </c>
      <c r="DB139" s="12">
        <v>56</v>
      </c>
      <c r="DC139" s="12">
        <v>40</v>
      </c>
      <c r="DD139" s="12">
        <v>47</v>
      </c>
      <c r="DE139" s="12">
        <v>23</v>
      </c>
      <c r="DF139" s="12">
        <v>18</v>
      </c>
      <c r="DG139" s="12">
        <v>36</v>
      </c>
      <c r="DH139" s="12">
        <v>43</v>
      </c>
      <c r="DI139" s="12">
        <v>41</v>
      </c>
      <c r="DJ139" s="12">
        <v>69</v>
      </c>
      <c r="DK139" s="12">
        <v>71</v>
      </c>
      <c r="DL139" s="12">
        <v>63</v>
      </c>
      <c r="DM139" s="12">
        <v>37</v>
      </c>
      <c r="DN139" s="12">
        <v>52</v>
      </c>
      <c r="DO139" s="12">
        <v>58</v>
      </c>
      <c r="DP139" s="12">
        <v>50</v>
      </c>
      <c r="DQ139" s="12">
        <v>50</v>
      </c>
      <c r="DR139" s="12">
        <v>49</v>
      </c>
      <c r="DS139" s="12">
        <v>39</v>
      </c>
      <c r="DT139" s="12">
        <v>43</v>
      </c>
      <c r="DU139" s="12">
        <v>37</v>
      </c>
      <c r="DV139" s="12">
        <v>67</v>
      </c>
      <c r="DW139" s="12">
        <v>50</v>
      </c>
      <c r="DX139" s="12">
        <v>48</v>
      </c>
      <c r="DY139" s="12">
        <v>50</v>
      </c>
      <c r="DZ139" s="12">
        <v>54</v>
      </c>
      <c r="EA139" s="12">
        <v>47</v>
      </c>
      <c r="EB139" s="12">
        <v>31</v>
      </c>
      <c r="EC139" s="12">
        <v>41</v>
      </c>
      <c r="ED139" s="12">
        <v>50</v>
      </c>
      <c r="EE139" s="12">
        <v>61</v>
      </c>
      <c r="EF139" s="12">
        <v>62</v>
      </c>
      <c r="EG139" s="12">
        <v>51</v>
      </c>
      <c r="EH139" s="12">
        <v>52</v>
      </c>
      <c r="EI139" s="12">
        <v>70</v>
      </c>
      <c r="EJ139" s="12">
        <v>64</v>
      </c>
      <c r="EK139" s="12">
        <v>47</v>
      </c>
      <c r="EL139" s="12">
        <v>48</v>
      </c>
      <c r="EM139" s="12">
        <v>45</v>
      </c>
      <c r="EN139" s="12">
        <v>53</v>
      </c>
      <c r="EO139" s="12">
        <v>51</v>
      </c>
      <c r="EP139" s="12">
        <v>54</v>
      </c>
      <c r="EQ139" s="12">
        <v>51</v>
      </c>
      <c r="ER139" s="12">
        <v>45</v>
      </c>
      <c r="ES139" s="12">
        <v>57</v>
      </c>
      <c r="ET139" s="12">
        <v>56</v>
      </c>
      <c r="EU139" s="12">
        <v>41</v>
      </c>
      <c r="EV139" s="12">
        <v>41</v>
      </c>
      <c r="EW139" s="12">
        <v>58</v>
      </c>
      <c r="EX139" s="12">
        <v>41</v>
      </c>
      <c r="EY139" s="12">
        <v>51</v>
      </c>
      <c r="EZ139" s="12">
        <v>50</v>
      </c>
      <c r="FA139" s="12">
        <v>31</v>
      </c>
      <c r="FB139" s="12">
        <v>44</v>
      </c>
      <c r="FC139" s="12">
        <v>56</v>
      </c>
      <c r="FD139" s="12">
        <v>44</v>
      </c>
      <c r="FE139" s="12">
        <v>44</v>
      </c>
      <c r="FF139" s="12">
        <v>36</v>
      </c>
      <c r="FG139" s="12">
        <v>55</v>
      </c>
      <c r="FH139" s="12">
        <v>75</v>
      </c>
      <c r="FI139" s="12">
        <v>44</v>
      </c>
      <c r="FJ139" s="12">
        <v>41</v>
      </c>
      <c r="FK139" s="12">
        <v>40</v>
      </c>
      <c r="FL139" s="12">
        <v>44</v>
      </c>
      <c r="FM139" s="12">
        <v>56</v>
      </c>
      <c r="FN139" s="12">
        <v>42</v>
      </c>
      <c r="FO139" s="12">
        <v>37</v>
      </c>
      <c r="FP139" s="12">
        <v>47</v>
      </c>
      <c r="FQ139" s="12">
        <v>49</v>
      </c>
      <c r="FR139" s="12">
        <v>47</v>
      </c>
      <c r="FS139" s="12">
        <v>59</v>
      </c>
      <c r="FT139" s="12">
        <v>45</v>
      </c>
      <c r="FU139" s="12">
        <v>49</v>
      </c>
      <c r="FV139" s="12">
        <v>46</v>
      </c>
      <c r="FW139" s="12">
        <v>56</v>
      </c>
      <c r="FX139" s="12">
        <v>44</v>
      </c>
      <c r="FY139" s="12">
        <v>35</v>
      </c>
      <c r="FZ139" s="12">
        <v>20</v>
      </c>
      <c r="GA139" s="12">
        <v>38</v>
      </c>
      <c r="GB139" s="12">
        <v>37</v>
      </c>
      <c r="GC139" s="12">
        <v>57</v>
      </c>
      <c r="GD139" s="12">
        <v>77</v>
      </c>
      <c r="GE139" s="12">
        <v>41</v>
      </c>
      <c r="GF139" s="12">
        <v>47</v>
      </c>
      <c r="GG139" s="12">
        <v>43</v>
      </c>
      <c r="GH139" s="12">
        <v>37</v>
      </c>
      <c r="GI139" s="12">
        <v>35</v>
      </c>
      <c r="GJ139" s="12">
        <v>53</v>
      </c>
      <c r="GK139" s="12">
        <v>47</v>
      </c>
      <c r="GL139" s="12">
        <v>60</v>
      </c>
      <c r="GM139" s="12">
        <v>44</v>
      </c>
      <c r="GN139" s="12">
        <v>47</v>
      </c>
      <c r="GO139" s="12">
        <v>38</v>
      </c>
      <c r="GP139" s="12">
        <v>28</v>
      </c>
      <c r="GQ139" s="12">
        <v>29</v>
      </c>
      <c r="GR139" s="12">
        <v>42</v>
      </c>
      <c r="GS139" s="12">
        <v>46</v>
      </c>
      <c r="GT139" s="12">
        <v>38</v>
      </c>
      <c r="GU139" s="12">
        <v>22</v>
      </c>
      <c r="GV139" s="12">
        <v>31</v>
      </c>
      <c r="GW139" s="12">
        <v>37</v>
      </c>
      <c r="GX139" s="12">
        <v>44</v>
      </c>
      <c r="GY139" s="12">
        <v>41</v>
      </c>
      <c r="GZ139" s="12">
        <v>42</v>
      </c>
      <c r="HA139" s="12">
        <v>31</v>
      </c>
      <c r="HB139" s="12">
        <v>41</v>
      </c>
      <c r="HC139" s="12">
        <v>36</v>
      </c>
      <c r="HD139" s="12">
        <v>26</v>
      </c>
      <c r="HE139" s="12">
        <v>29</v>
      </c>
      <c r="HF139" s="12">
        <v>34</v>
      </c>
      <c r="HG139" s="12">
        <v>23</v>
      </c>
      <c r="HH139" s="12">
        <v>39</v>
      </c>
      <c r="HI139" s="12">
        <v>46</v>
      </c>
      <c r="HJ139" s="12">
        <v>58</v>
      </c>
      <c r="HK139" s="12">
        <v>27</v>
      </c>
      <c r="HL139" s="12">
        <v>41</v>
      </c>
      <c r="HM139" s="12">
        <v>32</v>
      </c>
      <c r="HN139" s="12">
        <v>22</v>
      </c>
      <c r="HO139" s="12">
        <v>34</v>
      </c>
      <c r="HP139" s="12">
        <v>30</v>
      </c>
      <c r="HQ139" s="12">
        <v>28</v>
      </c>
      <c r="HR139" s="12">
        <v>40</v>
      </c>
      <c r="HS139" s="12">
        <v>39</v>
      </c>
      <c r="HT139" s="12">
        <v>43</v>
      </c>
      <c r="HU139" s="12">
        <v>41</v>
      </c>
      <c r="HV139" s="12">
        <v>15</v>
      </c>
      <c r="HW139" s="12">
        <v>15</v>
      </c>
      <c r="HX139" s="12">
        <v>31</v>
      </c>
      <c r="HY139" s="12">
        <v>26</v>
      </c>
      <c r="HZ139" s="12">
        <v>32</v>
      </c>
      <c r="IA139" s="12">
        <v>31</v>
      </c>
      <c r="IB139" s="12">
        <v>35</v>
      </c>
      <c r="IC139" s="12">
        <v>34</v>
      </c>
      <c r="ID139" s="12">
        <v>30</v>
      </c>
      <c r="IE139" s="12">
        <v>30</v>
      </c>
      <c r="IF139" s="12">
        <v>34</v>
      </c>
      <c r="IG139" s="12">
        <v>35</v>
      </c>
      <c r="IH139" s="12">
        <v>18</v>
      </c>
      <c r="II139" s="12">
        <v>26</v>
      </c>
      <c r="IJ139" s="12">
        <v>36</v>
      </c>
      <c r="IK139" s="12">
        <v>48</v>
      </c>
      <c r="IL139" s="12">
        <v>39</v>
      </c>
      <c r="IM139" s="12">
        <v>38</v>
      </c>
      <c r="IN139" s="12">
        <v>44</v>
      </c>
      <c r="IO139" s="12">
        <v>30</v>
      </c>
      <c r="IP139" s="12">
        <v>19</v>
      </c>
      <c r="IQ139" s="17">
        <v>13</v>
      </c>
      <c r="IR139" s="26">
        <f t="shared" si="61"/>
        <v>77</v>
      </c>
      <c r="IU139" s="7"/>
    </row>
    <row r="140" spans="1:255" ht="12.75" customHeight="1" x14ac:dyDescent="0.2">
      <c r="A140" s="26">
        <v>2014</v>
      </c>
      <c r="B140" s="26">
        <v>340290006</v>
      </c>
      <c r="C140" s="88">
        <f>INDEX(Sites!$A:$N,MATCH($B140,Sites!$A:$A,0),2)</f>
        <v>40.064830000000001</v>
      </c>
      <c r="D140" s="26" t="str">
        <f>INDEX(Sites!$A:$N,MATCH($B140,Sites!$A:$A,0),4)</f>
        <v>NJ</v>
      </c>
      <c r="E140" s="26" t="str">
        <f>INDEX(Sites!$A:$N,MATCH($B140,Sites!$A:$A,0),10)</f>
        <v>41.0</v>
      </c>
      <c r="F140" s="148" t="str">
        <f>INDEX(Sites!$A:$N,MATCH($B140,Sites!$A:$A,0),6)</f>
        <v>Colliers Mills</v>
      </c>
      <c r="G140" s="18" t="s">
        <v>78</v>
      </c>
      <c r="H140" s="12" t="s">
        <v>78</v>
      </c>
      <c r="I140" s="12" t="s">
        <v>78</v>
      </c>
      <c r="J140" s="12" t="s">
        <v>78</v>
      </c>
      <c r="K140" s="12" t="s">
        <v>78</v>
      </c>
      <c r="L140" s="12" t="s">
        <v>78</v>
      </c>
      <c r="M140" s="12" t="s">
        <v>78</v>
      </c>
      <c r="N140" s="12" t="s">
        <v>78</v>
      </c>
      <c r="O140" s="12" t="s">
        <v>78</v>
      </c>
      <c r="P140" s="12" t="s">
        <v>78</v>
      </c>
      <c r="Q140" s="12" t="s">
        <v>78</v>
      </c>
      <c r="R140" s="12">
        <v>41</v>
      </c>
      <c r="S140" s="12">
        <v>38</v>
      </c>
      <c r="T140" s="12">
        <v>42</v>
      </c>
      <c r="U140" s="12">
        <v>42</v>
      </c>
      <c r="V140" s="12">
        <v>40</v>
      </c>
      <c r="W140" s="12">
        <v>33</v>
      </c>
      <c r="X140" s="12">
        <v>38</v>
      </c>
      <c r="Y140" s="12">
        <v>39</v>
      </c>
      <c r="Z140" s="12">
        <v>39</v>
      </c>
      <c r="AA140" s="12">
        <v>42</v>
      </c>
      <c r="AB140" s="12">
        <v>43</v>
      </c>
      <c r="AC140" s="12">
        <v>41</v>
      </c>
      <c r="AD140" s="12">
        <v>33</v>
      </c>
      <c r="AE140" s="12">
        <v>39</v>
      </c>
      <c r="AF140" s="12">
        <v>41</v>
      </c>
      <c r="AG140" s="12">
        <v>39</v>
      </c>
      <c r="AH140" s="12">
        <v>44</v>
      </c>
      <c r="AI140" s="12">
        <v>28</v>
      </c>
      <c r="AJ140" s="12">
        <v>33</v>
      </c>
      <c r="AK140" s="12">
        <v>42</v>
      </c>
      <c r="AL140" s="12">
        <v>34</v>
      </c>
      <c r="AM140" s="12">
        <v>41</v>
      </c>
      <c r="AN140" s="12">
        <v>42</v>
      </c>
      <c r="AO140" s="12">
        <v>44</v>
      </c>
      <c r="AP140" s="12">
        <v>42</v>
      </c>
      <c r="AQ140" s="12">
        <v>48</v>
      </c>
      <c r="AR140" s="12">
        <v>44</v>
      </c>
      <c r="AS140" s="12">
        <v>44</v>
      </c>
      <c r="AT140" s="12">
        <v>53</v>
      </c>
      <c r="AU140" s="12">
        <v>56</v>
      </c>
      <c r="AV140" s="12">
        <v>58</v>
      </c>
      <c r="AW140" s="12">
        <v>57</v>
      </c>
      <c r="AX140" s="12">
        <v>58</v>
      </c>
      <c r="AY140" s="12">
        <v>44</v>
      </c>
      <c r="AZ140" s="12">
        <v>39</v>
      </c>
      <c r="BA140" s="12">
        <v>43</v>
      </c>
      <c r="BB140" s="12">
        <v>45</v>
      </c>
      <c r="BC140" s="12">
        <v>44</v>
      </c>
      <c r="BD140" s="12">
        <v>53</v>
      </c>
      <c r="BE140" s="12">
        <v>46</v>
      </c>
      <c r="BF140" s="12">
        <v>48</v>
      </c>
      <c r="BG140" s="12">
        <v>59</v>
      </c>
      <c r="BH140" s="12">
        <v>40</v>
      </c>
      <c r="BI140" s="12">
        <v>53</v>
      </c>
      <c r="BJ140" s="12">
        <v>50</v>
      </c>
      <c r="BK140" s="12">
        <v>53</v>
      </c>
      <c r="BL140" s="12">
        <v>42</v>
      </c>
      <c r="BM140" s="12">
        <v>42</v>
      </c>
      <c r="BN140" s="12">
        <v>38</v>
      </c>
      <c r="BO140" s="12">
        <v>41</v>
      </c>
      <c r="BP140" s="12">
        <v>54</v>
      </c>
      <c r="BQ140" s="12">
        <v>50</v>
      </c>
      <c r="BR140" s="12">
        <v>50</v>
      </c>
      <c r="BS140" s="12">
        <v>45</v>
      </c>
      <c r="BT140" s="12">
        <v>49</v>
      </c>
      <c r="BU140" s="12">
        <v>49</v>
      </c>
      <c r="BV140" s="12">
        <v>45</v>
      </c>
      <c r="BW140" s="12">
        <v>49</v>
      </c>
      <c r="BX140" s="12">
        <v>42</v>
      </c>
      <c r="BY140" s="12">
        <v>48</v>
      </c>
      <c r="BZ140" s="12">
        <v>61</v>
      </c>
      <c r="CA140" s="12">
        <v>57</v>
      </c>
      <c r="CB140" s="12">
        <v>38</v>
      </c>
      <c r="CC140" s="12">
        <v>24</v>
      </c>
      <c r="CD140" s="12">
        <v>32</v>
      </c>
      <c r="CE140" s="12">
        <v>34</v>
      </c>
      <c r="CF140" s="12">
        <v>49</v>
      </c>
      <c r="CG140" s="12">
        <v>48</v>
      </c>
      <c r="CH140" s="12">
        <v>56</v>
      </c>
      <c r="CI140" s="12">
        <v>60</v>
      </c>
      <c r="CJ140" s="12">
        <v>59</v>
      </c>
      <c r="CK140" s="12">
        <v>39</v>
      </c>
      <c r="CL140" s="12">
        <v>44</v>
      </c>
      <c r="CM140" s="12">
        <v>32</v>
      </c>
      <c r="CN140" s="12">
        <v>51</v>
      </c>
      <c r="CO140" s="12">
        <v>67</v>
      </c>
      <c r="CP140" s="12">
        <v>75</v>
      </c>
      <c r="CQ140" s="12">
        <v>24</v>
      </c>
      <c r="CR140" s="12">
        <v>32</v>
      </c>
      <c r="CS140" s="12">
        <v>51</v>
      </c>
      <c r="CT140" s="12">
        <v>43</v>
      </c>
      <c r="CU140" s="12">
        <v>48</v>
      </c>
      <c r="CV140" s="12">
        <v>55</v>
      </c>
      <c r="CW140" s="12">
        <v>72</v>
      </c>
      <c r="CX140" s="12">
        <v>62</v>
      </c>
      <c r="CY140" s="12">
        <v>43</v>
      </c>
      <c r="CZ140" s="12">
        <v>28</v>
      </c>
      <c r="DA140" s="12">
        <v>45</v>
      </c>
      <c r="DB140" s="12">
        <v>50</v>
      </c>
      <c r="DC140" s="12">
        <v>39</v>
      </c>
      <c r="DD140" s="12">
        <v>32</v>
      </c>
      <c r="DE140" s="12">
        <v>27</v>
      </c>
      <c r="DF140" s="12">
        <v>23</v>
      </c>
      <c r="DG140" s="12">
        <v>31</v>
      </c>
      <c r="DH140" s="12">
        <v>42</v>
      </c>
      <c r="DI140" s="12">
        <v>36</v>
      </c>
      <c r="DJ140" s="12">
        <v>48</v>
      </c>
      <c r="DK140" s="12">
        <v>75</v>
      </c>
      <c r="DL140" s="12">
        <v>60</v>
      </c>
      <c r="DM140" s="12">
        <v>36</v>
      </c>
      <c r="DN140" s="12">
        <v>47</v>
      </c>
      <c r="DO140" s="12">
        <v>45</v>
      </c>
      <c r="DP140" s="12">
        <v>44</v>
      </c>
      <c r="DQ140" s="12">
        <v>45</v>
      </c>
      <c r="DR140" s="12">
        <v>39</v>
      </c>
      <c r="DS140" s="12">
        <v>31</v>
      </c>
      <c r="DT140" s="12">
        <v>40</v>
      </c>
      <c r="DU140" s="12">
        <v>42</v>
      </c>
      <c r="DV140" s="12">
        <v>53</v>
      </c>
      <c r="DW140" s="12">
        <v>44</v>
      </c>
      <c r="DX140" s="12">
        <v>43</v>
      </c>
      <c r="DY140" s="12">
        <v>46</v>
      </c>
      <c r="DZ140" s="12">
        <v>46</v>
      </c>
      <c r="EA140" s="12">
        <v>41</v>
      </c>
      <c r="EB140" s="12">
        <v>29</v>
      </c>
      <c r="EC140" s="12">
        <v>36</v>
      </c>
      <c r="ED140" s="12">
        <v>45</v>
      </c>
      <c r="EE140" s="12">
        <v>57</v>
      </c>
      <c r="EF140" s="12">
        <v>59</v>
      </c>
      <c r="EG140" s="12">
        <v>48</v>
      </c>
      <c r="EH140" s="12">
        <v>52</v>
      </c>
      <c r="EI140" s="12">
        <v>62</v>
      </c>
      <c r="EJ140" s="12">
        <v>49</v>
      </c>
      <c r="EK140" s="12">
        <v>38</v>
      </c>
      <c r="EL140" s="12">
        <v>36</v>
      </c>
      <c r="EM140" s="12">
        <v>38</v>
      </c>
      <c r="EN140" s="12">
        <v>49</v>
      </c>
      <c r="EO140" s="12">
        <v>51</v>
      </c>
      <c r="EP140" s="12">
        <v>50</v>
      </c>
      <c r="EQ140" s="12">
        <v>50</v>
      </c>
      <c r="ER140" s="12">
        <v>44</v>
      </c>
      <c r="ES140" s="12">
        <v>64</v>
      </c>
      <c r="ET140" s="12">
        <v>52</v>
      </c>
      <c r="EU140" s="12">
        <v>39</v>
      </c>
      <c r="EV140" s="12">
        <v>36</v>
      </c>
      <c r="EW140" s="12">
        <v>46</v>
      </c>
      <c r="EX140" s="12">
        <v>37</v>
      </c>
      <c r="EY140" s="12">
        <v>53</v>
      </c>
      <c r="EZ140" s="12">
        <v>55</v>
      </c>
      <c r="FA140" s="12">
        <v>34</v>
      </c>
      <c r="FB140" s="12">
        <v>45</v>
      </c>
      <c r="FC140" s="12">
        <v>50</v>
      </c>
      <c r="FD140" s="12">
        <v>44</v>
      </c>
      <c r="FE140" s="12">
        <v>43</v>
      </c>
      <c r="FF140" s="12">
        <v>42</v>
      </c>
      <c r="FG140" s="12">
        <v>63</v>
      </c>
      <c r="FH140" s="12">
        <v>58</v>
      </c>
      <c r="FI140" s="12">
        <v>49</v>
      </c>
      <c r="FJ140" s="12">
        <v>41</v>
      </c>
      <c r="FK140" s="12">
        <v>39</v>
      </c>
      <c r="FL140" s="12">
        <v>46</v>
      </c>
      <c r="FM140" s="12">
        <v>57</v>
      </c>
      <c r="FN140" s="12">
        <v>44</v>
      </c>
      <c r="FO140" s="12">
        <v>37</v>
      </c>
      <c r="FP140" s="12">
        <v>45</v>
      </c>
      <c r="FQ140" s="12">
        <v>47</v>
      </c>
      <c r="FR140" s="12">
        <v>41</v>
      </c>
      <c r="FS140" s="12">
        <v>54</v>
      </c>
      <c r="FT140" s="12">
        <v>47</v>
      </c>
      <c r="FU140" s="12">
        <v>42</v>
      </c>
      <c r="FV140" s="12">
        <v>47</v>
      </c>
      <c r="FW140" s="12">
        <v>57</v>
      </c>
      <c r="FX140" s="12">
        <v>47</v>
      </c>
      <c r="FY140" s="12">
        <v>33</v>
      </c>
      <c r="FZ140" s="12">
        <v>24</v>
      </c>
      <c r="GA140" s="12">
        <v>38</v>
      </c>
      <c r="GB140" s="12">
        <v>42</v>
      </c>
      <c r="GC140" s="12">
        <v>48</v>
      </c>
      <c r="GD140" s="12">
        <v>76</v>
      </c>
      <c r="GE140" s="12">
        <v>43</v>
      </c>
      <c r="GF140" s="12">
        <v>42</v>
      </c>
      <c r="GG140" s="12">
        <v>35</v>
      </c>
      <c r="GH140" s="12">
        <v>31</v>
      </c>
      <c r="GI140" s="12">
        <v>31</v>
      </c>
      <c r="GJ140" s="12">
        <v>56</v>
      </c>
      <c r="GK140" s="12">
        <v>48</v>
      </c>
      <c r="GL140" s="12">
        <v>59</v>
      </c>
      <c r="GM140" s="12">
        <v>34</v>
      </c>
      <c r="GN140" s="12">
        <v>45</v>
      </c>
      <c r="GO140" s="12">
        <v>40</v>
      </c>
      <c r="GP140" s="12">
        <v>27</v>
      </c>
      <c r="GQ140" s="12">
        <v>26</v>
      </c>
      <c r="GR140" s="12">
        <v>36</v>
      </c>
      <c r="GS140" s="12">
        <v>40</v>
      </c>
      <c r="GT140" s="12">
        <v>38</v>
      </c>
      <c r="GU140" s="12">
        <v>27</v>
      </c>
      <c r="GV140" s="12">
        <v>29</v>
      </c>
      <c r="GW140" s="12">
        <v>37</v>
      </c>
      <c r="GX140" s="12">
        <v>35</v>
      </c>
      <c r="GY140" s="12">
        <v>45</v>
      </c>
      <c r="GZ140" s="12">
        <v>51</v>
      </c>
      <c r="HA140" s="12">
        <v>30</v>
      </c>
      <c r="HB140" s="12">
        <v>39</v>
      </c>
      <c r="HC140" s="12">
        <v>27</v>
      </c>
      <c r="HD140" s="12">
        <v>29</v>
      </c>
      <c r="HE140" s="12">
        <v>29</v>
      </c>
      <c r="HF140" s="12">
        <v>34</v>
      </c>
      <c r="HG140" s="12">
        <v>24</v>
      </c>
      <c r="HH140" s="12">
        <v>34</v>
      </c>
      <c r="HI140" s="12">
        <v>49</v>
      </c>
      <c r="HJ140" s="12">
        <v>56</v>
      </c>
      <c r="HK140" s="12">
        <v>37</v>
      </c>
      <c r="HL140" s="12">
        <v>34</v>
      </c>
      <c r="HM140" s="12">
        <v>15</v>
      </c>
      <c r="HN140" s="12">
        <v>10</v>
      </c>
      <c r="HO140" s="12">
        <v>31</v>
      </c>
      <c r="HP140" s="12">
        <v>30</v>
      </c>
      <c r="HQ140" s="12">
        <v>24</v>
      </c>
      <c r="HR140" s="12">
        <v>38</v>
      </c>
      <c r="HS140" s="12">
        <v>40</v>
      </c>
      <c r="HT140" s="12">
        <v>44</v>
      </c>
      <c r="HU140" s="12">
        <v>41</v>
      </c>
      <c r="HV140" s="12">
        <v>19</v>
      </c>
      <c r="HW140" s="12">
        <v>20</v>
      </c>
      <c r="HX140" s="12">
        <v>31</v>
      </c>
      <c r="HY140" s="12">
        <v>28</v>
      </c>
      <c r="HZ140" s="12">
        <v>34</v>
      </c>
      <c r="IA140" s="12">
        <v>30</v>
      </c>
      <c r="IB140" s="12">
        <v>34</v>
      </c>
      <c r="IC140" s="12">
        <v>35</v>
      </c>
      <c r="ID140" s="12">
        <v>31</v>
      </c>
      <c r="IE140" s="12">
        <v>30</v>
      </c>
      <c r="IF140" s="12">
        <v>27</v>
      </c>
      <c r="IG140" s="12">
        <v>26</v>
      </c>
      <c r="IH140" s="12">
        <v>17</v>
      </c>
      <c r="II140" s="12">
        <v>16</v>
      </c>
      <c r="IJ140" s="12">
        <v>27</v>
      </c>
      <c r="IK140" s="12">
        <v>40</v>
      </c>
      <c r="IL140" s="12">
        <v>29</v>
      </c>
      <c r="IM140" s="12">
        <v>27</v>
      </c>
      <c r="IN140" s="12">
        <v>38</v>
      </c>
      <c r="IO140" s="12">
        <v>28</v>
      </c>
      <c r="IP140" s="12">
        <v>12</v>
      </c>
      <c r="IQ140" s="17">
        <v>15</v>
      </c>
      <c r="IR140" s="26">
        <f t="shared" si="61"/>
        <v>76</v>
      </c>
      <c r="IU140" s="7"/>
    </row>
    <row r="141" spans="1:255" ht="12.75" customHeight="1" x14ac:dyDescent="0.2">
      <c r="A141" s="26">
        <v>2014</v>
      </c>
      <c r="B141" s="26">
        <v>340110007</v>
      </c>
      <c r="C141" s="88">
        <f>INDEX(Sites!$A:$N,MATCH($B141,Sites!$A:$A,0),2)</f>
        <v>39.422272999999997</v>
      </c>
      <c r="D141" s="26" t="str">
        <f>INDEX(Sites!$A:$N,MATCH($B141,Sites!$A:$A,0),4)</f>
        <v>NJ</v>
      </c>
      <c r="E141" s="26" t="str">
        <f>INDEX(Sites!$A:$N,MATCH($B141,Sites!$A:$A,0),10)</f>
        <v>22.0</v>
      </c>
      <c r="F141" s="148" t="str">
        <f>INDEX(Sites!$A:$N,MATCH($B141,Sites!$A:$A,0),6)</f>
        <v>Millville</v>
      </c>
      <c r="G141" s="18">
        <v>39</v>
      </c>
      <c r="H141" s="12">
        <v>31</v>
      </c>
      <c r="I141" s="12">
        <v>37</v>
      </c>
      <c r="J141" s="12">
        <v>30</v>
      </c>
      <c r="K141" s="12">
        <v>33</v>
      </c>
      <c r="L141" s="12">
        <v>38</v>
      </c>
      <c r="M141" s="12">
        <v>33</v>
      </c>
      <c r="N141" s="12">
        <v>43</v>
      </c>
      <c r="O141" s="12">
        <v>49</v>
      </c>
      <c r="P141" s="12">
        <v>42</v>
      </c>
      <c r="Q141" s="12">
        <v>41</v>
      </c>
      <c r="R141" s="12">
        <v>45</v>
      </c>
      <c r="S141" s="12">
        <v>38</v>
      </c>
      <c r="T141" s="12">
        <v>42</v>
      </c>
      <c r="U141" s="12">
        <v>47</v>
      </c>
      <c r="V141" s="12">
        <v>39</v>
      </c>
      <c r="W141" s="12">
        <v>34</v>
      </c>
      <c r="X141" s="12">
        <v>43</v>
      </c>
      <c r="Y141" s="12">
        <v>39</v>
      </c>
      <c r="Z141" s="12">
        <v>42</v>
      </c>
      <c r="AA141" s="12">
        <v>41</v>
      </c>
      <c r="AB141" s="12">
        <v>49</v>
      </c>
      <c r="AC141" s="12">
        <v>42</v>
      </c>
      <c r="AD141" s="12">
        <v>34</v>
      </c>
      <c r="AE141" s="12">
        <v>39</v>
      </c>
      <c r="AF141" s="12">
        <v>42</v>
      </c>
      <c r="AG141" s="12">
        <v>44</v>
      </c>
      <c r="AH141" s="12">
        <v>42</v>
      </c>
      <c r="AI141" s="12">
        <v>34</v>
      </c>
      <c r="AJ141" s="12">
        <v>37</v>
      </c>
      <c r="AK141" s="12">
        <v>44</v>
      </c>
      <c r="AL141" s="12">
        <v>47</v>
      </c>
      <c r="AM141" s="12">
        <v>35</v>
      </c>
      <c r="AN141" s="12">
        <v>48</v>
      </c>
      <c r="AO141" s="12">
        <v>48</v>
      </c>
      <c r="AP141" s="12">
        <v>44</v>
      </c>
      <c r="AQ141" s="12">
        <v>50</v>
      </c>
      <c r="AR141" s="12">
        <v>44</v>
      </c>
      <c r="AS141" s="12">
        <v>44</v>
      </c>
      <c r="AT141" s="12">
        <v>53</v>
      </c>
      <c r="AU141" s="12">
        <v>57</v>
      </c>
      <c r="AV141" s="12">
        <v>59</v>
      </c>
      <c r="AW141" s="12">
        <v>58</v>
      </c>
      <c r="AX141" s="12">
        <v>53</v>
      </c>
      <c r="AY141" s="12">
        <v>44</v>
      </c>
      <c r="AZ141" s="12">
        <v>37</v>
      </c>
      <c r="BA141" s="12">
        <v>39</v>
      </c>
      <c r="BB141" s="12">
        <v>45</v>
      </c>
      <c r="BC141" s="12">
        <v>45</v>
      </c>
      <c r="BD141" s="12">
        <v>53</v>
      </c>
      <c r="BE141" s="12">
        <v>47</v>
      </c>
      <c r="BF141" s="12">
        <v>49</v>
      </c>
      <c r="BG141" s="12">
        <v>53</v>
      </c>
      <c r="BH141" s="12">
        <v>39</v>
      </c>
      <c r="BI141" s="12">
        <v>51</v>
      </c>
      <c r="BJ141" s="12">
        <v>54</v>
      </c>
      <c r="BK141" s="12">
        <v>53</v>
      </c>
      <c r="BL141" s="12">
        <v>47</v>
      </c>
      <c r="BM141" s="12">
        <v>42</v>
      </c>
      <c r="BN141" s="12">
        <v>40</v>
      </c>
      <c r="BO141" s="12">
        <v>39</v>
      </c>
      <c r="BP141" s="12">
        <v>50</v>
      </c>
      <c r="BQ141" s="12">
        <v>52</v>
      </c>
      <c r="BR141" s="12">
        <v>52</v>
      </c>
      <c r="BS141" s="12">
        <v>43</v>
      </c>
      <c r="BT141" s="12">
        <v>46</v>
      </c>
      <c r="BU141" s="12">
        <v>52</v>
      </c>
      <c r="BV141" s="12">
        <v>44</v>
      </c>
      <c r="BW141" s="12">
        <v>49</v>
      </c>
      <c r="BX141" s="12">
        <v>50</v>
      </c>
      <c r="BY141" s="12">
        <v>47</v>
      </c>
      <c r="BZ141" s="12">
        <v>63</v>
      </c>
      <c r="CA141" s="12">
        <v>55</v>
      </c>
      <c r="CB141" s="12">
        <v>42</v>
      </c>
      <c r="CC141" s="12">
        <v>26</v>
      </c>
      <c r="CD141" s="12">
        <v>32</v>
      </c>
      <c r="CE141" s="12">
        <v>31</v>
      </c>
      <c r="CF141" s="12">
        <v>49</v>
      </c>
      <c r="CG141" s="12">
        <v>50</v>
      </c>
      <c r="CH141" s="12">
        <v>55</v>
      </c>
      <c r="CI141" s="12">
        <v>62</v>
      </c>
      <c r="CJ141" s="12">
        <v>49</v>
      </c>
      <c r="CK141" s="12">
        <v>44</v>
      </c>
      <c r="CL141" s="12">
        <v>47</v>
      </c>
      <c r="CM141" s="12">
        <v>38</v>
      </c>
      <c r="CN141" s="12">
        <v>51</v>
      </c>
      <c r="CO141" s="12">
        <v>62</v>
      </c>
      <c r="CP141" s="12">
        <v>68</v>
      </c>
      <c r="CQ141" s="12">
        <v>25</v>
      </c>
      <c r="CR141" s="12">
        <v>24</v>
      </c>
      <c r="CS141" s="12">
        <v>42</v>
      </c>
      <c r="CT141" s="12">
        <v>42</v>
      </c>
      <c r="CU141" s="12">
        <v>48</v>
      </c>
      <c r="CV141" s="12">
        <v>48</v>
      </c>
      <c r="CW141" s="12">
        <v>63</v>
      </c>
      <c r="CX141" s="12">
        <v>71</v>
      </c>
      <c r="CY141" s="12">
        <v>45</v>
      </c>
      <c r="CZ141" s="12">
        <v>35</v>
      </c>
      <c r="DA141" s="12">
        <v>49</v>
      </c>
      <c r="DB141" s="12">
        <v>54</v>
      </c>
      <c r="DC141" s="12">
        <v>41</v>
      </c>
      <c r="DD141" s="12">
        <v>36</v>
      </c>
      <c r="DE141" s="12">
        <v>25</v>
      </c>
      <c r="DF141" s="12">
        <v>21</v>
      </c>
      <c r="DG141" s="12">
        <v>30</v>
      </c>
      <c r="DH141" s="12">
        <v>46</v>
      </c>
      <c r="DI141" s="12">
        <v>42</v>
      </c>
      <c r="DJ141" s="12">
        <v>63</v>
      </c>
      <c r="DK141" s="12">
        <v>63</v>
      </c>
      <c r="DL141" s="12">
        <v>69</v>
      </c>
      <c r="DM141" s="12">
        <v>42</v>
      </c>
      <c r="DN141" s="12">
        <v>55</v>
      </c>
      <c r="DO141" s="12">
        <v>47</v>
      </c>
      <c r="DP141" s="12">
        <v>42</v>
      </c>
      <c r="DQ141" s="12">
        <v>40</v>
      </c>
      <c r="DR141" s="12">
        <v>42</v>
      </c>
      <c r="DS141" s="12">
        <v>34</v>
      </c>
      <c r="DT141" s="12">
        <v>44</v>
      </c>
      <c r="DU141" s="12">
        <v>31</v>
      </c>
      <c r="DV141" s="12">
        <v>47</v>
      </c>
      <c r="DW141" s="12">
        <v>42</v>
      </c>
      <c r="DX141" s="12">
        <v>42</v>
      </c>
      <c r="DY141" s="12">
        <v>48</v>
      </c>
      <c r="DZ141" s="12">
        <v>54</v>
      </c>
      <c r="EA141" s="12">
        <v>41</v>
      </c>
      <c r="EB141" s="12">
        <v>33</v>
      </c>
      <c r="EC141" s="12">
        <v>43</v>
      </c>
      <c r="ED141" s="12">
        <v>47</v>
      </c>
      <c r="EE141" s="12">
        <v>57</v>
      </c>
      <c r="EF141" s="12">
        <v>60</v>
      </c>
      <c r="EG141" s="12">
        <v>47</v>
      </c>
      <c r="EH141" s="12">
        <v>39</v>
      </c>
      <c r="EI141" s="12">
        <v>51</v>
      </c>
      <c r="EJ141" s="12">
        <v>51</v>
      </c>
      <c r="EK141" s="12">
        <v>42</v>
      </c>
      <c r="EL141" s="12">
        <v>41</v>
      </c>
      <c r="EM141" s="12">
        <v>42</v>
      </c>
      <c r="EN141" s="12">
        <v>53</v>
      </c>
      <c r="EO141" s="12">
        <v>50</v>
      </c>
      <c r="EP141" s="12">
        <v>48</v>
      </c>
      <c r="EQ141" s="12">
        <v>47</v>
      </c>
      <c r="ER141" s="12">
        <v>38</v>
      </c>
      <c r="ES141" s="12">
        <v>47</v>
      </c>
      <c r="ET141" s="12">
        <v>58</v>
      </c>
      <c r="EU141" s="12">
        <v>37</v>
      </c>
      <c r="EV141" s="12">
        <v>42</v>
      </c>
      <c r="EW141" s="12">
        <v>50</v>
      </c>
      <c r="EX141" s="12">
        <v>42</v>
      </c>
      <c r="EY141" s="12">
        <v>45</v>
      </c>
      <c r="EZ141" s="12">
        <v>49</v>
      </c>
      <c r="FA141" s="12">
        <v>32</v>
      </c>
      <c r="FB141" s="12">
        <v>37</v>
      </c>
      <c r="FC141" s="12">
        <v>51</v>
      </c>
      <c r="FD141" s="12">
        <v>47</v>
      </c>
      <c r="FE141" s="12">
        <v>39</v>
      </c>
      <c r="FF141" s="12">
        <v>31</v>
      </c>
      <c r="FG141" s="12">
        <v>55</v>
      </c>
      <c r="FH141" s="12">
        <v>61</v>
      </c>
      <c r="FI141" s="12">
        <v>52</v>
      </c>
      <c r="FJ141" s="12">
        <v>44</v>
      </c>
      <c r="FK141" s="12">
        <v>41</v>
      </c>
      <c r="FL141" s="12">
        <v>44</v>
      </c>
      <c r="FM141" s="12">
        <v>53</v>
      </c>
      <c r="FN141" s="12">
        <v>40</v>
      </c>
      <c r="FO141" s="12">
        <v>33</v>
      </c>
      <c r="FP141" s="12">
        <v>46</v>
      </c>
      <c r="FQ141" s="12">
        <v>40</v>
      </c>
      <c r="FR141" s="12">
        <v>43</v>
      </c>
      <c r="FS141" s="12">
        <v>54</v>
      </c>
      <c r="FT141" s="12">
        <v>46</v>
      </c>
      <c r="FU141" s="12">
        <v>42</v>
      </c>
      <c r="FV141" s="12">
        <v>48</v>
      </c>
      <c r="FW141" s="12">
        <v>50</v>
      </c>
      <c r="FX141" s="12">
        <v>43</v>
      </c>
      <c r="FY141" s="12">
        <v>33</v>
      </c>
      <c r="FZ141" s="12">
        <v>24</v>
      </c>
      <c r="GA141" s="12">
        <v>34</v>
      </c>
      <c r="GB141" s="12">
        <v>30</v>
      </c>
      <c r="GC141" s="12">
        <v>44</v>
      </c>
      <c r="GD141" s="12">
        <v>67</v>
      </c>
      <c r="GE141" s="12">
        <v>45</v>
      </c>
      <c r="GF141" s="12">
        <v>34</v>
      </c>
      <c r="GG141" s="12">
        <v>40</v>
      </c>
      <c r="GH141" s="12">
        <v>32</v>
      </c>
      <c r="GI141" s="12">
        <v>32</v>
      </c>
      <c r="GJ141" s="12">
        <v>43</v>
      </c>
      <c r="GK141" s="12">
        <v>47</v>
      </c>
      <c r="GL141" s="12">
        <v>58</v>
      </c>
      <c r="GM141" s="12">
        <v>42</v>
      </c>
      <c r="GN141" s="12">
        <v>44</v>
      </c>
      <c r="GO141" s="12">
        <v>31</v>
      </c>
      <c r="GP141" s="12">
        <v>24</v>
      </c>
      <c r="GQ141" s="12">
        <v>27</v>
      </c>
      <c r="GR141" s="12">
        <v>31</v>
      </c>
      <c r="GS141" s="12">
        <v>40</v>
      </c>
      <c r="GT141" s="12">
        <v>41</v>
      </c>
      <c r="GU141" s="12">
        <v>22</v>
      </c>
      <c r="GV141" s="12">
        <v>32</v>
      </c>
      <c r="GW141" s="12">
        <v>39</v>
      </c>
      <c r="GX141" s="12">
        <v>46</v>
      </c>
      <c r="GY141" s="12">
        <v>43</v>
      </c>
      <c r="GZ141" s="12">
        <v>42</v>
      </c>
      <c r="HA141" s="12">
        <v>31</v>
      </c>
      <c r="HB141" s="12">
        <v>38</v>
      </c>
      <c r="HC141" s="12">
        <v>28</v>
      </c>
      <c r="HD141" s="12">
        <v>27</v>
      </c>
      <c r="HE141" s="12">
        <v>29</v>
      </c>
      <c r="HF141" s="12">
        <v>32</v>
      </c>
      <c r="HG141" s="12">
        <v>24</v>
      </c>
      <c r="HH141" s="12">
        <v>33</v>
      </c>
      <c r="HI141" s="12">
        <v>39</v>
      </c>
      <c r="HJ141" s="12">
        <v>48</v>
      </c>
      <c r="HK141" s="12">
        <v>26</v>
      </c>
      <c r="HL141" s="12">
        <v>39</v>
      </c>
      <c r="HM141" s="12">
        <v>27</v>
      </c>
      <c r="HN141" s="12">
        <v>15</v>
      </c>
      <c r="HO141" s="12">
        <v>32</v>
      </c>
      <c r="HP141" s="12">
        <v>34</v>
      </c>
      <c r="HQ141" s="12">
        <v>28</v>
      </c>
      <c r="HR141" s="12">
        <v>38</v>
      </c>
      <c r="HS141" s="12">
        <v>43</v>
      </c>
      <c r="HT141" s="12">
        <v>40</v>
      </c>
      <c r="HU141" s="12">
        <v>43</v>
      </c>
      <c r="HV141" s="12">
        <v>17</v>
      </c>
      <c r="HW141" s="12">
        <v>16</v>
      </c>
      <c r="HX141" s="12">
        <v>31</v>
      </c>
      <c r="HY141" s="12">
        <v>25</v>
      </c>
      <c r="HZ141" s="12">
        <v>34</v>
      </c>
      <c r="IA141" s="12">
        <v>31</v>
      </c>
      <c r="IB141" s="12">
        <v>32</v>
      </c>
      <c r="IC141" s="12">
        <v>34</v>
      </c>
      <c r="ID141" s="12">
        <v>32</v>
      </c>
      <c r="IE141" s="12">
        <v>29</v>
      </c>
      <c r="IF141" s="12">
        <v>36</v>
      </c>
      <c r="IG141" s="12">
        <v>36</v>
      </c>
      <c r="IH141" s="12">
        <v>20</v>
      </c>
      <c r="II141" s="12">
        <v>22</v>
      </c>
      <c r="IJ141" s="12">
        <v>34</v>
      </c>
      <c r="IK141" s="12">
        <v>46</v>
      </c>
      <c r="IL141" s="12">
        <v>39</v>
      </c>
      <c r="IM141" s="12">
        <v>37</v>
      </c>
      <c r="IN141" s="12">
        <v>46</v>
      </c>
      <c r="IO141" s="12">
        <v>32</v>
      </c>
      <c r="IP141" s="12">
        <v>16</v>
      </c>
      <c r="IQ141" s="17">
        <v>16</v>
      </c>
      <c r="IR141" s="26">
        <f t="shared" si="61"/>
        <v>71</v>
      </c>
      <c r="IU141" s="7"/>
    </row>
    <row r="142" spans="1:255" ht="12.75" customHeight="1" x14ac:dyDescent="0.2">
      <c r="A142" s="26">
        <v>2014</v>
      </c>
      <c r="B142" s="26">
        <v>340210005</v>
      </c>
      <c r="C142" s="88">
        <f>INDEX(Sites!$A:$N,MATCH($B142,Sites!$A:$A,0),2)</f>
        <v>40.283092000000003</v>
      </c>
      <c r="D142" s="26" t="str">
        <f>INDEX(Sites!$A:$N,MATCH($B142,Sites!$A:$A,0),4)</f>
        <v>NJ</v>
      </c>
      <c r="E142" s="26" t="str">
        <f>INDEX(Sites!$A:$N,MATCH($B142,Sites!$A:$A,0),10)</f>
        <v>30.0</v>
      </c>
      <c r="F142" s="148" t="str">
        <f>INDEX(Sites!$A:$N,MATCH($B142,Sites!$A:$A,0),6)</f>
        <v>Rider University</v>
      </c>
      <c r="G142" s="18">
        <v>37</v>
      </c>
      <c r="H142" s="12">
        <v>41</v>
      </c>
      <c r="I142" s="12">
        <v>40</v>
      </c>
      <c r="J142" s="12">
        <v>30</v>
      </c>
      <c r="K142" s="12">
        <v>36</v>
      </c>
      <c r="L142" s="12">
        <v>34</v>
      </c>
      <c r="M142" s="12">
        <v>26</v>
      </c>
      <c r="N142" s="12">
        <v>49</v>
      </c>
      <c r="O142" s="12">
        <v>51</v>
      </c>
      <c r="P142" s="12">
        <v>39</v>
      </c>
      <c r="Q142" s="12">
        <v>48</v>
      </c>
      <c r="R142" s="12">
        <v>47</v>
      </c>
      <c r="S142" s="12">
        <v>39</v>
      </c>
      <c r="T142" s="12">
        <v>39</v>
      </c>
      <c r="U142" s="12">
        <v>45</v>
      </c>
      <c r="V142" s="12">
        <v>41</v>
      </c>
      <c r="W142" s="12">
        <v>31</v>
      </c>
      <c r="X142" s="12">
        <v>39</v>
      </c>
      <c r="Y142" s="12">
        <v>37</v>
      </c>
      <c r="Z142" s="12">
        <v>40</v>
      </c>
      <c r="AA142" s="12">
        <v>45</v>
      </c>
      <c r="AB142" s="12">
        <v>47</v>
      </c>
      <c r="AC142" s="12">
        <v>42</v>
      </c>
      <c r="AD142" s="12">
        <v>35</v>
      </c>
      <c r="AE142" s="12">
        <v>39</v>
      </c>
      <c r="AF142" s="12">
        <v>42</v>
      </c>
      <c r="AG142" s="12">
        <v>38</v>
      </c>
      <c r="AH142" s="12">
        <v>42</v>
      </c>
      <c r="AI142" s="12">
        <v>29</v>
      </c>
      <c r="AJ142" s="12">
        <v>37</v>
      </c>
      <c r="AK142" s="12">
        <v>45</v>
      </c>
      <c r="AL142" s="12">
        <v>42</v>
      </c>
      <c r="AM142" s="12">
        <v>23</v>
      </c>
      <c r="AN142" s="12">
        <v>49</v>
      </c>
      <c r="AO142" s="12">
        <v>42</v>
      </c>
      <c r="AP142" s="12">
        <v>42</v>
      </c>
      <c r="AQ142" s="12">
        <v>50</v>
      </c>
      <c r="AR142" s="12">
        <v>40</v>
      </c>
      <c r="AS142" s="12">
        <v>43</v>
      </c>
      <c r="AT142" s="12">
        <v>50</v>
      </c>
      <c r="AU142" s="12">
        <v>55</v>
      </c>
      <c r="AV142" s="12">
        <v>52</v>
      </c>
      <c r="AW142" s="12">
        <v>58</v>
      </c>
      <c r="AX142" s="12">
        <v>59</v>
      </c>
      <c r="AY142" s="12">
        <v>47</v>
      </c>
      <c r="AZ142" s="12">
        <v>36</v>
      </c>
      <c r="BA142" s="12">
        <v>43</v>
      </c>
      <c r="BB142" s="12">
        <v>46</v>
      </c>
      <c r="BC142" s="12">
        <v>41</v>
      </c>
      <c r="BD142" s="12">
        <v>52</v>
      </c>
      <c r="BE142" s="12">
        <v>49</v>
      </c>
      <c r="BF142" s="12">
        <v>49</v>
      </c>
      <c r="BG142" s="12">
        <v>56</v>
      </c>
      <c r="BH142" s="12">
        <v>40</v>
      </c>
      <c r="BI142" s="12">
        <v>52</v>
      </c>
      <c r="BJ142" s="12">
        <v>52</v>
      </c>
      <c r="BK142" s="12">
        <v>49</v>
      </c>
      <c r="BL142" s="12">
        <v>42</v>
      </c>
      <c r="BM142" s="12">
        <v>46</v>
      </c>
      <c r="BN142" s="12">
        <v>36</v>
      </c>
      <c r="BO142" s="12">
        <v>35</v>
      </c>
      <c r="BP142" s="12">
        <v>54</v>
      </c>
      <c r="BQ142" s="12">
        <v>48</v>
      </c>
      <c r="BR142" s="12">
        <v>48</v>
      </c>
      <c r="BS142" s="12">
        <v>45</v>
      </c>
      <c r="BT142" s="12">
        <v>47</v>
      </c>
      <c r="BU142" s="12">
        <v>48</v>
      </c>
      <c r="BV142" s="12">
        <v>43</v>
      </c>
      <c r="BW142" s="12">
        <v>44</v>
      </c>
      <c r="BX142" s="12">
        <v>33</v>
      </c>
      <c r="BY142" s="12">
        <v>49</v>
      </c>
      <c r="BZ142" s="12">
        <v>60</v>
      </c>
      <c r="CA142" s="12">
        <v>64</v>
      </c>
      <c r="CB142" s="12">
        <v>40</v>
      </c>
      <c r="CC142" s="12">
        <v>29</v>
      </c>
      <c r="CD142" s="12">
        <v>29</v>
      </c>
      <c r="CE142" s="12">
        <v>31</v>
      </c>
      <c r="CF142" s="12">
        <v>50</v>
      </c>
      <c r="CG142" s="12">
        <v>48</v>
      </c>
      <c r="CH142" s="12">
        <v>55</v>
      </c>
      <c r="CI142" s="12">
        <v>62</v>
      </c>
      <c r="CJ142" s="12">
        <v>56</v>
      </c>
      <c r="CK142" s="12">
        <v>32</v>
      </c>
      <c r="CL142" s="12">
        <v>45</v>
      </c>
      <c r="CM142" s="12">
        <v>30</v>
      </c>
      <c r="CN142" s="12">
        <v>51</v>
      </c>
      <c r="CO142" s="12">
        <v>65</v>
      </c>
      <c r="CP142" s="12">
        <v>66</v>
      </c>
      <c r="CQ142" s="12">
        <v>23</v>
      </c>
      <c r="CR142" s="12">
        <v>30</v>
      </c>
      <c r="CS142" s="12">
        <v>44</v>
      </c>
      <c r="CT142" s="12">
        <v>41</v>
      </c>
      <c r="CU142" s="12">
        <v>54</v>
      </c>
      <c r="CV142" s="12">
        <v>65</v>
      </c>
      <c r="CW142" s="12">
        <v>62</v>
      </c>
      <c r="CX142" s="12">
        <v>56</v>
      </c>
      <c r="CY142" s="12">
        <v>42</v>
      </c>
      <c r="CZ142" s="12">
        <v>28</v>
      </c>
      <c r="DA142" s="12">
        <v>36</v>
      </c>
      <c r="DB142" s="12">
        <v>59</v>
      </c>
      <c r="DC142" s="12">
        <v>37</v>
      </c>
      <c r="DD142" s="12">
        <v>44</v>
      </c>
      <c r="DE142" s="12">
        <v>28</v>
      </c>
      <c r="DF142" s="12">
        <v>23</v>
      </c>
      <c r="DG142" s="12">
        <v>40</v>
      </c>
      <c r="DH142" s="12">
        <v>40</v>
      </c>
      <c r="DI142" s="12">
        <v>39</v>
      </c>
      <c r="DJ142" s="12">
        <v>68</v>
      </c>
      <c r="DK142" s="12">
        <v>64</v>
      </c>
      <c r="DL142" s="12">
        <v>56</v>
      </c>
      <c r="DM142" s="12">
        <v>33</v>
      </c>
      <c r="DN142" s="12">
        <v>44</v>
      </c>
      <c r="DO142" s="12">
        <v>50</v>
      </c>
      <c r="DP142" s="12">
        <v>46</v>
      </c>
      <c r="DQ142" s="12">
        <v>57</v>
      </c>
      <c r="DR142" s="12">
        <v>53</v>
      </c>
      <c r="DS142" s="12">
        <v>39</v>
      </c>
      <c r="DT142" s="12">
        <v>39</v>
      </c>
      <c r="DU142" s="12">
        <v>49</v>
      </c>
      <c r="DV142" s="12">
        <v>52</v>
      </c>
      <c r="DW142" s="12">
        <v>52</v>
      </c>
      <c r="DX142" s="12">
        <v>61</v>
      </c>
      <c r="DY142" s="12">
        <v>57</v>
      </c>
      <c r="DZ142" s="12">
        <v>58</v>
      </c>
      <c r="EA142" s="12">
        <v>58</v>
      </c>
      <c r="EB142" s="12">
        <v>30</v>
      </c>
      <c r="EC142" s="12">
        <v>35</v>
      </c>
      <c r="ED142" s="12">
        <v>58</v>
      </c>
      <c r="EE142" s="12">
        <v>76</v>
      </c>
      <c r="EF142" s="12">
        <v>74</v>
      </c>
      <c r="EG142" s="12">
        <v>31</v>
      </c>
      <c r="EH142" s="12">
        <v>62</v>
      </c>
      <c r="EI142" s="12">
        <v>71</v>
      </c>
      <c r="EJ142" s="12">
        <v>65</v>
      </c>
      <c r="EK142" s="12">
        <v>50</v>
      </c>
      <c r="EL142" s="12">
        <v>60</v>
      </c>
      <c r="EM142" s="12">
        <v>46</v>
      </c>
      <c r="EN142" s="12">
        <v>49</v>
      </c>
      <c r="EO142" s="12">
        <v>46</v>
      </c>
      <c r="EP142" s="12">
        <v>46</v>
      </c>
      <c r="EQ142" s="12">
        <v>52</v>
      </c>
      <c r="ER142" s="12">
        <v>53</v>
      </c>
      <c r="ES142" s="12">
        <v>54</v>
      </c>
      <c r="ET142" s="12">
        <v>64</v>
      </c>
      <c r="EU142" s="12">
        <v>55</v>
      </c>
      <c r="EV142" s="12">
        <v>32</v>
      </c>
      <c r="EW142" s="12">
        <v>48</v>
      </c>
      <c r="EX142" s="12">
        <v>45</v>
      </c>
      <c r="EY142" s="12">
        <v>54</v>
      </c>
      <c r="EZ142" s="12">
        <v>52</v>
      </c>
      <c r="FA142" s="12">
        <v>32</v>
      </c>
      <c r="FB142" s="12">
        <v>38</v>
      </c>
      <c r="FC142" s="12">
        <v>64</v>
      </c>
      <c r="FD142" s="12">
        <v>45</v>
      </c>
      <c r="FE142" s="12">
        <v>50</v>
      </c>
      <c r="FF142" s="12">
        <v>45</v>
      </c>
      <c r="FG142" s="12">
        <v>54</v>
      </c>
      <c r="FH142" s="12">
        <v>54</v>
      </c>
      <c r="FI142" s="12">
        <v>48</v>
      </c>
      <c r="FJ142" s="12">
        <v>43</v>
      </c>
      <c r="FK142" s="12">
        <v>38</v>
      </c>
      <c r="FL142" s="12">
        <v>35</v>
      </c>
      <c r="FM142" s="12">
        <v>50</v>
      </c>
      <c r="FN142" s="12">
        <v>44</v>
      </c>
      <c r="FO142" s="12">
        <v>33</v>
      </c>
      <c r="FP142" s="12">
        <v>43</v>
      </c>
      <c r="FQ142" s="12">
        <v>47</v>
      </c>
      <c r="FR142" s="12">
        <v>37</v>
      </c>
      <c r="FS142" s="12">
        <v>69</v>
      </c>
      <c r="FT142" s="12">
        <v>44</v>
      </c>
      <c r="FU142" s="12">
        <v>44</v>
      </c>
      <c r="FV142" s="12">
        <v>52</v>
      </c>
      <c r="FW142" s="12">
        <v>59</v>
      </c>
      <c r="FX142" s="12">
        <v>52</v>
      </c>
      <c r="FY142" s="12">
        <v>40</v>
      </c>
      <c r="FZ142" s="12">
        <v>25</v>
      </c>
      <c r="GA142" s="12">
        <v>35</v>
      </c>
      <c r="GB142" s="12">
        <v>51</v>
      </c>
      <c r="GC142" s="12">
        <v>56</v>
      </c>
      <c r="GD142" s="12">
        <v>76</v>
      </c>
      <c r="GE142" s="12">
        <v>41</v>
      </c>
      <c r="GF142" s="12">
        <v>48</v>
      </c>
      <c r="GG142" s="12">
        <v>38</v>
      </c>
      <c r="GH142" s="12">
        <v>41</v>
      </c>
      <c r="GI142" s="12">
        <v>42</v>
      </c>
      <c r="GJ142" s="12">
        <v>55</v>
      </c>
      <c r="GK142" s="12">
        <v>46</v>
      </c>
      <c r="GL142" s="12">
        <v>64</v>
      </c>
      <c r="GM142" s="12">
        <v>45</v>
      </c>
      <c r="GN142" s="12">
        <v>52</v>
      </c>
      <c r="GO142" s="12">
        <v>30</v>
      </c>
      <c r="GP142" s="12">
        <v>30</v>
      </c>
      <c r="GQ142" s="12">
        <v>29</v>
      </c>
      <c r="GR142" s="12">
        <v>41</v>
      </c>
      <c r="GS142" s="12">
        <v>44</v>
      </c>
      <c r="GT142" s="12">
        <v>33</v>
      </c>
      <c r="GU142" s="12">
        <v>27</v>
      </c>
      <c r="GV142" s="12">
        <v>28</v>
      </c>
      <c r="GW142" s="12">
        <v>39</v>
      </c>
      <c r="GX142" s="12">
        <v>38</v>
      </c>
      <c r="GY142" s="12">
        <v>45</v>
      </c>
      <c r="GZ142" s="12">
        <v>51</v>
      </c>
      <c r="HA142" s="12">
        <v>33</v>
      </c>
      <c r="HB142" s="12">
        <v>42</v>
      </c>
      <c r="HC142" s="12">
        <v>33</v>
      </c>
      <c r="HD142" s="12">
        <v>30</v>
      </c>
      <c r="HE142" s="12">
        <v>30</v>
      </c>
      <c r="HF142" s="12">
        <v>31</v>
      </c>
      <c r="HG142" s="12">
        <v>19</v>
      </c>
      <c r="HH142" s="12">
        <v>44</v>
      </c>
      <c r="HI142" s="12">
        <v>44</v>
      </c>
      <c r="HJ142" s="12">
        <v>53</v>
      </c>
      <c r="HK142" s="12">
        <v>31</v>
      </c>
      <c r="HL142" s="12">
        <v>41</v>
      </c>
      <c r="HM142" s="12">
        <v>27</v>
      </c>
      <c r="HN142" s="12">
        <v>16</v>
      </c>
      <c r="HO142" s="12">
        <v>33</v>
      </c>
      <c r="HP142" s="12">
        <v>31</v>
      </c>
      <c r="HQ142" s="12">
        <v>26</v>
      </c>
      <c r="HR142" s="12">
        <v>39</v>
      </c>
      <c r="HS142" s="12">
        <v>37</v>
      </c>
      <c r="HT142" s="12">
        <v>44</v>
      </c>
      <c r="HU142" s="12">
        <v>42</v>
      </c>
      <c r="HV142" s="12">
        <v>26</v>
      </c>
      <c r="HW142" s="12">
        <v>19</v>
      </c>
      <c r="HX142" s="12">
        <v>33</v>
      </c>
      <c r="HY142" s="12">
        <v>23</v>
      </c>
      <c r="HZ142" s="12">
        <v>33</v>
      </c>
      <c r="IA142" s="12">
        <v>28</v>
      </c>
      <c r="IB142" s="12">
        <v>35</v>
      </c>
      <c r="IC142" s="12">
        <v>36</v>
      </c>
      <c r="ID142" s="12">
        <v>30</v>
      </c>
      <c r="IE142" s="12">
        <v>31</v>
      </c>
      <c r="IF142" s="12">
        <v>32</v>
      </c>
      <c r="IG142" s="12">
        <v>36</v>
      </c>
      <c r="IH142" s="12">
        <v>26</v>
      </c>
      <c r="II142" s="12">
        <v>22</v>
      </c>
      <c r="IJ142" s="12">
        <v>36</v>
      </c>
      <c r="IK142" s="12">
        <v>48</v>
      </c>
      <c r="IL142" s="12">
        <v>37</v>
      </c>
      <c r="IM142" s="12">
        <v>36</v>
      </c>
      <c r="IN142" s="12">
        <v>24</v>
      </c>
      <c r="IO142" s="12">
        <v>31</v>
      </c>
      <c r="IP142" s="12">
        <v>18</v>
      </c>
      <c r="IQ142" s="17">
        <v>20</v>
      </c>
      <c r="IR142" s="26">
        <f t="shared" si="61"/>
        <v>76</v>
      </c>
      <c r="IU142" s="7"/>
    </row>
    <row r="143" spans="1:255" ht="12.75" customHeight="1" x14ac:dyDescent="0.2">
      <c r="A143" s="26">
        <v>2014</v>
      </c>
      <c r="B143" s="26">
        <v>340219991</v>
      </c>
      <c r="C143" s="88">
        <f>INDEX(Sites!$A:$N,MATCH($B143,Sites!$A:$A,0),2)</f>
        <v>40.3125</v>
      </c>
      <c r="D143" s="26" t="str">
        <f>INDEX(Sites!$A:$N,MATCH($B143,Sites!$A:$A,0),4)</f>
        <v>NJ</v>
      </c>
      <c r="E143" s="26" t="str">
        <f>INDEX(Sites!$A:$N,MATCH($B143,Sites!$A:$A,0),10)</f>
        <v>61.0</v>
      </c>
      <c r="F143" s="148" t="str">
        <f>INDEX(Sites!$A:$N,MATCH($B143,Sites!$A:$A,0),6)</f>
        <v>Washington Crossing</v>
      </c>
      <c r="G143" s="18">
        <v>33</v>
      </c>
      <c r="H143" s="12">
        <v>41</v>
      </c>
      <c r="I143" s="12">
        <v>40</v>
      </c>
      <c r="J143" s="12">
        <v>35</v>
      </c>
      <c r="K143" s="12">
        <v>39</v>
      </c>
      <c r="L143" s="12">
        <v>36</v>
      </c>
      <c r="M143" s="12">
        <v>29</v>
      </c>
      <c r="N143" s="12">
        <v>52</v>
      </c>
      <c r="O143" s="12">
        <v>51</v>
      </c>
      <c r="P143" s="12">
        <v>42</v>
      </c>
      <c r="Q143" s="12">
        <v>51</v>
      </c>
      <c r="R143" s="12">
        <v>47</v>
      </c>
      <c r="S143" s="12">
        <v>40</v>
      </c>
      <c r="T143" s="12">
        <v>39</v>
      </c>
      <c r="U143" s="12">
        <v>46</v>
      </c>
      <c r="V143" s="12">
        <v>41</v>
      </c>
      <c r="W143" s="12">
        <v>35</v>
      </c>
      <c r="X143" s="12">
        <v>38</v>
      </c>
      <c r="Y143" s="12">
        <v>37</v>
      </c>
      <c r="Z143" s="12">
        <v>42</v>
      </c>
      <c r="AA143" s="12">
        <v>47</v>
      </c>
      <c r="AB143" s="12">
        <v>51</v>
      </c>
      <c r="AC143" s="12">
        <v>43</v>
      </c>
      <c r="AD143" s="12">
        <v>36</v>
      </c>
      <c r="AE143" s="12">
        <v>40</v>
      </c>
      <c r="AF143" s="12">
        <v>43</v>
      </c>
      <c r="AG143" s="12">
        <v>39</v>
      </c>
      <c r="AH143" s="12">
        <v>43</v>
      </c>
      <c r="AI143" s="12">
        <v>29</v>
      </c>
      <c r="AJ143" s="12">
        <v>38</v>
      </c>
      <c r="AK143" s="12">
        <v>47</v>
      </c>
      <c r="AL143" s="12">
        <v>44</v>
      </c>
      <c r="AM143" s="12">
        <v>28</v>
      </c>
      <c r="AN143" s="12">
        <v>52</v>
      </c>
      <c r="AO143" s="12">
        <v>45</v>
      </c>
      <c r="AP143" s="12">
        <v>42</v>
      </c>
      <c r="AQ143" s="12">
        <v>52</v>
      </c>
      <c r="AR143" s="12">
        <v>42</v>
      </c>
      <c r="AS143" s="12">
        <v>46</v>
      </c>
      <c r="AT143" s="12">
        <v>52</v>
      </c>
      <c r="AU143" s="12">
        <v>57</v>
      </c>
      <c r="AV143" s="12">
        <v>54</v>
      </c>
      <c r="AW143" s="12">
        <v>61</v>
      </c>
      <c r="AX143" s="12">
        <v>60</v>
      </c>
      <c r="AY143" s="12">
        <v>47</v>
      </c>
      <c r="AZ143" s="12">
        <v>37</v>
      </c>
      <c r="BA143" s="12">
        <v>45</v>
      </c>
      <c r="BB143" s="12">
        <v>47</v>
      </c>
      <c r="BC143" s="12">
        <v>41</v>
      </c>
      <c r="BD143" s="12">
        <v>54</v>
      </c>
      <c r="BE143" s="12">
        <v>50</v>
      </c>
      <c r="BF143" s="12">
        <v>53</v>
      </c>
      <c r="BG143" s="12">
        <v>56</v>
      </c>
      <c r="BH143" s="12">
        <v>43</v>
      </c>
      <c r="BI143" s="12">
        <v>54</v>
      </c>
      <c r="BJ143" s="12">
        <v>53</v>
      </c>
      <c r="BK143" s="12">
        <v>51</v>
      </c>
      <c r="BL143" s="12">
        <v>43</v>
      </c>
      <c r="BM143" s="12">
        <v>48</v>
      </c>
      <c r="BN143" s="12">
        <v>38</v>
      </c>
      <c r="BO143" s="12">
        <v>39</v>
      </c>
      <c r="BP143" s="12">
        <v>54</v>
      </c>
      <c r="BQ143" s="12">
        <v>49</v>
      </c>
      <c r="BR143" s="12">
        <v>50</v>
      </c>
      <c r="BS143" s="12">
        <v>46</v>
      </c>
      <c r="BT143" s="12">
        <v>49</v>
      </c>
      <c r="BU143" s="12">
        <v>51</v>
      </c>
      <c r="BV143" s="12">
        <v>45</v>
      </c>
      <c r="BW143" s="12">
        <v>46</v>
      </c>
      <c r="BX143" s="12">
        <v>34</v>
      </c>
      <c r="BY143" s="12">
        <v>50</v>
      </c>
      <c r="BZ143" s="12">
        <v>61</v>
      </c>
      <c r="CA143" s="12">
        <v>66</v>
      </c>
      <c r="CB143" s="12">
        <v>42</v>
      </c>
      <c r="CC143" s="12">
        <v>32</v>
      </c>
      <c r="CD143" s="12">
        <v>31</v>
      </c>
      <c r="CE143" s="12">
        <v>31</v>
      </c>
      <c r="CF143" s="12">
        <v>50</v>
      </c>
      <c r="CG143" s="12">
        <v>47</v>
      </c>
      <c r="CH143" s="12">
        <v>55</v>
      </c>
      <c r="CI143" s="12">
        <v>63</v>
      </c>
      <c r="CJ143" s="12">
        <v>53</v>
      </c>
      <c r="CK143" s="12">
        <v>33</v>
      </c>
      <c r="CL143" s="12">
        <v>46</v>
      </c>
      <c r="CM143" s="12">
        <v>31</v>
      </c>
      <c r="CN143" s="12">
        <v>51</v>
      </c>
      <c r="CO143" s="12">
        <v>66</v>
      </c>
      <c r="CP143" s="12">
        <v>64</v>
      </c>
      <c r="CQ143" s="12">
        <v>22</v>
      </c>
      <c r="CR143" s="12">
        <v>26</v>
      </c>
      <c r="CS143" s="12">
        <v>42</v>
      </c>
      <c r="CT143" s="12">
        <v>40</v>
      </c>
      <c r="CU143" s="12">
        <v>56</v>
      </c>
      <c r="CV143" s="12">
        <v>64</v>
      </c>
      <c r="CW143" s="12">
        <v>56</v>
      </c>
      <c r="CX143" s="12">
        <v>55</v>
      </c>
      <c r="CY143" s="12">
        <v>43</v>
      </c>
      <c r="CZ143" s="12">
        <v>28</v>
      </c>
      <c r="DA143" s="12">
        <v>36</v>
      </c>
      <c r="DB143" s="12">
        <v>63</v>
      </c>
      <c r="DC143" s="12">
        <v>40</v>
      </c>
      <c r="DD143" s="12">
        <v>45</v>
      </c>
      <c r="DE143" s="12">
        <v>27</v>
      </c>
      <c r="DF143" s="12">
        <v>23</v>
      </c>
      <c r="DG143" s="12">
        <v>37</v>
      </c>
      <c r="DH143" s="12">
        <v>37</v>
      </c>
      <c r="DI143" s="12">
        <v>38</v>
      </c>
      <c r="DJ143" s="12">
        <v>71</v>
      </c>
      <c r="DK143" s="12">
        <v>64</v>
      </c>
      <c r="DL143" s="12">
        <v>56</v>
      </c>
      <c r="DM143" s="12" t="s">
        <v>78</v>
      </c>
      <c r="DN143" s="12">
        <v>44</v>
      </c>
      <c r="DO143" s="12">
        <v>51</v>
      </c>
      <c r="DP143" s="12">
        <v>51</v>
      </c>
      <c r="DQ143" s="12">
        <v>59</v>
      </c>
      <c r="DR143" s="12">
        <v>56</v>
      </c>
      <c r="DS143" s="12">
        <v>45</v>
      </c>
      <c r="DT143" s="12">
        <v>40</v>
      </c>
      <c r="DU143" s="12">
        <v>52</v>
      </c>
      <c r="DV143" s="12">
        <v>51</v>
      </c>
      <c r="DW143" s="12">
        <v>56</v>
      </c>
      <c r="DX143" s="12">
        <v>60</v>
      </c>
      <c r="DY143" s="12">
        <v>60</v>
      </c>
      <c r="DZ143" s="12">
        <v>60</v>
      </c>
      <c r="EA143" s="12">
        <v>61</v>
      </c>
      <c r="EB143" s="12">
        <v>29</v>
      </c>
      <c r="EC143" s="12">
        <v>35</v>
      </c>
      <c r="ED143" s="12">
        <v>56</v>
      </c>
      <c r="EE143" s="12">
        <v>72</v>
      </c>
      <c r="EF143" s="12">
        <v>71</v>
      </c>
      <c r="EG143" s="12">
        <v>64</v>
      </c>
      <c r="EH143" s="12">
        <v>62</v>
      </c>
      <c r="EI143" s="12">
        <v>72</v>
      </c>
      <c r="EJ143" s="12">
        <v>64</v>
      </c>
      <c r="EK143" s="12">
        <v>53</v>
      </c>
      <c r="EL143" s="12">
        <v>53</v>
      </c>
      <c r="EM143" s="12">
        <v>47</v>
      </c>
      <c r="EN143" s="12">
        <v>47</v>
      </c>
      <c r="EO143" s="12">
        <v>45</v>
      </c>
      <c r="EP143" s="12">
        <v>45</v>
      </c>
      <c r="EQ143" s="12">
        <v>54</v>
      </c>
      <c r="ER143" s="12">
        <v>56</v>
      </c>
      <c r="ES143" s="12">
        <v>51</v>
      </c>
      <c r="ET143" s="12">
        <v>61</v>
      </c>
      <c r="EU143" s="12">
        <v>60</v>
      </c>
      <c r="EV143" s="12">
        <v>31</v>
      </c>
      <c r="EW143" s="12">
        <v>44</v>
      </c>
      <c r="EX143" s="12">
        <v>46</v>
      </c>
      <c r="EY143" s="12">
        <v>53</v>
      </c>
      <c r="EZ143" s="12">
        <v>50</v>
      </c>
      <c r="FA143" s="12">
        <v>31</v>
      </c>
      <c r="FB143" s="12">
        <v>39</v>
      </c>
      <c r="FC143" s="12">
        <v>58</v>
      </c>
      <c r="FD143" s="12">
        <v>44</v>
      </c>
      <c r="FE143" s="12">
        <v>50</v>
      </c>
      <c r="FF143" s="12">
        <v>42</v>
      </c>
      <c r="FG143" s="12">
        <v>49</v>
      </c>
      <c r="FH143" s="12">
        <v>52</v>
      </c>
      <c r="FI143" s="12" t="s">
        <v>78</v>
      </c>
      <c r="FJ143" s="12">
        <v>42</v>
      </c>
      <c r="FK143" s="12">
        <v>40</v>
      </c>
      <c r="FL143" s="12">
        <v>34</v>
      </c>
      <c r="FM143" s="12">
        <v>54</v>
      </c>
      <c r="FN143" s="12">
        <v>46</v>
      </c>
      <c r="FO143" s="12">
        <v>33</v>
      </c>
      <c r="FP143" s="12">
        <v>44</v>
      </c>
      <c r="FQ143" s="12">
        <v>48</v>
      </c>
      <c r="FR143" s="12">
        <v>37</v>
      </c>
      <c r="FS143" s="12">
        <v>65</v>
      </c>
      <c r="FT143" s="12">
        <v>42</v>
      </c>
      <c r="FU143" s="12">
        <v>42</v>
      </c>
      <c r="FV143" s="12">
        <v>55</v>
      </c>
      <c r="FW143" s="12">
        <v>62</v>
      </c>
      <c r="FX143" s="12">
        <v>59</v>
      </c>
      <c r="FY143" s="12">
        <v>41</v>
      </c>
      <c r="FZ143" s="12">
        <v>26</v>
      </c>
      <c r="GA143" s="12">
        <v>34</v>
      </c>
      <c r="GB143" s="12">
        <v>52</v>
      </c>
      <c r="GC143" s="12">
        <v>71</v>
      </c>
      <c r="GD143" s="12">
        <v>71</v>
      </c>
      <c r="GE143" s="12">
        <v>40</v>
      </c>
      <c r="GF143" s="12">
        <v>45</v>
      </c>
      <c r="GG143" s="12">
        <v>41</v>
      </c>
      <c r="GH143" s="12">
        <v>41</v>
      </c>
      <c r="GI143" s="12">
        <v>37</v>
      </c>
      <c r="GJ143" s="12">
        <v>52</v>
      </c>
      <c r="GK143" s="12">
        <v>45</v>
      </c>
      <c r="GL143" s="12">
        <v>69</v>
      </c>
      <c r="GM143" s="12">
        <v>55</v>
      </c>
      <c r="GN143" s="12">
        <v>49</v>
      </c>
      <c r="GO143" s="12">
        <v>30</v>
      </c>
      <c r="GP143" s="12">
        <v>31</v>
      </c>
      <c r="GQ143" s="12">
        <v>32</v>
      </c>
      <c r="GR143" s="12">
        <v>44</v>
      </c>
      <c r="GS143" s="12">
        <v>44</v>
      </c>
      <c r="GT143" s="12">
        <v>32</v>
      </c>
      <c r="GU143" s="12">
        <v>24</v>
      </c>
      <c r="GV143" s="12">
        <v>26</v>
      </c>
      <c r="GW143" s="12">
        <v>38</v>
      </c>
      <c r="GX143" s="12">
        <v>41</v>
      </c>
      <c r="GY143" s="12">
        <v>44</v>
      </c>
      <c r="GZ143" s="12">
        <v>53</v>
      </c>
      <c r="HA143" s="12">
        <v>33</v>
      </c>
      <c r="HB143" s="12">
        <v>42</v>
      </c>
      <c r="HC143" s="12">
        <v>37</v>
      </c>
      <c r="HD143" s="12">
        <v>30</v>
      </c>
      <c r="HE143" s="12">
        <v>33</v>
      </c>
      <c r="HF143" s="12">
        <v>33</v>
      </c>
      <c r="HG143" s="12">
        <v>20</v>
      </c>
      <c r="HH143" s="12">
        <v>45</v>
      </c>
      <c r="HI143" s="12">
        <v>45</v>
      </c>
      <c r="HJ143" s="12">
        <v>53</v>
      </c>
      <c r="HK143" s="12">
        <v>43</v>
      </c>
      <c r="HL143" s="12">
        <v>42</v>
      </c>
      <c r="HM143" s="12">
        <v>33</v>
      </c>
      <c r="HN143" s="12">
        <v>20</v>
      </c>
      <c r="HO143" s="12">
        <v>35</v>
      </c>
      <c r="HP143" s="12">
        <v>31</v>
      </c>
      <c r="HQ143" s="12">
        <v>26</v>
      </c>
      <c r="HR143" s="12">
        <v>41</v>
      </c>
      <c r="HS143" s="12">
        <v>39</v>
      </c>
      <c r="HT143" s="12">
        <v>45</v>
      </c>
      <c r="HU143" s="12">
        <v>43</v>
      </c>
      <c r="HV143" s="12">
        <v>28</v>
      </c>
      <c r="HW143" s="12">
        <v>19</v>
      </c>
      <c r="HX143" s="12">
        <v>36</v>
      </c>
      <c r="HY143" s="12">
        <v>25</v>
      </c>
      <c r="HZ143" s="12">
        <v>36</v>
      </c>
      <c r="IA143" s="12">
        <v>29</v>
      </c>
      <c r="IB143" s="12">
        <v>37</v>
      </c>
      <c r="IC143" s="12">
        <v>36</v>
      </c>
      <c r="ID143" s="12">
        <v>29</v>
      </c>
      <c r="IE143" s="12">
        <v>32</v>
      </c>
      <c r="IF143" s="12">
        <v>34</v>
      </c>
      <c r="IG143" s="12">
        <v>36</v>
      </c>
      <c r="IH143" s="12">
        <v>25</v>
      </c>
      <c r="II143" s="12">
        <v>24</v>
      </c>
      <c r="IJ143" s="12">
        <v>38</v>
      </c>
      <c r="IK143" s="12">
        <v>49</v>
      </c>
      <c r="IL143" s="12">
        <v>37</v>
      </c>
      <c r="IM143" s="12">
        <v>38</v>
      </c>
      <c r="IN143" s="12">
        <v>35</v>
      </c>
      <c r="IO143" s="12">
        <v>29</v>
      </c>
      <c r="IP143" s="12">
        <v>19</v>
      </c>
      <c r="IQ143" s="17">
        <v>20</v>
      </c>
      <c r="IR143" s="26">
        <f t="shared" si="61"/>
        <v>72</v>
      </c>
      <c r="IU143" s="7"/>
    </row>
    <row r="144" spans="1:255" ht="12.75" customHeight="1" x14ac:dyDescent="0.2">
      <c r="A144" s="26">
        <v>2014</v>
      </c>
      <c r="B144" s="26">
        <v>420170012</v>
      </c>
      <c r="C144" s="88">
        <f>INDEX(Sites!$A:$N,MATCH($B144,Sites!$A:$A,0),2)</f>
        <v>40.107222</v>
      </c>
      <c r="D144" s="26" t="str">
        <f>INDEX(Sites!$A:$N,MATCH($B144,Sites!$A:$A,0),4)</f>
        <v>PA</v>
      </c>
      <c r="E144" s="26" t="str">
        <f>INDEX(Sites!$A:$N,MATCH($B144,Sites!$A:$A,0),10)</f>
        <v>12.0</v>
      </c>
      <c r="F144" s="148" t="str">
        <f>INDEX(Sites!$A:$N,MATCH($B144,Sites!$A:$A,0),6)</f>
        <v>Bucks (BRIS)</v>
      </c>
      <c r="G144" s="18">
        <v>35</v>
      </c>
      <c r="H144" s="12">
        <v>40</v>
      </c>
      <c r="I144" s="12">
        <v>40</v>
      </c>
      <c r="J144" s="12">
        <v>33</v>
      </c>
      <c r="K144" s="12">
        <v>36</v>
      </c>
      <c r="L144" s="12">
        <v>35</v>
      </c>
      <c r="M144" s="12">
        <v>25</v>
      </c>
      <c r="N144" s="12">
        <v>50</v>
      </c>
      <c r="O144" s="12">
        <v>53</v>
      </c>
      <c r="P144" s="12">
        <v>39</v>
      </c>
      <c r="Q144" s="12">
        <v>45</v>
      </c>
      <c r="R144" s="12">
        <v>50</v>
      </c>
      <c r="S144" s="12">
        <v>41</v>
      </c>
      <c r="T144" s="12">
        <v>43</v>
      </c>
      <c r="U144" s="12">
        <v>48</v>
      </c>
      <c r="V144" s="12">
        <v>43</v>
      </c>
      <c r="W144" s="12">
        <v>31</v>
      </c>
      <c r="X144" s="12">
        <v>41</v>
      </c>
      <c r="Y144" s="12">
        <v>39</v>
      </c>
      <c r="Z144" s="12">
        <v>42</v>
      </c>
      <c r="AA144" s="12">
        <v>46</v>
      </c>
      <c r="AB144" s="12">
        <v>50</v>
      </c>
      <c r="AC144" s="12">
        <v>45</v>
      </c>
      <c r="AD144" s="12">
        <v>36</v>
      </c>
      <c r="AE144" s="12">
        <v>41</v>
      </c>
      <c r="AF144" s="12">
        <v>45</v>
      </c>
      <c r="AG144" s="12">
        <v>41</v>
      </c>
      <c r="AH144" s="12">
        <v>46</v>
      </c>
      <c r="AI144" s="12">
        <v>30</v>
      </c>
      <c r="AJ144" s="12">
        <v>39</v>
      </c>
      <c r="AK144" s="12" t="s">
        <v>78</v>
      </c>
      <c r="AL144" s="12">
        <v>39</v>
      </c>
      <c r="AM144" s="12">
        <v>24</v>
      </c>
      <c r="AN144" s="12">
        <v>44</v>
      </c>
      <c r="AO144" s="12">
        <v>42</v>
      </c>
      <c r="AP144" s="12">
        <v>41</v>
      </c>
      <c r="AQ144" s="12">
        <v>49</v>
      </c>
      <c r="AR144" s="12">
        <v>38</v>
      </c>
      <c r="AS144" s="12">
        <v>44</v>
      </c>
      <c r="AT144" s="12">
        <v>51</v>
      </c>
      <c r="AU144" s="12">
        <v>55</v>
      </c>
      <c r="AV144" s="12">
        <v>52</v>
      </c>
      <c r="AW144" s="12">
        <v>59</v>
      </c>
      <c r="AX144" s="12">
        <v>56</v>
      </c>
      <c r="AY144" s="12">
        <v>45</v>
      </c>
      <c r="AZ144" s="12">
        <v>35</v>
      </c>
      <c r="BA144" s="12">
        <v>41</v>
      </c>
      <c r="BB144" s="12">
        <v>45</v>
      </c>
      <c r="BC144" s="12">
        <v>44</v>
      </c>
      <c r="BD144" s="12">
        <v>50</v>
      </c>
      <c r="BE144" s="12">
        <v>47</v>
      </c>
      <c r="BF144" s="12">
        <v>47</v>
      </c>
      <c r="BG144" s="12">
        <v>54</v>
      </c>
      <c r="BH144" s="12">
        <v>40</v>
      </c>
      <c r="BI144" s="12">
        <v>51</v>
      </c>
      <c r="BJ144" s="12">
        <v>53</v>
      </c>
      <c r="BK144" s="12">
        <v>52</v>
      </c>
      <c r="BL144" s="12">
        <v>43</v>
      </c>
      <c r="BM144" s="12">
        <v>46</v>
      </c>
      <c r="BN144" s="12">
        <v>37</v>
      </c>
      <c r="BO144" s="12">
        <v>36</v>
      </c>
      <c r="BP144" s="12">
        <v>55</v>
      </c>
      <c r="BQ144" s="12">
        <v>48</v>
      </c>
      <c r="BR144" s="12">
        <v>48</v>
      </c>
      <c r="BS144" s="12">
        <v>44</v>
      </c>
      <c r="BT144" s="12">
        <v>46</v>
      </c>
      <c r="BU144" s="12">
        <v>48</v>
      </c>
      <c r="BV144" s="12">
        <v>43</v>
      </c>
      <c r="BW144" s="12">
        <v>43</v>
      </c>
      <c r="BX144" s="12" t="s">
        <v>78</v>
      </c>
      <c r="BY144" s="12">
        <v>41</v>
      </c>
      <c r="BZ144" s="12">
        <v>59</v>
      </c>
      <c r="CA144" s="12">
        <v>59</v>
      </c>
      <c r="CB144" s="12">
        <v>42</v>
      </c>
      <c r="CC144" s="12">
        <v>27</v>
      </c>
      <c r="CD144" s="12">
        <v>28</v>
      </c>
      <c r="CE144" s="12">
        <v>29</v>
      </c>
      <c r="CF144" s="12">
        <v>48</v>
      </c>
      <c r="CG144" s="12">
        <v>47</v>
      </c>
      <c r="CH144" s="12">
        <v>53</v>
      </c>
      <c r="CI144" s="12">
        <v>60</v>
      </c>
      <c r="CJ144" s="12">
        <v>46</v>
      </c>
      <c r="CK144" s="12">
        <v>33</v>
      </c>
      <c r="CL144" s="12">
        <v>46</v>
      </c>
      <c r="CM144" s="12">
        <v>34</v>
      </c>
      <c r="CN144" s="12">
        <v>52</v>
      </c>
      <c r="CO144" s="12">
        <v>65</v>
      </c>
      <c r="CP144" s="12">
        <v>64</v>
      </c>
      <c r="CQ144" s="12">
        <v>23</v>
      </c>
      <c r="CR144" s="12">
        <v>25</v>
      </c>
      <c r="CS144" s="12">
        <v>45</v>
      </c>
      <c r="CT144" s="12">
        <v>40</v>
      </c>
      <c r="CU144" s="12">
        <v>58</v>
      </c>
      <c r="CV144" s="12">
        <v>58</v>
      </c>
      <c r="CW144" s="12">
        <v>57</v>
      </c>
      <c r="CX144" s="12">
        <v>58</v>
      </c>
      <c r="CY144" s="12">
        <v>42</v>
      </c>
      <c r="CZ144" s="12">
        <v>29</v>
      </c>
      <c r="DA144" s="12">
        <v>38</v>
      </c>
      <c r="DB144" s="12">
        <v>59</v>
      </c>
      <c r="DC144" s="12">
        <v>37</v>
      </c>
      <c r="DD144" s="12">
        <v>37</v>
      </c>
      <c r="DE144" s="12">
        <v>26</v>
      </c>
      <c r="DF144" s="12">
        <v>22</v>
      </c>
      <c r="DG144" s="12">
        <v>38</v>
      </c>
      <c r="DH144" s="12">
        <v>41</v>
      </c>
      <c r="DI144" s="12">
        <v>36</v>
      </c>
      <c r="DJ144" s="12">
        <v>67</v>
      </c>
      <c r="DK144" s="12">
        <v>66</v>
      </c>
      <c r="DL144" s="12">
        <v>57</v>
      </c>
      <c r="DM144" s="12" t="s">
        <v>78</v>
      </c>
      <c r="DN144" s="12">
        <v>48</v>
      </c>
      <c r="DO144" s="12">
        <v>57</v>
      </c>
      <c r="DP144" s="12">
        <v>48</v>
      </c>
      <c r="DQ144" s="12">
        <v>57</v>
      </c>
      <c r="DR144" s="12">
        <v>53</v>
      </c>
      <c r="DS144" s="12">
        <v>42</v>
      </c>
      <c r="DT144" s="12">
        <v>42</v>
      </c>
      <c r="DU144" s="12">
        <v>49</v>
      </c>
      <c r="DV144" s="12">
        <v>65</v>
      </c>
      <c r="DW144" s="12">
        <v>54</v>
      </c>
      <c r="DX144" s="12">
        <v>57</v>
      </c>
      <c r="DY144" s="12">
        <v>54</v>
      </c>
      <c r="DZ144" s="12">
        <v>54</v>
      </c>
      <c r="EA144" s="12">
        <v>55</v>
      </c>
      <c r="EB144" s="12">
        <v>30</v>
      </c>
      <c r="EC144" s="12">
        <v>38</v>
      </c>
      <c r="ED144" s="12">
        <v>56</v>
      </c>
      <c r="EE144" s="12">
        <v>72</v>
      </c>
      <c r="EF144" s="12">
        <v>71</v>
      </c>
      <c r="EG144" s="12">
        <v>60</v>
      </c>
      <c r="EH144" s="12">
        <v>59</v>
      </c>
      <c r="EI144" s="12">
        <v>73</v>
      </c>
      <c r="EJ144" s="12">
        <v>61</v>
      </c>
      <c r="EK144" s="12">
        <v>46</v>
      </c>
      <c r="EL144" s="12">
        <v>56</v>
      </c>
      <c r="EM144" s="12">
        <v>43</v>
      </c>
      <c r="EN144" s="12">
        <v>53</v>
      </c>
      <c r="EO144" s="12">
        <v>49</v>
      </c>
      <c r="EP144" s="12">
        <v>49</v>
      </c>
      <c r="EQ144" s="12">
        <v>56</v>
      </c>
      <c r="ER144" s="12">
        <v>51</v>
      </c>
      <c r="ES144" s="12">
        <v>66</v>
      </c>
      <c r="ET144" s="12">
        <v>60</v>
      </c>
      <c r="EU144" s="12">
        <v>46</v>
      </c>
      <c r="EV144" s="12">
        <v>33</v>
      </c>
      <c r="EW144" s="12">
        <v>58</v>
      </c>
      <c r="EX144" s="12">
        <v>44</v>
      </c>
      <c r="EY144" s="12">
        <v>53</v>
      </c>
      <c r="EZ144" s="12">
        <v>54</v>
      </c>
      <c r="FA144" s="12">
        <v>33</v>
      </c>
      <c r="FB144" s="12">
        <v>45</v>
      </c>
      <c r="FC144" s="12">
        <v>64</v>
      </c>
      <c r="FD144" s="12">
        <v>49</v>
      </c>
      <c r="FE144" s="12">
        <v>48</v>
      </c>
      <c r="FF144" s="12">
        <v>44</v>
      </c>
      <c r="FG144" s="12">
        <v>56</v>
      </c>
      <c r="FH144" s="12">
        <v>65</v>
      </c>
      <c r="FI144" s="12">
        <v>47</v>
      </c>
      <c r="FJ144" s="12">
        <v>42</v>
      </c>
      <c r="FK144" s="12">
        <v>40</v>
      </c>
      <c r="FL144" s="12">
        <v>42</v>
      </c>
      <c r="FM144" s="12">
        <v>60</v>
      </c>
      <c r="FN144" s="12">
        <v>46</v>
      </c>
      <c r="FO144" s="12">
        <v>34</v>
      </c>
      <c r="FP144" s="12">
        <v>45</v>
      </c>
      <c r="FQ144" s="12">
        <v>51</v>
      </c>
      <c r="FR144" s="12">
        <v>41</v>
      </c>
      <c r="FS144" s="12">
        <v>65</v>
      </c>
      <c r="FT144" s="12">
        <v>46</v>
      </c>
      <c r="FU144" s="12">
        <v>45</v>
      </c>
      <c r="FV144" s="12">
        <v>54</v>
      </c>
      <c r="FW144" s="12">
        <v>58</v>
      </c>
      <c r="FX144" s="12">
        <v>55</v>
      </c>
      <c r="FY144" s="12">
        <v>39</v>
      </c>
      <c r="FZ144" s="12">
        <v>26</v>
      </c>
      <c r="GA144" s="12">
        <v>39</v>
      </c>
      <c r="GB144" s="12">
        <v>49</v>
      </c>
      <c r="GC144" s="12">
        <v>60</v>
      </c>
      <c r="GD144" s="12">
        <v>94</v>
      </c>
      <c r="GE144" s="12">
        <v>41</v>
      </c>
      <c r="GF144" s="12">
        <v>48</v>
      </c>
      <c r="GG144" s="12">
        <v>41</v>
      </c>
      <c r="GH144" s="12">
        <v>37</v>
      </c>
      <c r="GI144" s="12">
        <v>40</v>
      </c>
      <c r="GJ144" s="12">
        <v>54</v>
      </c>
      <c r="GK144" s="12">
        <v>48</v>
      </c>
      <c r="GL144" s="12">
        <v>64</v>
      </c>
      <c r="GM144" s="12">
        <v>48</v>
      </c>
      <c r="GN144" s="12">
        <v>58</v>
      </c>
      <c r="GO144" s="12">
        <v>32</v>
      </c>
      <c r="GP144" s="12">
        <v>30</v>
      </c>
      <c r="GQ144" s="12" t="s">
        <v>78</v>
      </c>
      <c r="GR144" s="12" t="s">
        <v>78</v>
      </c>
      <c r="GS144" s="12">
        <v>43</v>
      </c>
      <c r="GT144" s="12">
        <v>35</v>
      </c>
      <c r="GU144" s="12">
        <v>26</v>
      </c>
      <c r="GV144" s="12">
        <v>31</v>
      </c>
      <c r="GW144" s="12">
        <v>40</v>
      </c>
      <c r="GX144" s="12">
        <v>42</v>
      </c>
      <c r="GY144" s="12">
        <v>47</v>
      </c>
      <c r="GZ144" s="12">
        <v>52</v>
      </c>
      <c r="HA144" s="12">
        <v>34</v>
      </c>
      <c r="HB144" s="12">
        <v>43</v>
      </c>
      <c r="HC144" s="12">
        <v>37</v>
      </c>
      <c r="HD144" s="12">
        <v>28</v>
      </c>
      <c r="HE144" s="12">
        <v>30</v>
      </c>
      <c r="HF144" s="12">
        <v>34</v>
      </c>
      <c r="HG144" s="12">
        <v>21</v>
      </c>
      <c r="HH144" s="12">
        <v>43</v>
      </c>
      <c r="HI144" s="12">
        <v>54</v>
      </c>
      <c r="HJ144" s="12">
        <v>69</v>
      </c>
      <c r="HK144" s="12">
        <v>31</v>
      </c>
      <c r="HL144" s="12">
        <v>43</v>
      </c>
      <c r="HM144" s="12">
        <v>29</v>
      </c>
      <c r="HN144" s="12">
        <v>18</v>
      </c>
      <c r="HO144" s="12">
        <v>35</v>
      </c>
      <c r="HP144" s="12">
        <v>31</v>
      </c>
      <c r="HQ144" s="12">
        <v>27</v>
      </c>
      <c r="HR144" s="12">
        <v>41</v>
      </c>
      <c r="HS144" s="12">
        <v>40</v>
      </c>
      <c r="HT144" s="12">
        <v>44</v>
      </c>
      <c r="HU144" s="12">
        <v>40</v>
      </c>
      <c r="HV144" s="12">
        <v>16</v>
      </c>
      <c r="HW144" s="12">
        <v>16</v>
      </c>
      <c r="HX144" s="12">
        <v>35</v>
      </c>
      <c r="HY144" s="12">
        <v>28</v>
      </c>
      <c r="HZ144" s="12">
        <v>35</v>
      </c>
      <c r="IA144" s="12">
        <v>28</v>
      </c>
      <c r="IB144" s="12">
        <v>35</v>
      </c>
      <c r="IC144" s="12">
        <v>36</v>
      </c>
      <c r="ID144" s="12">
        <v>30</v>
      </c>
      <c r="IE144" s="12">
        <v>32</v>
      </c>
      <c r="IF144" s="12">
        <v>35</v>
      </c>
      <c r="IG144" s="12">
        <v>29</v>
      </c>
      <c r="IH144" s="12">
        <v>24</v>
      </c>
      <c r="II144" s="12">
        <v>24</v>
      </c>
      <c r="IJ144" s="12">
        <v>37</v>
      </c>
      <c r="IK144" s="12">
        <v>47</v>
      </c>
      <c r="IL144" s="12">
        <v>39</v>
      </c>
      <c r="IM144" s="12">
        <v>36</v>
      </c>
      <c r="IN144" s="12">
        <v>36</v>
      </c>
      <c r="IO144" s="12">
        <v>29</v>
      </c>
      <c r="IP144" s="12">
        <v>19</v>
      </c>
      <c r="IQ144" s="17">
        <v>17</v>
      </c>
      <c r="IR144" s="26">
        <f t="shared" si="61"/>
        <v>94</v>
      </c>
      <c r="IU144" s="7"/>
    </row>
    <row r="145" spans="1:255" ht="12.75" customHeight="1" x14ac:dyDescent="0.2">
      <c r="A145" s="26">
        <v>2014</v>
      </c>
      <c r="B145" s="26">
        <v>420290100</v>
      </c>
      <c r="C145" s="88">
        <f>INDEX(Sites!$A:$N,MATCH($B145,Sites!$A:$A,0),2)</f>
        <v>39.834460999999997</v>
      </c>
      <c r="D145" s="26" t="str">
        <f>INDEX(Sites!$A:$N,MATCH($B145,Sites!$A:$A,0),4)</f>
        <v>PA</v>
      </c>
      <c r="E145" s="26" t="str">
        <f>INDEX(Sites!$A:$N,MATCH($B145,Sites!$A:$A,0),10)</f>
        <v>0.0</v>
      </c>
      <c r="F145" s="148" t="str">
        <f>INDEX(Sites!$A:$N,MATCH($B145,Sites!$A:$A,0),6)</f>
        <v>Chester (NEWG)</v>
      </c>
      <c r="G145" s="18">
        <v>36</v>
      </c>
      <c r="H145" s="12">
        <v>39</v>
      </c>
      <c r="I145" s="12">
        <v>40</v>
      </c>
      <c r="J145" s="12">
        <v>36</v>
      </c>
      <c r="K145" s="12">
        <v>38</v>
      </c>
      <c r="L145" s="12">
        <v>36</v>
      </c>
      <c r="M145" s="12">
        <v>28</v>
      </c>
      <c r="N145" s="12">
        <v>42</v>
      </c>
      <c r="O145" s="12">
        <v>51</v>
      </c>
      <c r="P145" s="12">
        <v>39</v>
      </c>
      <c r="Q145" s="12">
        <v>46</v>
      </c>
      <c r="R145" s="12">
        <v>43</v>
      </c>
      <c r="S145" s="12">
        <v>39</v>
      </c>
      <c r="T145" s="12">
        <v>41</v>
      </c>
      <c r="U145" s="12">
        <v>46</v>
      </c>
      <c r="V145" s="12">
        <v>42</v>
      </c>
      <c r="W145" s="12">
        <v>36</v>
      </c>
      <c r="X145" s="12">
        <v>36</v>
      </c>
      <c r="Y145" s="12">
        <v>35</v>
      </c>
      <c r="Z145" s="12">
        <v>42</v>
      </c>
      <c r="AA145" s="12">
        <v>43</v>
      </c>
      <c r="AB145" s="12">
        <v>50</v>
      </c>
      <c r="AC145" s="12">
        <v>43</v>
      </c>
      <c r="AD145" s="12">
        <v>38</v>
      </c>
      <c r="AE145" s="12">
        <v>37</v>
      </c>
      <c r="AF145" s="12">
        <v>42</v>
      </c>
      <c r="AG145" s="12">
        <v>40</v>
      </c>
      <c r="AH145" s="12">
        <v>46</v>
      </c>
      <c r="AI145" s="12">
        <v>25</v>
      </c>
      <c r="AJ145" s="12">
        <v>40</v>
      </c>
      <c r="AK145" s="12">
        <v>49</v>
      </c>
      <c r="AL145" s="12">
        <v>48</v>
      </c>
      <c r="AM145" s="12">
        <v>42</v>
      </c>
      <c r="AN145" s="12">
        <v>46</v>
      </c>
      <c r="AO145" s="12">
        <v>44</v>
      </c>
      <c r="AP145" s="12">
        <v>42</v>
      </c>
      <c r="AQ145" s="12">
        <v>52</v>
      </c>
      <c r="AR145" s="12">
        <v>37</v>
      </c>
      <c r="AS145" s="12">
        <v>46</v>
      </c>
      <c r="AT145" s="12">
        <v>53</v>
      </c>
      <c r="AU145" s="12">
        <v>60</v>
      </c>
      <c r="AV145" s="12">
        <v>53</v>
      </c>
      <c r="AW145" s="12">
        <v>60</v>
      </c>
      <c r="AX145" s="12">
        <v>57</v>
      </c>
      <c r="AY145" s="12">
        <v>46</v>
      </c>
      <c r="AZ145" s="12">
        <v>38</v>
      </c>
      <c r="BA145" s="12">
        <v>45</v>
      </c>
      <c r="BB145" s="12">
        <v>48</v>
      </c>
      <c r="BC145" s="12">
        <v>44</v>
      </c>
      <c r="BD145" s="12">
        <v>55</v>
      </c>
      <c r="BE145" s="12">
        <v>52</v>
      </c>
      <c r="BF145" s="12">
        <v>54</v>
      </c>
      <c r="BG145" s="12">
        <v>55</v>
      </c>
      <c r="BH145" s="12">
        <v>37</v>
      </c>
      <c r="BI145" s="12">
        <v>53</v>
      </c>
      <c r="BJ145" s="12">
        <v>56</v>
      </c>
      <c r="BK145" s="12">
        <v>54</v>
      </c>
      <c r="BL145" s="12">
        <v>46</v>
      </c>
      <c r="BM145" s="12">
        <v>46</v>
      </c>
      <c r="BN145" s="12">
        <v>36</v>
      </c>
      <c r="BO145" s="12">
        <v>35</v>
      </c>
      <c r="BP145" s="12">
        <v>52</v>
      </c>
      <c r="BQ145" s="12">
        <v>49</v>
      </c>
      <c r="BR145" s="12">
        <v>50</v>
      </c>
      <c r="BS145" s="12">
        <v>45</v>
      </c>
      <c r="BT145" s="12">
        <v>47</v>
      </c>
      <c r="BU145" s="12">
        <v>55</v>
      </c>
      <c r="BV145" s="12">
        <v>38</v>
      </c>
      <c r="BW145" s="12">
        <v>52</v>
      </c>
      <c r="BX145" s="12">
        <v>47</v>
      </c>
      <c r="BY145" s="12">
        <v>45</v>
      </c>
      <c r="BZ145" s="12">
        <v>62</v>
      </c>
      <c r="CA145" s="12">
        <v>61</v>
      </c>
      <c r="CB145" s="12">
        <v>47</v>
      </c>
      <c r="CC145" s="12">
        <v>29</v>
      </c>
      <c r="CD145" s="12">
        <v>26</v>
      </c>
      <c r="CE145" s="12">
        <v>33</v>
      </c>
      <c r="CF145" s="12">
        <v>49</v>
      </c>
      <c r="CG145" s="12">
        <v>48</v>
      </c>
      <c r="CH145" s="12">
        <v>57</v>
      </c>
      <c r="CI145" s="12">
        <v>64</v>
      </c>
      <c r="CJ145" s="12">
        <v>46</v>
      </c>
      <c r="CK145" s="12">
        <v>57</v>
      </c>
      <c r="CL145" s="12">
        <v>47</v>
      </c>
      <c r="CM145" s="12">
        <v>42</v>
      </c>
      <c r="CN145" s="12">
        <v>53</v>
      </c>
      <c r="CO145" s="12">
        <v>66</v>
      </c>
      <c r="CP145" s="12">
        <v>60</v>
      </c>
      <c r="CQ145" s="12">
        <v>29</v>
      </c>
      <c r="CR145" s="12">
        <v>22</v>
      </c>
      <c r="CS145" s="12">
        <v>44</v>
      </c>
      <c r="CT145" s="12">
        <v>43</v>
      </c>
      <c r="CU145" s="12">
        <v>52</v>
      </c>
      <c r="CV145" s="12">
        <v>57</v>
      </c>
      <c r="CW145" s="12">
        <v>49</v>
      </c>
      <c r="CX145" s="12">
        <v>60</v>
      </c>
      <c r="CY145" s="12">
        <v>46</v>
      </c>
      <c r="CZ145" s="12">
        <v>31</v>
      </c>
      <c r="DA145" s="12">
        <v>47</v>
      </c>
      <c r="DB145" s="12">
        <v>57</v>
      </c>
      <c r="DC145" s="12">
        <v>48</v>
      </c>
      <c r="DD145" s="12">
        <v>43</v>
      </c>
      <c r="DE145" s="12">
        <v>23</v>
      </c>
      <c r="DF145" s="12">
        <v>21</v>
      </c>
      <c r="DG145" s="12">
        <v>39</v>
      </c>
      <c r="DH145" s="12">
        <v>39</v>
      </c>
      <c r="DI145" s="12">
        <v>48</v>
      </c>
      <c r="DJ145" s="12">
        <v>66</v>
      </c>
      <c r="DK145" s="12">
        <v>71</v>
      </c>
      <c r="DL145" s="12">
        <v>62</v>
      </c>
      <c r="DM145" s="12">
        <v>38</v>
      </c>
      <c r="DN145" s="12">
        <v>54</v>
      </c>
      <c r="DO145" s="12">
        <v>47</v>
      </c>
      <c r="DP145" s="12">
        <v>62</v>
      </c>
      <c r="DQ145" s="12">
        <v>52</v>
      </c>
      <c r="DR145" s="12">
        <v>49</v>
      </c>
      <c r="DS145" s="12">
        <v>39</v>
      </c>
      <c r="DT145" s="12">
        <v>42</v>
      </c>
      <c r="DU145" s="12">
        <v>48</v>
      </c>
      <c r="DV145" s="12">
        <v>64</v>
      </c>
      <c r="DW145" s="12">
        <v>58</v>
      </c>
      <c r="DX145" s="12">
        <v>49</v>
      </c>
      <c r="DY145" s="12">
        <v>48</v>
      </c>
      <c r="DZ145" s="12">
        <v>51</v>
      </c>
      <c r="EA145" s="12" t="s">
        <v>78</v>
      </c>
      <c r="EB145" s="12" t="s">
        <v>78</v>
      </c>
      <c r="EC145" s="12">
        <v>43</v>
      </c>
      <c r="ED145" s="12">
        <v>57</v>
      </c>
      <c r="EE145" s="12">
        <v>69</v>
      </c>
      <c r="EF145" s="12">
        <v>74</v>
      </c>
      <c r="EG145" s="12">
        <v>55</v>
      </c>
      <c r="EH145" s="12">
        <v>68</v>
      </c>
      <c r="EI145" s="12">
        <v>74</v>
      </c>
      <c r="EJ145" s="12">
        <v>59</v>
      </c>
      <c r="EK145" s="12">
        <v>43</v>
      </c>
      <c r="EL145" s="12">
        <v>44</v>
      </c>
      <c r="EM145" s="12">
        <v>34</v>
      </c>
      <c r="EN145" s="12">
        <v>49</v>
      </c>
      <c r="EO145" s="12">
        <v>52</v>
      </c>
      <c r="EP145" s="12">
        <v>52</v>
      </c>
      <c r="EQ145" s="12">
        <v>59</v>
      </c>
      <c r="ER145" s="12">
        <v>55</v>
      </c>
      <c r="ES145" s="12">
        <v>65</v>
      </c>
      <c r="ET145" s="12">
        <v>47</v>
      </c>
      <c r="EU145" s="12">
        <v>55</v>
      </c>
      <c r="EV145" s="12">
        <v>41</v>
      </c>
      <c r="EW145" s="12">
        <v>50</v>
      </c>
      <c r="EX145" s="12">
        <v>53</v>
      </c>
      <c r="EY145" s="12">
        <v>50</v>
      </c>
      <c r="EZ145" s="12">
        <v>51</v>
      </c>
      <c r="FA145" s="12">
        <v>32</v>
      </c>
      <c r="FB145" s="12">
        <v>48</v>
      </c>
      <c r="FC145" s="12">
        <v>67</v>
      </c>
      <c r="FD145" s="12">
        <v>44</v>
      </c>
      <c r="FE145" s="12">
        <v>50</v>
      </c>
      <c r="FF145" s="12">
        <v>39</v>
      </c>
      <c r="FG145" s="12">
        <v>48</v>
      </c>
      <c r="FH145" s="12">
        <v>58</v>
      </c>
      <c r="FI145" s="12">
        <v>45</v>
      </c>
      <c r="FJ145" s="12">
        <v>41</v>
      </c>
      <c r="FK145" s="12">
        <v>42</v>
      </c>
      <c r="FL145" s="12">
        <v>41</v>
      </c>
      <c r="FM145" s="12">
        <v>62</v>
      </c>
      <c r="FN145" s="12">
        <v>43</v>
      </c>
      <c r="FO145" s="12">
        <v>36</v>
      </c>
      <c r="FP145" s="12">
        <v>46</v>
      </c>
      <c r="FQ145" s="12">
        <v>53</v>
      </c>
      <c r="FR145" s="12">
        <v>49</v>
      </c>
      <c r="FS145" s="12">
        <v>66</v>
      </c>
      <c r="FT145" s="12">
        <v>41</v>
      </c>
      <c r="FU145" s="12">
        <v>42</v>
      </c>
      <c r="FV145" s="12" t="s">
        <v>78</v>
      </c>
      <c r="FW145" s="12" t="s">
        <v>78</v>
      </c>
      <c r="FX145" s="12" t="s">
        <v>78</v>
      </c>
      <c r="FY145" s="12" t="s">
        <v>78</v>
      </c>
      <c r="FZ145" s="12" t="s">
        <v>78</v>
      </c>
      <c r="GA145" s="12" t="s">
        <v>78</v>
      </c>
      <c r="GB145" s="12" t="s">
        <v>78</v>
      </c>
      <c r="GC145" s="12">
        <v>66</v>
      </c>
      <c r="GD145" s="12">
        <v>79</v>
      </c>
      <c r="GE145" s="12">
        <v>42</v>
      </c>
      <c r="GF145" s="12">
        <v>53</v>
      </c>
      <c r="GG145" s="12">
        <v>47</v>
      </c>
      <c r="GH145" s="12">
        <v>39</v>
      </c>
      <c r="GI145" s="12">
        <v>37</v>
      </c>
      <c r="GJ145" s="12">
        <v>47</v>
      </c>
      <c r="GK145" s="12">
        <v>49</v>
      </c>
      <c r="GL145" s="12">
        <v>64</v>
      </c>
      <c r="GM145" s="12">
        <v>43</v>
      </c>
      <c r="GN145" s="12">
        <v>49</v>
      </c>
      <c r="GO145" s="12">
        <v>34</v>
      </c>
      <c r="GP145" s="12">
        <v>30</v>
      </c>
      <c r="GQ145" s="12">
        <v>32</v>
      </c>
      <c r="GR145" s="12">
        <v>43</v>
      </c>
      <c r="GS145" s="12">
        <v>47</v>
      </c>
      <c r="GT145" s="12">
        <v>39</v>
      </c>
      <c r="GU145" s="12">
        <v>19</v>
      </c>
      <c r="GV145" s="12" t="s">
        <v>78</v>
      </c>
      <c r="GW145" s="12" t="s">
        <v>78</v>
      </c>
      <c r="GX145" s="12" t="s">
        <v>78</v>
      </c>
      <c r="GY145" s="12" t="s">
        <v>78</v>
      </c>
      <c r="GZ145" s="12" t="s">
        <v>78</v>
      </c>
      <c r="HA145" s="12">
        <v>34</v>
      </c>
      <c r="HB145" s="12">
        <v>45</v>
      </c>
      <c r="HC145" s="12">
        <v>45</v>
      </c>
      <c r="HD145" s="12">
        <v>28</v>
      </c>
      <c r="HE145" s="12">
        <v>33</v>
      </c>
      <c r="HF145" s="12">
        <v>34</v>
      </c>
      <c r="HG145" s="12">
        <v>22</v>
      </c>
      <c r="HH145" s="12">
        <v>43</v>
      </c>
      <c r="HI145" s="12">
        <v>45</v>
      </c>
      <c r="HJ145" s="12">
        <v>56</v>
      </c>
      <c r="HK145" s="12">
        <v>31</v>
      </c>
      <c r="HL145" s="12">
        <v>44</v>
      </c>
      <c r="HM145" s="12">
        <v>39</v>
      </c>
      <c r="HN145" s="12">
        <v>26</v>
      </c>
      <c r="HO145" s="12">
        <v>38</v>
      </c>
      <c r="HP145" s="12">
        <v>31</v>
      </c>
      <c r="HQ145" s="12">
        <v>30</v>
      </c>
      <c r="HR145" s="12">
        <v>41</v>
      </c>
      <c r="HS145" s="12">
        <v>38</v>
      </c>
      <c r="HT145" s="12">
        <v>45</v>
      </c>
      <c r="HU145" s="12">
        <v>42</v>
      </c>
      <c r="HV145" s="12">
        <v>21</v>
      </c>
      <c r="HW145" s="12">
        <v>19</v>
      </c>
      <c r="HX145" s="12">
        <v>38</v>
      </c>
      <c r="HY145" s="12">
        <v>28</v>
      </c>
      <c r="HZ145" s="12">
        <v>36</v>
      </c>
      <c r="IA145" s="12">
        <v>30</v>
      </c>
      <c r="IB145" s="12">
        <v>34</v>
      </c>
      <c r="IC145" s="12">
        <v>36</v>
      </c>
      <c r="ID145" s="12">
        <v>30</v>
      </c>
      <c r="IE145" s="12">
        <v>33</v>
      </c>
      <c r="IF145" s="12">
        <v>36</v>
      </c>
      <c r="IG145" s="12">
        <v>39</v>
      </c>
      <c r="IH145" s="12">
        <v>23</v>
      </c>
      <c r="II145" s="12">
        <v>32</v>
      </c>
      <c r="IJ145" s="12">
        <v>39</v>
      </c>
      <c r="IK145" s="12">
        <v>51</v>
      </c>
      <c r="IL145" s="12">
        <v>41</v>
      </c>
      <c r="IM145" s="12">
        <v>42</v>
      </c>
      <c r="IN145" s="12">
        <v>43</v>
      </c>
      <c r="IO145" s="12">
        <v>36</v>
      </c>
      <c r="IP145" s="12">
        <v>21</v>
      </c>
      <c r="IQ145" s="17">
        <v>23</v>
      </c>
      <c r="IR145" s="26">
        <f t="shared" si="61"/>
        <v>79</v>
      </c>
      <c r="IU145" s="7"/>
    </row>
    <row r="146" spans="1:255" ht="12.75" customHeight="1" x14ac:dyDescent="0.2">
      <c r="A146" s="26">
        <v>2014</v>
      </c>
      <c r="B146" s="26">
        <v>420450002</v>
      </c>
      <c r="C146" s="88">
        <f>INDEX(Sites!$A:$N,MATCH($B146,Sites!$A:$A,0),2)</f>
        <v>39.835555999999997</v>
      </c>
      <c r="D146" s="26" t="str">
        <f>INDEX(Sites!$A:$N,MATCH($B146,Sites!$A:$A,0),4)</f>
        <v>PA</v>
      </c>
      <c r="E146" s="26" t="str">
        <f>INDEX(Sites!$A:$N,MATCH($B146,Sites!$A:$A,0),10)</f>
        <v>3.0</v>
      </c>
      <c r="F146" s="148" t="str">
        <f>INDEX(Sites!$A:$N,MATCH($B146,Sites!$A:$A,0),6)</f>
        <v>Delaware (CHES)</v>
      </c>
      <c r="G146" s="18">
        <v>34</v>
      </c>
      <c r="H146" s="12">
        <v>35</v>
      </c>
      <c r="I146" s="12">
        <v>36</v>
      </c>
      <c r="J146" s="12">
        <v>27</v>
      </c>
      <c r="K146" s="12">
        <v>34</v>
      </c>
      <c r="L146" s="12">
        <v>31</v>
      </c>
      <c r="M146" s="12">
        <v>20</v>
      </c>
      <c r="N146" s="12">
        <v>44</v>
      </c>
      <c r="O146" s="12">
        <v>51</v>
      </c>
      <c r="P146" s="12">
        <v>34</v>
      </c>
      <c r="Q146" s="12">
        <v>37</v>
      </c>
      <c r="R146" s="12">
        <v>42</v>
      </c>
      <c r="S146" s="12">
        <v>39</v>
      </c>
      <c r="T146" s="12">
        <v>41</v>
      </c>
      <c r="U146" s="12">
        <v>46</v>
      </c>
      <c r="V146" s="12">
        <v>43</v>
      </c>
      <c r="W146" s="12">
        <v>28</v>
      </c>
      <c r="X146" s="12">
        <v>32</v>
      </c>
      <c r="Y146" s="12">
        <v>29</v>
      </c>
      <c r="Z146" s="12">
        <v>40</v>
      </c>
      <c r="AA146" s="12">
        <v>42</v>
      </c>
      <c r="AB146" s="12">
        <v>48</v>
      </c>
      <c r="AC146" s="12">
        <v>44</v>
      </c>
      <c r="AD146" s="12">
        <v>37</v>
      </c>
      <c r="AE146" s="12">
        <v>36</v>
      </c>
      <c r="AF146" s="12">
        <v>42</v>
      </c>
      <c r="AG146" s="12" t="s">
        <v>78</v>
      </c>
      <c r="AH146" s="12">
        <v>41</v>
      </c>
      <c r="AI146" s="12">
        <v>18</v>
      </c>
      <c r="AJ146" s="12">
        <v>38</v>
      </c>
      <c r="AK146" s="12">
        <v>46</v>
      </c>
      <c r="AL146" s="12">
        <v>43</v>
      </c>
      <c r="AM146" s="12">
        <v>27</v>
      </c>
      <c r="AN146" s="12">
        <v>36</v>
      </c>
      <c r="AO146" s="12">
        <v>37</v>
      </c>
      <c r="AP146" s="12">
        <v>42</v>
      </c>
      <c r="AQ146" s="12">
        <v>45</v>
      </c>
      <c r="AR146" s="12">
        <v>29</v>
      </c>
      <c r="AS146" s="12">
        <v>43</v>
      </c>
      <c r="AT146" s="12">
        <v>51</v>
      </c>
      <c r="AU146" s="12">
        <v>52</v>
      </c>
      <c r="AV146" s="12">
        <v>51</v>
      </c>
      <c r="AW146" s="12">
        <v>52</v>
      </c>
      <c r="AX146" s="12">
        <v>52</v>
      </c>
      <c r="AY146" s="12">
        <v>44</v>
      </c>
      <c r="AZ146" s="12">
        <v>36</v>
      </c>
      <c r="BA146" s="12">
        <v>42</v>
      </c>
      <c r="BB146" s="12">
        <v>42</v>
      </c>
      <c r="BC146" s="12">
        <v>44</v>
      </c>
      <c r="BD146" s="12">
        <v>55</v>
      </c>
      <c r="BE146" s="12">
        <v>46</v>
      </c>
      <c r="BF146" s="12">
        <v>47</v>
      </c>
      <c r="BG146" s="12">
        <v>52</v>
      </c>
      <c r="BH146" s="12">
        <v>37</v>
      </c>
      <c r="BI146" s="12">
        <v>48</v>
      </c>
      <c r="BJ146" s="12">
        <v>54</v>
      </c>
      <c r="BK146" s="12">
        <v>49</v>
      </c>
      <c r="BL146" s="12">
        <v>44</v>
      </c>
      <c r="BM146" s="12">
        <v>40</v>
      </c>
      <c r="BN146" s="12">
        <v>34</v>
      </c>
      <c r="BO146" s="12">
        <v>23</v>
      </c>
      <c r="BP146" s="12">
        <v>53</v>
      </c>
      <c r="BQ146" s="12">
        <v>47</v>
      </c>
      <c r="BR146" s="12">
        <v>48</v>
      </c>
      <c r="BS146" s="12">
        <v>44</v>
      </c>
      <c r="BT146" s="12">
        <v>46</v>
      </c>
      <c r="BU146" s="12">
        <v>48</v>
      </c>
      <c r="BV146" s="12">
        <v>37</v>
      </c>
      <c r="BW146" s="12">
        <v>38</v>
      </c>
      <c r="BX146" s="12">
        <v>39</v>
      </c>
      <c r="BY146" s="12">
        <v>41</v>
      </c>
      <c r="BZ146" s="12">
        <v>60</v>
      </c>
      <c r="CA146" s="12">
        <v>55</v>
      </c>
      <c r="CB146" s="12">
        <v>38</v>
      </c>
      <c r="CC146" s="12">
        <v>26</v>
      </c>
      <c r="CD146" s="12">
        <v>25</v>
      </c>
      <c r="CE146" s="12">
        <v>25</v>
      </c>
      <c r="CF146" s="12">
        <v>49</v>
      </c>
      <c r="CG146" s="12">
        <v>48</v>
      </c>
      <c r="CH146" s="12">
        <v>54</v>
      </c>
      <c r="CI146" s="12">
        <v>62</v>
      </c>
      <c r="CJ146" s="12">
        <v>48</v>
      </c>
      <c r="CK146" s="12">
        <v>48</v>
      </c>
      <c r="CL146" s="12">
        <v>46</v>
      </c>
      <c r="CM146" s="12">
        <v>41</v>
      </c>
      <c r="CN146" s="12">
        <v>50</v>
      </c>
      <c r="CO146" s="12">
        <v>59</v>
      </c>
      <c r="CP146" s="12">
        <v>58</v>
      </c>
      <c r="CQ146" s="12">
        <v>23</v>
      </c>
      <c r="CR146" s="12">
        <v>23</v>
      </c>
      <c r="CS146" s="12">
        <v>41</v>
      </c>
      <c r="CT146" s="12">
        <v>40</v>
      </c>
      <c r="CU146" s="12">
        <v>60</v>
      </c>
      <c r="CV146" s="12">
        <v>52</v>
      </c>
      <c r="CW146" s="12">
        <v>52</v>
      </c>
      <c r="CX146" s="12">
        <v>59</v>
      </c>
      <c r="CY146" s="12">
        <v>46</v>
      </c>
      <c r="CZ146" s="12">
        <v>30</v>
      </c>
      <c r="DA146" s="12">
        <v>44</v>
      </c>
      <c r="DB146" s="12">
        <v>54</v>
      </c>
      <c r="DC146" s="12">
        <v>40</v>
      </c>
      <c r="DD146" s="12">
        <v>41</v>
      </c>
      <c r="DE146" s="12">
        <v>19</v>
      </c>
      <c r="DF146" s="12">
        <v>17</v>
      </c>
      <c r="DG146" s="12">
        <v>36</v>
      </c>
      <c r="DH146" s="12">
        <v>42</v>
      </c>
      <c r="DI146" s="12">
        <v>40</v>
      </c>
      <c r="DJ146" s="12">
        <v>64</v>
      </c>
      <c r="DK146" s="12">
        <v>62</v>
      </c>
      <c r="DL146" s="12" t="s">
        <v>78</v>
      </c>
      <c r="DM146" s="12">
        <v>37</v>
      </c>
      <c r="DN146" s="12">
        <v>51</v>
      </c>
      <c r="DO146" s="12">
        <v>56</v>
      </c>
      <c r="DP146" s="12">
        <v>56</v>
      </c>
      <c r="DQ146" s="12">
        <v>50</v>
      </c>
      <c r="DR146" s="12">
        <v>49</v>
      </c>
      <c r="DS146" s="12">
        <v>34</v>
      </c>
      <c r="DT146" s="12">
        <v>42</v>
      </c>
      <c r="DU146" s="12">
        <v>42</v>
      </c>
      <c r="DV146" s="12">
        <v>77</v>
      </c>
      <c r="DW146" s="12">
        <v>51</v>
      </c>
      <c r="DX146" s="12">
        <v>50</v>
      </c>
      <c r="DY146" s="12">
        <v>48</v>
      </c>
      <c r="DZ146" s="12">
        <v>49</v>
      </c>
      <c r="EA146" s="12">
        <v>44</v>
      </c>
      <c r="EB146" s="12">
        <v>32</v>
      </c>
      <c r="EC146" s="12">
        <v>42</v>
      </c>
      <c r="ED146" s="12">
        <v>51</v>
      </c>
      <c r="EE146" s="12">
        <v>63</v>
      </c>
      <c r="EF146" s="12">
        <v>64</v>
      </c>
      <c r="EG146" s="12">
        <v>49</v>
      </c>
      <c r="EH146" s="12">
        <v>58</v>
      </c>
      <c r="EI146" s="12">
        <v>83</v>
      </c>
      <c r="EJ146" s="12">
        <v>64</v>
      </c>
      <c r="EK146" s="12">
        <v>43</v>
      </c>
      <c r="EL146" s="12">
        <v>49</v>
      </c>
      <c r="EM146" s="12">
        <v>44</v>
      </c>
      <c r="EN146" s="12">
        <v>50</v>
      </c>
      <c r="EO146" s="12">
        <v>49</v>
      </c>
      <c r="EP146" s="12">
        <v>54</v>
      </c>
      <c r="EQ146" s="12">
        <v>55</v>
      </c>
      <c r="ER146" s="12">
        <v>50</v>
      </c>
      <c r="ES146" s="12">
        <v>64</v>
      </c>
      <c r="ET146" s="12">
        <v>54</v>
      </c>
      <c r="EU146" s="12">
        <v>41</v>
      </c>
      <c r="EV146" s="12">
        <v>41</v>
      </c>
      <c r="EW146" s="12">
        <v>57</v>
      </c>
      <c r="EX146" s="12">
        <v>41</v>
      </c>
      <c r="EY146" s="12">
        <v>50</v>
      </c>
      <c r="EZ146" s="12">
        <v>50</v>
      </c>
      <c r="FA146" s="12">
        <v>33</v>
      </c>
      <c r="FB146" s="12">
        <v>42</v>
      </c>
      <c r="FC146" s="12">
        <v>62</v>
      </c>
      <c r="FD146" s="12">
        <v>44</v>
      </c>
      <c r="FE146" s="12">
        <v>48</v>
      </c>
      <c r="FF146" s="12">
        <v>38</v>
      </c>
      <c r="FG146" s="12">
        <v>52</v>
      </c>
      <c r="FH146" s="12">
        <v>66</v>
      </c>
      <c r="FI146" s="12">
        <v>44</v>
      </c>
      <c r="FJ146" s="12">
        <v>42</v>
      </c>
      <c r="FK146" s="12">
        <v>42</v>
      </c>
      <c r="FL146" s="12">
        <v>42</v>
      </c>
      <c r="FM146" s="12">
        <v>63</v>
      </c>
      <c r="FN146" s="12">
        <v>45</v>
      </c>
      <c r="FO146" s="12">
        <v>32</v>
      </c>
      <c r="FP146" s="12">
        <v>45</v>
      </c>
      <c r="FQ146" s="12">
        <v>53</v>
      </c>
      <c r="FR146" s="12">
        <v>49</v>
      </c>
      <c r="FS146" s="12">
        <v>65</v>
      </c>
      <c r="FT146" s="12">
        <v>45</v>
      </c>
      <c r="FU146" s="12">
        <v>47</v>
      </c>
      <c r="FV146" s="12">
        <v>59</v>
      </c>
      <c r="FW146" s="12">
        <v>57</v>
      </c>
      <c r="FX146" s="12">
        <v>45</v>
      </c>
      <c r="FY146" s="12">
        <v>38</v>
      </c>
      <c r="FZ146" s="12">
        <v>22</v>
      </c>
      <c r="GA146" s="12">
        <v>38</v>
      </c>
      <c r="GB146" s="12">
        <v>47</v>
      </c>
      <c r="GC146" s="12">
        <v>73</v>
      </c>
      <c r="GD146" s="12">
        <v>75</v>
      </c>
      <c r="GE146" s="12">
        <v>41</v>
      </c>
      <c r="GF146" s="12">
        <v>50</v>
      </c>
      <c r="GG146" s="12">
        <v>45</v>
      </c>
      <c r="GH146" s="12">
        <v>37</v>
      </c>
      <c r="GI146" s="12">
        <v>32</v>
      </c>
      <c r="GJ146" s="12">
        <v>45</v>
      </c>
      <c r="GK146" s="12">
        <v>47</v>
      </c>
      <c r="GL146" s="12">
        <v>60</v>
      </c>
      <c r="GM146" s="12">
        <v>43</v>
      </c>
      <c r="GN146" s="12">
        <v>50</v>
      </c>
      <c r="GO146" s="12">
        <v>39</v>
      </c>
      <c r="GP146" s="12">
        <v>29</v>
      </c>
      <c r="GQ146" s="12">
        <v>22</v>
      </c>
      <c r="GR146" s="12">
        <v>44</v>
      </c>
      <c r="GS146" s="12">
        <v>46</v>
      </c>
      <c r="GT146" s="12">
        <v>39</v>
      </c>
      <c r="GU146" s="12">
        <v>20</v>
      </c>
      <c r="GV146" s="12">
        <v>30</v>
      </c>
      <c r="GW146" s="12">
        <v>40</v>
      </c>
      <c r="GX146" s="12">
        <v>46</v>
      </c>
      <c r="GY146" s="12">
        <v>43</v>
      </c>
      <c r="GZ146" s="12">
        <v>41</v>
      </c>
      <c r="HA146" s="12">
        <v>33</v>
      </c>
      <c r="HB146" s="12">
        <v>43</v>
      </c>
      <c r="HC146" s="12">
        <v>42</v>
      </c>
      <c r="HD146" s="12">
        <v>25</v>
      </c>
      <c r="HE146" s="12">
        <v>30</v>
      </c>
      <c r="HF146" s="12">
        <v>29</v>
      </c>
      <c r="HG146" s="12">
        <v>16</v>
      </c>
      <c r="HH146" s="12">
        <v>40</v>
      </c>
      <c r="HI146" s="12">
        <v>50</v>
      </c>
      <c r="HJ146" s="12">
        <v>51</v>
      </c>
      <c r="HK146" s="12">
        <v>23</v>
      </c>
      <c r="HL146" s="12">
        <v>44</v>
      </c>
      <c r="HM146" s="12">
        <v>32</v>
      </c>
      <c r="HN146" s="12">
        <v>22</v>
      </c>
      <c r="HO146" s="12">
        <v>35</v>
      </c>
      <c r="HP146" s="12">
        <v>32</v>
      </c>
      <c r="HQ146" s="12">
        <v>29</v>
      </c>
      <c r="HR146" s="12">
        <v>40</v>
      </c>
      <c r="HS146" s="12">
        <v>38</v>
      </c>
      <c r="HT146" s="12" t="s">
        <v>78</v>
      </c>
      <c r="HU146" s="12">
        <v>36</v>
      </c>
      <c r="HV146" s="12" t="s">
        <v>78</v>
      </c>
      <c r="HW146" s="12" t="s">
        <v>78</v>
      </c>
      <c r="HX146" s="12" t="s">
        <v>78</v>
      </c>
      <c r="HY146" s="12" t="s">
        <v>78</v>
      </c>
      <c r="HZ146" s="12">
        <v>36</v>
      </c>
      <c r="IA146" s="12">
        <v>31</v>
      </c>
      <c r="IB146" s="12">
        <v>33</v>
      </c>
      <c r="IC146" s="12">
        <v>34</v>
      </c>
      <c r="ID146" s="12">
        <v>30</v>
      </c>
      <c r="IE146" s="12">
        <v>32</v>
      </c>
      <c r="IF146" s="12">
        <v>36</v>
      </c>
      <c r="IG146" s="12">
        <v>32</v>
      </c>
      <c r="IH146" s="12">
        <v>21</v>
      </c>
      <c r="II146" s="12">
        <v>28</v>
      </c>
      <c r="IJ146" s="12">
        <v>35</v>
      </c>
      <c r="IK146" s="12">
        <v>48</v>
      </c>
      <c r="IL146" s="12">
        <v>40</v>
      </c>
      <c r="IM146" s="12">
        <v>38</v>
      </c>
      <c r="IN146" s="12">
        <v>37</v>
      </c>
      <c r="IO146" s="12">
        <v>28</v>
      </c>
      <c r="IP146" s="12">
        <v>20</v>
      </c>
      <c r="IQ146" s="17">
        <v>14</v>
      </c>
      <c r="IR146" s="26">
        <f t="shared" si="61"/>
        <v>83</v>
      </c>
      <c r="IU146" s="7"/>
    </row>
    <row r="147" spans="1:255" ht="12.75" customHeight="1" x14ac:dyDescent="0.2">
      <c r="A147" s="26">
        <v>2014</v>
      </c>
      <c r="B147" s="26">
        <v>420910013</v>
      </c>
      <c r="C147" s="88">
        <f>INDEX(Sites!$A:$N,MATCH($B147,Sites!$A:$A,0),2)</f>
        <v>40.112222000000003</v>
      </c>
      <c r="D147" s="26" t="str">
        <f>INDEX(Sites!$A:$N,MATCH($B147,Sites!$A:$A,0),4)</f>
        <v>PA</v>
      </c>
      <c r="E147" s="26" t="str">
        <f>INDEX(Sites!$A:$N,MATCH($B147,Sites!$A:$A,0),10)</f>
        <v>53.0</v>
      </c>
      <c r="F147" s="148" t="str">
        <f>INDEX(Sites!$A:$N,MATCH($B147,Sites!$A:$A,0),6)</f>
        <v>Montgomery (NORR)</v>
      </c>
      <c r="G147" s="18">
        <v>32</v>
      </c>
      <c r="H147" s="12">
        <v>39</v>
      </c>
      <c r="I147" s="12">
        <v>39</v>
      </c>
      <c r="J147" s="12">
        <v>27</v>
      </c>
      <c r="K147" s="12">
        <v>37</v>
      </c>
      <c r="L147" s="12">
        <v>34</v>
      </c>
      <c r="M147" s="12">
        <v>23</v>
      </c>
      <c r="N147" s="12">
        <v>47</v>
      </c>
      <c r="O147" s="12">
        <v>50</v>
      </c>
      <c r="P147" s="12">
        <v>42</v>
      </c>
      <c r="Q147" s="12">
        <v>47</v>
      </c>
      <c r="R147" s="12">
        <v>36</v>
      </c>
      <c r="S147" s="12">
        <v>39</v>
      </c>
      <c r="T147" s="12">
        <v>34</v>
      </c>
      <c r="U147" s="12">
        <v>47</v>
      </c>
      <c r="V147" s="12">
        <v>42</v>
      </c>
      <c r="W147" s="12">
        <v>34</v>
      </c>
      <c r="X147" s="12">
        <v>36</v>
      </c>
      <c r="Y147" s="12">
        <v>32</v>
      </c>
      <c r="Z147" s="12">
        <v>41</v>
      </c>
      <c r="AA147" s="12">
        <v>46</v>
      </c>
      <c r="AB147" s="12">
        <v>51</v>
      </c>
      <c r="AC147" s="12">
        <v>44</v>
      </c>
      <c r="AD147" s="12">
        <v>38</v>
      </c>
      <c r="AE147" s="12">
        <v>33</v>
      </c>
      <c r="AF147" s="12">
        <v>44</v>
      </c>
      <c r="AG147" s="12">
        <v>36</v>
      </c>
      <c r="AH147" s="12" t="s">
        <v>78</v>
      </c>
      <c r="AI147" s="12">
        <v>27</v>
      </c>
      <c r="AJ147" s="12">
        <v>37</v>
      </c>
      <c r="AK147" s="12">
        <v>46</v>
      </c>
      <c r="AL147" s="12">
        <v>39</v>
      </c>
      <c r="AM147" s="12">
        <v>29</v>
      </c>
      <c r="AN147" s="12">
        <v>42</v>
      </c>
      <c r="AO147" s="12">
        <v>38</v>
      </c>
      <c r="AP147" s="12">
        <v>40</v>
      </c>
      <c r="AQ147" s="12">
        <v>48</v>
      </c>
      <c r="AR147" s="12">
        <v>37</v>
      </c>
      <c r="AS147" s="12">
        <v>43</v>
      </c>
      <c r="AT147" s="12">
        <v>50</v>
      </c>
      <c r="AU147" s="12">
        <v>49</v>
      </c>
      <c r="AV147" s="12">
        <v>51</v>
      </c>
      <c r="AW147" s="12">
        <v>56</v>
      </c>
      <c r="AX147" s="12">
        <v>52</v>
      </c>
      <c r="AY147" s="12">
        <v>39</v>
      </c>
      <c r="AZ147" s="12">
        <v>36</v>
      </c>
      <c r="BA147" s="12">
        <v>40</v>
      </c>
      <c r="BB147" s="12">
        <v>43</v>
      </c>
      <c r="BC147" s="12">
        <v>37</v>
      </c>
      <c r="BD147" s="12">
        <v>51</v>
      </c>
      <c r="BE147" s="12">
        <v>47</v>
      </c>
      <c r="BF147" s="12">
        <v>45</v>
      </c>
      <c r="BG147" s="12">
        <v>50</v>
      </c>
      <c r="BH147" s="12">
        <v>39</v>
      </c>
      <c r="BI147" s="12">
        <v>50</v>
      </c>
      <c r="BJ147" s="12">
        <v>47</v>
      </c>
      <c r="BK147" s="12">
        <v>50</v>
      </c>
      <c r="BL147" s="12">
        <v>41</v>
      </c>
      <c r="BM147" s="12">
        <v>43</v>
      </c>
      <c r="BN147" s="12">
        <v>35</v>
      </c>
      <c r="BO147" s="12">
        <v>32</v>
      </c>
      <c r="BP147" s="12">
        <v>43</v>
      </c>
      <c r="BQ147" s="12">
        <v>43</v>
      </c>
      <c r="BR147" s="12">
        <v>43</v>
      </c>
      <c r="BS147" s="12">
        <v>42</v>
      </c>
      <c r="BT147" s="12">
        <v>45</v>
      </c>
      <c r="BU147" s="12">
        <v>49</v>
      </c>
      <c r="BV147" s="12">
        <v>37</v>
      </c>
      <c r="BW147" s="12">
        <v>44</v>
      </c>
      <c r="BX147" s="12">
        <v>36</v>
      </c>
      <c r="BY147" s="12">
        <v>42</v>
      </c>
      <c r="BZ147" s="12">
        <v>57</v>
      </c>
      <c r="CA147" s="12">
        <v>55</v>
      </c>
      <c r="CB147" s="12">
        <v>41</v>
      </c>
      <c r="CC147" s="12">
        <v>26</v>
      </c>
      <c r="CD147" s="12">
        <v>21</v>
      </c>
      <c r="CE147" s="12">
        <v>19</v>
      </c>
      <c r="CF147" s="12">
        <v>47</v>
      </c>
      <c r="CG147" s="12">
        <v>45</v>
      </c>
      <c r="CH147" s="12">
        <v>53</v>
      </c>
      <c r="CI147" s="12">
        <v>61</v>
      </c>
      <c r="CJ147" s="12" t="s">
        <v>78</v>
      </c>
      <c r="CK147" s="12" t="s">
        <v>78</v>
      </c>
      <c r="CL147" s="12">
        <v>45</v>
      </c>
      <c r="CM147" s="12">
        <v>38</v>
      </c>
      <c r="CN147" s="12">
        <v>50</v>
      </c>
      <c r="CO147" s="12">
        <v>64</v>
      </c>
      <c r="CP147" s="12">
        <v>60</v>
      </c>
      <c r="CQ147" s="12">
        <v>18</v>
      </c>
      <c r="CR147" s="12">
        <v>18</v>
      </c>
      <c r="CS147" s="12">
        <v>41</v>
      </c>
      <c r="CT147" s="12">
        <v>38</v>
      </c>
      <c r="CU147" s="12">
        <v>59</v>
      </c>
      <c r="CV147" s="12">
        <v>55</v>
      </c>
      <c r="CW147" s="12">
        <v>46</v>
      </c>
      <c r="CX147" s="12">
        <v>55</v>
      </c>
      <c r="CY147" s="12">
        <v>44</v>
      </c>
      <c r="CZ147" s="12">
        <v>26</v>
      </c>
      <c r="DA147" s="12">
        <v>47</v>
      </c>
      <c r="DB147" s="12">
        <v>63</v>
      </c>
      <c r="DC147" s="12">
        <v>30</v>
      </c>
      <c r="DD147" s="12">
        <v>38</v>
      </c>
      <c r="DE147" s="12">
        <v>21</v>
      </c>
      <c r="DF147" s="12">
        <v>16</v>
      </c>
      <c r="DG147" s="12">
        <v>31</v>
      </c>
      <c r="DH147" s="12">
        <v>43</v>
      </c>
      <c r="DI147" s="12">
        <v>40</v>
      </c>
      <c r="DJ147" s="12">
        <v>77</v>
      </c>
      <c r="DK147" s="12">
        <v>66</v>
      </c>
      <c r="DL147" s="12">
        <v>56</v>
      </c>
      <c r="DM147" s="12">
        <v>35</v>
      </c>
      <c r="DN147" s="12" t="s">
        <v>78</v>
      </c>
      <c r="DO147" s="12">
        <v>59</v>
      </c>
      <c r="DP147" s="12">
        <v>57</v>
      </c>
      <c r="DQ147" s="12">
        <v>60</v>
      </c>
      <c r="DR147" s="12">
        <v>53</v>
      </c>
      <c r="DS147" s="12">
        <v>37</v>
      </c>
      <c r="DT147" s="12">
        <v>40</v>
      </c>
      <c r="DU147" s="12">
        <v>46</v>
      </c>
      <c r="DV147" s="12">
        <v>68</v>
      </c>
      <c r="DW147" s="12">
        <v>62</v>
      </c>
      <c r="DX147" s="12">
        <v>53</v>
      </c>
      <c r="DY147" s="12">
        <v>52</v>
      </c>
      <c r="DZ147" s="12">
        <v>54</v>
      </c>
      <c r="EA147" s="12">
        <v>51</v>
      </c>
      <c r="EB147" s="12">
        <v>32</v>
      </c>
      <c r="EC147" s="12">
        <v>38</v>
      </c>
      <c r="ED147" s="12">
        <v>55</v>
      </c>
      <c r="EE147" s="12">
        <v>72</v>
      </c>
      <c r="EF147" s="12">
        <v>66</v>
      </c>
      <c r="EG147" s="12">
        <v>54</v>
      </c>
      <c r="EH147" s="12">
        <v>61</v>
      </c>
      <c r="EI147" s="12">
        <v>74</v>
      </c>
      <c r="EJ147" s="12">
        <v>71</v>
      </c>
      <c r="EK147" s="12">
        <v>49</v>
      </c>
      <c r="EL147" s="12">
        <v>44</v>
      </c>
      <c r="EM147" s="12">
        <v>41</v>
      </c>
      <c r="EN147" s="12">
        <v>49</v>
      </c>
      <c r="EO147" s="12">
        <v>46</v>
      </c>
      <c r="EP147" s="12">
        <v>52</v>
      </c>
      <c r="EQ147" s="12">
        <v>58</v>
      </c>
      <c r="ER147" s="12">
        <v>52</v>
      </c>
      <c r="ES147" s="12">
        <v>71</v>
      </c>
      <c r="ET147" s="12">
        <v>53</v>
      </c>
      <c r="EU147" s="12">
        <v>50</v>
      </c>
      <c r="EV147" s="12">
        <v>40</v>
      </c>
      <c r="EW147" s="12">
        <v>54</v>
      </c>
      <c r="EX147" s="12">
        <v>49</v>
      </c>
      <c r="EY147" s="12">
        <v>53</v>
      </c>
      <c r="EZ147" s="12">
        <v>53</v>
      </c>
      <c r="FA147" s="12">
        <v>34</v>
      </c>
      <c r="FB147" s="12">
        <v>44</v>
      </c>
      <c r="FC147" s="12">
        <v>59</v>
      </c>
      <c r="FD147" s="12">
        <v>44</v>
      </c>
      <c r="FE147" s="12">
        <v>49</v>
      </c>
      <c r="FF147" s="12">
        <v>41</v>
      </c>
      <c r="FG147" s="12">
        <v>49</v>
      </c>
      <c r="FH147" s="12">
        <v>60</v>
      </c>
      <c r="FI147" s="12">
        <v>45</v>
      </c>
      <c r="FJ147" s="12">
        <v>40</v>
      </c>
      <c r="FK147" s="12">
        <v>37</v>
      </c>
      <c r="FL147" s="12">
        <v>41</v>
      </c>
      <c r="FM147" s="12">
        <v>57</v>
      </c>
      <c r="FN147" s="12">
        <v>45</v>
      </c>
      <c r="FO147" s="12">
        <v>30</v>
      </c>
      <c r="FP147" s="12">
        <v>44</v>
      </c>
      <c r="FQ147" s="12">
        <v>49</v>
      </c>
      <c r="FR147" s="12">
        <v>45</v>
      </c>
      <c r="FS147" s="12">
        <v>61</v>
      </c>
      <c r="FT147" s="12">
        <v>44</v>
      </c>
      <c r="FU147" s="12">
        <v>45</v>
      </c>
      <c r="FV147" s="12">
        <v>62</v>
      </c>
      <c r="FW147" s="12">
        <v>69</v>
      </c>
      <c r="FX147" s="12">
        <v>52</v>
      </c>
      <c r="FY147" s="12">
        <v>40</v>
      </c>
      <c r="FZ147" s="12">
        <v>20</v>
      </c>
      <c r="GA147" s="12">
        <v>33</v>
      </c>
      <c r="GB147" s="12">
        <v>46</v>
      </c>
      <c r="GC147" s="12">
        <v>60</v>
      </c>
      <c r="GD147" s="12">
        <v>73</v>
      </c>
      <c r="GE147" s="12">
        <v>40</v>
      </c>
      <c r="GF147" s="12">
        <v>44</v>
      </c>
      <c r="GG147" s="12">
        <v>43</v>
      </c>
      <c r="GH147" s="12">
        <v>38</v>
      </c>
      <c r="GI147" s="12">
        <v>33</v>
      </c>
      <c r="GJ147" s="12">
        <v>51</v>
      </c>
      <c r="GK147" s="12">
        <v>49</v>
      </c>
      <c r="GL147" s="12">
        <v>61</v>
      </c>
      <c r="GM147" s="12">
        <v>50</v>
      </c>
      <c r="GN147" s="12">
        <v>47</v>
      </c>
      <c r="GO147" s="12">
        <v>38</v>
      </c>
      <c r="GP147" s="12">
        <v>31</v>
      </c>
      <c r="GQ147" s="12">
        <v>32</v>
      </c>
      <c r="GR147" s="12">
        <v>44</v>
      </c>
      <c r="GS147" s="12">
        <v>41</v>
      </c>
      <c r="GT147" s="12">
        <v>41</v>
      </c>
      <c r="GU147" s="12">
        <v>17</v>
      </c>
      <c r="GV147" s="12">
        <v>31</v>
      </c>
      <c r="GW147" s="12">
        <v>40</v>
      </c>
      <c r="GX147" s="12">
        <v>44</v>
      </c>
      <c r="GY147" s="12">
        <v>47</v>
      </c>
      <c r="GZ147" s="12">
        <v>53</v>
      </c>
      <c r="HA147" s="12">
        <v>33</v>
      </c>
      <c r="HB147" s="12">
        <v>43</v>
      </c>
      <c r="HC147" s="12">
        <v>47</v>
      </c>
      <c r="HD147" s="12">
        <v>27</v>
      </c>
      <c r="HE147" s="12">
        <v>32</v>
      </c>
      <c r="HF147" s="12">
        <v>33</v>
      </c>
      <c r="HG147" s="12">
        <v>21</v>
      </c>
      <c r="HH147" s="12">
        <v>39</v>
      </c>
      <c r="HI147" s="12">
        <v>40</v>
      </c>
      <c r="HJ147" s="12">
        <v>55</v>
      </c>
      <c r="HK147" s="12">
        <v>32</v>
      </c>
      <c r="HL147" s="12">
        <v>42</v>
      </c>
      <c r="HM147" s="12">
        <v>37</v>
      </c>
      <c r="HN147" s="12">
        <v>24</v>
      </c>
      <c r="HO147" s="12">
        <v>32</v>
      </c>
      <c r="HP147" s="12">
        <v>30</v>
      </c>
      <c r="HQ147" s="12">
        <v>28</v>
      </c>
      <c r="HR147" s="12">
        <v>37</v>
      </c>
      <c r="HS147" s="12">
        <v>34</v>
      </c>
      <c r="HT147" s="12">
        <v>44</v>
      </c>
      <c r="HU147" s="12">
        <v>42</v>
      </c>
      <c r="HV147" s="12">
        <v>13</v>
      </c>
      <c r="HW147" s="12">
        <v>16</v>
      </c>
      <c r="HX147" s="12">
        <v>34</v>
      </c>
      <c r="HY147" s="12">
        <v>19</v>
      </c>
      <c r="HZ147" s="12">
        <v>33</v>
      </c>
      <c r="IA147" s="12">
        <v>25</v>
      </c>
      <c r="IB147" s="12">
        <v>36</v>
      </c>
      <c r="IC147" s="12">
        <v>35</v>
      </c>
      <c r="ID147" s="12">
        <v>29</v>
      </c>
      <c r="IE147" s="12">
        <v>32</v>
      </c>
      <c r="IF147" s="12">
        <v>27</v>
      </c>
      <c r="IG147" s="12">
        <v>35</v>
      </c>
      <c r="IH147" s="12">
        <v>23</v>
      </c>
      <c r="II147" s="12">
        <v>29</v>
      </c>
      <c r="IJ147" s="12">
        <v>38</v>
      </c>
      <c r="IK147" s="12">
        <v>49</v>
      </c>
      <c r="IL147" s="12">
        <v>37</v>
      </c>
      <c r="IM147" s="12">
        <v>39</v>
      </c>
      <c r="IN147" s="12">
        <v>32</v>
      </c>
      <c r="IO147" s="12">
        <v>28</v>
      </c>
      <c r="IP147" s="12">
        <v>20</v>
      </c>
      <c r="IQ147" s="17">
        <v>18</v>
      </c>
      <c r="IR147" s="26">
        <f t="shared" si="61"/>
        <v>77</v>
      </c>
      <c r="IU147" s="7"/>
    </row>
    <row r="148" spans="1:255" ht="12.75" customHeight="1" x14ac:dyDescent="0.2">
      <c r="A148" s="26">
        <v>2014</v>
      </c>
      <c r="B148" s="26">
        <v>421010004</v>
      </c>
      <c r="C148" s="88">
        <f>INDEX(Sites!$A:$N,MATCH($B148,Sites!$A:$A,0),2)</f>
        <v>40.008889000000003</v>
      </c>
      <c r="D148" s="26" t="str">
        <f>INDEX(Sites!$A:$N,MATCH($B148,Sites!$A:$A,0),4)</f>
        <v>PA</v>
      </c>
      <c r="E148" s="26" t="str">
        <f>INDEX(Sites!$A:$N,MATCH($B148,Sites!$A:$A,0),10)</f>
        <v>22.0</v>
      </c>
      <c r="F148" s="148" t="str">
        <f>INDEX(Sites!$A:$N,MATCH($B148,Sites!$A:$A,0),6)</f>
        <v>Philadelphia (LAB)</v>
      </c>
      <c r="G148" s="18">
        <v>26</v>
      </c>
      <c r="H148" s="12">
        <v>34</v>
      </c>
      <c r="I148" s="12">
        <v>35</v>
      </c>
      <c r="J148" s="12">
        <v>22</v>
      </c>
      <c r="K148" s="12">
        <v>33</v>
      </c>
      <c r="L148" s="12">
        <v>29</v>
      </c>
      <c r="M148" s="12">
        <v>19</v>
      </c>
      <c r="N148" s="12">
        <v>38</v>
      </c>
      <c r="O148" s="12">
        <v>44</v>
      </c>
      <c r="P148" s="12">
        <v>27</v>
      </c>
      <c r="Q148" s="12">
        <v>34</v>
      </c>
      <c r="R148" s="12">
        <v>33</v>
      </c>
      <c r="S148" s="12">
        <v>34</v>
      </c>
      <c r="T148" s="12">
        <v>33</v>
      </c>
      <c r="U148" s="12">
        <v>39</v>
      </c>
      <c r="V148" s="12">
        <v>36</v>
      </c>
      <c r="W148" s="12">
        <v>25</v>
      </c>
      <c r="X148" s="12">
        <v>35</v>
      </c>
      <c r="Y148" s="12">
        <v>29</v>
      </c>
      <c r="Z148" s="12">
        <v>33</v>
      </c>
      <c r="AA148" s="12">
        <v>37</v>
      </c>
      <c r="AB148" s="12">
        <v>36</v>
      </c>
      <c r="AC148" s="12">
        <v>38</v>
      </c>
      <c r="AD148" s="12">
        <v>31</v>
      </c>
      <c r="AE148" s="12">
        <v>32</v>
      </c>
      <c r="AF148" s="12">
        <v>39</v>
      </c>
      <c r="AG148" s="12">
        <v>31</v>
      </c>
      <c r="AH148" s="12">
        <v>33</v>
      </c>
      <c r="AI148" s="12">
        <v>24</v>
      </c>
      <c r="AJ148" s="12">
        <v>34</v>
      </c>
      <c r="AK148" s="12">
        <v>41</v>
      </c>
      <c r="AL148" s="12">
        <v>32</v>
      </c>
      <c r="AM148" s="12">
        <v>17</v>
      </c>
      <c r="AN148" s="12">
        <v>39</v>
      </c>
      <c r="AO148" s="12">
        <v>38</v>
      </c>
      <c r="AP148" s="12">
        <v>38</v>
      </c>
      <c r="AQ148" s="12">
        <v>45</v>
      </c>
      <c r="AR148" s="12">
        <v>34</v>
      </c>
      <c r="AS148" s="12">
        <v>40</v>
      </c>
      <c r="AT148" s="12">
        <v>46</v>
      </c>
      <c r="AU148" s="12">
        <v>47</v>
      </c>
      <c r="AV148" s="12">
        <v>45</v>
      </c>
      <c r="AW148" s="12">
        <v>51</v>
      </c>
      <c r="AX148" s="12">
        <v>48</v>
      </c>
      <c r="AY148" s="12">
        <v>37</v>
      </c>
      <c r="AZ148" s="12">
        <v>36</v>
      </c>
      <c r="BA148" s="12">
        <v>38</v>
      </c>
      <c r="BB148" s="12">
        <v>42</v>
      </c>
      <c r="BC148" s="12">
        <v>41</v>
      </c>
      <c r="BD148" s="12">
        <v>48</v>
      </c>
      <c r="BE148" s="12">
        <v>45</v>
      </c>
      <c r="BF148" s="12">
        <v>43</v>
      </c>
      <c r="BG148" s="12">
        <v>48</v>
      </c>
      <c r="BH148" s="12">
        <v>38</v>
      </c>
      <c r="BI148" s="12">
        <v>47</v>
      </c>
      <c r="BJ148" s="12">
        <v>48</v>
      </c>
      <c r="BK148" s="12">
        <v>45</v>
      </c>
      <c r="BL148" s="12">
        <v>39</v>
      </c>
      <c r="BM148" s="12">
        <v>35</v>
      </c>
      <c r="BN148" s="12">
        <v>35</v>
      </c>
      <c r="BO148" s="12">
        <v>32</v>
      </c>
      <c r="BP148" s="12">
        <v>46</v>
      </c>
      <c r="BQ148" s="12">
        <v>42</v>
      </c>
      <c r="BR148" s="12">
        <v>43</v>
      </c>
      <c r="BS148" s="12">
        <v>40</v>
      </c>
      <c r="BT148" s="12">
        <v>42</v>
      </c>
      <c r="BU148" s="12">
        <v>45</v>
      </c>
      <c r="BV148" s="12">
        <v>35</v>
      </c>
      <c r="BW148" s="12">
        <v>41</v>
      </c>
      <c r="BX148" s="12">
        <v>40</v>
      </c>
      <c r="BY148" s="12">
        <v>39</v>
      </c>
      <c r="BZ148" s="12">
        <v>53</v>
      </c>
      <c r="CA148" s="12">
        <v>50</v>
      </c>
      <c r="CB148" s="12">
        <v>38</v>
      </c>
      <c r="CC148" s="12">
        <v>23</v>
      </c>
      <c r="CD148" s="12">
        <v>28</v>
      </c>
      <c r="CE148" s="12">
        <v>26</v>
      </c>
      <c r="CF148" s="12">
        <v>43</v>
      </c>
      <c r="CG148" s="12">
        <v>41</v>
      </c>
      <c r="CH148" s="12">
        <v>48</v>
      </c>
      <c r="CI148" s="12">
        <v>54</v>
      </c>
      <c r="CJ148" s="12">
        <v>35</v>
      </c>
      <c r="CK148" s="12">
        <v>30</v>
      </c>
      <c r="CL148" s="12">
        <v>39</v>
      </c>
      <c r="CM148" s="12">
        <v>30</v>
      </c>
      <c r="CN148" s="12">
        <v>44</v>
      </c>
      <c r="CO148" s="12">
        <v>55</v>
      </c>
      <c r="CP148" s="12">
        <v>48</v>
      </c>
      <c r="CQ148" s="12">
        <v>22</v>
      </c>
      <c r="CR148" s="12">
        <v>21</v>
      </c>
      <c r="CS148" s="12">
        <v>33</v>
      </c>
      <c r="CT148" s="12">
        <v>34</v>
      </c>
      <c r="CU148" s="12">
        <v>49</v>
      </c>
      <c r="CV148" s="12">
        <v>41</v>
      </c>
      <c r="CW148" s="12">
        <v>38</v>
      </c>
      <c r="CX148" s="12">
        <v>48</v>
      </c>
      <c r="CY148" s="12">
        <v>35</v>
      </c>
      <c r="CZ148" s="12">
        <v>20</v>
      </c>
      <c r="DA148" s="12">
        <v>33</v>
      </c>
      <c r="DB148" s="12">
        <v>46</v>
      </c>
      <c r="DC148" s="12">
        <v>29</v>
      </c>
      <c r="DD148" s="12">
        <v>39</v>
      </c>
      <c r="DE148" s="12">
        <v>22</v>
      </c>
      <c r="DF148" s="12">
        <v>17</v>
      </c>
      <c r="DG148" s="12">
        <v>25</v>
      </c>
      <c r="DH148" s="12">
        <v>32</v>
      </c>
      <c r="DI148" s="12">
        <v>29</v>
      </c>
      <c r="DJ148" s="12">
        <v>67</v>
      </c>
      <c r="DK148" s="12">
        <v>52</v>
      </c>
      <c r="DL148" s="12">
        <v>44</v>
      </c>
      <c r="DM148" s="12">
        <v>26</v>
      </c>
      <c r="DN148" s="12">
        <v>38</v>
      </c>
      <c r="DO148" s="12">
        <v>51</v>
      </c>
      <c r="DP148" s="12">
        <v>41</v>
      </c>
      <c r="DQ148" s="12">
        <v>40</v>
      </c>
      <c r="DR148" s="12">
        <v>36</v>
      </c>
      <c r="DS148" s="12">
        <v>28</v>
      </c>
      <c r="DT148" s="12">
        <v>28</v>
      </c>
      <c r="DU148" s="12">
        <v>34</v>
      </c>
      <c r="DV148" s="12">
        <v>52</v>
      </c>
      <c r="DW148" s="12">
        <v>42</v>
      </c>
      <c r="DX148" s="12" t="s">
        <v>78</v>
      </c>
      <c r="DY148" s="12" t="s">
        <v>78</v>
      </c>
      <c r="DZ148" s="12">
        <v>38</v>
      </c>
      <c r="EA148" s="12">
        <v>35</v>
      </c>
      <c r="EB148" s="12" t="s">
        <v>78</v>
      </c>
      <c r="EC148" s="12">
        <v>29</v>
      </c>
      <c r="ED148" s="12">
        <v>42</v>
      </c>
      <c r="EE148" s="12">
        <v>50</v>
      </c>
      <c r="EF148" s="12">
        <v>48</v>
      </c>
      <c r="EG148" s="12">
        <v>41</v>
      </c>
      <c r="EH148" s="12">
        <v>43</v>
      </c>
      <c r="EI148" s="12">
        <v>60</v>
      </c>
      <c r="EJ148" s="12">
        <v>51</v>
      </c>
      <c r="EK148" s="12">
        <v>35</v>
      </c>
      <c r="EL148" s="12">
        <v>38</v>
      </c>
      <c r="EM148" s="12">
        <v>35</v>
      </c>
      <c r="EN148" s="12">
        <v>39</v>
      </c>
      <c r="EO148" s="12">
        <v>37</v>
      </c>
      <c r="EP148" s="12">
        <v>43</v>
      </c>
      <c r="EQ148" s="12">
        <v>44</v>
      </c>
      <c r="ER148" s="12">
        <v>40</v>
      </c>
      <c r="ES148" s="12">
        <v>49</v>
      </c>
      <c r="ET148" s="12">
        <v>43</v>
      </c>
      <c r="EU148" s="12">
        <v>32</v>
      </c>
      <c r="EV148" s="12">
        <v>26</v>
      </c>
      <c r="EW148" s="12">
        <v>54</v>
      </c>
      <c r="EX148" s="12">
        <v>33</v>
      </c>
      <c r="EY148" s="12">
        <v>37</v>
      </c>
      <c r="EZ148" s="12">
        <v>41</v>
      </c>
      <c r="FA148" s="12">
        <v>27</v>
      </c>
      <c r="FB148" s="12">
        <v>33</v>
      </c>
      <c r="FC148" s="12">
        <v>49</v>
      </c>
      <c r="FD148" s="12">
        <v>33</v>
      </c>
      <c r="FE148" s="12">
        <v>40</v>
      </c>
      <c r="FF148" s="12">
        <v>33</v>
      </c>
      <c r="FG148" s="12">
        <v>44</v>
      </c>
      <c r="FH148" s="12">
        <v>55</v>
      </c>
      <c r="FI148" s="12">
        <v>34</v>
      </c>
      <c r="FJ148" s="12">
        <v>29</v>
      </c>
      <c r="FK148" s="12">
        <v>27</v>
      </c>
      <c r="FL148" s="12">
        <v>35</v>
      </c>
      <c r="FM148" s="12">
        <v>48</v>
      </c>
      <c r="FN148" s="12">
        <v>30</v>
      </c>
      <c r="FO148" s="12">
        <v>29</v>
      </c>
      <c r="FP148" s="12">
        <v>33</v>
      </c>
      <c r="FQ148" s="12">
        <v>43</v>
      </c>
      <c r="FR148" s="12">
        <v>40</v>
      </c>
      <c r="FS148" s="12">
        <v>55</v>
      </c>
      <c r="FT148" s="12">
        <v>40</v>
      </c>
      <c r="FU148" s="12">
        <v>39</v>
      </c>
      <c r="FV148" s="12">
        <v>51</v>
      </c>
      <c r="FW148" s="12">
        <v>53</v>
      </c>
      <c r="FX148" s="12">
        <v>44</v>
      </c>
      <c r="FY148" s="12">
        <v>37</v>
      </c>
      <c r="FZ148" s="12">
        <v>23</v>
      </c>
      <c r="GA148" s="12">
        <v>34</v>
      </c>
      <c r="GB148" s="12">
        <v>43</v>
      </c>
      <c r="GC148" s="12">
        <v>55</v>
      </c>
      <c r="GD148" s="12">
        <v>79</v>
      </c>
      <c r="GE148" s="12">
        <v>37</v>
      </c>
      <c r="GF148" s="12">
        <v>42</v>
      </c>
      <c r="GG148" s="12">
        <v>41</v>
      </c>
      <c r="GH148" s="12">
        <v>34</v>
      </c>
      <c r="GI148" s="12">
        <v>35</v>
      </c>
      <c r="GJ148" s="12">
        <v>44</v>
      </c>
      <c r="GK148" s="12">
        <v>45</v>
      </c>
      <c r="GL148" s="12">
        <v>58</v>
      </c>
      <c r="GM148" s="12">
        <v>44</v>
      </c>
      <c r="GN148" s="12">
        <v>47</v>
      </c>
      <c r="GO148" s="12">
        <v>31</v>
      </c>
      <c r="GP148" s="12">
        <v>27</v>
      </c>
      <c r="GQ148" s="12">
        <v>28</v>
      </c>
      <c r="GR148" s="12" t="s">
        <v>78</v>
      </c>
      <c r="GS148" s="12">
        <v>37</v>
      </c>
      <c r="GT148" s="12">
        <v>37</v>
      </c>
      <c r="GU148" s="12">
        <v>18</v>
      </c>
      <c r="GV148" s="12">
        <v>29</v>
      </c>
      <c r="GW148" s="12">
        <v>33</v>
      </c>
      <c r="GX148" s="12">
        <v>38</v>
      </c>
      <c r="GY148" s="12">
        <v>40</v>
      </c>
      <c r="GZ148" s="12">
        <v>44</v>
      </c>
      <c r="HA148" s="12">
        <v>30</v>
      </c>
      <c r="HB148" s="12">
        <v>38</v>
      </c>
      <c r="HC148" s="12">
        <v>37</v>
      </c>
      <c r="HD148" s="12">
        <v>25</v>
      </c>
      <c r="HE148" s="12">
        <v>25</v>
      </c>
      <c r="HF148" s="12">
        <v>31</v>
      </c>
      <c r="HG148" s="12">
        <v>19</v>
      </c>
      <c r="HH148" s="12">
        <v>37</v>
      </c>
      <c r="HI148" s="12">
        <v>46</v>
      </c>
      <c r="HJ148" s="12">
        <v>57</v>
      </c>
      <c r="HK148" s="12">
        <v>20</v>
      </c>
      <c r="HL148" s="12">
        <v>36</v>
      </c>
      <c r="HM148" s="12">
        <v>32</v>
      </c>
      <c r="HN148" s="12">
        <v>19</v>
      </c>
      <c r="HO148" s="12">
        <v>29</v>
      </c>
      <c r="HP148" s="12">
        <v>26</v>
      </c>
      <c r="HQ148" s="12">
        <v>24</v>
      </c>
      <c r="HR148" s="12">
        <v>34</v>
      </c>
      <c r="HS148" s="12">
        <v>34</v>
      </c>
      <c r="HT148" s="12">
        <v>37</v>
      </c>
      <c r="HU148" s="12">
        <v>34</v>
      </c>
      <c r="HV148" s="12">
        <v>14</v>
      </c>
      <c r="HW148" s="12">
        <v>14</v>
      </c>
      <c r="HX148" s="12">
        <v>30</v>
      </c>
      <c r="HY148" s="12">
        <v>19</v>
      </c>
      <c r="HZ148" s="12">
        <v>30</v>
      </c>
      <c r="IA148" s="12">
        <v>24</v>
      </c>
      <c r="IB148" s="12">
        <v>30</v>
      </c>
      <c r="IC148" s="12">
        <v>27</v>
      </c>
      <c r="ID148" s="12">
        <v>25</v>
      </c>
      <c r="IE148" s="12">
        <v>28</v>
      </c>
      <c r="IF148" s="12">
        <v>26</v>
      </c>
      <c r="IG148" s="12">
        <v>24</v>
      </c>
      <c r="IH148" s="12">
        <v>19</v>
      </c>
      <c r="II148" s="12">
        <v>24</v>
      </c>
      <c r="IJ148" s="12">
        <v>32</v>
      </c>
      <c r="IK148" s="12">
        <v>39</v>
      </c>
      <c r="IL148" s="12">
        <v>34</v>
      </c>
      <c r="IM148" s="12">
        <v>31</v>
      </c>
      <c r="IN148" s="12">
        <v>25</v>
      </c>
      <c r="IO148" s="12">
        <v>24</v>
      </c>
      <c r="IP148" s="12">
        <v>15</v>
      </c>
      <c r="IQ148" s="17">
        <v>15</v>
      </c>
      <c r="IR148" s="26">
        <f t="shared" si="61"/>
        <v>79</v>
      </c>
      <c r="IU148" s="7"/>
    </row>
    <row r="149" spans="1:255" ht="12.75" customHeight="1" x14ac:dyDescent="0.2">
      <c r="A149" s="26">
        <v>2014</v>
      </c>
      <c r="B149" s="26">
        <v>421010024</v>
      </c>
      <c r="C149" s="88">
        <f>INDEX(Sites!$A:$N,MATCH($B149,Sites!$A:$A,0),2)</f>
        <v>40.0764</v>
      </c>
      <c r="D149" s="26" t="str">
        <f>INDEX(Sites!$A:$N,MATCH($B149,Sites!$A:$A,0),4)</f>
        <v>PA</v>
      </c>
      <c r="E149" s="26" t="str">
        <f>INDEX(Sites!$A:$N,MATCH($B149,Sites!$A:$A,0),10)</f>
        <v>28.0</v>
      </c>
      <c r="F149" s="148" t="str">
        <f>INDEX(Sites!$A:$N,MATCH($B149,Sites!$A:$A,0),6)</f>
        <v>Philadelphia (NEA)</v>
      </c>
      <c r="G149" s="18">
        <v>34</v>
      </c>
      <c r="H149" s="12">
        <v>31</v>
      </c>
      <c r="I149" s="12">
        <v>38</v>
      </c>
      <c r="J149" s="12">
        <v>31</v>
      </c>
      <c r="K149" s="12">
        <v>38</v>
      </c>
      <c r="L149" s="12">
        <v>34</v>
      </c>
      <c r="M149" s="12" t="s">
        <v>78</v>
      </c>
      <c r="N149" s="12" t="s">
        <v>78</v>
      </c>
      <c r="O149" s="12" t="s">
        <v>78</v>
      </c>
      <c r="P149" s="12" t="s">
        <v>78</v>
      </c>
      <c r="Q149" s="12" t="s">
        <v>78</v>
      </c>
      <c r="R149" s="12" t="s">
        <v>78</v>
      </c>
      <c r="S149" s="12" t="s">
        <v>78</v>
      </c>
      <c r="T149" s="12" t="s">
        <v>78</v>
      </c>
      <c r="U149" s="12" t="s">
        <v>78</v>
      </c>
      <c r="V149" s="12" t="s">
        <v>78</v>
      </c>
      <c r="W149" s="12" t="s">
        <v>78</v>
      </c>
      <c r="X149" s="12">
        <v>40</v>
      </c>
      <c r="Y149" s="12">
        <v>36</v>
      </c>
      <c r="Z149" s="12">
        <v>40</v>
      </c>
      <c r="AA149" s="12">
        <v>43</v>
      </c>
      <c r="AB149" s="12">
        <v>48</v>
      </c>
      <c r="AC149" s="12">
        <v>43</v>
      </c>
      <c r="AD149" s="12">
        <v>36</v>
      </c>
      <c r="AE149" s="12">
        <v>38</v>
      </c>
      <c r="AF149" s="12">
        <v>43</v>
      </c>
      <c r="AG149" s="12">
        <v>37</v>
      </c>
      <c r="AH149" s="12">
        <v>40</v>
      </c>
      <c r="AI149" s="12">
        <v>29</v>
      </c>
      <c r="AJ149" s="12">
        <v>37</v>
      </c>
      <c r="AK149" s="12">
        <v>47</v>
      </c>
      <c r="AL149" s="12">
        <v>40</v>
      </c>
      <c r="AM149" s="12">
        <v>25</v>
      </c>
      <c r="AN149" s="12">
        <v>48</v>
      </c>
      <c r="AO149" s="12">
        <v>43</v>
      </c>
      <c r="AP149" s="12">
        <v>43</v>
      </c>
      <c r="AQ149" s="12">
        <v>52</v>
      </c>
      <c r="AR149" s="12">
        <v>39</v>
      </c>
      <c r="AS149" s="12">
        <v>46</v>
      </c>
      <c r="AT149" s="12">
        <v>54</v>
      </c>
      <c r="AU149" s="12">
        <v>57</v>
      </c>
      <c r="AV149" s="12">
        <v>53</v>
      </c>
      <c r="AW149" s="12">
        <v>63</v>
      </c>
      <c r="AX149" s="12">
        <v>59</v>
      </c>
      <c r="AY149" s="12">
        <v>48</v>
      </c>
      <c r="AZ149" s="12">
        <v>41</v>
      </c>
      <c r="BA149" s="12">
        <v>47</v>
      </c>
      <c r="BB149" s="12">
        <v>51</v>
      </c>
      <c r="BC149" s="12">
        <v>48</v>
      </c>
      <c r="BD149" s="12">
        <v>57</v>
      </c>
      <c r="BE149" s="12">
        <v>52</v>
      </c>
      <c r="BF149" s="12">
        <v>49</v>
      </c>
      <c r="BG149" s="12">
        <v>54</v>
      </c>
      <c r="BH149" s="12">
        <v>42</v>
      </c>
      <c r="BI149" s="12">
        <v>54</v>
      </c>
      <c r="BJ149" s="12">
        <v>56</v>
      </c>
      <c r="BK149" s="12">
        <v>53</v>
      </c>
      <c r="BL149" s="12">
        <v>45</v>
      </c>
      <c r="BM149" s="12">
        <v>46</v>
      </c>
      <c r="BN149" s="12">
        <v>37</v>
      </c>
      <c r="BO149" s="12">
        <v>36</v>
      </c>
      <c r="BP149" s="12">
        <v>58</v>
      </c>
      <c r="BQ149" s="12">
        <v>51</v>
      </c>
      <c r="BR149" s="12">
        <v>52</v>
      </c>
      <c r="BS149" s="12">
        <v>48</v>
      </c>
      <c r="BT149" s="12">
        <v>51</v>
      </c>
      <c r="BU149" s="12">
        <v>54</v>
      </c>
      <c r="BV149" s="12">
        <v>45</v>
      </c>
      <c r="BW149" s="12">
        <v>48</v>
      </c>
      <c r="BX149" s="12">
        <v>44</v>
      </c>
      <c r="BY149" s="12">
        <v>47</v>
      </c>
      <c r="BZ149" s="12">
        <v>63</v>
      </c>
      <c r="CA149" s="12">
        <v>65</v>
      </c>
      <c r="CB149" s="12">
        <v>49</v>
      </c>
      <c r="CC149" s="12">
        <v>29</v>
      </c>
      <c r="CD149" s="12">
        <v>32</v>
      </c>
      <c r="CE149" s="12">
        <v>32</v>
      </c>
      <c r="CF149" s="12">
        <v>51</v>
      </c>
      <c r="CG149" s="12">
        <v>49</v>
      </c>
      <c r="CH149" s="12">
        <v>52</v>
      </c>
      <c r="CI149" s="12">
        <v>63</v>
      </c>
      <c r="CJ149" s="12">
        <v>47</v>
      </c>
      <c r="CK149" s="12">
        <v>38</v>
      </c>
      <c r="CL149" s="12">
        <v>48</v>
      </c>
      <c r="CM149" s="12">
        <v>35</v>
      </c>
      <c r="CN149" s="12">
        <v>53</v>
      </c>
      <c r="CO149" s="12">
        <v>67</v>
      </c>
      <c r="CP149" s="12">
        <v>62</v>
      </c>
      <c r="CQ149" s="12">
        <v>24</v>
      </c>
      <c r="CR149" s="12">
        <v>24</v>
      </c>
      <c r="CS149" s="12">
        <v>45</v>
      </c>
      <c r="CT149" s="12">
        <v>43</v>
      </c>
      <c r="CU149" s="12">
        <v>61</v>
      </c>
      <c r="CV149" s="12">
        <v>57</v>
      </c>
      <c r="CW149" s="12">
        <v>54</v>
      </c>
      <c r="CX149" s="12">
        <v>62</v>
      </c>
      <c r="CY149" s="12">
        <v>47</v>
      </c>
      <c r="CZ149" s="12">
        <v>30</v>
      </c>
      <c r="DA149" s="12">
        <v>41</v>
      </c>
      <c r="DB149" s="12">
        <v>62</v>
      </c>
      <c r="DC149" s="12">
        <v>36</v>
      </c>
      <c r="DD149" s="12">
        <v>46</v>
      </c>
      <c r="DE149" s="12">
        <v>27</v>
      </c>
      <c r="DF149" s="12">
        <v>22</v>
      </c>
      <c r="DG149" s="12">
        <v>40</v>
      </c>
      <c r="DH149" s="12">
        <v>44</v>
      </c>
      <c r="DI149" s="12">
        <v>39</v>
      </c>
      <c r="DJ149" s="12">
        <v>84</v>
      </c>
      <c r="DK149" s="12">
        <v>67</v>
      </c>
      <c r="DL149" s="12" t="s">
        <v>78</v>
      </c>
      <c r="DM149" s="12" t="s">
        <v>78</v>
      </c>
      <c r="DN149" s="12" t="s">
        <v>78</v>
      </c>
      <c r="DO149" s="12" t="s">
        <v>78</v>
      </c>
      <c r="DP149" s="12" t="s">
        <v>78</v>
      </c>
      <c r="DQ149" s="12" t="s">
        <v>78</v>
      </c>
      <c r="DR149" s="12" t="s">
        <v>78</v>
      </c>
      <c r="DS149" s="12" t="s">
        <v>78</v>
      </c>
      <c r="DT149" s="12">
        <v>41</v>
      </c>
      <c r="DU149" s="12">
        <v>46</v>
      </c>
      <c r="DV149" s="12">
        <v>64</v>
      </c>
      <c r="DW149" s="12">
        <v>54</v>
      </c>
      <c r="DX149" s="12">
        <v>53</v>
      </c>
      <c r="DY149" s="12">
        <v>52</v>
      </c>
      <c r="DZ149" s="12">
        <v>54</v>
      </c>
      <c r="EA149" s="12">
        <v>52</v>
      </c>
      <c r="EB149" s="12">
        <v>31</v>
      </c>
      <c r="EC149" s="12">
        <v>37</v>
      </c>
      <c r="ED149" s="12">
        <v>57</v>
      </c>
      <c r="EE149" s="12">
        <v>72</v>
      </c>
      <c r="EF149" s="12">
        <v>71</v>
      </c>
      <c r="EG149" s="12">
        <v>61</v>
      </c>
      <c r="EH149" s="12">
        <v>59</v>
      </c>
      <c r="EI149" s="12">
        <v>73</v>
      </c>
      <c r="EJ149" s="12">
        <v>65</v>
      </c>
      <c r="EK149" s="12">
        <v>48</v>
      </c>
      <c r="EL149" s="12">
        <v>53</v>
      </c>
      <c r="EM149" s="12">
        <v>47</v>
      </c>
      <c r="EN149" s="12">
        <v>51</v>
      </c>
      <c r="EO149" s="12">
        <v>47</v>
      </c>
      <c r="EP149" s="12">
        <v>51</v>
      </c>
      <c r="EQ149" s="12">
        <v>57</v>
      </c>
      <c r="ER149" s="12">
        <v>51</v>
      </c>
      <c r="ES149" s="12">
        <v>64</v>
      </c>
      <c r="ET149" s="12">
        <v>57</v>
      </c>
      <c r="EU149" s="12">
        <v>46</v>
      </c>
      <c r="EV149" s="12">
        <v>35</v>
      </c>
      <c r="EW149" s="12">
        <v>60</v>
      </c>
      <c r="EX149" s="12">
        <v>44</v>
      </c>
      <c r="EY149" s="12">
        <v>52</v>
      </c>
      <c r="EZ149" s="12">
        <v>53</v>
      </c>
      <c r="FA149" s="12">
        <v>34</v>
      </c>
      <c r="FB149" s="12">
        <v>44</v>
      </c>
      <c r="FC149" s="12">
        <v>61</v>
      </c>
      <c r="FD149" s="12">
        <v>45</v>
      </c>
      <c r="FE149" s="12">
        <v>48</v>
      </c>
      <c r="FF149" s="12">
        <v>44</v>
      </c>
      <c r="FG149" s="12">
        <v>53</v>
      </c>
      <c r="FH149" s="12">
        <v>63</v>
      </c>
      <c r="FI149" s="12">
        <v>43</v>
      </c>
      <c r="FJ149" s="12">
        <v>41</v>
      </c>
      <c r="FK149" s="12">
        <v>40</v>
      </c>
      <c r="FL149" s="12">
        <v>41</v>
      </c>
      <c r="FM149" s="12">
        <v>60</v>
      </c>
      <c r="FN149" s="12">
        <v>44</v>
      </c>
      <c r="FO149" s="12">
        <v>33</v>
      </c>
      <c r="FP149" s="12">
        <v>41</v>
      </c>
      <c r="FQ149" s="12">
        <v>49</v>
      </c>
      <c r="FR149" s="12">
        <v>41</v>
      </c>
      <c r="FS149" s="12">
        <v>64</v>
      </c>
      <c r="FT149" s="12">
        <v>44</v>
      </c>
      <c r="FU149" s="12">
        <v>45</v>
      </c>
      <c r="FV149" s="12">
        <v>55</v>
      </c>
      <c r="FW149" s="12">
        <v>56</v>
      </c>
      <c r="FX149" s="12">
        <v>53</v>
      </c>
      <c r="FY149" s="12">
        <v>39</v>
      </c>
      <c r="FZ149" s="12">
        <v>26</v>
      </c>
      <c r="GA149" s="12">
        <v>37</v>
      </c>
      <c r="GB149" s="12">
        <v>48</v>
      </c>
      <c r="GC149" s="12">
        <v>58</v>
      </c>
      <c r="GD149" s="12">
        <v>81</v>
      </c>
      <c r="GE149" s="12">
        <v>42</v>
      </c>
      <c r="GF149" s="12">
        <v>46</v>
      </c>
      <c r="GG149" s="12">
        <v>43</v>
      </c>
      <c r="GH149" s="12">
        <v>38</v>
      </c>
      <c r="GI149" s="12">
        <v>35</v>
      </c>
      <c r="GJ149" s="12">
        <v>50</v>
      </c>
      <c r="GK149" s="12">
        <v>49</v>
      </c>
      <c r="GL149" s="12">
        <v>67</v>
      </c>
      <c r="GM149" s="12">
        <v>48</v>
      </c>
      <c r="GN149" s="12">
        <v>56</v>
      </c>
      <c r="GO149" s="12">
        <v>33</v>
      </c>
      <c r="GP149" s="12">
        <v>31</v>
      </c>
      <c r="GQ149" s="12">
        <v>29</v>
      </c>
      <c r="GR149" s="12">
        <v>37</v>
      </c>
      <c r="GS149" s="12">
        <v>42</v>
      </c>
      <c r="GT149" s="12">
        <v>38</v>
      </c>
      <c r="GU149" s="12">
        <v>25</v>
      </c>
      <c r="GV149" s="12">
        <v>32</v>
      </c>
      <c r="GW149" s="12">
        <v>38</v>
      </c>
      <c r="GX149" s="12">
        <v>43</v>
      </c>
      <c r="GY149" s="12">
        <v>48</v>
      </c>
      <c r="GZ149" s="12">
        <v>53</v>
      </c>
      <c r="HA149" s="12">
        <v>34</v>
      </c>
      <c r="HB149" s="12">
        <v>43</v>
      </c>
      <c r="HC149" s="12">
        <v>39</v>
      </c>
      <c r="HD149" s="12">
        <v>27</v>
      </c>
      <c r="HE149" s="12">
        <v>30</v>
      </c>
      <c r="HF149" s="12">
        <v>34</v>
      </c>
      <c r="HG149" s="12">
        <v>21</v>
      </c>
      <c r="HH149" s="12">
        <v>44</v>
      </c>
      <c r="HI149" s="12">
        <v>51</v>
      </c>
      <c r="HJ149" s="12">
        <v>65</v>
      </c>
      <c r="HK149" s="12">
        <v>28</v>
      </c>
      <c r="HL149" s="12">
        <v>40</v>
      </c>
      <c r="HM149" s="12">
        <v>33</v>
      </c>
      <c r="HN149" s="12">
        <v>20</v>
      </c>
      <c r="HO149" s="12">
        <v>33</v>
      </c>
      <c r="HP149" s="12">
        <v>29</v>
      </c>
      <c r="HQ149" s="12" t="s">
        <v>78</v>
      </c>
      <c r="HR149" s="12">
        <v>39</v>
      </c>
      <c r="HS149" s="12">
        <v>36</v>
      </c>
      <c r="HT149" s="12">
        <v>41</v>
      </c>
      <c r="HU149" s="12">
        <v>38</v>
      </c>
      <c r="HV149" s="12">
        <v>17</v>
      </c>
      <c r="HW149" s="12">
        <v>18</v>
      </c>
      <c r="HX149" s="12">
        <v>35</v>
      </c>
      <c r="HY149" s="12">
        <v>25</v>
      </c>
      <c r="HZ149" s="12">
        <v>33</v>
      </c>
      <c r="IA149" s="12">
        <v>28</v>
      </c>
      <c r="IB149" s="12">
        <v>34</v>
      </c>
      <c r="IC149" s="12">
        <v>33</v>
      </c>
      <c r="ID149" s="12">
        <v>27</v>
      </c>
      <c r="IE149" s="12" t="s">
        <v>78</v>
      </c>
      <c r="IF149" s="12">
        <v>31</v>
      </c>
      <c r="IG149" s="12">
        <v>25</v>
      </c>
      <c r="IH149" s="12">
        <v>19</v>
      </c>
      <c r="II149" s="12">
        <v>23</v>
      </c>
      <c r="IJ149" s="12">
        <v>36</v>
      </c>
      <c r="IK149" s="12">
        <v>45</v>
      </c>
      <c r="IL149" s="12">
        <v>36</v>
      </c>
      <c r="IM149" s="12" t="s">
        <v>78</v>
      </c>
      <c r="IN149" s="12">
        <v>29</v>
      </c>
      <c r="IO149" s="12">
        <v>27</v>
      </c>
      <c r="IP149" s="12">
        <v>18</v>
      </c>
      <c r="IQ149" s="17">
        <v>16</v>
      </c>
      <c r="IR149" s="26">
        <f t="shared" si="61"/>
        <v>84</v>
      </c>
      <c r="IU149" s="7"/>
    </row>
    <row r="150" spans="1:255" ht="12.75" customHeight="1" x14ac:dyDescent="0.2">
      <c r="A150" s="87">
        <v>2014</v>
      </c>
      <c r="B150" s="87">
        <v>421010048</v>
      </c>
      <c r="C150" s="89">
        <f>INDEX(Sites!$A:$N,MATCH($B150,Sites!$A:$A,0),2)</f>
        <v>39.991388999999998</v>
      </c>
      <c r="D150" s="87" t="str">
        <f>INDEX(Sites!$A:$N,MATCH($B150,Sites!$A:$A,0),4)</f>
        <v>PA</v>
      </c>
      <c r="E150" s="87" t="str">
        <f>INDEX(Sites!$A:$N,MATCH($B150,Sites!$A:$A,0),10)</f>
        <v>22.0</v>
      </c>
      <c r="F150" s="149" t="str">
        <f>INDEX(Sites!$A:$N,MATCH($B150,Sites!$A:$A,0),6)</f>
        <v>Philadelphia (NEW)</v>
      </c>
      <c r="G150" s="16">
        <v>32</v>
      </c>
      <c r="H150" s="11">
        <v>31</v>
      </c>
      <c r="I150" s="11">
        <v>32</v>
      </c>
      <c r="J150" s="11">
        <v>25</v>
      </c>
      <c r="K150" s="11">
        <v>30</v>
      </c>
      <c r="L150" s="11">
        <v>30</v>
      </c>
      <c r="M150" s="11">
        <v>17</v>
      </c>
      <c r="N150" s="11">
        <v>40</v>
      </c>
      <c r="O150" s="11">
        <v>46</v>
      </c>
      <c r="P150" s="11">
        <v>28</v>
      </c>
      <c r="Q150" s="11">
        <v>35</v>
      </c>
      <c r="R150" s="11">
        <v>38</v>
      </c>
      <c r="S150" s="11">
        <v>33</v>
      </c>
      <c r="T150" s="11">
        <v>37</v>
      </c>
      <c r="U150" s="11">
        <v>41</v>
      </c>
      <c r="V150" s="11">
        <v>39</v>
      </c>
      <c r="W150" s="11">
        <v>24</v>
      </c>
      <c r="X150" s="11">
        <v>34</v>
      </c>
      <c r="Y150" s="11">
        <v>28</v>
      </c>
      <c r="Z150" s="11">
        <v>33</v>
      </c>
      <c r="AA150" s="11">
        <v>38</v>
      </c>
      <c r="AB150" s="11">
        <v>37</v>
      </c>
      <c r="AC150" s="11">
        <v>40</v>
      </c>
      <c r="AD150" s="11">
        <v>31</v>
      </c>
      <c r="AE150" s="11">
        <v>34</v>
      </c>
      <c r="AF150" s="11">
        <v>37</v>
      </c>
      <c r="AG150" s="11">
        <v>36</v>
      </c>
      <c r="AH150" s="11">
        <v>38</v>
      </c>
      <c r="AI150" s="11">
        <v>25</v>
      </c>
      <c r="AJ150" s="11">
        <v>34</v>
      </c>
      <c r="AK150" s="11">
        <v>40</v>
      </c>
      <c r="AL150" s="11">
        <v>36</v>
      </c>
      <c r="AM150" s="11">
        <v>18</v>
      </c>
      <c r="AN150" s="11">
        <v>41</v>
      </c>
      <c r="AO150" s="11">
        <v>35</v>
      </c>
      <c r="AP150" s="11">
        <v>39</v>
      </c>
      <c r="AQ150" s="11">
        <v>47</v>
      </c>
      <c r="AR150" s="11">
        <v>33</v>
      </c>
      <c r="AS150" s="11">
        <v>38</v>
      </c>
      <c r="AT150" s="11">
        <v>44</v>
      </c>
      <c r="AU150" s="11">
        <v>53</v>
      </c>
      <c r="AV150" s="11">
        <v>49</v>
      </c>
      <c r="AW150" s="11">
        <v>57</v>
      </c>
      <c r="AX150" s="11">
        <v>52</v>
      </c>
      <c r="AY150" s="11">
        <v>42</v>
      </c>
      <c r="AZ150" s="11">
        <v>35</v>
      </c>
      <c r="BA150" s="11">
        <v>38</v>
      </c>
      <c r="BB150" s="11">
        <v>43</v>
      </c>
      <c r="BC150" s="11">
        <v>42</v>
      </c>
      <c r="BD150" s="11">
        <v>51</v>
      </c>
      <c r="BE150" s="11">
        <v>46</v>
      </c>
      <c r="BF150" s="11">
        <v>48</v>
      </c>
      <c r="BG150" s="11">
        <v>49</v>
      </c>
      <c r="BH150" s="11">
        <v>37</v>
      </c>
      <c r="BI150" s="11">
        <v>46</v>
      </c>
      <c r="BJ150" s="11">
        <v>53</v>
      </c>
      <c r="BK150" s="11">
        <v>47</v>
      </c>
      <c r="BL150" s="11">
        <v>41</v>
      </c>
      <c r="BM150" s="11">
        <v>37</v>
      </c>
      <c r="BN150" s="11">
        <v>35</v>
      </c>
      <c r="BO150" s="11">
        <v>31</v>
      </c>
      <c r="BP150" s="11" t="s">
        <v>78</v>
      </c>
      <c r="BQ150" s="11">
        <v>44</v>
      </c>
      <c r="BR150" s="11">
        <v>49</v>
      </c>
      <c r="BS150" s="11">
        <v>42</v>
      </c>
      <c r="BT150" s="11">
        <v>41</v>
      </c>
      <c r="BU150" s="11">
        <v>44</v>
      </c>
      <c r="BV150" s="11">
        <v>39</v>
      </c>
      <c r="BW150" s="11">
        <v>38</v>
      </c>
      <c r="BX150" s="11">
        <v>38</v>
      </c>
      <c r="BY150" s="11">
        <v>42</v>
      </c>
      <c r="BZ150" s="11">
        <v>57</v>
      </c>
      <c r="CA150" s="11">
        <v>55</v>
      </c>
      <c r="CB150" s="11">
        <v>40</v>
      </c>
      <c r="CC150" s="11">
        <v>23</v>
      </c>
      <c r="CD150" s="11">
        <v>29</v>
      </c>
      <c r="CE150" s="11" t="s">
        <v>78</v>
      </c>
      <c r="CF150" s="11" t="s">
        <v>78</v>
      </c>
      <c r="CG150" s="11" t="s">
        <v>78</v>
      </c>
      <c r="CH150" s="11" t="s">
        <v>78</v>
      </c>
      <c r="CI150" s="11">
        <v>59</v>
      </c>
      <c r="CJ150" s="11">
        <v>40</v>
      </c>
      <c r="CK150" s="11">
        <v>31</v>
      </c>
      <c r="CL150" s="11">
        <v>43</v>
      </c>
      <c r="CM150" s="11">
        <v>33</v>
      </c>
      <c r="CN150" s="11">
        <v>51</v>
      </c>
      <c r="CO150" s="11">
        <v>64</v>
      </c>
      <c r="CP150" s="11">
        <v>59</v>
      </c>
      <c r="CQ150" s="11">
        <v>21</v>
      </c>
      <c r="CR150" s="11">
        <v>21</v>
      </c>
      <c r="CS150" s="11">
        <v>41</v>
      </c>
      <c r="CT150" s="11">
        <v>38</v>
      </c>
      <c r="CU150" s="11">
        <v>57</v>
      </c>
      <c r="CV150" s="11">
        <v>54</v>
      </c>
      <c r="CW150" s="11">
        <v>54</v>
      </c>
      <c r="CX150" s="11" t="s">
        <v>78</v>
      </c>
      <c r="CY150" s="11" t="s">
        <v>78</v>
      </c>
      <c r="CZ150" s="11" t="s">
        <v>78</v>
      </c>
      <c r="DA150" s="11">
        <v>41</v>
      </c>
      <c r="DB150" s="11">
        <v>59</v>
      </c>
      <c r="DC150" s="11">
        <v>31</v>
      </c>
      <c r="DD150" s="11">
        <v>35</v>
      </c>
      <c r="DE150" s="11">
        <v>21</v>
      </c>
      <c r="DF150" s="11">
        <v>15</v>
      </c>
      <c r="DG150" s="11">
        <v>32</v>
      </c>
      <c r="DH150" s="11">
        <v>41</v>
      </c>
      <c r="DI150" s="11">
        <v>38</v>
      </c>
      <c r="DJ150" s="11">
        <v>79</v>
      </c>
      <c r="DK150" s="11">
        <v>66</v>
      </c>
      <c r="DL150" s="11">
        <v>58</v>
      </c>
      <c r="DM150" s="11">
        <v>30</v>
      </c>
      <c r="DN150" s="11">
        <v>47</v>
      </c>
      <c r="DO150" s="11">
        <v>64</v>
      </c>
      <c r="DP150" s="11">
        <v>50</v>
      </c>
      <c r="DQ150" s="11">
        <v>52</v>
      </c>
      <c r="DR150" s="11">
        <v>50</v>
      </c>
      <c r="DS150" s="11">
        <v>40</v>
      </c>
      <c r="DT150" s="11">
        <v>38</v>
      </c>
      <c r="DU150" s="11">
        <v>42</v>
      </c>
      <c r="DV150" s="11">
        <v>68</v>
      </c>
      <c r="DW150" s="11">
        <v>55</v>
      </c>
      <c r="DX150" s="11">
        <v>51</v>
      </c>
      <c r="DY150" s="11">
        <v>50</v>
      </c>
      <c r="DZ150" s="11">
        <v>53</v>
      </c>
      <c r="EA150" s="11">
        <v>48</v>
      </c>
      <c r="EB150" s="11">
        <v>30</v>
      </c>
      <c r="EC150" s="11">
        <v>38</v>
      </c>
      <c r="ED150" s="11">
        <v>54</v>
      </c>
      <c r="EE150" s="11">
        <v>67</v>
      </c>
      <c r="EF150" s="11">
        <v>68</v>
      </c>
      <c r="EG150" s="11">
        <v>54</v>
      </c>
      <c r="EH150" s="11">
        <v>52</v>
      </c>
      <c r="EI150" s="11">
        <v>70</v>
      </c>
      <c r="EJ150" s="11">
        <v>67</v>
      </c>
      <c r="EK150" s="11">
        <v>44</v>
      </c>
      <c r="EL150" s="11">
        <v>52</v>
      </c>
      <c r="EM150" s="11">
        <v>43</v>
      </c>
      <c r="EN150" s="11">
        <v>41</v>
      </c>
      <c r="EO150" s="11">
        <v>41</v>
      </c>
      <c r="EP150" s="11">
        <v>47</v>
      </c>
      <c r="EQ150" s="11">
        <v>46</v>
      </c>
      <c r="ER150" s="11">
        <v>44</v>
      </c>
      <c r="ES150" s="11">
        <v>57</v>
      </c>
      <c r="ET150" s="11">
        <v>47</v>
      </c>
      <c r="EU150" s="11">
        <v>38</v>
      </c>
      <c r="EV150" s="11">
        <v>31</v>
      </c>
      <c r="EW150" s="11">
        <v>66</v>
      </c>
      <c r="EX150" s="11">
        <v>45</v>
      </c>
      <c r="EY150" s="11">
        <v>52</v>
      </c>
      <c r="EZ150" s="11">
        <v>50</v>
      </c>
      <c r="FA150" s="11">
        <v>31</v>
      </c>
      <c r="FB150" s="11" t="s">
        <v>78</v>
      </c>
      <c r="FC150" s="11" t="s">
        <v>78</v>
      </c>
      <c r="FD150" s="11">
        <v>45</v>
      </c>
      <c r="FE150" s="11">
        <v>46</v>
      </c>
      <c r="FF150" s="11">
        <v>39</v>
      </c>
      <c r="FG150" s="11">
        <v>55</v>
      </c>
      <c r="FH150" s="11">
        <v>65</v>
      </c>
      <c r="FI150" s="11">
        <v>43</v>
      </c>
      <c r="FJ150" s="11">
        <v>38</v>
      </c>
      <c r="FK150" s="11">
        <v>37</v>
      </c>
      <c r="FL150" s="11">
        <v>44</v>
      </c>
      <c r="FM150" s="11">
        <v>59</v>
      </c>
      <c r="FN150" s="11">
        <v>44</v>
      </c>
      <c r="FO150" s="11">
        <v>33</v>
      </c>
      <c r="FP150" s="11">
        <v>42</v>
      </c>
      <c r="FQ150" s="11">
        <v>50</v>
      </c>
      <c r="FR150" s="11">
        <v>45</v>
      </c>
      <c r="FS150" s="11">
        <v>64</v>
      </c>
      <c r="FT150" s="11">
        <v>45</v>
      </c>
      <c r="FU150" s="11">
        <v>43</v>
      </c>
      <c r="FV150" s="11">
        <v>55</v>
      </c>
      <c r="FW150" s="11">
        <v>58</v>
      </c>
      <c r="FX150" s="11">
        <v>50</v>
      </c>
      <c r="FY150" s="11">
        <v>34</v>
      </c>
      <c r="FZ150" s="11">
        <v>23</v>
      </c>
      <c r="GA150" s="11">
        <v>37</v>
      </c>
      <c r="GB150" s="11">
        <v>44</v>
      </c>
      <c r="GC150" s="11">
        <v>41</v>
      </c>
      <c r="GD150" s="11">
        <v>86</v>
      </c>
      <c r="GE150" s="11">
        <v>39</v>
      </c>
      <c r="GF150" s="11">
        <v>45</v>
      </c>
      <c r="GG150" s="11">
        <v>46</v>
      </c>
      <c r="GH150" s="11">
        <v>38</v>
      </c>
      <c r="GI150" s="11">
        <v>41</v>
      </c>
      <c r="GJ150" s="11">
        <v>45</v>
      </c>
      <c r="GK150" s="11">
        <v>48</v>
      </c>
      <c r="GL150" s="11">
        <v>65</v>
      </c>
      <c r="GM150" s="11">
        <v>48</v>
      </c>
      <c r="GN150" s="11">
        <v>53</v>
      </c>
      <c r="GO150" s="11">
        <v>34</v>
      </c>
      <c r="GP150" s="11">
        <v>28</v>
      </c>
      <c r="GQ150" s="11">
        <v>26</v>
      </c>
      <c r="GR150" s="11">
        <v>41</v>
      </c>
      <c r="GS150" s="11">
        <v>43</v>
      </c>
      <c r="GT150" s="11" t="s">
        <v>78</v>
      </c>
      <c r="GU150" s="11" t="s">
        <v>78</v>
      </c>
      <c r="GV150" s="11" t="s">
        <v>78</v>
      </c>
      <c r="GW150" s="11" t="s">
        <v>78</v>
      </c>
      <c r="GX150" s="11">
        <v>38</v>
      </c>
      <c r="GY150" s="11">
        <v>44</v>
      </c>
      <c r="GZ150" s="11">
        <v>47</v>
      </c>
      <c r="HA150" s="11">
        <v>32</v>
      </c>
      <c r="HB150" s="11">
        <v>44</v>
      </c>
      <c r="HC150" s="11">
        <v>41</v>
      </c>
      <c r="HD150" s="11">
        <v>23</v>
      </c>
      <c r="HE150" s="11">
        <v>29</v>
      </c>
      <c r="HF150" s="11">
        <v>26</v>
      </c>
      <c r="HG150" s="11" t="s">
        <v>78</v>
      </c>
      <c r="HH150" s="11" t="s">
        <v>78</v>
      </c>
      <c r="HI150" s="11" t="s">
        <v>78</v>
      </c>
      <c r="HJ150" s="11" t="s">
        <v>78</v>
      </c>
      <c r="HK150" s="11" t="s">
        <v>78</v>
      </c>
      <c r="HL150" s="11" t="s">
        <v>78</v>
      </c>
      <c r="HM150" s="11" t="s">
        <v>78</v>
      </c>
      <c r="HN150" s="11" t="s">
        <v>78</v>
      </c>
      <c r="HO150" s="11" t="s">
        <v>78</v>
      </c>
      <c r="HP150" s="11" t="s">
        <v>78</v>
      </c>
      <c r="HQ150" s="11" t="s">
        <v>78</v>
      </c>
      <c r="HR150" s="11" t="s">
        <v>78</v>
      </c>
      <c r="HS150" s="11" t="s">
        <v>78</v>
      </c>
      <c r="HT150" s="11" t="s">
        <v>78</v>
      </c>
      <c r="HU150" s="11" t="s">
        <v>78</v>
      </c>
      <c r="HV150" s="11" t="s">
        <v>78</v>
      </c>
      <c r="HW150" s="11" t="s">
        <v>78</v>
      </c>
      <c r="HX150" s="11" t="s">
        <v>78</v>
      </c>
      <c r="HY150" s="11" t="s">
        <v>78</v>
      </c>
      <c r="HZ150" s="11" t="s">
        <v>78</v>
      </c>
      <c r="IA150" s="11" t="s">
        <v>78</v>
      </c>
      <c r="IB150" s="11" t="s">
        <v>78</v>
      </c>
      <c r="IC150" s="11" t="s">
        <v>78</v>
      </c>
      <c r="ID150" s="11" t="s">
        <v>78</v>
      </c>
      <c r="IE150" s="11" t="s">
        <v>78</v>
      </c>
      <c r="IF150" s="11" t="s">
        <v>78</v>
      </c>
      <c r="IG150" s="11" t="s">
        <v>78</v>
      </c>
      <c r="IH150" s="11" t="s">
        <v>78</v>
      </c>
      <c r="II150" s="11" t="s">
        <v>78</v>
      </c>
      <c r="IJ150" s="11" t="s">
        <v>78</v>
      </c>
      <c r="IK150" s="11" t="s">
        <v>78</v>
      </c>
      <c r="IL150" s="11" t="s">
        <v>78</v>
      </c>
      <c r="IM150" s="11" t="s">
        <v>78</v>
      </c>
      <c r="IN150" s="11" t="s">
        <v>78</v>
      </c>
      <c r="IO150" s="11" t="s">
        <v>78</v>
      </c>
      <c r="IP150" s="11" t="s">
        <v>78</v>
      </c>
      <c r="IQ150" s="13" t="s">
        <v>78</v>
      </c>
      <c r="IR150" s="87">
        <f t="shared" si="61"/>
        <v>86</v>
      </c>
      <c r="IU150" s="7"/>
    </row>
    <row r="151" spans="1:255" s="7" customFormat="1" ht="12.75" customHeight="1" x14ac:dyDescent="0.2">
      <c r="B151" s="7" t="s">
        <v>78</v>
      </c>
      <c r="C151" s="78"/>
      <c r="IT151" s="9"/>
    </row>
    <row r="152" spans="1:255" s="7" customFormat="1" ht="12.75" customHeight="1" x14ac:dyDescent="0.2">
      <c r="B152" s="7" t="s">
        <v>78</v>
      </c>
      <c r="C152" s="78"/>
      <c r="IT152" s="9"/>
    </row>
    <row r="153" spans="1:255" s="7" customFormat="1" ht="12.75" customHeight="1" x14ac:dyDescent="0.2">
      <c r="B153" s="7" t="s">
        <v>78</v>
      </c>
      <c r="C153" s="78"/>
      <c r="IT153" s="9"/>
    </row>
    <row r="154" spans="1:255" ht="12.75" customHeight="1" x14ac:dyDescent="0.2">
      <c r="A154" s="489">
        <v>2013</v>
      </c>
      <c r="B154" s="489">
        <v>100010002</v>
      </c>
      <c r="C154" s="513">
        <f>INDEX(Sites!$A:$N,MATCH($B154,Sites!$A:$A,0),2)</f>
        <v>38.986671999999999</v>
      </c>
      <c r="D154" s="489" t="str">
        <f>INDEX(Sites!$A:$N,MATCH($B154,Sites!$A:$A,0),4)</f>
        <v>DE</v>
      </c>
      <c r="E154" s="489" t="str">
        <f>INDEX(Sites!$A:$N,MATCH($B154,Sites!$A:$A,0),10)</f>
        <v>0.0</v>
      </c>
      <c r="F154" s="489" t="str">
        <f>INDEX(Sites!$A:$N,MATCH($B154,Sites!$A:$A,0),6)</f>
        <v>Kent (KILLENS)</v>
      </c>
      <c r="G154" s="20">
        <v>33</v>
      </c>
      <c r="H154" s="19">
        <v>37</v>
      </c>
      <c r="I154" s="19">
        <v>40</v>
      </c>
      <c r="J154" s="19">
        <v>41</v>
      </c>
      <c r="K154" s="19">
        <v>41</v>
      </c>
      <c r="L154" s="19">
        <v>42</v>
      </c>
      <c r="M154" s="19">
        <v>44</v>
      </c>
      <c r="N154" s="19">
        <v>45</v>
      </c>
      <c r="O154" s="19">
        <v>48</v>
      </c>
      <c r="P154" s="19">
        <v>47</v>
      </c>
      <c r="Q154" s="19">
        <v>44</v>
      </c>
      <c r="R154" s="19">
        <v>44</v>
      </c>
      <c r="S154" s="19">
        <v>41</v>
      </c>
      <c r="T154" s="19" t="s">
        <v>78</v>
      </c>
      <c r="U154" s="19" t="s">
        <v>78</v>
      </c>
      <c r="V154" s="19" t="s">
        <v>78</v>
      </c>
      <c r="W154" s="19" t="s">
        <v>78</v>
      </c>
      <c r="X154" s="19" t="s">
        <v>78</v>
      </c>
      <c r="Y154" s="19" t="s">
        <v>78</v>
      </c>
      <c r="Z154" s="19" t="s">
        <v>78</v>
      </c>
      <c r="AA154" s="19" t="s">
        <v>78</v>
      </c>
      <c r="AB154" s="19">
        <v>38</v>
      </c>
      <c r="AC154" s="19">
        <v>47</v>
      </c>
      <c r="AD154" s="19">
        <v>42</v>
      </c>
      <c r="AE154" s="19">
        <v>39</v>
      </c>
      <c r="AF154" s="19">
        <v>45</v>
      </c>
      <c r="AG154" s="19">
        <v>44</v>
      </c>
      <c r="AH154" s="19">
        <v>41</v>
      </c>
      <c r="AI154" s="19">
        <v>47</v>
      </c>
      <c r="AJ154" s="19">
        <v>58</v>
      </c>
      <c r="AK154" s="19">
        <v>56</v>
      </c>
      <c r="AL154" s="19">
        <v>49</v>
      </c>
      <c r="AM154" s="19">
        <v>48</v>
      </c>
      <c r="AN154" s="19">
        <v>51</v>
      </c>
      <c r="AO154" s="19">
        <v>51</v>
      </c>
      <c r="AP154" s="19">
        <v>55</v>
      </c>
      <c r="AQ154" s="19">
        <v>51</v>
      </c>
      <c r="AR154" s="19">
        <v>58</v>
      </c>
      <c r="AS154" s="19">
        <v>59</v>
      </c>
      <c r="AT154" s="19">
        <v>62</v>
      </c>
      <c r="AU154" s="19">
        <v>60</v>
      </c>
      <c r="AV154" s="19">
        <v>57</v>
      </c>
      <c r="AW154" s="19">
        <v>36</v>
      </c>
      <c r="AX154" s="19">
        <v>52</v>
      </c>
      <c r="AY154" s="19">
        <v>52</v>
      </c>
      <c r="AZ154" s="19">
        <v>46</v>
      </c>
      <c r="BA154" s="19">
        <v>51</v>
      </c>
      <c r="BB154" s="19">
        <v>44</v>
      </c>
      <c r="BC154" s="19">
        <v>44</v>
      </c>
      <c r="BD154" s="19">
        <v>37</v>
      </c>
      <c r="BE154" s="19">
        <v>50</v>
      </c>
      <c r="BF154" s="19">
        <v>51</v>
      </c>
      <c r="BG154" s="19">
        <v>40</v>
      </c>
      <c r="BH154" s="19">
        <v>38</v>
      </c>
      <c r="BI154" s="19">
        <v>48</v>
      </c>
      <c r="BJ154" s="19">
        <v>55</v>
      </c>
      <c r="BK154" s="19">
        <v>62</v>
      </c>
      <c r="BL154" s="19">
        <v>64</v>
      </c>
      <c r="BM154" s="19">
        <v>70</v>
      </c>
      <c r="BN154" s="19">
        <v>55</v>
      </c>
      <c r="BO154" s="19">
        <v>53</v>
      </c>
      <c r="BP154" s="19">
        <v>49</v>
      </c>
      <c r="BQ154" s="19">
        <v>42</v>
      </c>
      <c r="BR154" s="19">
        <v>44</v>
      </c>
      <c r="BS154" s="19">
        <v>49</v>
      </c>
      <c r="BT154" s="19">
        <v>53</v>
      </c>
      <c r="BU154" s="19">
        <v>38</v>
      </c>
      <c r="BV154" s="19">
        <v>34</v>
      </c>
      <c r="BW154" s="19">
        <v>47</v>
      </c>
      <c r="BX154" s="19">
        <v>52</v>
      </c>
      <c r="BY154" s="19">
        <v>59</v>
      </c>
      <c r="BZ154" s="19">
        <v>43</v>
      </c>
      <c r="CA154" s="19">
        <v>48</v>
      </c>
      <c r="CB154" s="19">
        <v>48</v>
      </c>
      <c r="CC154" s="19">
        <v>51</v>
      </c>
      <c r="CD154" s="19" t="s">
        <v>78</v>
      </c>
      <c r="CE154" s="19" t="s">
        <v>78</v>
      </c>
      <c r="CF154" s="19" t="s">
        <v>78</v>
      </c>
      <c r="CG154" s="19">
        <v>51</v>
      </c>
      <c r="CH154" s="19">
        <v>43</v>
      </c>
      <c r="CI154" s="19">
        <v>37</v>
      </c>
      <c r="CJ154" s="19">
        <v>44</v>
      </c>
      <c r="CK154" s="19">
        <v>43</v>
      </c>
      <c r="CL154" s="19">
        <v>31</v>
      </c>
      <c r="CM154" s="19">
        <v>30</v>
      </c>
      <c r="CN154" s="19">
        <v>40</v>
      </c>
      <c r="CO154" s="19">
        <v>44</v>
      </c>
      <c r="CP154" s="19">
        <v>51</v>
      </c>
      <c r="CQ154" s="19">
        <v>47</v>
      </c>
      <c r="CR154" s="19">
        <v>60</v>
      </c>
      <c r="CS154" s="19">
        <v>62</v>
      </c>
      <c r="CT154" s="19">
        <v>54</v>
      </c>
      <c r="CU154" s="19">
        <v>44</v>
      </c>
      <c r="CV154" s="19">
        <v>35</v>
      </c>
      <c r="CW154" s="19">
        <v>40</v>
      </c>
      <c r="CX154" s="19">
        <v>51</v>
      </c>
      <c r="CY154" s="19">
        <v>60</v>
      </c>
      <c r="CZ154" s="19">
        <v>52</v>
      </c>
      <c r="DA154" s="19">
        <v>26</v>
      </c>
      <c r="DB154" s="19">
        <v>41</v>
      </c>
      <c r="DC154" s="19">
        <v>55</v>
      </c>
      <c r="DD154" s="19">
        <v>27</v>
      </c>
      <c r="DE154" s="19">
        <v>56</v>
      </c>
      <c r="DF154" s="19">
        <v>64</v>
      </c>
      <c r="DG154" s="19">
        <v>51</v>
      </c>
      <c r="DH154" s="19">
        <v>47</v>
      </c>
      <c r="DI154" s="19">
        <v>56</v>
      </c>
      <c r="DJ154" s="19">
        <v>48</v>
      </c>
      <c r="DK154" s="19">
        <v>52</v>
      </c>
      <c r="DL154" s="19">
        <v>48</v>
      </c>
      <c r="DM154" s="19">
        <v>46</v>
      </c>
      <c r="DN154" s="19">
        <v>53</v>
      </c>
      <c r="DO154" s="19">
        <v>46</v>
      </c>
      <c r="DP154" s="19">
        <v>47</v>
      </c>
      <c r="DQ154" s="19">
        <v>26</v>
      </c>
      <c r="DR154" s="19">
        <v>46</v>
      </c>
      <c r="DS154" s="19">
        <v>70</v>
      </c>
      <c r="DT154" s="19">
        <v>52</v>
      </c>
      <c r="DU154" s="19">
        <v>44</v>
      </c>
      <c r="DV154" s="19">
        <v>52</v>
      </c>
      <c r="DW154" s="19">
        <v>50</v>
      </c>
      <c r="DX154" s="19">
        <v>35</v>
      </c>
      <c r="DY154" s="19">
        <v>25</v>
      </c>
      <c r="DZ154" s="19">
        <v>26</v>
      </c>
      <c r="EA154" s="19">
        <v>18</v>
      </c>
      <c r="EB154" s="19">
        <v>17</v>
      </c>
      <c r="EC154" s="19">
        <v>24</v>
      </c>
      <c r="ED154" s="19">
        <v>27</v>
      </c>
      <c r="EE154" s="19">
        <v>25</v>
      </c>
      <c r="EF154" s="19">
        <v>45</v>
      </c>
      <c r="EG154" s="19">
        <v>51</v>
      </c>
      <c r="EH154" s="19">
        <v>46</v>
      </c>
      <c r="EI154" s="19" t="s">
        <v>78</v>
      </c>
      <c r="EJ154" s="19" t="s">
        <v>78</v>
      </c>
      <c r="EK154" s="19" t="s">
        <v>78</v>
      </c>
      <c r="EL154" s="19" t="s">
        <v>78</v>
      </c>
      <c r="EM154" s="19" t="s">
        <v>78</v>
      </c>
      <c r="EN154" s="19" t="s">
        <v>78</v>
      </c>
      <c r="EO154" s="19" t="s">
        <v>78</v>
      </c>
      <c r="EP154" s="19" t="s">
        <v>78</v>
      </c>
      <c r="EQ154" s="19">
        <v>61</v>
      </c>
      <c r="ER154" s="19">
        <v>50</v>
      </c>
      <c r="ES154" s="19">
        <v>58</v>
      </c>
      <c r="ET154" s="19">
        <v>48</v>
      </c>
      <c r="EU154" s="19">
        <v>52</v>
      </c>
      <c r="EV154" s="19">
        <v>52</v>
      </c>
      <c r="EW154" s="19">
        <v>25</v>
      </c>
      <c r="EX154" s="19">
        <v>46</v>
      </c>
      <c r="EY154" s="19">
        <v>54</v>
      </c>
      <c r="EZ154" s="19">
        <v>36</v>
      </c>
      <c r="FA154" s="19">
        <v>51</v>
      </c>
      <c r="FB154" s="19">
        <v>50</v>
      </c>
      <c r="FC154" s="19">
        <v>55</v>
      </c>
      <c r="FD154" s="19">
        <v>40</v>
      </c>
      <c r="FE154" s="19">
        <v>51</v>
      </c>
      <c r="FF154" s="19">
        <v>39</v>
      </c>
      <c r="FG154" s="19">
        <v>36</v>
      </c>
      <c r="FH154" s="19">
        <v>41</v>
      </c>
      <c r="FI154" s="19">
        <v>32</v>
      </c>
      <c r="FJ154" s="19">
        <v>36</v>
      </c>
      <c r="FK154" s="19">
        <v>36</v>
      </c>
      <c r="FL154" s="19">
        <v>39</v>
      </c>
      <c r="FM154" s="19">
        <v>38</v>
      </c>
      <c r="FN154" s="19">
        <v>41</v>
      </c>
      <c r="FO154" s="19">
        <v>47</v>
      </c>
      <c r="FP154" s="19">
        <v>43</v>
      </c>
      <c r="FQ154" s="19">
        <v>35</v>
      </c>
      <c r="FR154" s="19">
        <v>38</v>
      </c>
      <c r="FS154" s="19">
        <v>56</v>
      </c>
      <c r="FT154" s="19">
        <v>54</v>
      </c>
      <c r="FU154" s="19">
        <v>48</v>
      </c>
      <c r="FV154" s="19">
        <v>39</v>
      </c>
      <c r="FW154" s="19">
        <v>44</v>
      </c>
      <c r="FX154" s="19">
        <v>45</v>
      </c>
      <c r="FY154" s="19">
        <v>50</v>
      </c>
      <c r="FZ154" s="19">
        <v>38</v>
      </c>
      <c r="GA154" s="19">
        <v>41</v>
      </c>
      <c r="GB154" s="19">
        <v>44</v>
      </c>
      <c r="GC154" s="19">
        <v>50</v>
      </c>
      <c r="GD154" s="19">
        <v>57</v>
      </c>
      <c r="GE154" s="19">
        <v>43</v>
      </c>
      <c r="GF154" s="19">
        <v>47</v>
      </c>
      <c r="GG154" s="19">
        <v>45</v>
      </c>
      <c r="GH154" s="19">
        <v>44</v>
      </c>
      <c r="GI154" s="19">
        <v>46</v>
      </c>
      <c r="GJ154" s="19">
        <v>43</v>
      </c>
      <c r="GK154" s="19">
        <v>48</v>
      </c>
      <c r="GL154" s="19">
        <v>45</v>
      </c>
      <c r="GM154" s="19">
        <v>54</v>
      </c>
      <c r="GN154" s="19">
        <v>45</v>
      </c>
      <c r="GO154" s="19">
        <v>50</v>
      </c>
      <c r="GP154" s="19">
        <v>60</v>
      </c>
      <c r="GQ154" s="19">
        <v>30</v>
      </c>
      <c r="GR154" s="19">
        <v>54</v>
      </c>
      <c r="GS154" s="19">
        <v>59</v>
      </c>
      <c r="GT154" s="19">
        <v>56</v>
      </c>
      <c r="GU154" s="19">
        <v>33</v>
      </c>
      <c r="GV154" s="19">
        <v>24</v>
      </c>
      <c r="GW154" s="19">
        <v>38</v>
      </c>
      <c r="GX154" s="19">
        <v>37</v>
      </c>
      <c r="GY154" s="19">
        <v>37</v>
      </c>
      <c r="GZ154" s="19">
        <v>43</v>
      </c>
      <c r="HA154" s="19">
        <v>47</v>
      </c>
      <c r="HB154" s="19">
        <v>52</v>
      </c>
      <c r="HC154" s="19">
        <v>48</v>
      </c>
      <c r="HD154" s="19">
        <v>31</v>
      </c>
      <c r="HE154" s="19">
        <v>32</v>
      </c>
      <c r="HF154" s="19">
        <v>37</v>
      </c>
      <c r="HG154" s="19">
        <v>39</v>
      </c>
      <c r="HH154" s="19">
        <v>41</v>
      </c>
      <c r="HI154" s="19">
        <v>39</v>
      </c>
      <c r="HJ154" s="19">
        <v>38</v>
      </c>
      <c r="HK154" s="19">
        <v>38</v>
      </c>
      <c r="HL154" s="19">
        <v>48</v>
      </c>
      <c r="HM154" s="19">
        <v>50</v>
      </c>
      <c r="HN154" s="19">
        <v>57</v>
      </c>
      <c r="HO154" s="19">
        <v>57</v>
      </c>
      <c r="HP154" s="19">
        <v>52</v>
      </c>
      <c r="HQ154" s="19">
        <v>54</v>
      </c>
      <c r="HR154" s="19">
        <v>50</v>
      </c>
      <c r="HS154" s="19">
        <v>30</v>
      </c>
      <c r="HT154" s="19">
        <v>26</v>
      </c>
      <c r="HU154" s="19">
        <v>31</v>
      </c>
      <c r="HV154" s="19">
        <v>28</v>
      </c>
      <c r="HW154" s="19">
        <v>30</v>
      </c>
      <c r="HX154" s="19">
        <v>31</v>
      </c>
      <c r="HY154" s="19">
        <v>38</v>
      </c>
      <c r="HZ154" s="19">
        <v>37</v>
      </c>
      <c r="IA154" s="19">
        <v>40</v>
      </c>
      <c r="IB154" s="19">
        <v>33</v>
      </c>
      <c r="IC154" s="19">
        <v>39</v>
      </c>
      <c r="ID154" s="19">
        <v>35</v>
      </c>
      <c r="IE154" s="19">
        <v>33</v>
      </c>
      <c r="IF154" s="19">
        <v>36</v>
      </c>
      <c r="IG154" s="19">
        <v>43</v>
      </c>
      <c r="IH154" s="19">
        <v>34</v>
      </c>
      <c r="II154" s="19">
        <v>27</v>
      </c>
      <c r="IJ154" s="19">
        <v>28</v>
      </c>
      <c r="IK154" s="19">
        <v>25</v>
      </c>
      <c r="IL154" s="19">
        <v>38</v>
      </c>
      <c r="IM154" s="19">
        <v>33</v>
      </c>
      <c r="IN154" s="19">
        <v>40</v>
      </c>
      <c r="IO154" s="19">
        <v>37</v>
      </c>
      <c r="IP154" s="19">
        <v>26</v>
      </c>
      <c r="IQ154" s="14">
        <v>44</v>
      </c>
      <c r="IR154" s="489">
        <f t="shared" ref="IR154:IR176" si="62">MAX(G154:IQ154)</f>
        <v>70</v>
      </c>
      <c r="IU154" s="7"/>
    </row>
    <row r="155" spans="1:255" ht="12.75" customHeight="1" x14ac:dyDescent="0.2">
      <c r="A155" s="26">
        <v>2013</v>
      </c>
      <c r="B155" s="26">
        <v>100031010</v>
      </c>
      <c r="C155" s="88">
        <f>INDEX(Sites!$A:$N,MATCH($B155,Sites!$A:$A,0),2)</f>
        <v>39.817222000000001</v>
      </c>
      <c r="D155" s="26" t="str">
        <f>INDEX(Sites!$A:$N,MATCH($B155,Sites!$A:$A,0),4)</f>
        <v>DE</v>
      </c>
      <c r="E155" s="26" t="str">
        <f>INDEX(Sites!$A:$N,MATCH($B155,Sites!$A:$A,0),10)</f>
        <v>0.0</v>
      </c>
      <c r="F155" s="148" t="str">
        <f>INDEX(Sites!$A:$N,MATCH($B155,Sites!$A:$A,0),6)</f>
        <v>New Castle (BCSP)</v>
      </c>
      <c r="G155" s="18" t="s">
        <v>78</v>
      </c>
      <c r="H155" s="12" t="s">
        <v>78</v>
      </c>
      <c r="I155" s="12" t="s">
        <v>78</v>
      </c>
      <c r="J155" s="12" t="s">
        <v>78</v>
      </c>
      <c r="K155" s="12" t="s">
        <v>78</v>
      </c>
      <c r="L155" s="12" t="s">
        <v>78</v>
      </c>
      <c r="M155" s="12" t="s">
        <v>78</v>
      </c>
      <c r="N155" s="12" t="s">
        <v>78</v>
      </c>
      <c r="O155" s="12" t="s">
        <v>78</v>
      </c>
      <c r="P155" s="12" t="s">
        <v>78</v>
      </c>
      <c r="Q155" s="12" t="s">
        <v>78</v>
      </c>
      <c r="R155" s="12" t="s">
        <v>78</v>
      </c>
      <c r="S155" s="12" t="s">
        <v>78</v>
      </c>
      <c r="T155" s="12" t="s">
        <v>78</v>
      </c>
      <c r="U155" s="12" t="s">
        <v>78</v>
      </c>
      <c r="V155" s="12" t="s">
        <v>78</v>
      </c>
      <c r="W155" s="12" t="s">
        <v>78</v>
      </c>
      <c r="X155" s="12" t="s">
        <v>78</v>
      </c>
      <c r="Y155" s="12" t="s">
        <v>78</v>
      </c>
      <c r="Z155" s="12" t="s">
        <v>78</v>
      </c>
      <c r="AA155" s="12" t="s">
        <v>78</v>
      </c>
      <c r="AB155" s="12" t="s">
        <v>78</v>
      </c>
      <c r="AC155" s="12" t="s">
        <v>78</v>
      </c>
      <c r="AD155" s="12" t="s">
        <v>78</v>
      </c>
      <c r="AE155" s="12" t="s">
        <v>78</v>
      </c>
      <c r="AF155" s="12" t="s">
        <v>78</v>
      </c>
      <c r="AG155" s="12" t="s">
        <v>78</v>
      </c>
      <c r="AH155" s="12" t="s">
        <v>78</v>
      </c>
      <c r="AI155" s="12" t="s">
        <v>78</v>
      </c>
      <c r="AJ155" s="12" t="s">
        <v>78</v>
      </c>
      <c r="AK155" s="12" t="s">
        <v>78</v>
      </c>
      <c r="AL155" s="12" t="s">
        <v>78</v>
      </c>
      <c r="AM155" s="12">
        <v>49</v>
      </c>
      <c r="AN155" s="12">
        <v>52</v>
      </c>
      <c r="AO155" s="12">
        <v>43</v>
      </c>
      <c r="AP155" s="12">
        <v>59</v>
      </c>
      <c r="AQ155" s="12">
        <v>50</v>
      </c>
      <c r="AR155" s="12">
        <v>56</v>
      </c>
      <c r="AS155" s="12">
        <v>57</v>
      </c>
      <c r="AT155" s="12">
        <v>59</v>
      </c>
      <c r="AU155" s="12">
        <v>58</v>
      </c>
      <c r="AV155" s="12">
        <v>40</v>
      </c>
      <c r="AW155" s="12">
        <v>37</v>
      </c>
      <c r="AX155" s="12">
        <v>48</v>
      </c>
      <c r="AY155" s="12">
        <v>53</v>
      </c>
      <c r="AZ155" s="12">
        <v>41</v>
      </c>
      <c r="BA155" s="12">
        <v>48</v>
      </c>
      <c r="BB155" s="12">
        <v>47</v>
      </c>
      <c r="BC155" s="12">
        <v>38</v>
      </c>
      <c r="BD155" s="12">
        <v>34</v>
      </c>
      <c r="BE155" s="12">
        <v>47</v>
      </c>
      <c r="BF155" s="12">
        <v>51</v>
      </c>
      <c r="BG155" s="12">
        <v>40</v>
      </c>
      <c r="BH155" s="12">
        <v>33</v>
      </c>
      <c r="BI155" s="12">
        <v>42</v>
      </c>
      <c r="BJ155" s="12">
        <v>54</v>
      </c>
      <c r="BK155" s="12" t="s">
        <v>78</v>
      </c>
      <c r="BL155" s="12">
        <v>60</v>
      </c>
      <c r="BM155" s="12">
        <v>64</v>
      </c>
      <c r="BN155" s="12">
        <v>47</v>
      </c>
      <c r="BO155" s="12">
        <v>51</v>
      </c>
      <c r="BP155" s="12" t="s">
        <v>78</v>
      </c>
      <c r="BQ155" s="12">
        <v>43</v>
      </c>
      <c r="BR155" s="12">
        <v>45</v>
      </c>
      <c r="BS155" s="12">
        <v>45</v>
      </c>
      <c r="BT155" s="12">
        <v>52</v>
      </c>
      <c r="BU155" s="12">
        <v>35</v>
      </c>
      <c r="BV155" s="12">
        <v>26</v>
      </c>
      <c r="BW155" s="12">
        <v>42</v>
      </c>
      <c r="BX155" s="12" t="s">
        <v>78</v>
      </c>
      <c r="BY155" s="12">
        <v>55</v>
      </c>
      <c r="BZ155" s="12">
        <v>44</v>
      </c>
      <c r="CA155" s="12">
        <v>44</v>
      </c>
      <c r="CB155" s="12" t="s">
        <v>78</v>
      </c>
      <c r="CC155" s="12" t="s">
        <v>78</v>
      </c>
      <c r="CD155" s="12" t="s">
        <v>78</v>
      </c>
      <c r="CE155" s="12" t="s">
        <v>78</v>
      </c>
      <c r="CF155" s="12" t="s">
        <v>78</v>
      </c>
      <c r="CG155" s="12" t="s">
        <v>78</v>
      </c>
      <c r="CH155" s="12" t="s">
        <v>78</v>
      </c>
      <c r="CI155" s="12" t="s">
        <v>78</v>
      </c>
      <c r="CJ155" s="12" t="s">
        <v>78</v>
      </c>
      <c r="CK155" s="12" t="s">
        <v>78</v>
      </c>
      <c r="CL155" s="12" t="s">
        <v>78</v>
      </c>
      <c r="CM155" s="12" t="s">
        <v>78</v>
      </c>
      <c r="CN155" s="12" t="s">
        <v>78</v>
      </c>
      <c r="CO155" s="12" t="s">
        <v>78</v>
      </c>
      <c r="CP155" s="12" t="s">
        <v>78</v>
      </c>
      <c r="CQ155" s="12" t="s">
        <v>78</v>
      </c>
      <c r="CR155" s="12" t="s">
        <v>78</v>
      </c>
      <c r="CS155" s="12" t="s">
        <v>78</v>
      </c>
      <c r="CT155" s="12" t="s">
        <v>78</v>
      </c>
      <c r="CU155" s="12" t="s">
        <v>78</v>
      </c>
      <c r="CV155" s="12" t="s">
        <v>78</v>
      </c>
      <c r="CW155" s="12" t="s">
        <v>78</v>
      </c>
      <c r="CX155" s="12" t="s">
        <v>78</v>
      </c>
      <c r="CY155" s="12" t="s">
        <v>78</v>
      </c>
      <c r="CZ155" s="12" t="s">
        <v>78</v>
      </c>
      <c r="DA155" s="12" t="s">
        <v>78</v>
      </c>
      <c r="DB155" s="12" t="s">
        <v>78</v>
      </c>
      <c r="DC155" s="12" t="s">
        <v>78</v>
      </c>
      <c r="DD155" s="12" t="s">
        <v>78</v>
      </c>
      <c r="DE155" s="12" t="s">
        <v>78</v>
      </c>
      <c r="DF155" s="12" t="s">
        <v>78</v>
      </c>
      <c r="DG155" s="12">
        <v>47</v>
      </c>
      <c r="DH155" s="12">
        <v>42</v>
      </c>
      <c r="DI155" s="12">
        <v>52</v>
      </c>
      <c r="DJ155" s="12">
        <v>54</v>
      </c>
      <c r="DK155" s="12">
        <v>49</v>
      </c>
      <c r="DL155" s="12">
        <v>30</v>
      </c>
      <c r="DM155" s="12">
        <v>44</v>
      </c>
      <c r="DN155" s="12">
        <v>53</v>
      </c>
      <c r="DO155" s="12">
        <v>63</v>
      </c>
      <c r="DP155" s="12">
        <v>45</v>
      </c>
      <c r="DQ155" s="12">
        <v>25</v>
      </c>
      <c r="DR155" s="12" t="s">
        <v>78</v>
      </c>
      <c r="DS155" s="12" t="s">
        <v>78</v>
      </c>
      <c r="DT155" s="12" t="s">
        <v>78</v>
      </c>
      <c r="DU155" s="12" t="s">
        <v>78</v>
      </c>
      <c r="DV155" s="12" t="s">
        <v>78</v>
      </c>
      <c r="DW155" s="12" t="s">
        <v>78</v>
      </c>
      <c r="DX155" s="12" t="s">
        <v>78</v>
      </c>
      <c r="DY155" s="12" t="s">
        <v>78</v>
      </c>
      <c r="DZ155" s="12" t="s">
        <v>78</v>
      </c>
      <c r="EA155" s="12" t="s">
        <v>78</v>
      </c>
      <c r="EB155" s="12" t="s">
        <v>78</v>
      </c>
      <c r="EC155" s="12" t="s">
        <v>78</v>
      </c>
      <c r="ED155" s="12">
        <v>45</v>
      </c>
      <c r="EE155" s="12">
        <v>41</v>
      </c>
      <c r="EF155" s="12">
        <v>37</v>
      </c>
      <c r="EG155" s="12">
        <v>58</v>
      </c>
      <c r="EH155" s="12">
        <v>61</v>
      </c>
      <c r="EI155" s="12">
        <v>51</v>
      </c>
      <c r="EJ155" s="12">
        <v>35</v>
      </c>
      <c r="EK155" s="12">
        <v>32</v>
      </c>
      <c r="EL155" s="12">
        <v>21</v>
      </c>
      <c r="EM155" s="12">
        <v>50</v>
      </c>
      <c r="EN155" s="12">
        <v>53</v>
      </c>
      <c r="EO155" s="12">
        <v>61</v>
      </c>
      <c r="EP155" s="12">
        <v>59</v>
      </c>
      <c r="EQ155" s="12">
        <v>77</v>
      </c>
      <c r="ER155" s="12">
        <v>52</v>
      </c>
      <c r="ES155" s="12">
        <v>45</v>
      </c>
      <c r="ET155" s="12">
        <v>51</v>
      </c>
      <c r="EU155" s="12">
        <v>43</v>
      </c>
      <c r="EV155" s="12">
        <v>39</v>
      </c>
      <c r="EW155" s="12">
        <v>25</v>
      </c>
      <c r="EX155" s="12">
        <v>55</v>
      </c>
      <c r="EY155" s="12">
        <v>52</v>
      </c>
      <c r="EZ155" s="12">
        <v>32</v>
      </c>
      <c r="FA155" s="12">
        <v>52</v>
      </c>
      <c r="FB155" s="12">
        <v>53</v>
      </c>
      <c r="FC155" s="12">
        <v>52</v>
      </c>
      <c r="FD155" s="12">
        <v>37</v>
      </c>
      <c r="FE155" s="12">
        <v>63</v>
      </c>
      <c r="FF155" s="12">
        <v>35</v>
      </c>
      <c r="FG155" s="12">
        <v>35</v>
      </c>
      <c r="FH155" s="12">
        <v>42</v>
      </c>
      <c r="FI155" s="12">
        <v>34</v>
      </c>
      <c r="FJ155" s="12">
        <v>32</v>
      </c>
      <c r="FK155" s="12">
        <v>34</v>
      </c>
      <c r="FL155" s="12">
        <v>47</v>
      </c>
      <c r="FM155" s="12">
        <v>45</v>
      </c>
      <c r="FN155" s="12">
        <v>55</v>
      </c>
      <c r="FO155" s="12">
        <v>49</v>
      </c>
      <c r="FP155" s="12">
        <v>45</v>
      </c>
      <c r="FQ155" s="12">
        <v>32</v>
      </c>
      <c r="FR155" s="12">
        <v>41</v>
      </c>
      <c r="FS155" s="12">
        <v>56</v>
      </c>
      <c r="FT155" s="12">
        <v>58</v>
      </c>
      <c r="FU155" s="12">
        <v>42</v>
      </c>
      <c r="FV155" s="12">
        <v>39</v>
      </c>
      <c r="FW155" s="12">
        <v>53</v>
      </c>
      <c r="FX155" s="12">
        <v>51</v>
      </c>
      <c r="FY155" s="12">
        <v>41</v>
      </c>
      <c r="FZ155" s="12">
        <v>25</v>
      </c>
      <c r="GA155" s="12">
        <v>43</v>
      </c>
      <c r="GB155" s="12">
        <v>50</v>
      </c>
      <c r="GC155" s="12">
        <v>64</v>
      </c>
      <c r="GD155" s="12">
        <v>58</v>
      </c>
      <c r="GE155" s="12">
        <v>31</v>
      </c>
      <c r="GF155" s="12">
        <v>60</v>
      </c>
      <c r="GG155" s="12">
        <v>58</v>
      </c>
      <c r="GH155" s="12">
        <v>42</v>
      </c>
      <c r="GI155" s="12">
        <v>48</v>
      </c>
      <c r="GJ155" s="12">
        <v>37</v>
      </c>
      <c r="GK155" s="12">
        <v>45</v>
      </c>
      <c r="GL155" s="12">
        <v>53</v>
      </c>
      <c r="GM155" s="12">
        <v>48</v>
      </c>
      <c r="GN155" s="12">
        <v>43</v>
      </c>
      <c r="GO155" s="12">
        <v>53</v>
      </c>
      <c r="GP155" s="12">
        <v>51</v>
      </c>
      <c r="GQ155" s="12">
        <v>31</v>
      </c>
      <c r="GR155" s="12">
        <v>63</v>
      </c>
      <c r="GS155" s="12">
        <v>61</v>
      </c>
      <c r="GT155" s="12">
        <v>54</v>
      </c>
      <c r="GU155" s="12">
        <v>30</v>
      </c>
      <c r="GV155" s="12">
        <v>23</v>
      </c>
      <c r="GW155" s="12">
        <v>41</v>
      </c>
      <c r="GX155" s="12">
        <v>34</v>
      </c>
      <c r="GY155" s="12">
        <v>33</v>
      </c>
      <c r="GZ155" s="12">
        <v>43</v>
      </c>
      <c r="HA155" s="12">
        <v>52</v>
      </c>
      <c r="HB155" s="12">
        <v>56</v>
      </c>
      <c r="HC155" s="12" t="s">
        <v>78</v>
      </c>
      <c r="HD155" s="12" t="s">
        <v>78</v>
      </c>
      <c r="HE155" s="12" t="s">
        <v>78</v>
      </c>
      <c r="HF155" s="12" t="s">
        <v>78</v>
      </c>
      <c r="HG155" s="12" t="s">
        <v>78</v>
      </c>
      <c r="HH155" s="12">
        <v>30</v>
      </c>
      <c r="HI155" s="12">
        <v>34</v>
      </c>
      <c r="HJ155" s="12">
        <v>38</v>
      </c>
      <c r="HK155" s="12">
        <v>37</v>
      </c>
      <c r="HL155" s="12">
        <v>38</v>
      </c>
      <c r="HM155" s="12">
        <v>50</v>
      </c>
      <c r="HN155" s="12">
        <v>58</v>
      </c>
      <c r="HO155" s="12">
        <v>49</v>
      </c>
      <c r="HP155" s="12">
        <v>53</v>
      </c>
      <c r="HQ155" s="12">
        <v>54</v>
      </c>
      <c r="HR155" s="12">
        <v>45</v>
      </c>
      <c r="HS155" s="12">
        <v>27</v>
      </c>
      <c r="HT155" s="12">
        <v>28</v>
      </c>
      <c r="HU155" s="12">
        <v>32</v>
      </c>
      <c r="HV155" s="12">
        <v>21</v>
      </c>
      <c r="HW155" s="12">
        <v>25</v>
      </c>
      <c r="HX155" s="12">
        <v>37</v>
      </c>
      <c r="HY155" s="12">
        <v>38</v>
      </c>
      <c r="HZ155" s="12">
        <v>33</v>
      </c>
      <c r="IA155" s="12">
        <v>35</v>
      </c>
      <c r="IB155" s="12">
        <v>27</v>
      </c>
      <c r="IC155" s="12">
        <v>30</v>
      </c>
      <c r="ID155" s="12">
        <v>31</v>
      </c>
      <c r="IE155" s="12">
        <v>36</v>
      </c>
      <c r="IF155" s="12">
        <v>38</v>
      </c>
      <c r="IG155" s="12">
        <v>40</v>
      </c>
      <c r="IH155" s="12">
        <v>31</v>
      </c>
      <c r="II155" s="12">
        <v>32</v>
      </c>
      <c r="IJ155" s="12">
        <v>29</v>
      </c>
      <c r="IK155" s="12">
        <v>27</v>
      </c>
      <c r="IL155" s="12">
        <v>39</v>
      </c>
      <c r="IM155" s="12">
        <v>30</v>
      </c>
      <c r="IN155" s="12">
        <v>39</v>
      </c>
      <c r="IO155" s="12">
        <v>23</v>
      </c>
      <c r="IP155" s="12">
        <v>19</v>
      </c>
      <c r="IQ155" s="17">
        <v>33</v>
      </c>
      <c r="IR155" s="26">
        <f t="shared" si="62"/>
        <v>77</v>
      </c>
      <c r="IU155" s="7"/>
    </row>
    <row r="156" spans="1:255" ht="12.75" customHeight="1" x14ac:dyDescent="0.2">
      <c r="A156" s="26">
        <v>2013</v>
      </c>
      <c r="B156" s="26">
        <v>100031013</v>
      </c>
      <c r="C156" s="88">
        <f>INDEX(Sites!$A:$N,MATCH($B156,Sites!$A:$A,0),2)</f>
        <v>39.773888999999997</v>
      </c>
      <c r="D156" s="26" t="str">
        <f>INDEX(Sites!$A:$N,MATCH($B156,Sites!$A:$A,0),4)</f>
        <v>DE</v>
      </c>
      <c r="E156" s="26" t="str">
        <f>INDEX(Sites!$A:$N,MATCH($B156,Sites!$A:$A,0),10)</f>
        <v>0.0</v>
      </c>
      <c r="F156" s="148" t="str">
        <f>INDEX(Sites!$A:$N,MATCH($B156,Sites!$A:$A,0),6)</f>
        <v>New Castle (BELLFNT2)</v>
      </c>
      <c r="G156" s="18">
        <v>33</v>
      </c>
      <c r="H156" s="12">
        <v>35</v>
      </c>
      <c r="I156" s="12">
        <v>38</v>
      </c>
      <c r="J156" s="12">
        <v>37</v>
      </c>
      <c r="K156" s="12">
        <v>36</v>
      </c>
      <c r="L156" s="12">
        <v>42</v>
      </c>
      <c r="M156" s="12">
        <v>43</v>
      </c>
      <c r="N156" s="12">
        <v>44</v>
      </c>
      <c r="O156" s="12">
        <v>49</v>
      </c>
      <c r="P156" s="12">
        <v>44</v>
      </c>
      <c r="Q156" s="12">
        <v>39</v>
      </c>
      <c r="R156" s="12">
        <v>36</v>
      </c>
      <c r="S156" s="12">
        <v>41</v>
      </c>
      <c r="T156" s="12">
        <v>46</v>
      </c>
      <c r="U156" s="12">
        <v>39</v>
      </c>
      <c r="V156" s="12">
        <v>32</v>
      </c>
      <c r="W156" s="12">
        <v>41</v>
      </c>
      <c r="X156" s="12">
        <v>36</v>
      </c>
      <c r="Y156" s="12">
        <v>42</v>
      </c>
      <c r="Z156" s="12">
        <v>44</v>
      </c>
      <c r="AA156" s="12">
        <v>41</v>
      </c>
      <c r="AB156" s="12" t="s">
        <v>78</v>
      </c>
      <c r="AC156" s="12" t="s">
        <v>78</v>
      </c>
      <c r="AD156" s="12" t="s">
        <v>78</v>
      </c>
      <c r="AE156" s="12" t="s">
        <v>78</v>
      </c>
      <c r="AF156" s="12" t="s">
        <v>78</v>
      </c>
      <c r="AG156" s="12">
        <v>44</v>
      </c>
      <c r="AH156" s="12">
        <v>39</v>
      </c>
      <c r="AI156" s="12">
        <v>43</v>
      </c>
      <c r="AJ156" s="12">
        <v>54</v>
      </c>
      <c r="AK156" s="12">
        <v>50</v>
      </c>
      <c r="AL156" s="12">
        <v>50</v>
      </c>
      <c r="AM156" s="12" t="s">
        <v>78</v>
      </c>
      <c r="AN156" s="12" t="s">
        <v>78</v>
      </c>
      <c r="AO156" s="12" t="s">
        <v>78</v>
      </c>
      <c r="AP156" s="12" t="s">
        <v>78</v>
      </c>
      <c r="AQ156" s="12" t="s">
        <v>78</v>
      </c>
      <c r="AR156" s="12" t="s">
        <v>78</v>
      </c>
      <c r="AS156" s="12" t="s">
        <v>78</v>
      </c>
      <c r="AT156" s="12" t="s">
        <v>78</v>
      </c>
      <c r="AU156" s="12" t="s">
        <v>78</v>
      </c>
      <c r="AV156" s="12">
        <v>38</v>
      </c>
      <c r="AW156" s="12">
        <v>33</v>
      </c>
      <c r="AX156" s="12">
        <v>46</v>
      </c>
      <c r="AY156" s="12">
        <v>52</v>
      </c>
      <c r="AZ156" s="12">
        <v>40</v>
      </c>
      <c r="BA156" s="12">
        <v>45</v>
      </c>
      <c r="BB156" s="12">
        <v>41</v>
      </c>
      <c r="BC156" s="12">
        <v>33</v>
      </c>
      <c r="BD156" s="12">
        <v>35</v>
      </c>
      <c r="BE156" s="12">
        <v>47</v>
      </c>
      <c r="BF156" s="12">
        <v>50</v>
      </c>
      <c r="BG156" s="12">
        <v>38</v>
      </c>
      <c r="BH156" s="12">
        <v>31</v>
      </c>
      <c r="BI156" s="12">
        <v>39</v>
      </c>
      <c r="BJ156" s="12">
        <v>54</v>
      </c>
      <c r="BK156" s="12">
        <v>59</v>
      </c>
      <c r="BL156" s="12">
        <v>55</v>
      </c>
      <c r="BM156" s="12">
        <v>64</v>
      </c>
      <c r="BN156" s="12">
        <v>44</v>
      </c>
      <c r="BO156" s="12">
        <v>48</v>
      </c>
      <c r="BP156" s="12">
        <v>46</v>
      </c>
      <c r="BQ156" s="12">
        <v>42</v>
      </c>
      <c r="BR156" s="12">
        <v>44</v>
      </c>
      <c r="BS156" s="12">
        <v>43</v>
      </c>
      <c r="BT156" s="12">
        <v>50</v>
      </c>
      <c r="BU156" s="12">
        <v>32</v>
      </c>
      <c r="BV156" s="12">
        <v>24</v>
      </c>
      <c r="BW156" s="12">
        <v>42</v>
      </c>
      <c r="BX156" s="12">
        <v>47</v>
      </c>
      <c r="BY156" s="12">
        <v>51</v>
      </c>
      <c r="BZ156" s="12">
        <v>45</v>
      </c>
      <c r="CA156" s="12">
        <v>44</v>
      </c>
      <c r="CB156" s="12">
        <v>43</v>
      </c>
      <c r="CC156" s="12">
        <v>49</v>
      </c>
      <c r="CD156" s="12">
        <v>45</v>
      </c>
      <c r="CE156" s="12">
        <v>60</v>
      </c>
      <c r="CF156" s="12">
        <v>54</v>
      </c>
      <c r="CG156" s="12">
        <v>41</v>
      </c>
      <c r="CH156" s="12">
        <v>30</v>
      </c>
      <c r="CI156" s="12">
        <v>37</v>
      </c>
      <c r="CJ156" s="12" t="s">
        <v>78</v>
      </c>
      <c r="CK156" s="12" t="s">
        <v>78</v>
      </c>
      <c r="CL156" s="12">
        <v>29</v>
      </c>
      <c r="CM156" s="12">
        <v>25</v>
      </c>
      <c r="CN156" s="12">
        <v>37</v>
      </c>
      <c r="CO156" s="12">
        <v>41</v>
      </c>
      <c r="CP156" s="12">
        <v>52</v>
      </c>
      <c r="CQ156" s="12">
        <v>21</v>
      </c>
      <c r="CR156" s="12">
        <v>72</v>
      </c>
      <c r="CS156" s="12">
        <v>67</v>
      </c>
      <c r="CT156" s="12">
        <v>57</v>
      </c>
      <c r="CU156" s="12">
        <v>47</v>
      </c>
      <c r="CV156" s="12">
        <v>39</v>
      </c>
      <c r="CW156" s="12">
        <v>32</v>
      </c>
      <c r="CX156" s="12">
        <v>51</v>
      </c>
      <c r="CY156" s="12">
        <v>57</v>
      </c>
      <c r="CZ156" s="12">
        <v>43</v>
      </c>
      <c r="DA156" s="12">
        <v>17</v>
      </c>
      <c r="DB156" s="12">
        <v>34</v>
      </c>
      <c r="DC156" s="12">
        <v>53</v>
      </c>
      <c r="DD156" s="12">
        <v>26</v>
      </c>
      <c r="DE156" s="12">
        <v>33</v>
      </c>
      <c r="DF156" s="12" t="s">
        <v>78</v>
      </c>
      <c r="DG156" s="12" t="s">
        <v>78</v>
      </c>
      <c r="DH156" s="12">
        <v>43</v>
      </c>
      <c r="DI156" s="12">
        <v>54</v>
      </c>
      <c r="DJ156" s="12">
        <v>57</v>
      </c>
      <c r="DK156" s="12" t="s">
        <v>78</v>
      </c>
      <c r="DL156" s="12" t="s">
        <v>78</v>
      </c>
      <c r="DM156" s="12" t="s">
        <v>78</v>
      </c>
      <c r="DN156" s="12">
        <v>50</v>
      </c>
      <c r="DO156" s="12">
        <v>59</v>
      </c>
      <c r="DP156" s="12">
        <v>41</v>
      </c>
      <c r="DQ156" s="12">
        <v>25</v>
      </c>
      <c r="DR156" s="12">
        <v>48</v>
      </c>
      <c r="DS156" s="12">
        <v>55</v>
      </c>
      <c r="DT156" s="12">
        <v>70</v>
      </c>
      <c r="DU156" s="12">
        <v>45</v>
      </c>
      <c r="DV156" s="12">
        <v>48</v>
      </c>
      <c r="DW156" s="12">
        <v>62</v>
      </c>
      <c r="DX156" s="12">
        <v>36</v>
      </c>
      <c r="DY156" s="12">
        <v>20</v>
      </c>
      <c r="DZ156" s="12">
        <v>26</v>
      </c>
      <c r="EA156" s="12">
        <v>22</v>
      </c>
      <c r="EB156" s="12">
        <v>21</v>
      </c>
      <c r="EC156" s="12">
        <v>28</v>
      </c>
      <c r="ED156" s="12">
        <v>49</v>
      </c>
      <c r="EE156" s="12">
        <v>45</v>
      </c>
      <c r="EF156" s="12">
        <v>46</v>
      </c>
      <c r="EG156" s="12">
        <v>60</v>
      </c>
      <c r="EH156" s="12">
        <v>55</v>
      </c>
      <c r="EI156" s="12">
        <v>50</v>
      </c>
      <c r="EJ156" s="12">
        <v>30</v>
      </c>
      <c r="EK156" s="12">
        <v>29</v>
      </c>
      <c r="EL156" s="12">
        <v>23</v>
      </c>
      <c r="EM156" s="12">
        <v>49</v>
      </c>
      <c r="EN156" s="12">
        <v>51</v>
      </c>
      <c r="EO156" s="12">
        <v>58</v>
      </c>
      <c r="EP156" s="12">
        <v>63</v>
      </c>
      <c r="EQ156" s="12">
        <v>68</v>
      </c>
      <c r="ER156" s="12">
        <v>55</v>
      </c>
      <c r="ES156" s="12">
        <v>49</v>
      </c>
      <c r="ET156" s="12">
        <v>46</v>
      </c>
      <c r="EU156" s="12">
        <v>43</v>
      </c>
      <c r="EV156" s="12">
        <v>40</v>
      </c>
      <c r="EW156" s="12">
        <v>22</v>
      </c>
      <c r="EX156" s="12">
        <v>49</v>
      </c>
      <c r="EY156" s="12">
        <v>48</v>
      </c>
      <c r="EZ156" s="12">
        <v>33</v>
      </c>
      <c r="FA156" s="12">
        <v>50</v>
      </c>
      <c r="FB156" s="12">
        <v>52</v>
      </c>
      <c r="FC156" s="12">
        <v>52</v>
      </c>
      <c r="FD156" s="12">
        <v>34</v>
      </c>
      <c r="FE156" s="12">
        <v>60</v>
      </c>
      <c r="FF156" s="12">
        <v>36</v>
      </c>
      <c r="FG156" s="12">
        <v>34</v>
      </c>
      <c r="FH156" s="12">
        <v>42</v>
      </c>
      <c r="FI156" s="12">
        <v>32</v>
      </c>
      <c r="FJ156" s="12">
        <v>29</v>
      </c>
      <c r="FK156" s="12">
        <v>29</v>
      </c>
      <c r="FL156" s="12">
        <v>49</v>
      </c>
      <c r="FM156" s="12">
        <v>46</v>
      </c>
      <c r="FN156" s="12">
        <v>48</v>
      </c>
      <c r="FO156" s="12">
        <v>48</v>
      </c>
      <c r="FP156" s="12">
        <v>47</v>
      </c>
      <c r="FQ156" s="12">
        <v>31</v>
      </c>
      <c r="FR156" s="12">
        <v>42</v>
      </c>
      <c r="FS156" s="12">
        <v>60</v>
      </c>
      <c r="FT156" s="12">
        <v>51</v>
      </c>
      <c r="FU156" s="12">
        <v>44</v>
      </c>
      <c r="FV156" s="12">
        <v>41</v>
      </c>
      <c r="FW156" s="12">
        <v>52</v>
      </c>
      <c r="FX156" s="12">
        <v>46</v>
      </c>
      <c r="FY156" s="12">
        <v>43</v>
      </c>
      <c r="FZ156" s="12">
        <v>33</v>
      </c>
      <c r="GA156" s="12">
        <v>42</v>
      </c>
      <c r="GB156" s="12">
        <v>47</v>
      </c>
      <c r="GC156" s="12">
        <v>63</v>
      </c>
      <c r="GD156" s="12">
        <v>57</v>
      </c>
      <c r="GE156" s="12" t="s">
        <v>78</v>
      </c>
      <c r="GF156" s="12">
        <v>54</v>
      </c>
      <c r="GG156" s="12">
        <v>50</v>
      </c>
      <c r="GH156" s="12">
        <v>43</v>
      </c>
      <c r="GI156" s="12">
        <v>43</v>
      </c>
      <c r="GJ156" s="12">
        <v>37</v>
      </c>
      <c r="GK156" s="12">
        <v>43</v>
      </c>
      <c r="GL156" s="12" t="s">
        <v>78</v>
      </c>
      <c r="GM156" s="12" t="s">
        <v>78</v>
      </c>
      <c r="GN156" s="12" t="s">
        <v>78</v>
      </c>
      <c r="GO156" s="12" t="s">
        <v>78</v>
      </c>
      <c r="GP156" s="12" t="s">
        <v>78</v>
      </c>
      <c r="GQ156" s="12" t="s">
        <v>78</v>
      </c>
      <c r="GR156" s="12" t="s">
        <v>78</v>
      </c>
      <c r="GS156" s="12" t="s">
        <v>78</v>
      </c>
      <c r="GT156" s="12">
        <v>52</v>
      </c>
      <c r="GU156" s="12">
        <v>27</v>
      </c>
      <c r="GV156" s="12">
        <v>22</v>
      </c>
      <c r="GW156" s="12">
        <v>38</v>
      </c>
      <c r="GX156" s="12">
        <v>34</v>
      </c>
      <c r="GY156" s="12">
        <v>26</v>
      </c>
      <c r="GZ156" s="12">
        <v>40</v>
      </c>
      <c r="HA156" s="12">
        <v>46</v>
      </c>
      <c r="HB156" s="12">
        <v>49</v>
      </c>
      <c r="HC156" s="12">
        <v>41</v>
      </c>
      <c r="HD156" s="12">
        <v>28</v>
      </c>
      <c r="HE156" s="12">
        <v>30</v>
      </c>
      <c r="HF156" s="12">
        <v>33</v>
      </c>
      <c r="HG156" s="12">
        <v>32</v>
      </c>
      <c r="HH156" s="12">
        <v>29</v>
      </c>
      <c r="HI156" s="12">
        <v>28</v>
      </c>
      <c r="HJ156" s="12">
        <v>33</v>
      </c>
      <c r="HK156" s="12">
        <v>34</v>
      </c>
      <c r="HL156" s="12">
        <v>40</v>
      </c>
      <c r="HM156" s="12">
        <v>46</v>
      </c>
      <c r="HN156" s="12">
        <v>53</v>
      </c>
      <c r="HO156" s="12">
        <v>45</v>
      </c>
      <c r="HP156" s="12">
        <v>48</v>
      </c>
      <c r="HQ156" s="12">
        <v>51</v>
      </c>
      <c r="HR156" s="12">
        <v>42</v>
      </c>
      <c r="HS156" s="12">
        <v>25</v>
      </c>
      <c r="HT156" s="12">
        <v>24</v>
      </c>
      <c r="HU156" s="12">
        <v>28</v>
      </c>
      <c r="HV156" s="12">
        <v>20</v>
      </c>
      <c r="HW156" s="12">
        <v>20</v>
      </c>
      <c r="HX156" s="12">
        <v>30</v>
      </c>
      <c r="HY156" s="12">
        <v>32</v>
      </c>
      <c r="HZ156" s="12">
        <v>28</v>
      </c>
      <c r="IA156" s="12">
        <v>28</v>
      </c>
      <c r="IB156" s="12">
        <v>26</v>
      </c>
      <c r="IC156" s="12">
        <v>28</v>
      </c>
      <c r="ID156" s="12">
        <v>27</v>
      </c>
      <c r="IE156" s="12">
        <v>32</v>
      </c>
      <c r="IF156" s="12">
        <v>33</v>
      </c>
      <c r="IG156" s="12">
        <v>37</v>
      </c>
      <c r="IH156" s="12">
        <v>26</v>
      </c>
      <c r="II156" s="12">
        <v>27</v>
      </c>
      <c r="IJ156" s="12">
        <v>26</v>
      </c>
      <c r="IK156" s="12">
        <v>26</v>
      </c>
      <c r="IL156" s="12">
        <v>35</v>
      </c>
      <c r="IM156" s="12">
        <v>29</v>
      </c>
      <c r="IN156" s="12">
        <v>32</v>
      </c>
      <c r="IO156" s="12">
        <v>19</v>
      </c>
      <c r="IP156" s="12">
        <v>22</v>
      </c>
      <c r="IQ156" s="17">
        <v>33</v>
      </c>
      <c r="IR156" s="26">
        <f t="shared" si="62"/>
        <v>72</v>
      </c>
      <c r="IU156" s="7"/>
    </row>
    <row r="157" spans="1:255" ht="12.75" customHeight="1" x14ac:dyDescent="0.2">
      <c r="A157" s="26">
        <v>2013</v>
      </c>
      <c r="B157" s="26">
        <v>100031007</v>
      </c>
      <c r="C157" s="88">
        <f>INDEX(Sites!$A:$N,MATCH($B157,Sites!$A:$A,0),2)</f>
        <v>39.551299999999998</v>
      </c>
      <c r="D157" s="26" t="str">
        <f>INDEX(Sites!$A:$N,MATCH($B157,Sites!$A:$A,0),4)</f>
        <v>DE</v>
      </c>
      <c r="E157" s="26" t="str">
        <f>INDEX(Sites!$A:$N,MATCH($B157,Sites!$A:$A,0),10)</f>
        <v>20.0</v>
      </c>
      <c r="F157" s="148" t="str">
        <f>INDEX(Sites!$A:$N,MATCH($B157,Sites!$A:$A,0),6)</f>
        <v>New Castle (LUMS 2)</v>
      </c>
      <c r="G157" s="18">
        <v>28</v>
      </c>
      <c r="H157" s="12">
        <v>32</v>
      </c>
      <c r="I157" s="12">
        <v>34</v>
      </c>
      <c r="J157" s="12">
        <v>33</v>
      </c>
      <c r="K157" s="12">
        <v>33</v>
      </c>
      <c r="L157" s="12">
        <v>36</v>
      </c>
      <c r="M157" s="12">
        <v>38</v>
      </c>
      <c r="N157" s="12">
        <v>39</v>
      </c>
      <c r="O157" s="12">
        <v>44</v>
      </c>
      <c r="P157" s="12">
        <v>42</v>
      </c>
      <c r="Q157" s="12">
        <v>32</v>
      </c>
      <c r="R157" s="12">
        <v>30</v>
      </c>
      <c r="S157" s="12">
        <v>36</v>
      </c>
      <c r="T157" s="12">
        <v>40</v>
      </c>
      <c r="U157" s="12">
        <v>37</v>
      </c>
      <c r="V157" s="12">
        <v>26</v>
      </c>
      <c r="W157" s="12">
        <v>36</v>
      </c>
      <c r="X157" s="12">
        <v>35</v>
      </c>
      <c r="Y157" s="12">
        <v>34</v>
      </c>
      <c r="Z157" s="12">
        <v>39</v>
      </c>
      <c r="AA157" s="12">
        <v>37</v>
      </c>
      <c r="AB157" s="12" t="s">
        <v>78</v>
      </c>
      <c r="AC157" s="12">
        <v>42</v>
      </c>
      <c r="AD157" s="12">
        <v>38</v>
      </c>
      <c r="AE157" s="12">
        <v>29</v>
      </c>
      <c r="AF157" s="12">
        <v>41</v>
      </c>
      <c r="AG157" s="12">
        <v>43</v>
      </c>
      <c r="AH157" s="12">
        <v>38</v>
      </c>
      <c r="AI157" s="12">
        <v>44</v>
      </c>
      <c r="AJ157" s="12">
        <v>55</v>
      </c>
      <c r="AK157" s="12">
        <v>48</v>
      </c>
      <c r="AL157" s="12">
        <v>49</v>
      </c>
      <c r="AM157" s="12">
        <v>46</v>
      </c>
      <c r="AN157" s="12">
        <v>50</v>
      </c>
      <c r="AO157" s="12">
        <v>45</v>
      </c>
      <c r="AP157" s="12">
        <v>55</v>
      </c>
      <c r="AQ157" s="12">
        <v>49</v>
      </c>
      <c r="AR157" s="12">
        <v>55</v>
      </c>
      <c r="AS157" s="12">
        <v>53</v>
      </c>
      <c r="AT157" s="12">
        <v>55</v>
      </c>
      <c r="AU157" s="12">
        <v>55</v>
      </c>
      <c r="AV157" s="12">
        <v>46</v>
      </c>
      <c r="AW157" s="12">
        <v>34</v>
      </c>
      <c r="AX157" s="12">
        <v>45</v>
      </c>
      <c r="AY157" s="12">
        <v>48</v>
      </c>
      <c r="AZ157" s="12">
        <v>43</v>
      </c>
      <c r="BA157" s="12" t="s">
        <v>78</v>
      </c>
      <c r="BB157" s="12">
        <v>40</v>
      </c>
      <c r="BC157" s="12">
        <v>38</v>
      </c>
      <c r="BD157" s="12">
        <v>34</v>
      </c>
      <c r="BE157" s="12">
        <v>45</v>
      </c>
      <c r="BF157" s="12">
        <v>49</v>
      </c>
      <c r="BG157" s="12">
        <v>40</v>
      </c>
      <c r="BH157" s="12">
        <v>32</v>
      </c>
      <c r="BI157" s="12">
        <v>42</v>
      </c>
      <c r="BJ157" s="12">
        <v>52</v>
      </c>
      <c r="BK157" s="12">
        <v>57</v>
      </c>
      <c r="BL157" s="12">
        <v>57</v>
      </c>
      <c r="BM157" s="12">
        <v>65</v>
      </c>
      <c r="BN157" s="12">
        <v>50</v>
      </c>
      <c r="BO157" s="12">
        <v>52</v>
      </c>
      <c r="BP157" s="12">
        <v>53</v>
      </c>
      <c r="BQ157" s="12">
        <v>45</v>
      </c>
      <c r="BR157" s="12">
        <v>44</v>
      </c>
      <c r="BS157" s="12">
        <v>46</v>
      </c>
      <c r="BT157" s="12">
        <v>52</v>
      </c>
      <c r="BU157" s="12">
        <v>37</v>
      </c>
      <c r="BV157" s="12">
        <v>28</v>
      </c>
      <c r="BW157" s="12">
        <v>44</v>
      </c>
      <c r="BX157" s="12">
        <v>49</v>
      </c>
      <c r="BY157" s="12">
        <v>50</v>
      </c>
      <c r="BZ157" s="12">
        <v>44</v>
      </c>
      <c r="CA157" s="12">
        <v>44</v>
      </c>
      <c r="CB157" s="12">
        <v>41</v>
      </c>
      <c r="CC157" s="12">
        <v>47</v>
      </c>
      <c r="CD157" s="12">
        <v>50</v>
      </c>
      <c r="CE157" s="12">
        <v>59</v>
      </c>
      <c r="CF157" s="12">
        <v>56</v>
      </c>
      <c r="CG157" s="12" t="s">
        <v>78</v>
      </c>
      <c r="CH157" s="12" t="s">
        <v>78</v>
      </c>
      <c r="CI157" s="12" t="s">
        <v>78</v>
      </c>
      <c r="CJ157" s="12">
        <v>40</v>
      </c>
      <c r="CK157" s="12">
        <v>43</v>
      </c>
      <c r="CL157" s="12">
        <v>35</v>
      </c>
      <c r="CM157" s="12">
        <v>26</v>
      </c>
      <c r="CN157" s="12">
        <v>36</v>
      </c>
      <c r="CO157" s="12">
        <v>41</v>
      </c>
      <c r="CP157" s="12">
        <v>48</v>
      </c>
      <c r="CQ157" s="12">
        <v>31</v>
      </c>
      <c r="CR157" s="12">
        <v>66</v>
      </c>
      <c r="CS157" s="12">
        <v>61</v>
      </c>
      <c r="CT157" s="12">
        <v>56</v>
      </c>
      <c r="CU157" s="12">
        <v>47</v>
      </c>
      <c r="CV157" s="12">
        <v>35</v>
      </c>
      <c r="CW157" s="12">
        <v>40</v>
      </c>
      <c r="CX157" s="12">
        <v>49</v>
      </c>
      <c r="CY157" s="12">
        <v>55</v>
      </c>
      <c r="CZ157" s="12">
        <v>47</v>
      </c>
      <c r="DA157" s="12">
        <v>26</v>
      </c>
      <c r="DB157" s="12">
        <v>33</v>
      </c>
      <c r="DC157" s="12">
        <v>52</v>
      </c>
      <c r="DD157" s="12">
        <v>31</v>
      </c>
      <c r="DE157" s="12">
        <v>44</v>
      </c>
      <c r="DF157" s="12">
        <v>59</v>
      </c>
      <c r="DG157" s="12">
        <v>51</v>
      </c>
      <c r="DH157" s="12">
        <v>42</v>
      </c>
      <c r="DI157" s="12">
        <v>52</v>
      </c>
      <c r="DJ157" s="12">
        <v>50</v>
      </c>
      <c r="DK157" s="12">
        <v>60</v>
      </c>
      <c r="DL157" s="12">
        <v>37</v>
      </c>
      <c r="DM157" s="12">
        <v>43</v>
      </c>
      <c r="DN157" s="12">
        <v>47</v>
      </c>
      <c r="DO157" s="12">
        <v>55</v>
      </c>
      <c r="DP157" s="12">
        <v>38</v>
      </c>
      <c r="DQ157" s="12">
        <v>24</v>
      </c>
      <c r="DR157" s="12">
        <v>46</v>
      </c>
      <c r="DS157" s="12">
        <v>63</v>
      </c>
      <c r="DT157" s="12">
        <v>62</v>
      </c>
      <c r="DU157" s="12">
        <v>42</v>
      </c>
      <c r="DV157" s="12" t="s">
        <v>78</v>
      </c>
      <c r="DW157" s="12" t="s">
        <v>78</v>
      </c>
      <c r="DX157" s="12" t="s">
        <v>78</v>
      </c>
      <c r="DY157" s="12" t="s">
        <v>78</v>
      </c>
      <c r="DZ157" s="12" t="s">
        <v>78</v>
      </c>
      <c r="EA157" s="12">
        <v>20</v>
      </c>
      <c r="EB157" s="12">
        <v>18</v>
      </c>
      <c r="EC157" s="12">
        <v>23</v>
      </c>
      <c r="ED157" s="12">
        <v>43</v>
      </c>
      <c r="EE157" s="12">
        <v>39</v>
      </c>
      <c r="EF157" s="12">
        <v>41</v>
      </c>
      <c r="EG157" s="12">
        <v>50</v>
      </c>
      <c r="EH157" s="12">
        <v>43</v>
      </c>
      <c r="EI157" s="12">
        <v>43</v>
      </c>
      <c r="EJ157" s="12" t="s">
        <v>78</v>
      </c>
      <c r="EK157" s="12">
        <v>28</v>
      </c>
      <c r="EL157" s="12">
        <v>17</v>
      </c>
      <c r="EM157" s="12">
        <v>40</v>
      </c>
      <c r="EN157" s="12">
        <v>48</v>
      </c>
      <c r="EO157" s="12">
        <v>53</v>
      </c>
      <c r="EP157" s="12">
        <v>53</v>
      </c>
      <c r="EQ157" s="12">
        <v>54</v>
      </c>
      <c r="ER157" s="12">
        <v>54</v>
      </c>
      <c r="ES157" s="12">
        <v>46</v>
      </c>
      <c r="ET157" s="12">
        <v>42</v>
      </c>
      <c r="EU157" s="12">
        <v>38</v>
      </c>
      <c r="EV157" s="12">
        <v>37</v>
      </c>
      <c r="EW157" s="12">
        <v>19</v>
      </c>
      <c r="EX157" s="12">
        <v>42</v>
      </c>
      <c r="EY157" s="12">
        <v>46</v>
      </c>
      <c r="EZ157" s="12">
        <v>30</v>
      </c>
      <c r="FA157" s="12">
        <v>43</v>
      </c>
      <c r="FB157" s="12">
        <v>43</v>
      </c>
      <c r="FC157" s="12">
        <v>48</v>
      </c>
      <c r="FD157" s="12">
        <v>33</v>
      </c>
      <c r="FE157" s="12">
        <v>54</v>
      </c>
      <c r="FF157" s="12">
        <v>32</v>
      </c>
      <c r="FG157" s="12">
        <v>31</v>
      </c>
      <c r="FH157" s="12">
        <v>38</v>
      </c>
      <c r="FI157" s="12">
        <v>30</v>
      </c>
      <c r="FJ157" s="12">
        <v>33</v>
      </c>
      <c r="FK157" s="12">
        <v>29</v>
      </c>
      <c r="FL157" s="12">
        <v>43</v>
      </c>
      <c r="FM157" s="12">
        <v>39</v>
      </c>
      <c r="FN157" s="12">
        <v>42</v>
      </c>
      <c r="FO157" s="12">
        <v>43</v>
      </c>
      <c r="FP157" s="12">
        <v>43</v>
      </c>
      <c r="FQ157" s="12">
        <v>30</v>
      </c>
      <c r="FR157" s="12">
        <v>38</v>
      </c>
      <c r="FS157" s="12">
        <v>54</v>
      </c>
      <c r="FT157" s="12">
        <v>54</v>
      </c>
      <c r="FU157" s="12">
        <v>42</v>
      </c>
      <c r="FV157" s="12">
        <v>42</v>
      </c>
      <c r="FW157" s="12">
        <v>47</v>
      </c>
      <c r="FX157" s="12">
        <v>39</v>
      </c>
      <c r="FY157" s="12">
        <v>44</v>
      </c>
      <c r="FZ157" s="12">
        <v>26</v>
      </c>
      <c r="GA157" s="12">
        <v>46</v>
      </c>
      <c r="GB157" s="12">
        <v>42</v>
      </c>
      <c r="GC157" s="12">
        <v>57</v>
      </c>
      <c r="GD157" s="12">
        <v>49</v>
      </c>
      <c r="GE157" s="12">
        <v>27</v>
      </c>
      <c r="GF157" s="12">
        <v>53</v>
      </c>
      <c r="GG157" s="12">
        <v>45</v>
      </c>
      <c r="GH157" s="12">
        <v>40</v>
      </c>
      <c r="GI157" s="12">
        <v>38</v>
      </c>
      <c r="GJ157" s="12">
        <v>39</v>
      </c>
      <c r="GK157" s="12">
        <v>41</v>
      </c>
      <c r="GL157" s="12">
        <v>42</v>
      </c>
      <c r="GM157" s="12">
        <v>44</v>
      </c>
      <c r="GN157" s="12">
        <v>39</v>
      </c>
      <c r="GO157" s="12">
        <v>45</v>
      </c>
      <c r="GP157" s="12">
        <v>47</v>
      </c>
      <c r="GQ157" s="12">
        <v>29</v>
      </c>
      <c r="GR157" s="12">
        <v>51</v>
      </c>
      <c r="GS157" s="12">
        <v>50</v>
      </c>
      <c r="GT157" s="12">
        <v>46</v>
      </c>
      <c r="GU157" s="12">
        <v>27</v>
      </c>
      <c r="GV157" s="12">
        <v>20</v>
      </c>
      <c r="GW157" s="12">
        <v>35</v>
      </c>
      <c r="GX157" s="12">
        <v>34</v>
      </c>
      <c r="GY157" s="12">
        <v>27</v>
      </c>
      <c r="GZ157" s="12">
        <v>39</v>
      </c>
      <c r="HA157" s="12">
        <v>44</v>
      </c>
      <c r="HB157" s="12">
        <v>48</v>
      </c>
      <c r="HC157" s="12">
        <v>41</v>
      </c>
      <c r="HD157" s="12">
        <v>25</v>
      </c>
      <c r="HE157" s="12">
        <v>27</v>
      </c>
      <c r="HF157" s="12">
        <v>29</v>
      </c>
      <c r="HG157" s="12">
        <v>32</v>
      </c>
      <c r="HH157" s="12">
        <v>33</v>
      </c>
      <c r="HI157" s="12">
        <v>32</v>
      </c>
      <c r="HJ157" s="12">
        <v>34</v>
      </c>
      <c r="HK157" s="12">
        <v>34</v>
      </c>
      <c r="HL157" s="12">
        <v>35</v>
      </c>
      <c r="HM157" s="12">
        <v>41</v>
      </c>
      <c r="HN157" s="12">
        <v>43</v>
      </c>
      <c r="HO157" s="12">
        <v>43</v>
      </c>
      <c r="HP157" s="12">
        <v>48</v>
      </c>
      <c r="HQ157" s="12">
        <v>42</v>
      </c>
      <c r="HR157" s="12">
        <v>41</v>
      </c>
      <c r="HS157" s="12">
        <v>24</v>
      </c>
      <c r="HT157" s="12">
        <v>22</v>
      </c>
      <c r="HU157" s="12">
        <v>29</v>
      </c>
      <c r="HV157" s="12">
        <v>19</v>
      </c>
      <c r="HW157" s="12">
        <v>23</v>
      </c>
      <c r="HX157" s="12">
        <v>32</v>
      </c>
      <c r="HY157" s="12">
        <v>32</v>
      </c>
      <c r="HZ157" s="12">
        <v>29</v>
      </c>
      <c r="IA157" s="12">
        <v>31</v>
      </c>
      <c r="IB157" s="12">
        <v>30</v>
      </c>
      <c r="IC157" s="12">
        <v>30</v>
      </c>
      <c r="ID157" s="12">
        <v>28</v>
      </c>
      <c r="IE157" s="12">
        <v>32</v>
      </c>
      <c r="IF157" s="12">
        <v>31</v>
      </c>
      <c r="IG157" s="12">
        <v>37</v>
      </c>
      <c r="IH157" s="12">
        <v>25</v>
      </c>
      <c r="II157" s="12">
        <v>24</v>
      </c>
      <c r="IJ157" s="12">
        <v>25</v>
      </c>
      <c r="IK157" s="12">
        <v>22</v>
      </c>
      <c r="IL157" s="12">
        <v>33</v>
      </c>
      <c r="IM157" s="12">
        <v>27</v>
      </c>
      <c r="IN157" s="12">
        <v>27</v>
      </c>
      <c r="IO157" s="12">
        <v>21</v>
      </c>
      <c r="IP157" s="12">
        <v>21</v>
      </c>
      <c r="IQ157" s="17">
        <v>36</v>
      </c>
      <c r="IR157" s="26">
        <f t="shared" si="62"/>
        <v>66</v>
      </c>
      <c r="IU157" s="7"/>
    </row>
    <row r="158" spans="1:255" ht="12.75" customHeight="1" x14ac:dyDescent="0.2">
      <c r="A158" s="26">
        <v>2013</v>
      </c>
      <c r="B158" s="26">
        <v>100032004</v>
      </c>
      <c r="C158" s="88">
        <f>INDEX(Sites!$A:$N,MATCH($B158,Sites!$A:$A,0),2)</f>
        <v>39.739443999999999</v>
      </c>
      <c r="D158" s="26" t="str">
        <f>INDEX(Sites!$A:$N,MATCH($B158,Sites!$A:$A,0),4)</f>
        <v>DE</v>
      </c>
      <c r="E158" s="26" t="str">
        <f>INDEX(Sites!$A:$N,MATCH($B158,Sites!$A:$A,0),10)</f>
        <v>0.0</v>
      </c>
      <c r="F158" s="148" t="str">
        <f>INDEX(Sites!$A:$N,MATCH($B158,Sites!$A:$A,0),6)</f>
        <v>New Castle (MLK)</v>
      </c>
      <c r="G158" s="18" t="s">
        <v>78</v>
      </c>
      <c r="H158" s="12" t="s">
        <v>78</v>
      </c>
      <c r="I158" s="12" t="s">
        <v>78</v>
      </c>
      <c r="J158" s="12" t="s">
        <v>78</v>
      </c>
      <c r="K158" s="12" t="s">
        <v>78</v>
      </c>
      <c r="L158" s="12" t="s">
        <v>78</v>
      </c>
      <c r="M158" s="12" t="s">
        <v>78</v>
      </c>
      <c r="N158" s="12" t="s">
        <v>78</v>
      </c>
      <c r="O158" s="12" t="s">
        <v>78</v>
      </c>
      <c r="P158" s="12" t="s">
        <v>78</v>
      </c>
      <c r="Q158" s="12" t="s">
        <v>78</v>
      </c>
      <c r="R158" s="12" t="s">
        <v>78</v>
      </c>
      <c r="S158" s="12" t="s">
        <v>78</v>
      </c>
      <c r="T158" s="12" t="s">
        <v>78</v>
      </c>
      <c r="U158" s="12">
        <v>42</v>
      </c>
      <c r="V158" s="12">
        <v>31</v>
      </c>
      <c r="W158" s="12">
        <v>41</v>
      </c>
      <c r="X158" s="12">
        <v>35</v>
      </c>
      <c r="Y158" s="12">
        <v>39</v>
      </c>
      <c r="Z158" s="12">
        <v>46</v>
      </c>
      <c r="AA158" s="12">
        <v>39</v>
      </c>
      <c r="AB158" s="12">
        <v>34</v>
      </c>
      <c r="AC158" s="12">
        <v>46</v>
      </c>
      <c r="AD158" s="12">
        <v>41</v>
      </c>
      <c r="AE158" s="12">
        <v>29</v>
      </c>
      <c r="AF158" s="12">
        <v>42</v>
      </c>
      <c r="AG158" s="12" t="s">
        <v>78</v>
      </c>
      <c r="AH158" s="12">
        <v>34</v>
      </c>
      <c r="AI158" s="12">
        <v>40</v>
      </c>
      <c r="AJ158" s="12">
        <v>55</v>
      </c>
      <c r="AK158" s="12">
        <v>52</v>
      </c>
      <c r="AL158" s="12">
        <v>49</v>
      </c>
      <c r="AM158" s="12">
        <v>45</v>
      </c>
      <c r="AN158" s="12">
        <v>48</v>
      </c>
      <c r="AO158" s="12">
        <v>43</v>
      </c>
      <c r="AP158" s="12">
        <v>51</v>
      </c>
      <c r="AQ158" s="12">
        <v>49</v>
      </c>
      <c r="AR158" s="12">
        <v>52</v>
      </c>
      <c r="AS158" s="12">
        <v>57</v>
      </c>
      <c r="AT158" s="12">
        <v>54</v>
      </c>
      <c r="AU158" s="12">
        <v>57</v>
      </c>
      <c r="AV158" s="12">
        <v>45</v>
      </c>
      <c r="AW158" s="12">
        <v>40</v>
      </c>
      <c r="AX158" s="12">
        <v>50</v>
      </c>
      <c r="AY158" s="12">
        <v>56</v>
      </c>
      <c r="AZ158" s="12">
        <v>41</v>
      </c>
      <c r="BA158" s="12">
        <v>48</v>
      </c>
      <c r="BB158" s="12">
        <v>36</v>
      </c>
      <c r="BC158" s="12">
        <v>30</v>
      </c>
      <c r="BD158" s="12">
        <v>33</v>
      </c>
      <c r="BE158" s="12">
        <v>45</v>
      </c>
      <c r="BF158" s="12">
        <v>49</v>
      </c>
      <c r="BG158" s="12">
        <v>36</v>
      </c>
      <c r="BH158" s="12">
        <v>29</v>
      </c>
      <c r="BI158" s="12">
        <v>38</v>
      </c>
      <c r="BJ158" s="12" t="s">
        <v>78</v>
      </c>
      <c r="BK158" s="12">
        <v>53</v>
      </c>
      <c r="BL158" s="12">
        <v>52</v>
      </c>
      <c r="BM158" s="12">
        <v>64</v>
      </c>
      <c r="BN158" s="12">
        <v>45</v>
      </c>
      <c r="BO158" s="12" t="s">
        <v>78</v>
      </c>
      <c r="BP158" s="12" t="s">
        <v>78</v>
      </c>
      <c r="BQ158" s="12" t="s">
        <v>78</v>
      </c>
      <c r="BR158" s="12" t="s">
        <v>78</v>
      </c>
      <c r="BS158" s="12" t="s">
        <v>78</v>
      </c>
      <c r="BT158" s="12" t="s">
        <v>78</v>
      </c>
      <c r="BU158" s="12" t="s">
        <v>78</v>
      </c>
      <c r="BV158" s="12" t="s">
        <v>78</v>
      </c>
      <c r="BW158" s="12" t="s">
        <v>78</v>
      </c>
      <c r="BX158" s="12" t="s">
        <v>78</v>
      </c>
      <c r="BY158" s="12">
        <v>58</v>
      </c>
      <c r="BZ158" s="12">
        <v>49</v>
      </c>
      <c r="CA158" s="12">
        <v>52</v>
      </c>
      <c r="CB158" s="12">
        <v>44</v>
      </c>
      <c r="CC158" s="12">
        <v>51</v>
      </c>
      <c r="CD158" s="12" t="s">
        <v>78</v>
      </c>
      <c r="CE158" s="12" t="s">
        <v>78</v>
      </c>
      <c r="CF158" s="12" t="s">
        <v>78</v>
      </c>
      <c r="CG158" s="12">
        <v>42</v>
      </c>
      <c r="CH158" s="12">
        <v>31</v>
      </c>
      <c r="CI158" s="12">
        <v>34</v>
      </c>
      <c r="CJ158" s="12">
        <v>37</v>
      </c>
      <c r="CK158" s="12">
        <v>46</v>
      </c>
      <c r="CL158" s="12">
        <v>31</v>
      </c>
      <c r="CM158" s="12" t="s">
        <v>78</v>
      </c>
      <c r="CN158" s="12">
        <v>35</v>
      </c>
      <c r="CO158" s="12">
        <v>39</v>
      </c>
      <c r="CP158" s="12">
        <v>49</v>
      </c>
      <c r="CQ158" s="12">
        <v>25</v>
      </c>
      <c r="CR158" s="12">
        <v>68</v>
      </c>
      <c r="CS158" s="12">
        <v>59</v>
      </c>
      <c r="CT158" s="12">
        <v>59</v>
      </c>
      <c r="CU158" s="12">
        <v>48</v>
      </c>
      <c r="CV158" s="12">
        <v>38</v>
      </c>
      <c r="CW158" s="12">
        <v>36</v>
      </c>
      <c r="CX158" s="12">
        <v>47</v>
      </c>
      <c r="CY158" s="12">
        <v>55</v>
      </c>
      <c r="CZ158" s="12">
        <v>45</v>
      </c>
      <c r="DA158" s="12">
        <v>18</v>
      </c>
      <c r="DB158" s="12">
        <v>35</v>
      </c>
      <c r="DC158" s="12">
        <v>55</v>
      </c>
      <c r="DD158" s="12">
        <v>26</v>
      </c>
      <c r="DE158" s="12">
        <v>45</v>
      </c>
      <c r="DF158" s="12">
        <v>48</v>
      </c>
      <c r="DG158" s="12">
        <v>47</v>
      </c>
      <c r="DH158" s="12">
        <v>36</v>
      </c>
      <c r="DI158" s="12">
        <v>50</v>
      </c>
      <c r="DJ158" s="12">
        <v>52</v>
      </c>
      <c r="DK158" s="12" t="s">
        <v>78</v>
      </c>
      <c r="DL158" s="12" t="s">
        <v>78</v>
      </c>
      <c r="DM158" s="12">
        <v>44</v>
      </c>
      <c r="DN158" s="12" t="s">
        <v>78</v>
      </c>
      <c r="DO158" s="12">
        <v>60</v>
      </c>
      <c r="DP158" s="12">
        <v>42</v>
      </c>
      <c r="DQ158" s="12">
        <v>26</v>
      </c>
      <c r="DR158" s="12">
        <v>51</v>
      </c>
      <c r="DS158" s="12">
        <v>57</v>
      </c>
      <c r="DT158" s="12">
        <v>73</v>
      </c>
      <c r="DU158" s="12">
        <v>51</v>
      </c>
      <c r="DV158" s="12">
        <v>48</v>
      </c>
      <c r="DW158" s="12">
        <v>63</v>
      </c>
      <c r="DX158" s="12">
        <v>41</v>
      </c>
      <c r="DY158" s="12">
        <v>25</v>
      </c>
      <c r="DZ158" s="12">
        <v>27</v>
      </c>
      <c r="EA158" s="12">
        <v>24</v>
      </c>
      <c r="EB158" s="12">
        <v>22</v>
      </c>
      <c r="EC158" s="12">
        <v>30</v>
      </c>
      <c r="ED158" s="12">
        <v>52</v>
      </c>
      <c r="EE158" s="12">
        <v>47</v>
      </c>
      <c r="EF158" s="12">
        <v>46</v>
      </c>
      <c r="EG158" s="12">
        <v>62</v>
      </c>
      <c r="EH158" s="12">
        <v>54</v>
      </c>
      <c r="EI158" s="12">
        <v>55</v>
      </c>
      <c r="EJ158" s="12">
        <v>32</v>
      </c>
      <c r="EK158" s="12">
        <v>34</v>
      </c>
      <c r="EL158" s="12">
        <v>25</v>
      </c>
      <c r="EM158" s="12">
        <v>51</v>
      </c>
      <c r="EN158" s="12">
        <v>51</v>
      </c>
      <c r="EO158" s="12">
        <v>63</v>
      </c>
      <c r="EP158" s="12">
        <v>60</v>
      </c>
      <c r="EQ158" s="12">
        <v>70</v>
      </c>
      <c r="ER158" s="12">
        <v>59</v>
      </c>
      <c r="ES158" s="12">
        <v>55</v>
      </c>
      <c r="ET158" s="12">
        <v>52</v>
      </c>
      <c r="EU158" s="12">
        <v>41</v>
      </c>
      <c r="EV158" s="12">
        <v>36</v>
      </c>
      <c r="EW158" s="12">
        <v>21</v>
      </c>
      <c r="EX158" s="12">
        <v>51</v>
      </c>
      <c r="EY158" s="12">
        <v>56</v>
      </c>
      <c r="EZ158" s="12">
        <v>39</v>
      </c>
      <c r="FA158" s="12">
        <v>50</v>
      </c>
      <c r="FB158" s="12">
        <v>49</v>
      </c>
      <c r="FC158" s="12">
        <v>61</v>
      </c>
      <c r="FD158" s="12">
        <v>40</v>
      </c>
      <c r="FE158" s="12">
        <v>62</v>
      </c>
      <c r="FF158" s="12">
        <v>38</v>
      </c>
      <c r="FG158" s="12">
        <v>34</v>
      </c>
      <c r="FH158" s="12">
        <v>42</v>
      </c>
      <c r="FI158" s="12">
        <v>37</v>
      </c>
      <c r="FJ158" s="12">
        <v>39</v>
      </c>
      <c r="FK158" s="12">
        <v>35</v>
      </c>
      <c r="FL158" s="12">
        <v>51</v>
      </c>
      <c r="FM158" s="12">
        <v>48</v>
      </c>
      <c r="FN158" s="12">
        <v>54</v>
      </c>
      <c r="FO158" s="12">
        <v>49</v>
      </c>
      <c r="FP158" s="12">
        <v>46</v>
      </c>
      <c r="FQ158" s="12">
        <v>29</v>
      </c>
      <c r="FR158" s="12">
        <v>40</v>
      </c>
      <c r="FS158" s="12">
        <v>67</v>
      </c>
      <c r="FT158" s="12">
        <v>61</v>
      </c>
      <c r="FU158" s="12">
        <v>48</v>
      </c>
      <c r="FV158" s="12">
        <v>43</v>
      </c>
      <c r="FW158" s="12">
        <v>53</v>
      </c>
      <c r="FX158" s="12">
        <v>49</v>
      </c>
      <c r="FY158" s="12">
        <v>46</v>
      </c>
      <c r="FZ158" s="12">
        <v>25</v>
      </c>
      <c r="GA158" s="12">
        <v>48</v>
      </c>
      <c r="GB158" s="12">
        <v>52</v>
      </c>
      <c r="GC158" s="12">
        <v>64</v>
      </c>
      <c r="GD158" s="12" t="s">
        <v>78</v>
      </c>
      <c r="GE158" s="12" t="s">
        <v>78</v>
      </c>
      <c r="GF158" s="12" t="s">
        <v>78</v>
      </c>
      <c r="GG158" s="12" t="s">
        <v>78</v>
      </c>
      <c r="GH158" s="12" t="s">
        <v>78</v>
      </c>
      <c r="GI158" s="12" t="s">
        <v>78</v>
      </c>
      <c r="GJ158" s="12" t="s">
        <v>78</v>
      </c>
      <c r="GK158" s="12" t="s">
        <v>78</v>
      </c>
      <c r="GL158" s="12" t="s">
        <v>78</v>
      </c>
      <c r="GM158" s="12" t="s">
        <v>78</v>
      </c>
      <c r="GN158" s="12" t="s">
        <v>78</v>
      </c>
      <c r="GO158" s="12" t="s">
        <v>78</v>
      </c>
      <c r="GP158" s="12" t="s">
        <v>78</v>
      </c>
      <c r="GQ158" s="12" t="s">
        <v>78</v>
      </c>
      <c r="GR158" s="12" t="s">
        <v>78</v>
      </c>
      <c r="GS158" s="12" t="s">
        <v>78</v>
      </c>
      <c r="GT158" s="12" t="s">
        <v>78</v>
      </c>
      <c r="GU158" s="12" t="s">
        <v>78</v>
      </c>
      <c r="GV158" s="12">
        <v>21</v>
      </c>
      <c r="GW158" s="12">
        <v>43</v>
      </c>
      <c r="GX158" s="12">
        <v>28</v>
      </c>
      <c r="GY158" s="12">
        <v>28</v>
      </c>
      <c r="GZ158" s="12">
        <v>46</v>
      </c>
      <c r="HA158" s="12">
        <v>51</v>
      </c>
      <c r="HB158" s="12">
        <v>57</v>
      </c>
      <c r="HC158" s="12">
        <v>49</v>
      </c>
      <c r="HD158" s="12">
        <v>29</v>
      </c>
      <c r="HE158" s="12">
        <v>29</v>
      </c>
      <c r="HF158" s="12">
        <v>33</v>
      </c>
      <c r="HG158" s="12">
        <v>33</v>
      </c>
      <c r="HH158" s="12">
        <v>33</v>
      </c>
      <c r="HI158" s="12">
        <v>31</v>
      </c>
      <c r="HJ158" s="12">
        <v>39</v>
      </c>
      <c r="HK158" s="12">
        <v>41</v>
      </c>
      <c r="HL158" s="12">
        <v>40</v>
      </c>
      <c r="HM158" s="12">
        <v>45</v>
      </c>
      <c r="HN158" s="12">
        <v>51</v>
      </c>
      <c r="HO158" s="12">
        <v>54</v>
      </c>
      <c r="HP158" s="12">
        <v>51</v>
      </c>
      <c r="HQ158" s="12">
        <v>61</v>
      </c>
      <c r="HR158" s="12">
        <v>48</v>
      </c>
      <c r="HS158" s="12">
        <v>28</v>
      </c>
      <c r="HT158" s="12">
        <v>23</v>
      </c>
      <c r="HU158" s="12">
        <v>30</v>
      </c>
      <c r="HV158" s="12">
        <v>22</v>
      </c>
      <c r="HW158" s="12">
        <v>24</v>
      </c>
      <c r="HX158" s="12">
        <v>34</v>
      </c>
      <c r="HY158" s="12">
        <v>36</v>
      </c>
      <c r="HZ158" s="12">
        <v>29</v>
      </c>
      <c r="IA158" s="12">
        <v>30</v>
      </c>
      <c r="IB158" s="12">
        <v>27</v>
      </c>
      <c r="IC158" s="12">
        <v>30</v>
      </c>
      <c r="ID158" s="12">
        <v>25</v>
      </c>
      <c r="IE158" s="12">
        <v>39</v>
      </c>
      <c r="IF158" s="12">
        <v>35</v>
      </c>
      <c r="IG158" s="12">
        <v>41</v>
      </c>
      <c r="IH158" s="12">
        <v>24</v>
      </c>
      <c r="II158" s="12">
        <v>24</v>
      </c>
      <c r="IJ158" s="12">
        <v>24</v>
      </c>
      <c r="IK158" s="12">
        <v>23</v>
      </c>
      <c r="IL158" s="12">
        <v>37</v>
      </c>
      <c r="IM158" s="12">
        <v>28</v>
      </c>
      <c r="IN158" s="12">
        <v>32</v>
      </c>
      <c r="IO158" s="12">
        <v>17</v>
      </c>
      <c r="IP158" s="12">
        <v>23</v>
      </c>
      <c r="IQ158" s="17">
        <v>33</v>
      </c>
      <c r="IR158" s="26">
        <f t="shared" si="62"/>
        <v>73</v>
      </c>
      <c r="IU158" s="7"/>
    </row>
    <row r="159" spans="1:255" ht="12.75" customHeight="1" x14ac:dyDescent="0.2">
      <c r="A159" s="26">
        <v>2013</v>
      </c>
      <c r="B159" s="26">
        <v>100051003</v>
      </c>
      <c r="C159" s="88">
        <f>INDEX(Sites!$A:$N,MATCH($B159,Sites!$A:$A,0),2)</f>
        <v>38.7791</v>
      </c>
      <c r="D159" s="26" t="str">
        <f>INDEX(Sites!$A:$N,MATCH($B159,Sites!$A:$A,0),4)</f>
        <v>DE</v>
      </c>
      <c r="E159" s="26" t="str">
        <f>INDEX(Sites!$A:$N,MATCH($B159,Sites!$A:$A,0),10)</f>
        <v>0.0</v>
      </c>
      <c r="F159" s="148" t="str">
        <f>INDEX(Sites!$A:$N,MATCH($B159,Sites!$A:$A,0),6)</f>
        <v>Sussex (LEWES)</v>
      </c>
      <c r="G159" s="18">
        <v>33</v>
      </c>
      <c r="H159" s="12">
        <v>38</v>
      </c>
      <c r="I159" s="12">
        <v>40</v>
      </c>
      <c r="J159" s="12">
        <v>41</v>
      </c>
      <c r="K159" s="12">
        <v>39</v>
      </c>
      <c r="L159" s="12">
        <v>40</v>
      </c>
      <c r="M159" s="12">
        <v>39</v>
      </c>
      <c r="N159" s="12">
        <v>40</v>
      </c>
      <c r="O159" s="12">
        <v>42</v>
      </c>
      <c r="P159" s="12">
        <v>41</v>
      </c>
      <c r="Q159" s="12">
        <v>41</v>
      </c>
      <c r="R159" s="12">
        <v>41</v>
      </c>
      <c r="S159" s="12">
        <v>39</v>
      </c>
      <c r="T159" s="12">
        <v>40</v>
      </c>
      <c r="U159" s="12">
        <v>44</v>
      </c>
      <c r="V159" s="12">
        <v>40</v>
      </c>
      <c r="W159" s="12">
        <v>38</v>
      </c>
      <c r="X159" s="12">
        <v>42</v>
      </c>
      <c r="Y159" s="12">
        <v>32</v>
      </c>
      <c r="Z159" s="12">
        <v>46</v>
      </c>
      <c r="AA159" s="12">
        <v>38</v>
      </c>
      <c r="AB159" s="12">
        <v>35</v>
      </c>
      <c r="AC159" s="12">
        <v>44</v>
      </c>
      <c r="AD159" s="12">
        <v>43</v>
      </c>
      <c r="AE159" s="12">
        <v>43</v>
      </c>
      <c r="AF159" s="12">
        <v>42</v>
      </c>
      <c r="AG159" s="12">
        <v>43</v>
      </c>
      <c r="AH159" s="12" t="s">
        <v>78</v>
      </c>
      <c r="AI159" s="12">
        <v>40</v>
      </c>
      <c r="AJ159" s="12">
        <v>53</v>
      </c>
      <c r="AK159" s="12">
        <v>55</v>
      </c>
      <c r="AL159" s="12">
        <v>47</v>
      </c>
      <c r="AM159" s="12">
        <v>46</v>
      </c>
      <c r="AN159" s="12">
        <v>51</v>
      </c>
      <c r="AO159" s="12">
        <v>53</v>
      </c>
      <c r="AP159" s="12">
        <v>57</v>
      </c>
      <c r="AQ159" s="12">
        <v>50</v>
      </c>
      <c r="AR159" s="12">
        <v>53</v>
      </c>
      <c r="AS159" s="12">
        <v>55</v>
      </c>
      <c r="AT159" s="12">
        <v>61</v>
      </c>
      <c r="AU159" s="12">
        <v>57</v>
      </c>
      <c r="AV159" s="12">
        <v>46</v>
      </c>
      <c r="AW159" s="12">
        <v>31</v>
      </c>
      <c r="AX159" s="12">
        <v>49</v>
      </c>
      <c r="AY159" s="12">
        <v>46</v>
      </c>
      <c r="AZ159" s="12">
        <v>46</v>
      </c>
      <c r="BA159" s="12">
        <v>47</v>
      </c>
      <c r="BB159" s="12">
        <v>45</v>
      </c>
      <c r="BC159" s="12">
        <v>42</v>
      </c>
      <c r="BD159" s="12">
        <v>35</v>
      </c>
      <c r="BE159" s="12">
        <v>48</v>
      </c>
      <c r="BF159" s="12">
        <v>49</v>
      </c>
      <c r="BG159" s="12">
        <v>43</v>
      </c>
      <c r="BH159" s="12">
        <v>41</v>
      </c>
      <c r="BI159" s="12">
        <v>44</v>
      </c>
      <c r="BJ159" s="12">
        <v>55</v>
      </c>
      <c r="BK159" s="12">
        <v>62</v>
      </c>
      <c r="BL159" s="12">
        <v>64</v>
      </c>
      <c r="BM159" s="12">
        <v>75</v>
      </c>
      <c r="BN159" s="12">
        <v>60</v>
      </c>
      <c r="BO159" s="12">
        <v>55</v>
      </c>
      <c r="BP159" s="12">
        <v>50</v>
      </c>
      <c r="BQ159" s="12">
        <v>41</v>
      </c>
      <c r="BR159" s="12">
        <v>44</v>
      </c>
      <c r="BS159" s="12">
        <v>54</v>
      </c>
      <c r="BT159" s="12">
        <v>55</v>
      </c>
      <c r="BU159" s="12" t="s">
        <v>78</v>
      </c>
      <c r="BV159" s="12" t="s">
        <v>78</v>
      </c>
      <c r="BW159" s="12">
        <v>49</v>
      </c>
      <c r="BX159" s="12">
        <v>52</v>
      </c>
      <c r="BY159" s="12">
        <v>59</v>
      </c>
      <c r="BZ159" s="12">
        <v>47</v>
      </c>
      <c r="CA159" s="12">
        <v>49</v>
      </c>
      <c r="CB159" s="12">
        <v>50</v>
      </c>
      <c r="CC159" s="12">
        <v>48</v>
      </c>
      <c r="CD159" s="12">
        <v>61</v>
      </c>
      <c r="CE159" s="12">
        <v>72</v>
      </c>
      <c r="CF159" s="12">
        <v>60</v>
      </c>
      <c r="CG159" s="12">
        <v>52</v>
      </c>
      <c r="CH159" s="12">
        <v>45</v>
      </c>
      <c r="CI159" s="12">
        <v>35</v>
      </c>
      <c r="CJ159" s="12">
        <v>42</v>
      </c>
      <c r="CK159" s="12">
        <v>39</v>
      </c>
      <c r="CL159" s="12">
        <v>25</v>
      </c>
      <c r="CM159" s="12">
        <v>27</v>
      </c>
      <c r="CN159" s="12">
        <v>40</v>
      </c>
      <c r="CO159" s="12">
        <v>45</v>
      </c>
      <c r="CP159" s="12">
        <v>47</v>
      </c>
      <c r="CQ159" s="12">
        <v>46</v>
      </c>
      <c r="CR159" s="12">
        <v>58</v>
      </c>
      <c r="CS159" s="12">
        <v>60</v>
      </c>
      <c r="CT159" s="12">
        <v>49</v>
      </c>
      <c r="CU159" s="12">
        <v>40</v>
      </c>
      <c r="CV159" s="12">
        <v>34</v>
      </c>
      <c r="CW159" s="12">
        <v>27</v>
      </c>
      <c r="CX159" s="12">
        <v>56</v>
      </c>
      <c r="CY159" s="12">
        <v>55</v>
      </c>
      <c r="CZ159" s="12">
        <v>49</v>
      </c>
      <c r="DA159" s="12">
        <v>26</v>
      </c>
      <c r="DB159" s="12">
        <v>31</v>
      </c>
      <c r="DC159" s="12">
        <v>55</v>
      </c>
      <c r="DD159" s="12">
        <v>25</v>
      </c>
      <c r="DE159" s="12">
        <v>51</v>
      </c>
      <c r="DF159" s="12">
        <v>67</v>
      </c>
      <c r="DG159" s="12">
        <v>55</v>
      </c>
      <c r="DH159" s="12">
        <v>47</v>
      </c>
      <c r="DI159" s="12">
        <v>50</v>
      </c>
      <c r="DJ159" s="12">
        <v>49</v>
      </c>
      <c r="DK159" s="12">
        <v>42</v>
      </c>
      <c r="DL159" s="12">
        <v>53</v>
      </c>
      <c r="DM159" s="12">
        <v>43</v>
      </c>
      <c r="DN159" s="12">
        <v>47</v>
      </c>
      <c r="DO159" s="12">
        <v>38</v>
      </c>
      <c r="DP159" s="12">
        <v>51</v>
      </c>
      <c r="DQ159" s="12">
        <v>25</v>
      </c>
      <c r="DR159" s="12">
        <v>43</v>
      </c>
      <c r="DS159" s="12">
        <v>62</v>
      </c>
      <c r="DT159" s="12">
        <v>49</v>
      </c>
      <c r="DU159" s="12" t="s">
        <v>78</v>
      </c>
      <c r="DV159" s="12" t="s">
        <v>78</v>
      </c>
      <c r="DW159" s="12">
        <v>44</v>
      </c>
      <c r="DX159" s="12">
        <v>30</v>
      </c>
      <c r="DY159" s="12">
        <v>27</v>
      </c>
      <c r="DZ159" s="12">
        <v>24</v>
      </c>
      <c r="EA159" s="12">
        <v>17</v>
      </c>
      <c r="EB159" s="12">
        <v>15</v>
      </c>
      <c r="EC159" s="12">
        <v>19</v>
      </c>
      <c r="ED159" s="12">
        <v>25</v>
      </c>
      <c r="EE159" s="12">
        <v>26</v>
      </c>
      <c r="EF159" s="12">
        <v>37</v>
      </c>
      <c r="EG159" s="12">
        <v>45</v>
      </c>
      <c r="EH159" s="12">
        <v>42</v>
      </c>
      <c r="EI159" s="12">
        <v>36</v>
      </c>
      <c r="EJ159" s="12">
        <v>38</v>
      </c>
      <c r="EK159" s="12">
        <v>27</v>
      </c>
      <c r="EL159" s="12">
        <v>16</v>
      </c>
      <c r="EM159" s="12">
        <v>45</v>
      </c>
      <c r="EN159" s="12">
        <v>81</v>
      </c>
      <c r="EO159" s="12">
        <v>75</v>
      </c>
      <c r="EP159" s="12">
        <v>67</v>
      </c>
      <c r="EQ159" s="12">
        <v>62</v>
      </c>
      <c r="ER159" s="12">
        <v>47</v>
      </c>
      <c r="ES159" s="12">
        <v>51</v>
      </c>
      <c r="ET159" s="12">
        <v>43</v>
      </c>
      <c r="EU159" s="12">
        <v>52</v>
      </c>
      <c r="EV159" s="12">
        <v>63</v>
      </c>
      <c r="EW159" s="12">
        <v>24</v>
      </c>
      <c r="EX159" s="12">
        <v>54</v>
      </c>
      <c r="EY159" s="12">
        <v>53</v>
      </c>
      <c r="EZ159" s="12">
        <v>37</v>
      </c>
      <c r="FA159" s="12">
        <v>50</v>
      </c>
      <c r="FB159" s="12">
        <v>53</v>
      </c>
      <c r="FC159" s="12">
        <v>56</v>
      </c>
      <c r="FD159" s="12">
        <v>47</v>
      </c>
      <c r="FE159" s="12">
        <v>50</v>
      </c>
      <c r="FF159" s="12">
        <v>39</v>
      </c>
      <c r="FG159" s="12">
        <v>40</v>
      </c>
      <c r="FH159" s="12">
        <v>46</v>
      </c>
      <c r="FI159" s="12">
        <v>41</v>
      </c>
      <c r="FJ159" s="12">
        <v>42</v>
      </c>
      <c r="FK159" s="12">
        <v>32</v>
      </c>
      <c r="FL159" s="12">
        <v>45</v>
      </c>
      <c r="FM159" s="12">
        <v>47</v>
      </c>
      <c r="FN159" s="12">
        <v>38</v>
      </c>
      <c r="FO159" s="12">
        <v>47</v>
      </c>
      <c r="FP159" s="12">
        <v>43</v>
      </c>
      <c r="FQ159" s="12">
        <v>36</v>
      </c>
      <c r="FR159" s="12">
        <v>41</v>
      </c>
      <c r="FS159" s="12">
        <v>53</v>
      </c>
      <c r="FT159" s="12">
        <v>53</v>
      </c>
      <c r="FU159" s="12">
        <v>50</v>
      </c>
      <c r="FV159" s="12">
        <v>39</v>
      </c>
      <c r="FW159" s="12">
        <v>41</v>
      </c>
      <c r="FX159" s="12">
        <v>43</v>
      </c>
      <c r="FY159" s="12">
        <v>45</v>
      </c>
      <c r="FZ159" s="12">
        <v>45</v>
      </c>
      <c r="GA159" s="12">
        <v>40</v>
      </c>
      <c r="GB159" s="12">
        <v>44</v>
      </c>
      <c r="GC159" s="12">
        <v>46</v>
      </c>
      <c r="GD159" s="12">
        <v>62</v>
      </c>
      <c r="GE159" s="12">
        <v>46</v>
      </c>
      <c r="GF159" s="12">
        <v>51</v>
      </c>
      <c r="GG159" s="12">
        <v>41</v>
      </c>
      <c r="GH159" s="12">
        <v>42</v>
      </c>
      <c r="GI159" s="12">
        <v>40</v>
      </c>
      <c r="GJ159" s="12">
        <v>37</v>
      </c>
      <c r="GK159" s="12">
        <v>50</v>
      </c>
      <c r="GL159" s="12">
        <v>43</v>
      </c>
      <c r="GM159" s="12">
        <v>59</v>
      </c>
      <c r="GN159" s="12">
        <v>45</v>
      </c>
      <c r="GO159" s="12">
        <v>51</v>
      </c>
      <c r="GP159" s="12">
        <v>61</v>
      </c>
      <c r="GQ159" s="12">
        <v>30</v>
      </c>
      <c r="GR159" s="12">
        <v>52</v>
      </c>
      <c r="GS159" s="12">
        <v>56</v>
      </c>
      <c r="GT159" s="12">
        <v>55</v>
      </c>
      <c r="GU159" s="12">
        <v>37</v>
      </c>
      <c r="GV159" s="12">
        <v>26</v>
      </c>
      <c r="GW159" s="12">
        <v>38</v>
      </c>
      <c r="GX159" s="12">
        <v>41</v>
      </c>
      <c r="GY159" s="12">
        <v>39</v>
      </c>
      <c r="GZ159" s="12">
        <v>43</v>
      </c>
      <c r="HA159" s="12">
        <v>46</v>
      </c>
      <c r="HB159" s="12">
        <v>49</v>
      </c>
      <c r="HC159" s="12">
        <v>43</v>
      </c>
      <c r="HD159" s="12">
        <v>33</v>
      </c>
      <c r="HE159" s="12">
        <v>34</v>
      </c>
      <c r="HF159" s="12">
        <v>37</v>
      </c>
      <c r="HG159" s="12">
        <v>39</v>
      </c>
      <c r="HH159" s="12">
        <v>40</v>
      </c>
      <c r="HI159" s="12">
        <v>40</v>
      </c>
      <c r="HJ159" s="12">
        <v>38</v>
      </c>
      <c r="HK159" s="12">
        <v>42</v>
      </c>
      <c r="HL159" s="12">
        <v>48</v>
      </c>
      <c r="HM159" s="12">
        <v>52</v>
      </c>
      <c r="HN159" s="12">
        <v>56</v>
      </c>
      <c r="HO159" s="12" t="s">
        <v>78</v>
      </c>
      <c r="HP159" s="12" t="s">
        <v>78</v>
      </c>
      <c r="HQ159" s="12">
        <v>61</v>
      </c>
      <c r="HR159" s="12">
        <v>48</v>
      </c>
      <c r="HS159" s="12">
        <v>33</v>
      </c>
      <c r="HT159" s="12">
        <v>33</v>
      </c>
      <c r="HU159" s="12">
        <v>35</v>
      </c>
      <c r="HV159" s="12">
        <v>32</v>
      </c>
      <c r="HW159" s="12">
        <v>33</v>
      </c>
      <c r="HX159" s="12">
        <v>34</v>
      </c>
      <c r="HY159" s="12">
        <v>40</v>
      </c>
      <c r="HZ159" s="12">
        <v>40</v>
      </c>
      <c r="IA159" s="12">
        <v>42</v>
      </c>
      <c r="IB159" s="12">
        <v>37</v>
      </c>
      <c r="IC159" s="12">
        <v>33</v>
      </c>
      <c r="ID159" s="12">
        <v>36</v>
      </c>
      <c r="IE159" s="12">
        <v>34</v>
      </c>
      <c r="IF159" s="12">
        <v>36</v>
      </c>
      <c r="IG159" s="12">
        <v>44</v>
      </c>
      <c r="IH159" s="12">
        <v>36</v>
      </c>
      <c r="II159" s="12">
        <v>34</v>
      </c>
      <c r="IJ159" s="12">
        <v>28</v>
      </c>
      <c r="IK159" s="12">
        <v>26</v>
      </c>
      <c r="IL159" s="12">
        <v>39</v>
      </c>
      <c r="IM159" s="12">
        <v>33</v>
      </c>
      <c r="IN159" s="12">
        <v>43</v>
      </c>
      <c r="IO159" s="12">
        <v>34</v>
      </c>
      <c r="IP159" s="12">
        <v>27</v>
      </c>
      <c r="IQ159" s="17">
        <v>45</v>
      </c>
      <c r="IR159" s="26">
        <f t="shared" si="62"/>
        <v>81</v>
      </c>
      <c r="IU159" s="7"/>
    </row>
    <row r="160" spans="1:255" ht="12.75" customHeight="1" x14ac:dyDescent="0.2">
      <c r="A160" s="26">
        <v>2013</v>
      </c>
      <c r="B160" s="26">
        <v>100051002</v>
      </c>
      <c r="C160" s="88">
        <f>INDEX(Sites!$A:$N,MATCH($B160,Sites!$A:$A,0),2)</f>
        <v>38.6539</v>
      </c>
      <c r="D160" s="26" t="str">
        <f>INDEX(Sites!$A:$N,MATCH($B160,Sites!$A:$A,0),4)</f>
        <v>DE</v>
      </c>
      <c r="E160" s="26" t="str">
        <f>INDEX(Sites!$A:$N,MATCH($B160,Sites!$A:$A,0),10)</f>
        <v>0.0</v>
      </c>
      <c r="F160" s="148" t="str">
        <f>INDEX(Sites!$A:$N,MATCH($B160,Sites!$A:$A,0),6)</f>
        <v>Sussex (SEAFORD)</v>
      </c>
      <c r="G160" s="18">
        <v>31</v>
      </c>
      <c r="H160" s="12">
        <v>35</v>
      </c>
      <c r="I160" s="12">
        <v>38</v>
      </c>
      <c r="J160" s="12">
        <v>38</v>
      </c>
      <c r="K160" s="12">
        <v>41</v>
      </c>
      <c r="L160" s="12">
        <v>41</v>
      </c>
      <c r="M160" s="12">
        <v>42</v>
      </c>
      <c r="N160" s="12">
        <v>43</v>
      </c>
      <c r="O160" s="12">
        <v>47</v>
      </c>
      <c r="P160" s="12">
        <v>47</v>
      </c>
      <c r="Q160" s="12">
        <v>42</v>
      </c>
      <c r="R160" s="12">
        <v>41</v>
      </c>
      <c r="S160" s="12">
        <v>41</v>
      </c>
      <c r="T160" s="12">
        <v>43</v>
      </c>
      <c r="U160" s="12">
        <v>44</v>
      </c>
      <c r="V160" s="12">
        <v>42</v>
      </c>
      <c r="W160" s="12">
        <v>36</v>
      </c>
      <c r="X160" s="12">
        <v>40</v>
      </c>
      <c r="Y160" s="12">
        <v>35</v>
      </c>
      <c r="Z160" s="12">
        <v>41</v>
      </c>
      <c r="AA160" s="12">
        <v>31</v>
      </c>
      <c r="AB160" s="12">
        <v>32</v>
      </c>
      <c r="AC160" s="12">
        <v>38</v>
      </c>
      <c r="AD160" s="12">
        <v>31</v>
      </c>
      <c r="AE160" s="12">
        <v>30</v>
      </c>
      <c r="AF160" s="12">
        <v>42</v>
      </c>
      <c r="AG160" s="12">
        <v>41</v>
      </c>
      <c r="AH160" s="12">
        <v>38</v>
      </c>
      <c r="AI160" s="12">
        <v>47</v>
      </c>
      <c r="AJ160" s="12">
        <v>56</v>
      </c>
      <c r="AK160" s="12">
        <v>53</v>
      </c>
      <c r="AL160" s="12">
        <v>49</v>
      </c>
      <c r="AM160" s="12">
        <v>50</v>
      </c>
      <c r="AN160" s="12">
        <v>50</v>
      </c>
      <c r="AO160" s="12">
        <v>51</v>
      </c>
      <c r="AP160" s="12">
        <v>53</v>
      </c>
      <c r="AQ160" s="12">
        <v>49</v>
      </c>
      <c r="AR160" s="12">
        <v>56</v>
      </c>
      <c r="AS160" s="12">
        <v>55</v>
      </c>
      <c r="AT160" s="12">
        <v>58</v>
      </c>
      <c r="AU160" s="12">
        <v>56</v>
      </c>
      <c r="AV160" s="12">
        <v>51</v>
      </c>
      <c r="AW160" s="12">
        <v>32</v>
      </c>
      <c r="AX160" s="12">
        <v>51</v>
      </c>
      <c r="AY160" s="12">
        <v>52</v>
      </c>
      <c r="AZ160" s="12">
        <v>49</v>
      </c>
      <c r="BA160" s="12">
        <v>48</v>
      </c>
      <c r="BB160" s="12">
        <v>46</v>
      </c>
      <c r="BC160" s="12">
        <v>42</v>
      </c>
      <c r="BD160" s="12">
        <v>35</v>
      </c>
      <c r="BE160" s="12">
        <v>48</v>
      </c>
      <c r="BF160" s="12">
        <v>49</v>
      </c>
      <c r="BG160" s="12">
        <v>38</v>
      </c>
      <c r="BH160" s="12">
        <v>37</v>
      </c>
      <c r="BI160" s="12">
        <v>45</v>
      </c>
      <c r="BJ160" s="12">
        <v>55</v>
      </c>
      <c r="BK160" s="12">
        <v>60</v>
      </c>
      <c r="BL160" s="12">
        <v>65</v>
      </c>
      <c r="BM160" s="12">
        <v>68</v>
      </c>
      <c r="BN160" s="12">
        <v>52</v>
      </c>
      <c r="BO160" s="12">
        <v>50</v>
      </c>
      <c r="BP160" s="12">
        <v>48</v>
      </c>
      <c r="BQ160" s="12">
        <v>41</v>
      </c>
      <c r="BR160" s="12">
        <v>43</v>
      </c>
      <c r="BS160" s="12">
        <v>45</v>
      </c>
      <c r="BT160" s="12">
        <v>51</v>
      </c>
      <c r="BU160" s="12">
        <v>35</v>
      </c>
      <c r="BV160" s="12">
        <v>30</v>
      </c>
      <c r="BW160" s="12" t="s">
        <v>78</v>
      </c>
      <c r="BX160" s="12" t="s">
        <v>78</v>
      </c>
      <c r="BY160" s="12" t="s">
        <v>78</v>
      </c>
      <c r="BZ160" s="12" t="s">
        <v>78</v>
      </c>
      <c r="CA160" s="12" t="s">
        <v>78</v>
      </c>
      <c r="CB160" s="12" t="s">
        <v>78</v>
      </c>
      <c r="CC160" s="12">
        <v>51</v>
      </c>
      <c r="CD160" s="12">
        <v>63</v>
      </c>
      <c r="CE160" s="12">
        <v>71</v>
      </c>
      <c r="CF160" s="12">
        <v>62</v>
      </c>
      <c r="CG160" s="12">
        <v>49</v>
      </c>
      <c r="CH160" s="12">
        <v>38</v>
      </c>
      <c r="CI160" s="12">
        <v>35</v>
      </c>
      <c r="CJ160" s="12">
        <v>42</v>
      </c>
      <c r="CK160" s="12">
        <v>40</v>
      </c>
      <c r="CL160" s="12" t="s">
        <v>78</v>
      </c>
      <c r="CM160" s="12">
        <v>29</v>
      </c>
      <c r="CN160" s="12">
        <v>41</v>
      </c>
      <c r="CO160" s="12">
        <v>48</v>
      </c>
      <c r="CP160" s="12">
        <v>49</v>
      </c>
      <c r="CQ160" s="12">
        <v>48</v>
      </c>
      <c r="CR160" s="12">
        <v>56</v>
      </c>
      <c r="CS160" s="12">
        <v>56</v>
      </c>
      <c r="CT160" s="12">
        <v>49</v>
      </c>
      <c r="CU160" s="12">
        <v>40</v>
      </c>
      <c r="CV160" s="12">
        <v>33</v>
      </c>
      <c r="CW160" s="12">
        <v>34</v>
      </c>
      <c r="CX160" s="12">
        <v>56</v>
      </c>
      <c r="CY160" s="12">
        <v>64</v>
      </c>
      <c r="CZ160" s="12">
        <v>48</v>
      </c>
      <c r="DA160" s="12">
        <v>26</v>
      </c>
      <c r="DB160" s="12">
        <v>41</v>
      </c>
      <c r="DC160" s="12">
        <v>51</v>
      </c>
      <c r="DD160" s="12">
        <v>23</v>
      </c>
      <c r="DE160" s="12">
        <v>54</v>
      </c>
      <c r="DF160" s="12">
        <v>70</v>
      </c>
      <c r="DG160" s="12">
        <v>51</v>
      </c>
      <c r="DH160" s="12">
        <v>48</v>
      </c>
      <c r="DI160" s="12">
        <v>56</v>
      </c>
      <c r="DJ160" s="12">
        <v>49</v>
      </c>
      <c r="DK160" s="12">
        <v>44</v>
      </c>
      <c r="DL160" s="12">
        <v>45</v>
      </c>
      <c r="DM160" s="12">
        <v>41</v>
      </c>
      <c r="DN160" s="12">
        <v>51</v>
      </c>
      <c r="DO160" s="12">
        <v>42</v>
      </c>
      <c r="DP160" s="12">
        <v>43</v>
      </c>
      <c r="DQ160" s="12">
        <v>28</v>
      </c>
      <c r="DR160" s="12">
        <v>41</v>
      </c>
      <c r="DS160" s="12">
        <v>63</v>
      </c>
      <c r="DT160" s="12">
        <v>49</v>
      </c>
      <c r="DU160" s="12">
        <v>44</v>
      </c>
      <c r="DV160" s="12">
        <v>51</v>
      </c>
      <c r="DW160" s="12">
        <v>47</v>
      </c>
      <c r="DX160" s="12">
        <v>33</v>
      </c>
      <c r="DY160" s="12">
        <v>26</v>
      </c>
      <c r="DZ160" s="12">
        <v>26</v>
      </c>
      <c r="EA160" s="12">
        <v>18</v>
      </c>
      <c r="EB160" s="12">
        <v>15</v>
      </c>
      <c r="EC160" s="12">
        <v>21</v>
      </c>
      <c r="ED160" s="12">
        <v>27</v>
      </c>
      <c r="EE160" s="12">
        <v>25</v>
      </c>
      <c r="EF160" s="12">
        <v>37</v>
      </c>
      <c r="EG160" s="12">
        <v>44</v>
      </c>
      <c r="EH160" s="12">
        <v>42</v>
      </c>
      <c r="EI160" s="12">
        <v>37</v>
      </c>
      <c r="EJ160" s="12">
        <v>46</v>
      </c>
      <c r="EK160" s="12">
        <v>24</v>
      </c>
      <c r="EL160" s="12">
        <v>16</v>
      </c>
      <c r="EM160" s="12">
        <v>46</v>
      </c>
      <c r="EN160" s="12">
        <v>64</v>
      </c>
      <c r="EO160" s="12">
        <v>54</v>
      </c>
      <c r="EP160" s="12">
        <v>61</v>
      </c>
      <c r="EQ160" s="12">
        <v>60</v>
      </c>
      <c r="ER160" s="12">
        <v>43</v>
      </c>
      <c r="ES160" s="12">
        <v>49</v>
      </c>
      <c r="ET160" s="12">
        <v>40</v>
      </c>
      <c r="EU160" s="12" t="s">
        <v>78</v>
      </c>
      <c r="EV160" s="12" t="s">
        <v>78</v>
      </c>
      <c r="EW160" s="12" t="s">
        <v>78</v>
      </c>
      <c r="EX160" s="12" t="s">
        <v>78</v>
      </c>
      <c r="EY160" s="12" t="s">
        <v>78</v>
      </c>
      <c r="EZ160" s="12" t="s">
        <v>78</v>
      </c>
      <c r="FA160" s="12" t="s">
        <v>78</v>
      </c>
      <c r="FB160" s="12" t="s">
        <v>78</v>
      </c>
      <c r="FC160" s="12">
        <v>53</v>
      </c>
      <c r="FD160" s="12">
        <v>39</v>
      </c>
      <c r="FE160" s="12">
        <v>52</v>
      </c>
      <c r="FF160" s="12">
        <v>41</v>
      </c>
      <c r="FG160" s="12">
        <v>37</v>
      </c>
      <c r="FH160" s="12">
        <v>39</v>
      </c>
      <c r="FI160" s="12">
        <v>32</v>
      </c>
      <c r="FJ160" s="12">
        <v>37</v>
      </c>
      <c r="FK160" s="12">
        <v>33</v>
      </c>
      <c r="FL160" s="12">
        <v>43</v>
      </c>
      <c r="FM160" s="12">
        <v>38</v>
      </c>
      <c r="FN160" s="12">
        <v>44</v>
      </c>
      <c r="FO160" s="12">
        <v>49</v>
      </c>
      <c r="FP160" s="12">
        <v>47</v>
      </c>
      <c r="FQ160" s="12">
        <v>34</v>
      </c>
      <c r="FR160" s="12">
        <v>38</v>
      </c>
      <c r="FS160" s="12">
        <v>53</v>
      </c>
      <c r="FT160" s="12">
        <v>47</v>
      </c>
      <c r="FU160" s="12">
        <v>46</v>
      </c>
      <c r="FV160" s="12">
        <v>36</v>
      </c>
      <c r="FW160" s="12">
        <v>39</v>
      </c>
      <c r="FX160" s="12">
        <v>45</v>
      </c>
      <c r="FY160" s="12">
        <v>53</v>
      </c>
      <c r="FZ160" s="12">
        <v>42</v>
      </c>
      <c r="GA160" s="12">
        <v>40</v>
      </c>
      <c r="GB160" s="12">
        <v>40</v>
      </c>
      <c r="GC160" s="12">
        <v>46</v>
      </c>
      <c r="GD160" s="12">
        <v>61</v>
      </c>
      <c r="GE160" s="12">
        <v>47</v>
      </c>
      <c r="GF160" s="12">
        <v>49</v>
      </c>
      <c r="GG160" s="12">
        <v>45</v>
      </c>
      <c r="GH160" s="12">
        <v>42</v>
      </c>
      <c r="GI160" s="12">
        <v>45</v>
      </c>
      <c r="GJ160" s="12">
        <v>42</v>
      </c>
      <c r="GK160" s="12">
        <v>57</v>
      </c>
      <c r="GL160" s="12">
        <v>44</v>
      </c>
      <c r="GM160" s="12">
        <v>64</v>
      </c>
      <c r="GN160" s="12">
        <v>43</v>
      </c>
      <c r="GO160" s="12">
        <v>52</v>
      </c>
      <c r="GP160" s="12">
        <v>64</v>
      </c>
      <c r="GQ160" s="12">
        <v>32</v>
      </c>
      <c r="GR160" s="12">
        <v>53</v>
      </c>
      <c r="GS160" s="12">
        <v>60</v>
      </c>
      <c r="GT160" s="12">
        <v>58</v>
      </c>
      <c r="GU160" s="12">
        <v>38</v>
      </c>
      <c r="GV160" s="12">
        <v>27</v>
      </c>
      <c r="GW160" s="12">
        <v>39</v>
      </c>
      <c r="GX160" s="12">
        <v>34</v>
      </c>
      <c r="GY160" s="12">
        <v>37</v>
      </c>
      <c r="GZ160" s="12">
        <v>42</v>
      </c>
      <c r="HA160" s="12">
        <v>47</v>
      </c>
      <c r="HB160" s="12">
        <v>51</v>
      </c>
      <c r="HC160" s="12">
        <v>46</v>
      </c>
      <c r="HD160" s="12">
        <v>33</v>
      </c>
      <c r="HE160" s="12">
        <v>33</v>
      </c>
      <c r="HF160" s="12">
        <v>39</v>
      </c>
      <c r="HG160" s="12">
        <v>42</v>
      </c>
      <c r="HH160" s="12">
        <v>40</v>
      </c>
      <c r="HI160" s="12">
        <v>37</v>
      </c>
      <c r="HJ160" s="12">
        <v>35</v>
      </c>
      <c r="HK160" s="12">
        <v>39</v>
      </c>
      <c r="HL160" s="12">
        <v>47</v>
      </c>
      <c r="HM160" s="12">
        <v>50</v>
      </c>
      <c r="HN160" s="12">
        <v>56</v>
      </c>
      <c r="HO160" s="12">
        <v>50</v>
      </c>
      <c r="HP160" s="12">
        <v>53</v>
      </c>
      <c r="HQ160" s="12">
        <v>53</v>
      </c>
      <c r="HR160" s="12">
        <v>49</v>
      </c>
      <c r="HS160" s="12">
        <v>30</v>
      </c>
      <c r="HT160" s="12">
        <v>25</v>
      </c>
      <c r="HU160" s="12">
        <v>30</v>
      </c>
      <c r="HV160" s="12">
        <v>29</v>
      </c>
      <c r="HW160" s="12">
        <v>30</v>
      </c>
      <c r="HX160" s="12">
        <v>32</v>
      </c>
      <c r="HY160" s="12">
        <v>36</v>
      </c>
      <c r="HZ160" s="12">
        <v>37</v>
      </c>
      <c r="IA160" s="12">
        <v>37</v>
      </c>
      <c r="IB160" s="12">
        <v>35</v>
      </c>
      <c r="IC160" s="12">
        <v>37</v>
      </c>
      <c r="ID160" s="12">
        <v>36</v>
      </c>
      <c r="IE160" s="12">
        <v>30</v>
      </c>
      <c r="IF160" s="12">
        <v>37</v>
      </c>
      <c r="IG160" s="12">
        <v>40</v>
      </c>
      <c r="IH160" s="12">
        <v>32</v>
      </c>
      <c r="II160" s="12">
        <v>27</v>
      </c>
      <c r="IJ160" s="12">
        <v>27</v>
      </c>
      <c r="IK160" s="12">
        <v>25</v>
      </c>
      <c r="IL160" s="12">
        <v>38</v>
      </c>
      <c r="IM160" s="12">
        <v>35</v>
      </c>
      <c r="IN160" s="12">
        <v>42</v>
      </c>
      <c r="IO160" s="12">
        <v>37</v>
      </c>
      <c r="IP160" s="12">
        <v>21</v>
      </c>
      <c r="IQ160" s="17">
        <v>42</v>
      </c>
      <c r="IR160" s="26">
        <f t="shared" si="62"/>
        <v>71</v>
      </c>
      <c r="IU160" s="7"/>
    </row>
    <row r="161" spans="1:255" ht="12.75" customHeight="1" x14ac:dyDescent="0.2">
      <c r="A161" s="26">
        <v>2013</v>
      </c>
      <c r="B161" s="26">
        <v>240150003</v>
      </c>
      <c r="C161" s="88">
        <f>INDEX(Sites!$A:$N,MATCH($B161,Sites!$A:$A,0),2)</f>
        <v>39.701444000000002</v>
      </c>
      <c r="D161" s="26" t="str">
        <f>INDEX(Sites!$A:$N,MATCH($B161,Sites!$A:$A,0),4)</f>
        <v>MD</v>
      </c>
      <c r="E161" s="26" t="str">
        <f>INDEX(Sites!$A:$N,MATCH($B161,Sites!$A:$A,0),10)</f>
        <v>128.0</v>
      </c>
      <c r="F161" s="148" t="str">
        <f>INDEX(Sites!$A:$N,MATCH($B161,Sites!$A:$A,0),6)</f>
        <v>Cecil (Fair Hill)</v>
      </c>
      <c r="G161" s="18" t="s">
        <v>78</v>
      </c>
      <c r="H161" s="12" t="s">
        <v>78</v>
      </c>
      <c r="I161" s="12" t="s">
        <v>78</v>
      </c>
      <c r="J161" s="12" t="s">
        <v>78</v>
      </c>
      <c r="K161" s="12" t="s">
        <v>78</v>
      </c>
      <c r="L161" s="12" t="s">
        <v>78</v>
      </c>
      <c r="M161" s="12" t="s">
        <v>78</v>
      </c>
      <c r="N161" s="12" t="s">
        <v>78</v>
      </c>
      <c r="O161" s="12" t="s">
        <v>78</v>
      </c>
      <c r="P161" s="12" t="s">
        <v>78</v>
      </c>
      <c r="Q161" s="12" t="s">
        <v>78</v>
      </c>
      <c r="R161" s="12" t="s">
        <v>78</v>
      </c>
      <c r="S161" s="12" t="s">
        <v>78</v>
      </c>
      <c r="T161" s="12" t="s">
        <v>78</v>
      </c>
      <c r="U161" s="12" t="s">
        <v>78</v>
      </c>
      <c r="V161" s="12" t="s">
        <v>78</v>
      </c>
      <c r="W161" s="12" t="s">
        <v>78</v>
      </c>
      <c r="X161" s="12" t="s">
        <v>78</v>
      </c>
      <c r="Y161" s="12" t="s">
        <v>78</v>
      </c>
      <c r="Z161" s="12" t="s">
        <v>78</v>
      </c>
      <c r="AA161" s="12" t="s">
        <v>78</v>
      </c>
      <c r="AB161" s="12" t="s">
        <v>78</v>
      </c>
      <c r="AC161" s="12" t="s">
        <v>78</v>
      </c>
      <c r="AD161" s="12" t="s">
        <v>78</v>
      </c>
      <c r="AE161" s="12" t="s">
        <v>78</v>
      </c>
      <c r="AF161" s="12" t="s">
        <v>78</v>
      </c>
      <c r="AG161" s="12" t="s">
        <v>78</v>
      </c>
      <c r="AH161" s="12" t="s">
        <v>78</v>
      </c>
      <c r="AI161" s="12" t="s">
        <v>78</v>
      </c>
      <c r="AJ161" s="12" t="s">
        <v>78</v>
      </c>
      <c r="AK161" s="12" t="s">
        <v>78</v>
      </c>
      <c r="AL161" s="12">
        <v>51</v>
      </c>
      <c r="AM161" s="12">
        <v>48</v>
      </c>
      <c r="AN161" s="12">
        <v>52</v>
      </c>
      <c r="AO161" s="12">
        <v>48</v>
      </c>
      <c r="AP161" s="12">
        <v>56</v>
      </c>
      <c r="AQ161" s="12">
        <v>50</v>
      </c>
      <c r="AR161" s="12">
        <v>58</v>
      </c>
      <c r="AS161" s="12">
        <v>59</v>
      </c>
      <c r="AT161" s="12">
        <v>61</v>
      </c>
      <c r="AU161" s="12">
        <v>60</v>
      </c>
      <c r="AV161" s="12">
        <v>47</v>
      </c>
      <c r="AW161" s="12">
        <v>37</v>
      </c>
      <c r="AX161" s="12">
        <v>46</v>
      </c>
      <c r="AY161" s="12" t="s">
        <v>78</v>
      </c>
      <c r="AZ161" s="12" t="s">
        <v>78</v>
      </c>
      <c r="BA161" s="12" t="s">
        <v>78</v>
      </c>
      <c r="BB161" s="12">
        <v>44</v>
      </c>
      <c r="BC161" s="12">
        <v>41</v>
      </c>
      <c r="BD161" s="12">
        <v>36</v>
      </c>
      <c r="BE161" s="12">
        <v>47</v>
      </c>
      <c r="BF161" s="12">
        <v>51</v>
      </c>
      <c r="BG161" s="12">
        <v>42</v>
      </c>
      <c r="BH161" s="12">
        <v>33</v>
      </c>
      <c r="BI161" s="12">
        <v>49</v>
      </c>
      <c r="BJ161" s="12">
        <v>55</v>
      </c>
      <c r="BK161" s="12">
        <v>59</v>
      </c>
      <c r="BL161" s="12">
        <v>64</v>
      </c>
      <c r="BM161" s="12">
        <v>68</v>
      </c>
      <c r="BN161" s="12">
        <v>53</v>
      </c>
      <c r="BO161" s="12">
        <v>55</v>
      </c>
      <c r="BP161" s="12">
        <v>54</v>
      </c>
      <c r="BQ161" s="12">
        <v>48</v>
      </c>
      <c r="BR161" s="12">
        <v>48</v>
      </c>
      <c r="BS161" s="12">
        <v>49</v>
      </c>
      <c r="BT161" s="12">
        <v>56</v>
      </c>
      <c r="BU161" s="12">
        <v>38</v>
      </c>
      <c r="BV161" s="12">
        <v>30</v>
      </c>
      <c r="BW161" s="12">
        <v>49</v>
      </c>
      <c r="BX161" s="12">
        <v>46</v>
      </c>
      <c r="BY161" s="12">
        <v>60</v>
      </c>
      <c r="BZ161" s="12">
        <v>47</v>
      </c>
      <c r="CA161" s="12">
        <v>45</v>
      </c>
      <c r="CB161" s="12">
        <v>44</v>
      </c>
      <c r="CC161" s="12">
        <v>50</v>
      </c>
      <c r="CD161" s="12">
        <v>53</v>
      </c>
      <c r="CE161" s="12">
        <v>61</v>
      </c>
      <c r="CF161" s="12">
        <v>56</v>
      </c>
      <c r="CG161" s="12">
        <v>50</v>
      </c>
      <c r="CH161" s="12">
        <v>41</v>
      </c>
      <c r="CI161" s="12" t="s">
        <v>78</v>
      </c>
      <c r="CJ161" s="12">
        <v>47</v>
      </c>
      <c r="CK161" s="12">
        <v>52</v>
      </c>
      <c r="CL161" s="12">
        <v>40</v>
      </c>
      <c r="CM161" s="12">
        <v>27</v>
      </c>
      <c r="CN161" s="12">
        <v>37</v>
      </c>
      <c r="CO161" s="12">
        <v>42</v>
      </c>
      <c r="CP161" s="12">
        <v>51</v>
      </c>
      <c r="CQ161" s="12">
        <v>28</v>
      </c>
      <c r="CR161" s="12">
        <v>80</v>
      </c>
      <c r="CS161" s="12">
        <v>72</v>
      </c>
      <c r="CT161" s="12">
        <v>63</v>
      </c>
      <c r="CU161" s="12">
        <v>56</v>
      </c>
      <c r="CV161" s="12">
        <v>40</v>
      </c>
      <c r="CW161" s="12">
        <v>40</v>
      </c>
      <c r="CX161" s="12">
        <v>52</v>
      </c>
      <c r="CY161" s="12">
        <v>60</v>
      </c>
      <c r="CZ161" s="12">
        <v>51</v>
      </c>
      <c r="DA161" s="12">
        <v>24</v>
      </c>
      <c r="DB161" s="12">
        <v>42</v>
      </c>
      <c r="DC161" s="12">
        <v>54</v>
      </c>
      <c r="DD161" s="12">
        <v>31</v>
      </c>
      <c r="DE161" s="12">
        <v>48</v>
      </c>
      <c r="DF161" s="12">
        <v>57</v>
      </c>
      <c r="DG161" s="12">
        <v>53</v>
      </c>
      <c r="DH161" s="12">
        <v>42</v>
      </c>
      <c r="DI161" s="12">
        <v>52</v>
      </c>
      <c r="DJ161" s="12">
        <v>53</v>
      </c>
      <c r="DK161" s="12">
        <v>57</v>
      </c>
      <c r="DL161" s="12">
        <v>36</v>
      </c>
      <c r="DM161" s="12">
        <v>43</v>
      </c>
      <c r="DN161" s="12">
        <v>55</v>
      </c>
      <c r="DO161" s="12">
        <v>66</v>
      </c>
      <c r="DP161" s="12">
        <v>57</v>
      </c>
      <c r="DQ161" s="12">
        <v>29</v>
      </c>
      <c r="DR161" s="12">
        <v>58</v>
      </c>
      <c r="DS161" s="12">
        <v>63</v>
      </c>
      <c r="DT161" s="12">
        <v>76</v>
      </c>
      <c r="DU161" s="12">
        <v>51</v>
      </c>
      <c r="DV161" s="12">
        <v>53</v>
      </c>
      <c r="DW161" s="12">
        <v>70</v>
      </c>
      <c r="DX161" s="12">
        <v>44</v>
      </c>
      <c r="DY161" s="12">
        <v>26</v>
      </c>
      <c r="DZ161" s="12">
        <v>29</v>
      </c>
      <c r="EA161" s="12">
        <v>26</v>
      </c>
      <c r="EB161" s="12">
        <v>25</v>
      </c>
      <c r="EC161" s="12">
        <v>30</v>
      </c>
      <c r="ED161" s="12">
        <v>52</v>
      </c>
      <c r="EE161" s="12">
        <v>45</v>
      </c>
      <c r="EF161" s="12">
        <v>42</v>
      </c>
      <c r="EG161" s="12">
        <v>57</v>
      </c>
      <c r="EH161" s="12">
        <v>58</v>
      </c>
      <c r="EI161" s="12">
        <v>52</v>
      </c>
      <c r="EJ161" s="12">
        <v>37</v>
      </c>
      <c r="EK161" s="12">
        <v>35</v>
      </c>
      <c r="EL161" s="12">
        <v>21</v>
      </c>
      <c r="EM161" s="12">
        <v>54</v>
      </c>
      <c r="EN161" s="12">
        <v>54</v>
      </c>
      <c r="EO161" s="12">
        <v>67</v>
      </c>
      <c r="EP161" s="12">
        <v>61</v>
      </c>
      <c r="EQ161" s="12">
        <v>83</v>
      </c>
      <c r="ER161" s="12">
        <v>50</v>
      </c>
      <c r="ES161" s="12">
        <v>49</v>
      </c>
      <c r="ET161" s="12">
        <v>49</v>
      </c>
      <c r="EU161" s="12">
        <v>43</v>
      </c>
      <c r="EV161" s="12">
        <v>40</v>
      </c>
      <c r="EW161" s="12">
        <v>28</v>
      </c>
      <c r="EX161" s="12">
        <v>49</v>
      </c>
      <c r="EY161" s="12">
        <v>44</v>
      </c>
      <c r="EZ161" s="12">
        <v>39</v>
      </c>
      <c r="FA161" s="12">
        <v>48</v>
      </c>
      <c r="FB161" s="12">
        <v>49</v>
      </c>
      <c r="FC161" s="12">
        <v>56</v>
      </c>
      <c r="FD161" s="12">
        <v>38</v>
      </c>
      <c r="FE161" s="12">
        <v>64</v>
      </c>
      <c r="FF161" s="12">
        <v>36</v>
      </c>
      <c r="FG161" s="12">
        <v>34</v>
      </c>
      <c r="FH161" s="12">
        <v>43</v>
      </c>
      <c r="FI161" s="12">
        <v>36</v>
      </c>
      <c r="FJ161" s="12">
        <v>35</v>
      </c>
      <c r="FK161" s="12">
        <v>36</v>
      </c>
      <c r="FL161" s="12">
        <v>39</v>
      </c>
      <c r="FM161" s="12">
        <v>47</v>
      </c>
      <c r="FN161" s="12">
        <v>51</v>
      </c>
      <c r="FO161" s="12">
        <v>51</v>
      </c>
      <c r="FP161" s="12">
        <v>49</v>
      </c>
      <c r="FQ161" s="12">
        <v>31</v>
      </c>
      <c r="FR161" s="12">
        <v>41</v>
      </c>
      <c r="FS161" s="12">
        <v>56</v>
      </c>
      <c r="FT161" s="12">
        <v>61</v>
      </c>
      <c r="FU161" s="12">
        <v>44</v>
      </c>
      <c r="FV161" s="12">
        <v>44</v>
      </c>
      <c r="FW161" s="12">
        <v>56</v>
      </c>
      <c r="FX161" s="12">
        <v>47</v>
      </c>
      <c r="FY161" s="12">
        <v>49</v>
      </c>
      <c r="FZ161" s="12">
        <v>33</v>
      </c>
      <c r="GA161" s="12">
        <v>41</v>
      </c>
      <c r="GB161" s="12">
        <v>49</v>
      </c>
      <c r="GC161" s="12">
        <v>65</v>
      </c>
      <c r="GD161" s="12">
        <v>56</v>
      </c>
      <c r="GE161" s="12">
        <v>34</v>
      </c>
      <c r="GF161" s="12">
        <v>60</v>
      </c>
      <c r="GG161" s="12">
        <v>62</v>
      </c>
      <c r="GH161" s="12">
        <v>50</v>
      </c>
      <c r="GI161" s="12">
        <v>50</v>
      </c>
      <c r="GJ161" s="12">
        <v>47</v>
      </c>
      <c r="GK161" s="12">
        <v>46</v>
      </c>
      <c r="GL161" s="12">
        <v>52</v>
      </c>
      <c r="GM161" s="12">
        <v>48</v>
      </c>
      <c r="GN161" s="12">
        <v>42</v>
      </c>
      <c r="GO161" s="12">
        <v>60</v>
      </c>
      <c r="GP161" s="12">
        <v>52</v>
      </c>
      <c r="GQ161" s="12">
        <v>32</v>
      </c>
      <c r="GR161" s="12">
        <v>67</v>
      </c>
      <c r="GS161" s="12">
        <v>58</v>
      </c>
      <c r="GT161" s="12">
        <v>55</v>
      </c>
      <c r="GU161" s="12">
        <v>29</v>
      </c>
      <c r="GV161" s="12">
        <v>24</v>
      </c>
      <c r="GW161" s="12">
        <v>48</v>
      </c>
      <c r="GX161" s="12">
        <v>39</v>
      </c>
      <c r="GY161" s="12">
        <v>33</v>
      </c>
      <c r="GZ161" s="12">
        <v>48</v>
      </c>
      <c r="HA161" s="12">
        <v>53</v>
      </c>
      <c r="HB161" s="12">
        <v>54</v>
      </c>
      <c r="HC161" s="12">
        <v>45</v>
      </c>
      <c r="HD161" s="12">
        <v>28</v>
      </c>
      <c r="HE161" s="12">
        <v>31</v>
      </c>
      <c r="HF161" s="12">
        <v>35</v>
      </c>
      <c r="HG161" s="12">
        <v>35</v>
      </c>
      <c r="HH161" s="12">
        <v>32</v>
      </c>
      <c r="HI161" s="12">
        <v>37</v>
      </c>
      <c r="HJ161" s="12">
        <v>38</v>
      </c>
      <c r="HK161" s="12">
        <v>39</v>
      </c>
      <c r="HL161" s="12">
        <v>41</v>
      </c>
      <c r="HM161" s="12">
        <v>49</v>
      </c>
      <c r="HN161" s="12">
        <v>54</v>
      </c>
      <c r="HO161" s="12">
        <v>55</v>
      </c>
      <c r="HP161" s="12">
        <v>58</v>
      </c>
      <c r="HQ161" s="12">
        <v>51</v>
      </c>
      <c r="HR161" s="12">
        <v>49</v>
      </c>
      <c r="HS161" s="12">
        <v>27</v>
      </c>
      <c r="HT161" s="12">
        <v>28</v>
      </c>
      <c r="HU161" s="12">
        <v>28</v>
      </c>
      <c r="HV161" s="12">
        <v>22</v>
      </c>
      <c r="HW161" s="12">
        <v>23</v>
      </c>
      <c r="HX161" s="12">
        <v>35</v>
      </c>
      <c r="HY161" s="12">
        <v>35</v>
      </c>
      <c r="HZ161" s="12">
        <v>34</v>
      </c>
      <c r="IA161" s="12">
        <v>35</v>
      </c>
      <c r="IB161" s="12">
        <v>34</v>
      </c>
      <c r="IC161" s="12">
        <v>31</v>
      </c>
      <c r="ID161" s="12">
        <v>30</v>
      </c>
      <c r="IE161" s="12">
        <v>36</v>
      </c>
      <c r="IF161" s="12">
        <v>35</v>
      </c>
      <c r="IG161" s="12">
        <v>41</v>
      </c>
      <c r="IH161" s="12">
        <v>26</v>
      </c>
      <c r="II161" s="12">
        <v>29</v>
      </c>
      <c r="IJ161" s="12">
        <v>27</v>
      </c>
      <c r="IK161" s="12">
        <v>24</v>
      </c>
      <c r="IL161" s="12">
        <v>38</v>
      </c>
      <c r="IM161" s="12">
        <v>29</v>
      </c>
      <c r="IN161" s="12">
        <v>35</v>
      </c>
      <c r="IO161" s="12">
        <v>25</v>
      </c>
      <c r="IP161" s="12">
        <v>19</v>
      </c>
      <c r="IQ161" s="17">
        <v>39</v>
      </c>
      <c r="IR161" s="26">
        <f t="shared" si="62"/>
        <v>83</v>
      </c>
      <c r="IU161" s="7"/>
    </row>
    <row r="162" spans="1:255" ht="12.75" customHeight="1" x14ac:dyDescent="0.2">
      <c r="A162" s="26">
        <v>2013</v>
      </c>
      <c r="B162" s="26">
        <v>340071001</v>
      </c>
      <c r="C162" s="88">
        <f>INDEX(Sites!$A:$N,MATCH($B162,Sites!$A:$A,0),2)</f>
        <v>39.684249999999999</v>
      </c>
      <c r="D162" s="26" t="str">
        <f>INDEX(Sites!$A:$N,MATCH($B162,Sites!$A:$A,0),4)</f>
        <v>NJ</v>
      </c>
      <c r="E162" s="26" t="str">
        <f>INDEX(Sites!$A:$N,MATCH($B162,Sites!$A:$A,0),10)</f>
        <v>33.0</v>
      </c>
      <c r="F162" s="26" t="str">
        <f>INDEX(Sites!$A:$N,MATCH($B162,Sites!$A:$A,0),6)</f>
        <v>Ancora State Hospital</v>
      </c>
      <c r="G162" s="18" t="s">
        <v>78</v>
      </c>
      <c r="H162" s="12" t="s">
        <v>78</v>
      </c>
      <c r="I162" s="12" t="s">
        <v>78</v>
      </c>
      <c r="J162" s="12" t="s">
        <v>78</v>
      </c>
      <c r="K162" s="12" t="s">
        <v>78</v>
      </c>
      <c r="L162" s="12" t="s">
        <v>78</v>
      </c>
      <c r="M162" s="12" t="s">
        <v>78</v>
      </c>
      <c r="N162" s="12" t="s">
        <v>78</v>
      </c>
      <c r="O162" s="12" t="s">
        <v>78</v>
      </c>
      <c r="P162" s="12" t="s">
        <v>78</v>
      </c>
      <c r="Q162" s="12" t="s">
        <v>78</v>
      </c>
      <c r="R162" s="12">
        <v>43</v>
      </c>
      <c r="S162" s="12">
        <v>26</v>
      </c>
      <c r="T162" s="12">
        <v>46</v>
      </c>
      <c r="U162" s="12">
        <v>45</v>
      </c>
      <c r="V162" s="12">
        <v>36</v>
      </c>
      <c r="W162" s="12">
        <v>42</v>
      </c>
      <c r="X162" s="12">
        <v>41</v>
      </c>
      <c r="Y162" s="12">
        <v>40</v>
      </c>
      <c r="Z162" s="12">
        <v>44</v>
      </c>
      <c r="AA162" s="12">
        <v>40</v>
      </c>
      <c r="AB162" s="12">
        <v>36</v>
      </c>
      <c r="AC162" s="12">
        <v>46</v>
      </c>
      <c r="AD162" s="12">
        <v>41</v>
      </c>
      <c r="AE162" s="12">
        <v>39</v>
      </c>
      <c r="AF162" s="12">
        <v>44</v>
      </c>
      <c r="AG162" s="12">
        <v>46</v>
      </c>
      <c r="AH162" s="12">
        <v>41</v>
      </c>
      <c r="AI162" s="12">
        <v>44</v>
      </c>
      <c r="AJ162" s="12">
        <v>55</v>
      </c>
      <c r="AK162" s="12">
        <v>58</v>
      </c>
      <c r="AL162" s="12">
        <v>50</v>
      </c>
      <c r="AM162" s="12">
        <v>49</v>
      </c>
      <c r="AN162" s="12">
        <v>51</v>
      </c>
      <c r="AO162" s="12">
        <v>52</v>
      </c>
      <c r="AP162" s="12">
        <v>55</v>
      </c>
      <c r="AQ162" s="12">
        <v>49</v>
      </c>
      <c r="AR162" s="12">
        <v>55</v>
      </c>
      <c r="AS162" s="12">
        <v>59</v>
      </c>
      <c r="AT162" s="12">
        <v>59</v>
      </c>
      <c r="AU162" s="12">
        <v>62</v>
      </c>
      <c r="AV162" s="12">
        <v>43</v>
      </c>
      <c r="AW162" s="12">
        <v>38</v>
      </c>
      <c r="AX162" s="12">
        <v>48</v>
      </c>
      <c r="AY162" s="12">
        <v>52</v>
      </c>
      <c r="AZ162" s="12">
        <v>43</v>
      </c>
      <c r="BA162" s="12">
        <v>51</v>
      </c>
      <c r="BB162" s="12">
        <v>42</v>
      </c>
      <c r="BC162" s="12">
        <v>43</v>
      </c>
      <c r="BD162" s="12">
        <v>36</v>
      </c>
      <c r="BE162" s="12">
        <v>48</v>
      </c>
      <c r="BF162" s="12">
        <v>50</v>
      </c>
      <c r="BG162" s="12">
        <v>38</v>
      </c>
      <c r="BH162" s="12">
        <v>38</v>
      </c>
      <c r="BI162" s="12">
        <v>47</v>
      </c>
      <c r="BJ162" s="12">
        <v>53</v>
      </c>
      <c r="BK162" s="12">
        <v>62</v>
      </c>
      <c r="BL162" s="12">
        <v>62</v>
      </c>
      <c r="BM162" s="12">
        <v>70</v>
      </c>
      <c r="BN162" s="12">
        <v>55</v>
      </c>
      <c r="BO162" s="12">
        <v>55</v>
      </c>
      <c r="BP162" s="12">
        <v>47</v>
      </c>
      <c r="BQ162" s="12">
        <v>45</v>
      </c>
      <c r="BR162" s="12">
        <v>46</v>
      </c>
      <c r="BS162" s="12">
        <v>43</v>
      </c>
      <c r="BT162" s="12">
        <v>50</v>
      </c>
      <c r="BU162" s="12">
        <v>37</v>
      </c>
      <c r="BV162" s="12">
        <v>30</v>
      </c>
      <c r="BW162" s="12">
        <v>50</v>
      </c>
      <c r="BX162" s="12">
        <v>55</v>
      </c>
      <c r="BY162" s="12">
        <v>61</v>
      </c>
      <c r="BZ162" s="12">
        <v>44</v>
      </c>
      <c r="CA162" s="12">
        <v>47</v>
      </c>
      <c r="CB162" s="12">
        <v>44</v>
      </c>
      <c r="CC162" s="12">
        <v>50</v>
      </c>
      <c r="CD162" s="12">
        <v>58</v>
      </c>
      <c r="CE162" s="12">
        <v>68</v>
      </c>
      <c r="CF162" s="12">
        <v>57</v>
      </c>
      <c r="CG162" s="12">
        <v>44</v>
      </c>
      <c r="CH162" s="12">
        <v>37</v>
      </c>
      <c r="CI162" s="12">
        <v>40</v>
      </c>
      <c r="CJ162" s="12">
        <v>45</v>
      </c>
      <c r="CK162" s="12">
        <v>46</v>
      </c>
      <c r="CL162" s="12">
        <v>30</v>
      </c>
      <c r="CM162" s="12">
        <v>31</v>
      </c>
      <c r="CN162" s="12">
        <v>35</v>
      </c>
      <c r="CO162" s="12">
        <v>43</v>
      </c>
      <c r="CP162" s="12">
        <v>55</v>
      </c>
      <c r="CQ162" s="12">
        <v>32</v>
      </c>
      <c r="CR162" s="12">
        <v>67</v>
      </c>
      <c r="CS162" s="12">
        <v>68</v>
      </c>
      <c r="CT162" s="12">
        <v>62</v>
      </c>
      <c r="CU162" s="12">
        <v>47</v>
      </c>
      <c r="CV162" s="12">
        <v>38</v>
      </c>
      <c r="CW162" s="12">
        <v>40</v>
      </c>
      <c r="CX162" s="12">
        <v>58</v>
      </c>
      <c r="CY162" s="12">
        <v>59</v>
      </c>
      <c r="CZ162" s="12">
        <v>51</v>
      </c>
      <c r="DA162" s="12">
        <v>25</v>
      </c>
      <c r="DB162" s="12">
        <v>34</v>
      </c>
      <c r="DC162" s="12">
        <v>56</v>
      </c>
      <c r="DD162" s="12">
        <v>29</v>
      </c>
      <c r="DE162" s="12">
        <v>53</v>
      </c>
      <c r="DF162" s="12">
        <v>57</v>
      </c>
      <c r="DG162" s="12">
        <v>50</v>
      </c>
      <c r="DH162" s="12">
        <v>42</v>
      </c>
      <c r="DI162" s="12">
        <v>54</v>
      </c>
      <c r="DJ162" s="12">
        <v>49</v>
      </c>
      <c r="DK162" s="12">
        <v>53</v>
      </c>
      <c r="DL162" s="12">
        <v>44</v>
      </c>
      <c r="DM162" s="12">
        <v>47</v>
      </c>
      <c r="DN162" s="12">
        <v>52</v>
      </c>
      <c r="DO162" s="12">
        <v>56</v>
      </c>
      <c r="DP162" s="12">
        <v>45</v>
      </c>
      <c r="DQ162" s="12">
        <v>21</v>
      </c>
      <c r="DR162" s="12">
        <v>52</v>
      </c>
      <c r="DS162" s="12">
        <v>64</v>
      </c>
      <c r="DT162" s="12">
        <v>61</v>
      </c>
      <c r="DU162" s="12">
        <v>48</v>
      </c>
      <c r="DV162" s="12">
        <v>55</v>
      </c>
      <c r="DW162" s="12">
        <v>52</v>
      </c>
      <c r="DX162" s="12">
        <v>34</v>
      </c>
      <c r="DY162" s="12">
        <v>24</v>
      </c>
      <c r="DZ162" s="12">
        <v>28</v>
      </c>
      <c r="EA162" s="12">
        <v>20</v>
      </c>
      <c r="EB162" s="12">
        <v>18</v>
      </c>
      <c r="EC162" s="12">
        <v>25</v>
      </c>
      <c r="ED162" s="12">
        <v>33</v>
      </c>
      <c r="EE162" s="12">
        <v>40</v>
      </c>
      <c r="EF162" s="12">
        <v>44</v>
      </c>
      <c r="EG162" s="12">
        <v>56</v>
      </c>
      <c r="EH162" s="12">
        <v>51</v>
      </c>
      <c r="EI162" s="12">
        <v>60</v>
      </c>
      <c r="EJ162" s="12">
        <v>40</v>
      </c>
      <c r="EK162" s="12">
        <v>29</v>
      </c>
      <c r="EL162" s="12">
        <v>20</v>
      </c>
      <c r="EM162" s="12">
        <v>57</v>
      </c>
      <c r="EN162" s="12">
        <v>55</v>
      </c>
      <c r="EO162" s="12">
        <v>71</v>
      </c>
      <c r="EP162" s="12">
        <v>74</v>
      </c>
      <c r="EQ162" s="12">
        <v>57</v>
      </c>
      <c r="ER162" s="12">
        <v>59</v>
      </c>
      <c r="ES162" s="12" t="s">
        <v>78</v>
      </c>
      <c r="ET162" s="12">
        <v>41</v>
      </c>
      <c r="EU162" s="12">
        <v>48</v>
      </c>
      <c r="EV162" s="12">
        <v>55</v>
      </c>
      <c r="EW162" s="12">
        <v>17</v>
      </c>
      <c r="EX162" s="12">
        <v>55</v>
      </c>
      <c r="EY162" s="12">
        <v>55</v>
      </c>
      <c r="EZ162" s="12">
        <v>36</v>
      </c>
      <c r="FA162" s="12">
        <v>59</v>
      </c>
      <c r="FB162" s="12">
        <v>56</v>
      </c>
      <c r="FC162" s="12">
        <v>55</v>
      </c>
      <c r="FD162" s="12">
        <v>43</v>
      </c>
      <c r="FE162" s="12">
        <v>57</v>
      </c>
      <c r="FF162" s="12">
        <v>40</v>
      </c>
      <c r="FG162" s="12">
        <v>41</v>
      </c>
      <c r="FH162" s="12">
        <v>51</v>
      </c>
      <c r="FI162" s="12">
        <v>37</v>
      </c>
      <c r="FJ162" s="12">
        <v>39</v>
      </c>
      <c r="FK162" s="12">
        <v>36</v>
      </c>
      <c r="FL162" s="12">
        <v>44</v>
      </c>
      <c r="FM162" s="12">
        <v>53</v>
      </c>
      <c r="FN162" s="12">
        <v>47</v>
      </c>
      <c r="FO162" s="12">
        <v>49</v>
      </c>
      <c r="FP162" s="12">
        <v>50</v>
      </c>
      <c r="FQ162" s="12">
        <v>35</v>
      </c>
      <c r="FR162" s="12">
        <v>49</v>
      </c>
      <c r="FS162" s="12">
        <v>54</v>
      </c>
      <c r="FT162" s="12">
        <v>56</v>
      </c>
      <c r="FU162" s="12">
        <v>49</v>
      </c>
      <c r="FV162" s="12">
        <v>49</v>
      </c>
      <c r="FW162" s="12">
        <v>60</v>
      </c>
      <c r="FX162" s="12">
        <v>51</v>
      </c>
      <c r="FY162" s="12">
        <v>42</v>
      </c>
      <c r="FZ162" s="12">
        <v>30</v>
      </c>
      <c r="GA162" s="12">
        <v>47</v>
      </c>
      <c r="GB162" s="12">
        <v>52</v>
      </c>
      <c r="GC162" s="12">
        <v>54</v>
      </c>
      <c r="GD162" s="12">
        <v>63</v>
      </c>
      <c r="GE162" s="12">
        <v>35</v>
      </c>
      <c r="GF162" s="12">
        <v>48</v>
      </c>
      <c r="GG162" s="12">
        <v>44</v>
      </c>
      <c r="GH162" s="12">
        <v>45</v>
      </c>
      <c r="GI162" s="12">
        <v>44</v>
      </c>
      <c r="GJ162" s="12">
        <v>41</v>
      </c>
      <c r="GK162" s="12">
        <v>49</v>
      </c>
      <c r="GL162" s="12">
        <v>50</v>
      </c>
      <c r="GM162" s="12">
        <v>50</v>
      </c>
      <c r="GN162" s="12">
        <v>43</v>
      </c>
      <c r="GO162" s="12">
        <v>57</v>
      </c>
      <c r="GP162" s="12">
        <v>58</v>
      </c>
      <c r="GQ162" s="12">
        <v>32</v>
      </c>
      <c r="GR162" s="12">
        <v>50</v>
      </c>
      <c r="GS162" s="12">
        <v>23</v>
      </c>
      <c r="GT162" s="12" t="s">
        <v>78</v>
      </c>
      <c r="GU162" s="12" t="s">
        <v>78</v>
      </c>
      <c r="GV162" s="12" t="s">
        <v>78</v>
      </c>
      <c r="GW162" s="12" t="s">
        <v>78</v>
      </c>
      <c r="GX162" s="12">
        <v>31</v>
      </c>
      <c r="GY162" s="12">
        <v>35</v>
      </c>
      <c r="GZ162" s="12">
        <v>39</v>
      </c>
      <c r="HA162" s="12">
        <v>50</v>
      </c>
      <c r="HB162" s="12">
        <v>54</v>
      </c>
      <c r="HC162" s="12">
        <v>44</v>
      </c>
      <c r="HD162" s="12">
        <v>33</v>
      </c>
      <c r="HE162" s="12">
        <v>33</v>
      </c>
      <c r="HF162" s="12">
        <v>37</v>
      </c>
      <c r="HG162" s="12">
        <v>35</v>
      </c>
      <c r="HH162" s="12">
        <v>36</v>
      </c>
      <c r="HI162" s="12">
        <v>33</v>
      </c>
      <c r="HJ162" s="12">
        <v>33</v>
      </c>
      <c r="HK162" s="12">
        <v>35</v>
      </c>
      <c r="HL162" s="12">
        <v>44</v>
      </c>
      <c r="HM162" s="12">
        <v>51</v>
      </c>
      <c r="HN162" s="12">
        <v>56</v>
      </c>
      <c r="HO162" s="12">
        <v>55</v>
      </c>
      <c r="HP162" s="12">
        <v>58</v>
      </c>
      <c r="HQ162" s="12">
        <v>52</v>
      </c>
      <c r="HR162" s="12">
        <v>49</v>
      </c>
      <c r="HS162" s="12">
        <v>27</v>
      </c>
      <c r="HT162" s="12">
        <v>25</v>
      </c>
      <c r="HU162" s="12">
        <v>34</v>
      </c>
      <c r="HV162" s="12">
        <v>26</v>
      </c>
      <c r="HW162" s="12">
        <v>30</v>
      </c>
      <c r="HX162" s="12">
        <v>35</v>
      </c>
      <c r="HY162" s="12">
        <v>37</v>
      </c>
      <c r="HZ162" s="12">
        <v>39</v>
      </c>
      <c r="IA162" s="12">
        <v>40</v>
      </c>
      <c r="IB162" s="12">
        <v>33</v>
      </c>
      <c r="IC162" s="12">
        <v>33</v>
      </c>
      <c r="ID162" s="12">
        <v>29</v>
      </c>
      <c r="IE162" s="12">
        <v>35</v>
      </c>
      <c r="IF162" s="12">
        <v>35</v>
      </c>
      <c r="IG162" s="12">
        <v>42</v>
      </c>
      <c r="IH162" s="12">
        <v>35</v>
      </c>
      <c r="II162" s="12">
        <v>21</v>
      </c>
      <c r="IJ162" s="12">
        <v>27</v>
      </c>
      <c r="IK162" s="12">
        <v>26</v>
      </c>
      <c r="IL162" s="12">
        <v>37</v>
      </c>
      <c r="IM162" s="12">
        <v>29</v>
      </c>
      <c r="IN162" s="12">
        <v>36</v>
      </c>
      <c r="IO162" s="12">
        <v>27</v>
      </c>
      <c r="IP162" s="12">
        <v>22</v>
      </c>
      <c r="IQ162" s="17">
        <v>43</v>
      </c>
      <c r="IR162" s="26">
        <f t="shared" si="62"/>
        <v>74</v>
      </c>
      <c r="IU162" s="7"/>
    </row>
    <row r="163" spans="1:255" ht="12.75" customHeight="1" x14ac:dyDescent="0.2">
      <c r="A163" s="26">
        <v>2013</v>
      </c>
      <c r="B163" s="26">
        <v>340010006</v>
      </c>
      <c r="C163" s="88">
        <f>INDEX(Sites!$A:$N,MATCH($B163,Sites!$A:$A,0),2)</f>
        <v>39.464872</v>
      </c>
      <c r="D163" s="26" t="str">
        <f>INDEX(Sites!$A:$N,MATCH($B163,Sites!$A:$A,0),4)</f>
        <v>NJ</v>
      </c>
      <c r="E163" s="26" t="str">
        <f>INDEX(Sites!$A:$N,MATCH($B163,Sites!$A:$A,0),10)</f>
        <v>5.0</v>
      </c>
      <c r="F163" s="148" t="str">
        <f>INDEX(Sites!$A:$N,MATCH($B163,Sites!$A:$A,0),6)</f>
        <v>Brigantine</v>
      </c>
      <c r="G163" s="18">
        <v>37</v>
      </c>
      <c r="H163" s="12">
        <v>36</v>
      </c>
      <c r="I163" s="12">
        <v>38</v>
      </c>
      <c r="J163" s="12">
        <v>37</v>
      </c>
      <c r="K163" s="12">
        <v>38</v>
      </c>
      <c r="L163" s="12">
        <v>45</v>
      </c>
      <c r="M163" s="12">
        <v>42</v>
      </c>
      <c r="N163" s="12">
        <v>41</v>
      </c>
      <c r="O163" s="12">
        <v>47</v>
      </c>
      <c r="P163" s="12">
        <v>47</v>
      </c>
      <c r="Q163" s="12">
        <v>44</v>
      </c>
      <c r="R163" s="12">
        <v>47</v>
      </c>
      <c r="S163" s="12">
        <v>41</v>
      </c>
      <c r="T163" s="12">
        <v>47</v>
      </c>
      <c r="U163" s="12">
        <v>48</v>
      </c>
      <c r="V163" s="12">
        <v>43</v>
      </c>
      <c r="W163" s="12">
        <v>43</v>
      </c>
      <c r="X163" s="12">
        <v>45</v>
      </c>
      <c r="Y163" s="12">
        <v>41</v>
      </c>
      <c r="Z163" s="12">
        <v>46</v>
      </c>
      <c r="AA163" s="12">
        <v>40</v>
      </c>
      <c r="AB163" s="12">
        <v>37</v>
      </c>
      <c r="AC163" s="12">
        <v>47</v>
      </c>
      <c r="AD163" s="12">
        <v>44</v>
      </c>
      <c r="AE163" s="12">
        <v>45</v>
      </c>
      <c r="AF163" s="12">
        <v>44</v>
      </c>
      <c r="AG163" s="12">
        <v>46</v>
      </c>
      <c r="AH163" s="12">
        <v>41</v>
      </c>
      <c r="AI163" s="12">
        <v>45</v>
      </c>
      <c r="AJ163" s="12">
        <v>54</v>
      </c>
      <c r="AK163" s="12">
        <v>59</v>
      </c>
      <c r="AL163" s="12">
        <v>50</v>
      </c>
      <c r="AM163" s="12">
        <v>50</v>
      </c>
      <c r="AN163" s="12">
        <v>53</v>
      </c>
      <c r="AO163" s="12">
        <v>55</v>
      </c>
      <c r="AP163" s="12">
        <v>55</v>
      </c>
      <c r="AQ163" s="12">
        <v>49</v>
      </c>
      <c r="AR163" s="12">
        <v>53</v>
      </c>
      <c r="AS163" s="12">
        <v>50</v>
      </c>
      <c r="AT163" s="12">
        <v>59</v>
      </c>
      <c r="AU163" s="12">
        <v>59</v>
      </c>
      <c r="AV163" s="12">
        <v>46</v>
      </c>
      <c r="AW163" s="12">
        <v>42</v>
      </c>
      <c r="AX163" s="12">
        <v>49</v>
      </c>
      <c r="AY163" s="12">
        <v>33</v>
      </c>
      <c r="AZ163" s="12" t="s">
        <v>78</v>
      </c>
      <c r="BA163" s="12">
        <v>47</v>
      </c>
      <c r="BB163" s="12">
        <v>48</v>
      </c>
      <c r="BC163" s="12">
        <v>44</v>
      </c>
      <c r="BD163" s="12">
        <v>34</v>
      </c>
      <c r="BE163" s="12">
        <v>47</v>
      </c>
      <c r="BF163" s="12">
        <v>53</v>
      </c>
      <c r="BG163" s="12">
        <v>44</v>
      </c>
      <c r="BH163" s="12">
        <v>41</v>
      </c>
      <c r="BI163" s="12">
        <v>42</v>
      </c>
      <c r="BJ163" s="12">
        <v>52</v>
      </c>
      <c r="BK163" s="12">
        <v>58</v>
      </c>
      <c r="BL163" s="12">
        <v>60</v>
      </c>
      <c r="BM163" s="12">
        <v>71</v>
      </c>
      <c r="BN163" s="12">
        <v>57</v>
      </c>
      <c r="BO163" s="12">
        <v>55</v>
      </c>
      <c r="BP163" s="12">
        <v>49</v>
      </c>
      <c r="BQ163" s="12">
        <v>41</v>
      </c>
      <c r="BR163" s="12">
        <v>45</v>
      </c>
      <c r="BS163" s="12">
        <v>51</v>
      </c>
      <c r="BT163" s="12">
        <v>53</v>
      </c>
      <c r="BU163" s="12">
        <v>41</v>
      </c>
      <c r="BV163" s="12">
        <v>36</v>
      </c>
      <c r="BW163" s="12">
        <v>49</v>
      </c>
      <c r="BX163" s="12">
        <v>54</v>
      </c>
      <c r="BY163" s="12">
        <v>56</v>
      </c>
      <c r="BZ163" s="12">
        <v>45</v>
      </c>
      <c r="CA163" s="12">
        <v>49</v>
      </c>
      <c r="CB163" s="12">
        <v>44</v>
      </c>
      <c r="CC163" s="12">
        <v>51</v>
      </c>
      <c r="CD163" s="12">
        <v>61</v>
      </c>
      <c r="CE163" s="12">
        <v>67</v>
      </c>
      <c r="CF163" s="12">
        <v>60</v>
      </c>
      <c r="CG163" s="12">
        <v>49</v>
      </c>
      <c r="CH163" s="12">
        <v>41</v>
      </c>
      <c r="CI163" s="12">
        <v>34</v>
      </c>
      <c r="CJ163" s="12">
        <v>39</v>
      </c>
      <c r="CK163" s="12">
        <v>39</v>
      </c>
      <c r="CL163" s="12">
        <v>30</v>
      </c>
      <c r="CM163" s="12">
        <v>24</v>
      </c>
      <c r="CN163" s="12">
        <v>35</v>
      </c>
      <c r="CO163" s="12">
        <v>45</v>
      </c>
      <c r="CP163" s="12">
        <v>48</v>
      </c>
      <c r="CQ163" s="12">
        <v>48</v>
      </c>
      <c r="CR163" s="12">
        <v>53</v>
      </c>
      <c r="CS163" s="12">
        <v>56</v>
      </c>
      <c r="CT163" s="12">
        <v>52</v>
      </c>
      <c r="CU163" s="12">
        <v>37</v>
      </c>
      <c r="CV163" s="12">
        <v>30</v>
      </c>
      <c r="CW163" s="12">
        <v>27</v>
      </c>
      <c r="CX163" s="12">
        <v>58</v>
      </c>
      <c r="CY163" s="12">
        <v>55</v>
      </c>
      <c r="CZ163" s="12">
        <v>53</v>
      </c>
      <c r="DA163" s="12">
        <v>28</v>
      </c>
      <c r="DB163" s="12">
        <v>30</v>
      </c>
      <c r="DC163" s="12">
        <v>56</v>
      </c>
      <c r="DD163" s="12">
        <v>42</v>
      </c>
      <c r="DE163" s="12">
        <v>54</v>
      </c>
      <c r="DF163" s="12">
        <v>60</v>
      </c>
      <c r="DG163" s="12">
        <v>56</v>
      </c>
      <c r="DH163" s="12">
        <v>42</v>
      </c>
      <c r="DI163" s="12">
        <v>54</v>
      </c>
      <c r="DJ163" s="12">
        <v>52</v>
      </c>
      <c r="DK163" s="12">
        <v>51</v>
      </c>
      <c r="DL163" s="12">
        <v>51</v>
      </c>
      <c r="DM163" s="12">
        <v>45</v>
      </c>
      <c r="DN163" s="12">
        <v>48</v>
      </c>
      <c r="DO163" s="12">
        <v>42</v>
      </c>
      <c r="DP163" s="12">
        <v>45</v>
      </c>
      <c r="DQ163" s="12">
        <v>27</v>
      </c>
      <c r="DR163" s="12">
        <v>52</v>
      </c>
      <c r="DS163" s="12">
        <v>64</v>
      </c>
      <c r="DT163" s="12">
        <v>61</v>
      </c>
      <c r="DU163" s="12">
        <v>48</v>
      </c>
      <c r="DV163" s="12">
        <v>50</v>
      </c>
      <c r="DW163" s="12">
        <v>47</v>
      </c>
      <c r="DX163" s="12">
        <v>33</v>
      </c>
      <c r="DY163" s="12">
        <v>31</v>
      </c>
      <c r="DZ163" s="12">
        <v>25</v>
      </c>
      <c r="EA163" s="12">
        <v>18</v>
      </c>
      <c r="EB163" s="12">
        <v>22</v>
      </c>
      <c r="EC163" s="12">
        <v>27</v>
      </c>
      <c r="ED163" s="12">
        <v>34</v>
      </c>
      <c r="EE163" s="12">
        <v>35</v>
      </c>
      <c r="EF163" s="12">
        <v>45</v>
      </c>
      <c r="EG163" s="12">
        <v>46</v>
      </c>
      <c r="EH163" s="12">
        <v>41</v>
      </c>
      <c r="EI163" s="12">
        <v>44</v>
      </c>
      <c r="EJ163" s="12">
        <v>44</v>
      </c>
      <c r="EK163" s="12">
        <v>27</v>
      </c>
      <c r="EL163" s="12">
        <v>20</v>
      </c>
      <c r="EM163" s="12">
        <v>53</v>
      </c>
      <c r="EN163" s="12">
        <v>70</v>
      </c>
      <c r="EO163" s="12">
        <v>87</v>
      </c>
      <c r="EP163" s="12">
        <v>76</v>
      </c>
      <c r="EQ163" s="12">
        <v>67</v>
      </c>
      <c r="ER163" s="12">
        <v>51</v>
      </c>
      <c r="ES163" s="12">
        <v>53</v>
      </c>
      <c r="ET163" s="12">
        <v>44</v>
      </c>
      <c r="EU163" s="12">
        <v>42</v>
      </c>
      <c r="EV163" s="12">
        <v>65</v>
      </c>
      <c r="EW163" s="12">
        <v>18</v>
      </c>
      <c r="EX163" s="12">
        <v>56</v>
      </c>
      <c r="EY163" s="12">
        <v>52</v>
      </c>
      <c r="EZ163" s="12">
        <v>48</v>
      </c>
      <c r="FA163" s="12">
        <v>58</v>
      </c>
      <c r="FB163" s="12">
        <v>55</v>
      </c>
      <c r="FC163" s="12">
        <v>67</v>
      </c>
      <c r="FD163" s="12">
        <v>57</v>
      </c>
      <c r="FE163" s="12">
        <v>54</v>
      </c>
      <c r="FF163" s="12">
        <v>38</v>
      </c>
      <c r="FG163" s="12" t="s">
        <v>78</v>
      </c>
      <c r="FH163" s="12">
        <v>47</v>
      </c>
      <c r="FI163" s="12">
        <v>44</v>
      </c>
      <c r="FJ163" s="12">
        <v>46</v>
      </c>
      <c r="FK163" s="12">
        <v>38</v>
      </c>
      <c r="FL163" s="12">
        <v>36</v>
      </c>
      <c r="FM163" s="12">
        <v>43</v>
      </c>
      <c r="FN163" s="12">
        <v>42</v>
      </c>
      <c r="FO163" s="12">
        <v>50</v>
      </c>
      <c r="FP163" s="12">
        <v>51</v>
      </c>
      <c r="FQ163" s="12">
        <v>37</v>
      </c>
      <c r="FR163" s="12">
        <v>42</v>
      </c>
      <c r="FS163" s="12">
        <v>58</v>
      </c>
      <c r="FT163" s="12">
        <v>65</v>
      </c>
      <c r="FU163" s="12">
        <v>61</v>
      </c>
      <c r="FV163" s="12">
        <v>48</v>
      </c>
      <c r="FW163" s="12">
        <v>50</v>
      </c>
      <c r="FX163" s="12">
        <v>53</v>
      </c>
      <c r="FY163" s="12">
        <v>44</v>
      </c>
      <c r="FZ163" s="12">
        <v>37</v>
      </c>
      <c r="GA163" s="12">
        <v>41</v>
      </c>
      <c r="GB163" s="12">
        <v>47</v>
      </c>
      <c r="GC163" s="12">
        <v>43</v>
      </c>
      <c r="GD163" s="12">
        <v>58</v>
      </c>
      <c r="GE163" s="12">
        <v>41</v>
      </c>
      <c r="GF163" s="12">
        <v>50</v>
      </c>
      <c r="GG163" s="12">
        <v>41</v>
      </c>
      <c r="GH163" s="12">
        <v>38</v>
      </c>
      <c r="GI163" s="12">
        <v>41</v>
      </c>
      <c r="GJ163" s="12">
        <v>41</v>
      </c>
      <c r="GK163" s="12">
        <v>55</v>
      </c>
      <c r="GL163" s="12">
        <v>58</v>
      </c>
      <c r="GM163" s="12">
        <v>61</v>
      </c>
      <c r="GN163" s="12">
        <v>46</v>
      </c>
      <c r="GO163" s="12">
        <v>57</v>
      </c>
      <c r="GP163" s="12">
        <v>65</v>
      </c>
      <c r="GQ163" s="12">
        <v>32</v>
      </c>
      <c r="GR163" s="12">
        <v>47</v>
      </c>
      <c r="GS163" s="12">
        <v>61</v>
      </c>
      <c r="GT163" s="12">
        <v>51</v>
      </c>
      <c r="GU163" s="12">
        <v>35</v>
      </c>
      <c r="GV163" s="12">
        <v>28</v>
      </c>
      <c r="GW163" s="12">
        <v>42</v>
      </c>
      <c r="GX163" s="12">
        <v>37</v>
      </c>
      <c r="GY163" s="12">
        <v>40</v>
      </c>
      <c r="GZ163" s="12">
        <v>47</v>
      </c>
      <c r="HA163" s="12">
        <v>49</v>
      </c>
      <c r="HB163" s="12">
        <v>52</v>
      </c>
      <c r="HC163" s="12">
        <v>44</v>
      </c>
      <c r="HD163" s="12">
        <v>37</v>
      </c>
      <c r="HE163" s="12">
        <v>36</v>
      </c>
      <c r="HF163" s="12">
        <v>41</v>
      </c>
      <c r="HG163" s="12">
        <v>38</v>
      </c>
      <c r="HH163" s="12">
        <v>46</v>
      </c>
      <c r="HI163" s="12">
        <v>34</v>
      </c>
      <c r="HJ163" s="12">
        <v>35</v>
      </c>
      <c r="HK163" s="12">
        <v>39</v>
      </c>
      <c r="HL163" s="12">
        <v>42</v>
      </c>
      <c r="HM163" s="12">
        <v>54</v>
      </c>
      <c r="HN163" s="12">
        <v>54</v>
      </c>
      <c r="HO163" s="12">
        <v>49</v>
      </c>
      <c r="HP163" s="12">
        <v>52</v>
      </c>
      <c r="HQ163" s="12">
        <v>56</v>
      </c>
      <c r="HR163" s="12">
        <v>50</v>
      </c>
      <c r="HS163" s="12">
        <v>32</v>
      </c>
      <c r="HT163" s="12">
        <v>27</v>
      </c>
      <c r="HU163" s="12">
        <v>33</v>
      </c>
      <c r="HV163" s="12">
        <v>29</v>
      </c>
      <c r="HW163" s="12">
        <v>30</v>
      </c>
      <c r="HX163" s="12">
        <v>33</v>
      </c>
      <c r="HY163" s="12">
        <v>39</v>
      </c>
      <c r="HZ163" s="12">
        <v>38</v>
      </c>
      <c r="IA163" s="12">
        <v>42</v>
      </c>
      <c r="IB163" s="12">
        <v>37</v>
      </c>
      <c r="IC163" s="12">
        <v>33</v>
      </c>
      <c r="ID163" s="12">
        <v>30</v>
      </c>
      <c r="IE163" s="12">
        <v>36</v>
      </c>
      <c r="IF163" s="12">
        <v>35</v>
      </c>
      <c r="IG163" s="12">
        <v>41</v>
      </c>
      <c r="IH163" s="12">
        <v>39</v>
      </c>
      <c r="II163" s="12">
        <v>20</v>
      </c>
      <c r="IJ163" s="12">
        <v>26</v>
      </c>
      <c r="IK163" s="12">
        <v>25</v>
      </c>
      <c r="IL163" s="12">
        <v>36</v>
      </c>
      <c r="IM163" s="12">
        <v>30</v>
      </c>
      <c r="IN163" s="12">
        <v>32</v>
      </c>
      <c r="IO163" s="12">
        <v>29</v>
      </c>
      <c r="IP163" s="12">
        <v>22</v>
      </c>
      <c r="IQ163" s="17">
        <v>44</v>
      </c>
      <c r="IR163" s="26">
        <f t="shared" si="62"/>
        <v>87</v>
      </c>
      <c r="IU163" s="7"/>
    </row>
    <row r="164" spans="1:255" ht="12.75" customHeight="1" x14ac:dyDescent="0.2">
      <c r="A164" s="26">
        <v>2013</v>
      </c>
      <c r="B164" s="26">
        <v>340070002</v>
      </c>
      <c r="C164" s="88">
        <f>INDEX(Sites!$A:$N,MATCH($B164,Sites!$A:$A,0),2)</f>
        <v>39.934446000000001</v>
      </c>
      <c r="D164" s="26" t="str">
        <f>INDEX(Sites!$A:$N,MATCH($B164,Sites!$A:$A,0),4)</f>
        <v>NJ</v>
      </c>
      <c r="E164" s="26" t="str">
        <f>INDEX(Sites!$A:$N,MATCH($B164,Sites!$A:$A,0),10)</f>
        <v>4.0</v>
      </c>
      <c r="F164" s="148" t="str">
        <f>INDEX(Sites!$A:$N,MATCH($B164,Sites!$A:$A,0),6)</f>
        <v>Camden Spruce St</v>
      </c>
      <c r="G164" s="18">
        <v>31</v>
      </c>
      <c r="H164" s="12">
        <v>34</v>
      </c>
      <c r="I164" s="12">
        <v>35</v>
      </c>
      <c r="J164" s="12">
        <v>34</v>
      </c>
      <c r="K164" s="12">
        <v>31</v>
      </c>
      <c r="L164" s="12">
        <v>40</v>
      </c>
      <c r="M164" s="12">
        <v>39</v>
      </c>
      <c r="N164" s="12">
        <v>37</v>
      </c>
      <c r="O164" s="12">
        <v>42</v>
      </c>
      <c r="P164" s="12">
        <v>44</v>
      </c>
      <c r="Q164" s="12">
        <v>37</v>
      </c>
      <c r="R164" s="12">
        <v>34</v>
      </c>
      <c r="S164" s="12">
        <v>36</v>
      </c>
      <c r="T164" s="12">
        <v>40</v>
      </c>
      <c r="U164" s="12">
        <v>34</v>
      </c>
      <c r="V164" s="12">
        <v>31</v>
      </c>
      <c r="W164" s="12">
        <v>41</v>
      </c>
      <c r="X164" s="12">
        <v>35</v>
      </c>
      <c r="Y164" s="12">
        <v>33</v>
      </c>
      <c r="Z164" s="12">
        <v>35</v>
      </c>
      <c r="AA164" s="12">
        <v>37</v>
      </c>
      <c r="AB164" s="12">
        <v>30</v>
      </c>
      <c r="AC164" s="12">
        <v>39</v>
      </c>
      <c r="AD164" s="12">
        <v>39</v>
      </c>
      <c r="AE164" s="12">
        <v>28</v>
      </c>
      <c r="AF164" s="12">
        <v>37</v>
      </c>
      <c r="AG164" s="12">
        <v>39</v>
      </c>
      <c r="AH164" s="12">
        <v>36</v>
      </c>
      <c r="AI164" s="12">
        <v>39</v>
      </c>
      <c r="AJ164" s="12">
        <v>50</v>
      </c>
      <c r="AK164" s="12">
        <v>53</v>
      </c>
      <c r="AL164" s="12">
        <v>47</v>
      </c>
      <c r="AM164" s="12">
        <v>45</v>
      </c>
      <c r="AN164" s="12">
        <v>47</v>
      </c>
      <c r="AO164" s="12">
        <v>42</v>
      </c>
      <c r="AP164" s="12">
        <v>50</v>
      </c>
      <c r="AQ164" s="12">
        <v>45</v>
      </c>
      <c r="AR164" s="12">
        <v>52</v>
      </c>
      <c r="AS164" s="12">
        <v>51</v>
      </c>
      <c r="AT164" s="12">
        <v>48</v>
      </c>
      <c r="AU164" s="12">
        <v>47</v>
      </c>
      <c r="AV164" s="12">
        <v>40</v>
      </c>
      <c r="AW164" s="12">
        <v>34</v>
      </c>
      <c r="AX164" s="12">
        <v>40</v>
      </c>
      <c r="AY164" s="12">
        <v>46</v>
      </c>
      <c r="AZ164" s="12">
        <v>35</v>
      </c>
      <c r="BA164" s="12">
        <v>42</v>
      </c>
      <c r="BB164" s="12">
        <v>38</v>
      </c>
      <c r="BC164" s="12">
        <v>34</v>
      </c>
      <c r="BD164" s="12">
        <v>31</v>
      </c>
      <c r="BE164" s="12">
        <v>40</v>
      </c>
      <c r="BF164" s="12">
        <v>47</v>
      </c>
      <c r="BG164" s="12">
        <v>34</v>
      </c>
      <c r="BH164" s="12">
        <v>29</v>
      </c>
      <c r="BI164" s="12">
        <v>40</v>
      </c>
      <c r="BJ164" s="12">
        <v>49</v>
      </c>
      <c r="BK164" s="12">
        <v>57</v>
      </c>
      <c r="BL164" s="12">
        <v>58</v>
      </c>
      <c r="BM164" s="12">
        <v>66</v>
      </c>
      <c r="BN164" s="12">
        <v>44</v>
      </c>
      <c r="BO164" s="12">
        <v>50</v>
      </c>
      <c r="BP164" s="12">
        <v>45</v>
      </c>
      <c r="BQ164" s="12">
        <v>44</v>
      </c>
      <c r="BR164" s="12">
        <v>45</v>
      </c>
      <c r="BS164" s="12">
        <v>42</v>
      </c>
      <c r="BT164" s="12">
        <v>50</v>
      </c>
      <c r="BU164" s="12">
        <v>34</v>
      </c>
      <c r="BV164" s="12">
        <v>27</v>
      </c>
      <c r="BW164" s="12">
        <v>43</v>
      </c>
      <c r="BX164" s="12">
        <v>41</v>
      </c>
      <c r="BY164" s="12">
        <v>55</v>
      </c>
      <c r="BZ164" s="12">
        <v>41</v>
      </c>
      <c r="CA164" s="12">
        <v>39</v>
      </c>
      <c r="CB164" s="12">
        <v>39</v>
      </c>
      <c r="CC164" s="12">
        <v>40</v>
      </c>
      <c r="CD164" s="12">
        <v>51</v>
      </c>
      <c r="CE164" s="12">
        <v>54</v>
      </c>
      <c r="CF164" s="12">
        <v>49</v>
      </c>
      <c r="CG164" s="12">
        <v>41</v>
      </c>
      <c r="CH164" s="12">
        <v>33</v>
      </c>
      <c r="CI164" s="12">
        <v>35</v>
      </c>
      <c r="CJ164" s="12">
        <v>40</v>
      </c>
      <c r="CK164" s="12">
        <v>47</v>
      </c>
      <c r="CL164" s="12">
        <v>26</v>
      </c>
      <c r="CM164" s="12">
        <v>22</v>
      </c>
      <c r="CN164" s="12">
        <v>33</v>
      </c>
      <c r="CO164" s="12">
        <v>41</v>
      </c>
      <c r="CP164" s="12">
        <v>49</v>
      </c>
      <c r="CQ164" s="12">
        <v>23</v>
      </c>
      <c r="CR164" s="12">
        <v>72</v>
      </c>
      <c r="CS164" s="12">
        <v>62</v>
      </c>
      <c r="CT164" s="12">
        <v>60</v>
      </c>
      <c r="CU164" s="12">
        <v>48</v>
      </c>
      <c r="CV164" s="12">
        <v>41</v>
      </c>
      <c r="CW164" s="12">
        <v>41</v>
      </c>
      <c r="CX164" s="12">
        <v>52</v>
      </c>
      <c r="CY164" s="12">
        <v>59</v>
      </c>
      <c r="CZ164" s="12">
        <v>49</v>
      </c>
      <c r="DA164" s="12">
        <v>22</v>
      </c>
      <c r="DB164" s="12">
        <v>31</v>
      </c>
      <c r="DC164" s="12">
        <v>63</v>
      </c>
      <c r="DD164" s="12">
        <v>30</v>
      </c>
      <c r="DE164" s="12">
        <v>42</v>
      </c>
      <c r="DF164" s="12">
        <v>50</v>
      </c>
      <c r="DG164" s="12">
        <v>50</v>
      </c>
      <c r="DH164" s="12">
        <v>39</v>
      </c>
      <c r="DI164" s="12">
        <v>51</v>
      </c>
      <c r="DJ164" s="12">
        <v>53</v>
      </c>
      <c r="DK164" s="12">
        <v>56</v>
      </c>
      <c r="DL164" s="12">
        <v>31</v>
      </c>
      <c r="DM164" s="12">
        <v>47</v>
      </c>
      <c r="DN164" s="12">
        <v>53</v>
      </c>
      <c r="DO164" s="12">
        <v>61</v>
      </c>
      <c r="DP164" s="12">
        <v>54</v>
      </c>
      <c r="DQ164" s="12">
        <v>27</v>
      </c>
      <c r="DR164" s="12">
        <v>56</v>
      </c>
      <c r="DS164" s="12">
        <v>52</v>
      </c>
      <c r="DT164" s="12">
        <v>65</v>
      </c>
      <c r="DU164" s="12">
        <v>54</v>
      </c>
      <c r="DV164" s="12">
        <v>48</v>
      </c>
      <c r="DW164" s="12">
        <v>64</v>
      </c>
      <c r="DX164" s="12">
        <v>39</v>
      </c>
      <c r="DY164" s="12">
        <v>22</v>
      </c>
      <c r="DZ164" s="12">
        <v>25</v>
      </c>
      <c r="EA164" s="12">
        <v>22</v>
      </c>
      <c r="EB164" s="12">
        <v>22</v>
      </c>
      <c r="EC164" s="12">
        <v>30</v>
      </c>
      <c r="ED164" s="12">
        <v>55</v>
      </c>
      <c r="EE164" s="12">
        <v>57</v>
      </c>
      <c r="EF164" s="12">
        <v>49</v>
      </c>
      <c r="EG164" s="12">
        <v>63</v>
      </c>
      <c r="EH164" s="12">
        <v>53</v>
      </c>
      <c r="EI164" s="12">
        <v>61</v>
      </c>
      <c r="EJ164" s="12">
        <v>33</v>
      </c>
      <c r="EK164" s="12">
        <v>31</v>
      </c>
      <c r="EL164" s="12">
        <v>35</v>
      </c>
      <c r="EM164" s="12">
        <v>50</v>
      </c>
      <c r="EN164" s="12">
        <v>57</v>
      </c>
      <c r="EO164" s="12">
        <v>70</v>
      </c>
      <c r="EP164" s="12">
        <v>65</v>
      </c>
      <c r="EQ164" s="12">
        <v>65</v>
      </c>
      <c r="ER164" s="12">
        <v>56</v>
      </c>
      <c r="ES164" s="12">
        <v>62</v>
      </c>
      <c r="ET164" s="12">
        <v>46</v>
      </c>
      <c r="EU164" s="12">
        <v>43</v>
      </c>
      <c r="EV164" s="12">
        <v>41</v>
      </c>
      <c r="EW164" s="12">
        <v>17</v>
      </c>
      <c r="EX164" s="12">
        <v>48</v>
      </c>
      <c r="EY164" s="12">
        <v>54</v>
      </c>
      <c r="EZ164" s="12">
        <v>38</v>
      </c>
      <c r="FA164" s="12">
        <v>51</v>
      </c>
      <c r="FB164" s="12">
        <v>49</v>
      </c>
      <c r="FC164" s="12">
        <v>60</v>
      </c>
      <c r="FD164" s="12">
        <v>37</v>
      </c>
      <c r="FE164" s="12">
        <v>56</v>
      </c>
      <c r="FF164" s="12">
        <v>34</v>
      </c>
      <c r="FG164" s="12">
        <v>36</v>
      </c>
      <c r="FH164" s="12">
        <v>46</v>
      </c>
      <c r="FI164" s="12">
        <v>38</v>
      </c>
      <c r="FJ164" s="12">
        <v>36</v>
      </c>
      <c r="FK164" s="12">
        <v>34</v>
      </c>
      <c r="FL164" s="12">
        <v>41</v>
      </c>
      <c r="FM164" s="12">
        <v>48</v>
      </c>
      <c r="FN164" s="12">
        <v>52</v>
      </c>
      <c r="FO164" s="12">
        <v>52</v>
      </c>
      <c r="FP164" s="12">
        <v>49</v>
      </c>
      <c r="FQ164" s="12">
        <v>31</v>
      </c>
      <c r="FR164" s="12">
        <v>44</v>
      </c>
      <c r="FS164" s="12">
        <v>64</v>
      </c>
      <c r="FT164" s="12">
        <v>56</v>
      </c>
      <c r="FU164" s="12">
        <v>52</v>
      </c>
      <c r="FV164" s="12">
        <v>36</v>
      </c>
      <c r="FW164" s="12">
        <v>53</v>
      </c>
      <c r="FX164" s="12">
        <v>59</v>
      </c>
      <c r="FY164" s="12">
        <v>39</v>
      </c>
      <c r="FZ164" s="12">
        <v>28</v>
      </c>
      <c r="GA164" s="12">
        <v>46</v>
      </c>
      <c r="GB164" s="12">
        <v>55</v>
      </c>
      <c r="GC164" s="12">
        <v>61</v>
      </c>
      <c r="GD164" s="12">
        <v>60</v>
      </c>
      <c r="GE164" s="12">
        <v>28</v>
      </c>
      <c r="GF164" s="12">
        <v>57</v>
      </c>
      <c r="GG164" s="12">
        <v>46</v>
      </c>
      <c r="GH164" s="12">
        <v>44</v>
      </c>
      <c r="GI164" s="12">
        <v>47</v>
      </c>
      <c r="GJ164" s="12">
        <v>42</v>
      </c>
      <c r="GK164" s="12">
        <v>43</v>
      </c>
      <c r="GL164" s="12">
        <v>45</v>
      </c>
      <c r="GM164" s="12">
        <v>44</v>
      </c>
      <c r="GN164" s="12">
        <v>40</v>
      </c>
      <c r="GO164" s="12">
        <v>54</v>
      </c>
      <c r="GP164" s="12">
        <v>49</v>
      </c>
      <c r="GQ164" s="12">
        <v>32</v>
      </c>
      <c r="GR164" s="12">
        <v>50</v>
      </c>
      <c r="GS164" s="12">
        <v>55</v>
      </c>
      <c r="GT164" s="12">
        <v>52</v>
      </c>
      <c r="GU164" s="12">
        <v>26</v>
      </c>
      <c r="GV164" s="12">
        <v>23</v>
      </c>
      <c r="GW164" s="12">
        <v>40</v>
      </c>
      <c r="GX164" s="12">
        <v>33</v>
      </c>
      <c r="GY164" s="12">
        <v>28</v>
      </c>
      <c r="GZ164" s="12">
        <v>40</v>
      </c>
      <c r="HA164" s="12">
        <v>51</v>
      </c>
      <c r="HB164" s="12">
        <v>53</v>
      </c>
      <c r="HC164" s="12">
        <v>47</v>
      </c>
      <c r="HD164" s="12">
        <v>31</v>
      </c>
      <c r="HE164" s="12">
        <v>30</v>
      </c>
      <c r="HF164" s="12">
        <v>30</v>
      </c>
      <c r="HG164" s="12">
        <v>30</v>
      </c>
      <c r="HH164" s="12">
        <v>29</v>
      </c>
      <c r="HI164" s="12">
        <v>31</v>
      </c>
      <c r="HJ164" s="12">
        <v>34</v>
      </c>
      <c r="HK164" s="12">
        <v>36</v>
      </c>
      <c r="HL164" s="12">
        <v>41</v>
      </c>
      <c r="HM164" s="12">
        <v>41</v>
      </c>
      <c r="HN164" s="12">
        <v>45</v>
      </c>
      <c r="HO164" s="12">
        <v>52</v>
      </c>
      <c r="HP164" s="12">
        <v>52</v>
      </c>
      <c r="HQ164" s="12">
        <v>59</v>
      </c>
      <c r="HR164" s="12">
        <v>45</v>
      </c>
      <c r="HS164" s="12">
        <v>24</v>
      </c>
      <c r="HT164" s="12">
        <v>27</v>
      </c>
      <c r="HU164" s="12">
        <v>28</v>
      </c>
      <c r="HV164" s="12">
        <v>20</v>
      </c>
      <c r="HW164" s="12">
        <v>24</v>
      </c>
      <c r="HX164" s="12">
        <v>33</v>
      </c>
      <c r="HY164" s="12">
        <v>35</v>
      </c>
      <c r="HZ164" s="12">
        <v>32</v>
      </c>
      <c r="IA164" s="12">
        <v>35</v>
      </c>
      <c r="IB164" s="12">
        <v>20</v>
      </c>
      <c r="IC164" s="12">
        <v>28</v>
      </c>
      <c r="ID164" s="12">
        <v>23</v>
      </c>
      <c r="IE164" s="12">
        <v>33</v>
      </c>
      <c r="IF164" s="12">
        <v>34</v>
      </c>
      <c r="IG164" s="12">
        <v>36</v>
      </c>
      <c r="IH164" s="12">
        <v>23</v>
      </c>
      <c r="II164" s="12">
        <v>25</v>
      </c>
      <c r="IJ164" s="12">
        <v>20</v>
      </c>
      <c r="IK164" s="12">
        <v>24</v>
      </c>
      <c r="IL164" s="12">
        <v>34</v>
      </c>
      <c r="IM164" s="12">
        <v>27</v>
      </c>
      <c r="IN164" s="12">
        <v>24</v>
      </c>
      <c r="IO164" s="12">
        <v>17</v>
      </c>
      <c r="IP164" s="12">
        <v>18</v>
      </c>
      <c r="IQ164" s="17">
        <v>34</v>
      </c>
      <c r="IR164" s="26">
        <f t="shared" si="62"/>
        <v>72</v>
      </c>
      <c r="IU164" s="7"/>
    </row>
    <row r="165" spans="1:255" ht="12.75" customHeight="1" x14ac:dyDescent="0.2">
      <c r="A165" s="26">
        <v>2013</v>
      </c>
      <c r="B165" s="26">
        <v>340150002</v>
      </c>
      <c r="C165" s="88">
        <f>INDEX(Sites!$A:$N,MATCH($B165,Sites!$A:$A,0),2)</f>
        <v>39.800339000000001</v>
      </c>
      <c r="D165" s="26" t="str">
        <f>INDEX(Sites!$A:$N,MATCH($B165,Sites!$A:$A,0),4)</f>
        <v>NJ</v>
      </c>
      <c r="E165" s="26" t="str">
        <f>INDEX(Sites!$A:$N,MATCH($B165,Sites!$A:$A,0),10)</f>
        <v>12.0</v>
      </c>
      <c r="F165" s="148" t="str">
        <f>INDEX(Sites!$A:$N,MATCH($B165,Sites!$A:$A,0),6)</f>
        <v>Clarksboro</v>
      </c>
      <c r="G165" s="18" t="s">
        <v>78</v>
      </c>
      <c r="H165" s="12" t="s">
        <v>78</v>
      </c>
      <c r="I165" s="12" t="s">
        <v>78</v>
      </c>
      <c r="J165" s="12" t="s">
        <v>78</v>
      </c>
      <c r="K165" s="12" t="s">
        <v>78</v>
      </c>
      <c r="L165" s="12" t="s">
        <v>78</v>
      </c>
      <c r="M165" s="12" t="s">
        <v>78</v>
      </c>
      <c r="N165" s="12" t="s">
        <v>78</v>
      </c>
      <c r="O165" s="12" t="s">
        <v>78</v>
      </c>
      <c r="P165" s="12" t="s">
        <v>78</v>
      </c>
      <c r="Q165" s="12" t="s">
        <v>78</v>
      </c>
      <c r="R165" s="12">
        <v>43</v>
      </c>
      <c r="S165" s="12">
        <v>40</v>
      </c>
      <c r="T165" s="12">
        <v>45</v>
      </c>
      <c r="U165" s="12">
        <v>42</v>
      </c>
      <c r="V165" s="12">
        <v>33</v>
      </c>
      <c r="W165" s="12">
        <v>41</v>
      </c>
      <c r="X165" s="12">
        <v>39</v>
      </c>
      <c r="Y165" s="12">
        <v>37</v>
      </c>
      <c r="Z165" s="12">
        <v>43</v>
      </c>
      <c r="AA165" s="12">
        <v>40</v>
      </c>
      <c r="AB165" s="12">
        <v>35</v>
      </c>
      <c r="AC165" s="12">
        <v>45</v>
      </c>
      <c r="AD165" s="12">
        <v>39</v>
      </c>
      <c r="AE165" s="12">
        <v>29</v>
      </c>
      <c r="AF165" s="12">
        <v>43</v>
      </c>
      <c r="AG165" s="12">
        <v>45</v>
      </c>
      <c r="AH165" s="12">
        <v>39</v>
      </c>
      <c r="AI165" s="12">
        <v>44</v>
      </c>
      <c r="AJ165" s="12">
        <v>54</v>
      </c>
      <c r="AK165" s="12">
        <v>56</v>
      </c>
      <c r="AL165" s="12">
        <v>50</v>
      </c>
      <c r="AM165" s="12">
        <v>48</v>
      </c>
      <c r="AN165" s="12">
        <v>50</v>
      </c>
      <c r="AO165" s="12">
        <v>47</v>
      </c>
      <c r="AP165" s="12">
        <v>54</v>
      </c>
      <c r="AQ165" s="12">
        <v>47</v>
      </c>
      <c r="AR165" s="12">
        <v>54</v>
      </c>
      <c r="AS165" s="12">
        <v>60</v>
      </c>
      <c r="AT165" s="12">
        <v>57</v>
      </c>
      <c r="AU165" s="12">
        <v>59</v>
      </c>
      <c r="AV165" s="12">
        <v>42</v>
      </c>
      <c r="AW165" s="12">
        <v>37</v>
      </c>
      <c r="AX165" s="12">
        <v>46</v>
      </c>
      <c r="AY165" s="12">
        <v>51</v>
      </c>
      <c r="AZ165" s="12">
        <v>43</v>
      </c>
      <c r="BA165" s="12">
        <v>51</v>
      </c>
      <c r="BB165" s="12">
        <v>42</v>
      </c>
      <c r="BC165" s="12">
        <v>41</v>
      </c>
      <c r="BD165" s="12">
        <v>35</v>
      </c>
      <c r="BE165" s="12">
        <v>46</v>
      </c>
      <c r="BF165" s="12">
        <v>50</v>
      </c>
      <c r="BG165" s="12">
        <v>39</v>
      </c>
      <c r="BH165" s="12">
        <v>35</v>
      </c>
      <c r="BI165" s="12">
        <v>46</v>
      </c>
      <c r="BJ165" s="12">
        <v>54</v>
      </c>
      <c r="BK165" s="12">
        <v>59</v>
      </c>
      <c r="BL165" s="12">
        <v>63</v>
      </c>
      <c r="BM165" s="12">
        <v>69</v>
      </c>
      <c r="BN165" s="12">
        <v>51</v>
      </c>
      <c r="BO165" s="12">
        <v>54</v>
      </c>
      <c r="BP165" s="12">
        <v>52</v>
      </c>
      <c r="BQ165" s="12">
        <v>47</v>
      </c>
      <c r="BR165" s="12">
        <v>48</v>
      </c>
      <c r="BS165" s="12">
        <v>45</v>
      </c>
      <c r="BT165" s="12">
        <v>53</v>
      </c>
      <c r="BU165" s="12">
        <v>39</v>
      </c>
      <c r="BV165" s="12">
        <v>31</v>
      </c>
      <c r="BW165" s="12">
        <v>48</v>
      </c>
      <c r="BX165" s="12">
        <v>49</v>
      </c>
      <c r="BY165" s="12">
        <v>60</v>
      </c>
      <c r="BZ165" s="12">
        <v>47</v>
      </c>
      <c r="CA165" s="12">
        <v>45</v>
      </c>
      <c r="CB165" s="12">
        <v>43</v>
      </c>
      <c r="CC165" s="12">
        <v>48</v>
      </c>
      <c r="CD165" s="12">
        <v>53</v>
      </c>
      <c r="CE165" s="12">
        <v>65</v>
      </c>
      <c r="CF165" s="12">
        <v>52</v>
      </c>
      <c r="CG165" s="12">
        <v>46</v>
      </c>
      <c r="CH165" s="12">
        <v>35</v>
      </c>
      <c r="CI165" s="12">
        <v>40</v>
      </c>
      <c r="CJ165" s="12">
        <v>43</v>
      </c>
      <c r="CK165" s="12">
        <v>48</v>
      </c>
      <c r="CL165" s="12">
        <v>29</v>
      </c>
      <c r="CM165" s="12">
        <v>27</v>
      </c>
      <c r="CN165" s="12">
        <v>36</v>
      </c>
      <c r="CO165" s="12">
        <v>41</v>
      </c>
      <c r="CP165" s="12">
        <v>54</v>
      </c>
      <c r="CQ165" s="12">
        <v>28</v>
      </c>
      <c r="CR165" s="12">
        <v>78</v>
      </c>
      <c r="CS165" s="12">
        <v>73</v>
      </c>
      <c r="CT165" s="12">
        <v>62</v>
      </c>
      <c r="CU165" s="12">
        <v>49</v>
      </c>
      <c r="CV165" s="12">
        <v>42</v>
      </c>
      <c r="CW165" s="12">
        <v>43</v>
      </c>
      <c r="CX165" s="12">
        <v>54</v>
      </c>
      <c r="CY165" s="12">
        <v>67</v>
      </c>
      <c r="CZ165" s="12">
        <v>51</v>
      </c>
      <c r="DA165" s="12">
        <v>21</v>
      </c>
      <c r="DB165" s="12">
        <v>37</v>
      </c>
      <c r="DC165" s="12">
        <v>61</v>
      </c>
      <c r="DD165" s="12">
        <v>27</v>
      </c>
      <c r="DE165" s="12">
        <v>52</v>
      </c>
      <c r="DF165" s="12">
        <v>52</v>
      </c>
      <c r="DG165" s="12">
        <v>54</v>
      </c>
      <c r="DH165" s="12">
        <v>41</v>
      </c>
      <c r="DI165" s="12">
        <v>54</v>
      </c>
      <c r="DJ165" s="12">
        <v>56</v>
      </c>
      <c r="DK165" s="12">
        <v>60</v>
      </c>
      <c r="DL165" s="12">
        <v>38</v>
      </c>
      <c r="DM165" s="12">
        <v>48</v>
      </c>
      <c r="DN165" s="12">
        <v>54</v>
      </c>
      <c r="DO165" s="12">
        <v>61</v>
      </c>
      <c r="DP165" s="12">
        <v>49</v>
      </c>
      <c r="DQ165" s="12">
        <v>26</v>
      </c>
      <c r="DR165" s="12">
        <v>57</v>
      </c>
      <c r="DS165" s="12">
        <v>64</v>
      </c>
      <c r="DT165" s="12">
        <v>68</v>
      </c>
      <c r="DU165" s="12">
        <v>51</v>
      </c>
      <c r="DV165" s="12">
        <v>53</v>
      </c>
      <c r="DW165" s="12">
        <v>61</v>
      </c>
      <c r="DX165" s="12">
        <v>36</v>
      </c>
      <c r="DY165" s="12">
        <v>23</v>
      </c>
      <c r="DZ165" s="12">
        <v>27</v>
      </c>
      <c r="EA165" s="12">
        <v>17</v>
      </c>
      <c r="EB165" s="12">
        <v>20</v>
      </c>
      <c r="EC165" s="12">
        <v>26</v>
      </c>
      <c r="ED165" s="12">
        <v>48</v>
      </c>
      <c r="EE165" s="12">
        <v>51</v>
      </c>
      <c r="EF165" s="12">
        <v>48</v>
      </c>
      <c r="EG165" s="12">
        <v>62</v>
      </c>
      <c r="EH165" s="12">
        <v>52</v>
      </c>
      <c r="EI165" s="12">
        <v>58</v>
      </c>
      <c r="EJ165" s="12">
        <v>36</v>
      </c>
      <c r="EK165" s="12">
        <v>30</v>
      </c>
      <c r="EL165" s="12">
        <v>29</v>
      </c>
      <c r="EM165" s="12">
        <v>53</v>
      </c>
      <c r="EN165" s="12">
        <v>58</v>
      </c>
      <c r="EO165" s="12">
        <v>75</v>
      </c>
      <c r="EP165" s="12">
        <v>74</v>
      </c>
      <c r="EQ165" s="12">
        <v>56</v>
      </c>
      <c r="ER165" s="12">
        <v>63</v>
      </c>
      <c r="ES165" s="12">
        <v>60</v>
      </c>
      <c r="ET165" s="12">
        <v>45</v>
      </c>
      <c r="EU165" s="12">
        <v>45</v>
      </c>
      <c r="EV165" s="12">
        <v>40</v>
      </c>
      <c r="EW165" s="12">
        <v>15</v>
      </c>
      <c r="EX165" s="12">
        <v>50</v>
      </c>
      <c r="EY165" s="12">
        <v>52</v>
      </c>
      <c r="EZ165" s="12">
        <v>37</v>
      </c>
      <c r="FA165" s="12">
        <v>54</v>
      </c>
      <c r="FB165" s="12">
        <v>53</v>
      </c>
      <c r="FC165" s="12">
        <v>54</v>
      </c>
      <c r="FD165" s="12">
        <v>40</v>
      </c>
      <c r="FE165" s="12">
        <v>60</v>
      </c>
      <c r="FF165" s="12">
        <v>39</v>
      </c>
      <c r="FG165" s="12">
        <v>35</v>
      </c>
      <c r="FH165" s="12">
        <v>44</v>
      </c>
      <c r="FI165" s="12">
        <v>37</v>
      </c>
      <c r="FJ165" s="12">
        <v>38</v>
      </c>
      <c r="FK165" s="12">
        <v>34</v>
      </c>
      <c r="FL165" s="12">
        <v>51</v>
      </c>
      <c r="FM165" s="12">
        <v>49</v>
      </c>
      <c r="FN165" s="12">
        <v>49</v>
      </c>
      <c r="FO165" s="12">
        <v>47</v>
      </c>
      <c r="FP165" s="12">
        <v>46</v>
      </c>
      <c r="FQ165" s="12">
        <v>32</v>
      </c>
      <c r="FR165" s="12">
        <v>43</v>
      </c>
      <c r="FS165" s="12">
        <v>58</v>
      </c>
      <c r="FT165" s="12">
        <v>55</v>
      </c>
      <c r="FU165" s="12">
        <v>52</v>
      </c>
      <c r="FV165" s="12">
        <v>44</v>
      </c>
      <c r="FW165" s="12">
        <v>56</v>
      </c>
      <c r="FX165" s="12">
        <v>56</v>
      </c>
      <c r="FY165" s="12">
        <v>35</v>
      </c>
      <c r="FZ165" s="12">
        <v>20</v>
      </c>
      <c r="GA165" s="12">
        <v>45</v>
      </c>
      <c r="GB165" s="12">
        <v>51</v>
      </c>
      <c r="GC165" s="12">
        <v>62</v>
      </c>
      <c r="GD165" s="12">
        <v>60</v>
      </c>
      <c r="GE165" s="12">
        <v>32</v>
      </c>
      <c r="GF165" s="12">
        <v>57</v>
      </c>
      <c r="GG165" s="12">
        <v>46</v>
      </c>
      <c r="GH165" s="12">
        <v>43</v>
      </c>
      <c r="GI165" s="12">
        <v>45</v>
      </c>
      <c r="GJ165" s="12">
        <v>39</v>
      </c>
      <c r="GK165" s="12">
        <v>44</v>
      </c>
      <c r="GL165" s="12">
        <v>49</v>
      </c>
      <c r="GM165" s="12">
        <v>45</v>
      </c>
      <c r="GN165" s="12">
        <v>39</v>
      </c>
      <c r="GO165" s="12">
        <v>55</v>
      </c>
      <c r="GP165" s="12">
        <v>50</v>
      </c>
      <c r="GQ165" s="12">
        <v>32</v>
      </c>
      <c r="GR165" s="12">
        <v>49</v>
      </c>
      <c r="GS165" s="12">
        <v>54</v>
      </c>
      <c r="GT165" s="12">
        <v>51</v>
      </c>
      <c r="GU165" s="12">
        <v>26</v>
      </c>
      <c r="GV165" s="12">
        <v>22</v>
      </c>
      <c r="GW165" s="12">
        <v>40</v>
      </c>
      <c r="GX165" s="12">
        <v>31</v>
      </c>
      <c r="GY165" s="12">
        <v>26</v>
      </c>
      <c r="GZ165" s="12">
        <v>45</v>
      </c>
      <c r="HA165" s="12">
        <v>51</v>
      </c>
      <c r="HB165" s="12">
        <v>51</v>
      </c>
      <c r="HC165" s="12">
        <v>48</v>
      </c>
      <c r="HD165" s="12">
        <v>29</v>
      </c>
      <c r="HE165" s="12">
        <v>31</v>
      </c>
      <c r="HF165" s="12">
        <v>33</v>
      </c>
      <c r="HG165" s="12">
        <v>36</v>
      </c>
      <c r="HH165" s="12">
        <v>26</v>
      </c>
      <c r="HI165" s="12">
        <v>31</v>
      </c>
      <c r="HJ165" s="12">
        <v>36</v>
      </c>
      <c r="HK165" s="12">
        <v>35</v>
      </c>
      <c r="HL165" s="12">
        <v>43</v>
      </c>
      <c r="HM165" s="12">
        <v>45</v>
      </c>
      <c r="HN165" s="12">
        <v>53</v>
      </c>
      <c r="HO165" s="12">
        <v>52</v>
      </c>
      <c r="HP165" s="12">
        <v>57</v>
      </c>
      <c r="HQ165" s="12">
        <v>59</v>
      </c>
      <c r="HR165" s="12">
        <v>50</v>
      </c>
      <c r="HS165" s="12">
        <v>30</v>
      </c>
      <c r="HT165" s="12">
        <v>25</v>
      </c>
      <c r="HU165" s="12">
        <v>31</v>
      </c>
      <c r="HV165" s="12">
        <v>22</v>
      </c>
      <c r="HW165" s="12">
        <v>25</v>
      </c>
      <c r="HX165" s="12">
        <v>35</v>
      </c>
      <c r="HY165" s="12">
        <v>36</v>
      </c>
      <c r="HZ165" s="12">
        <v>31</v>
      </c>
      <c r="IA165" s="12">
        <v>35</v>
      </c>
      <c r="IB165" s="12">
        <v>28</v>
      </c>
      <c r="IC165" s="12">
        <v>32</v>
      </c>
      <c r="ID165" s="12">
        <v>28</v>
      </c>
      <c r="IE165" s="12">
        <v>36</v>
      </c>
      <c r="IF165" s="12">
        <v>34</v>
      </c>
      <c r="IG165" s="12">
        <v>41</v>
      </c>
      <c r="IH165" s="12">
        <v>29</v>
      </c>
      <c r="II165" s="12">
        <v>27</v>
      </c>
      <c r="IJ165" s="12">
        <v>26</v>
      </c>
      <c r="IK165" s="12">
        <v>25</v>
      </c>
      <c r="IL165" s="12">
        <v>37</v>
      </c>
      <c r="IM165" s="12">
        <v>27</v>
      </c>
      <c r="IN165" s="12">
        <v>32</v>
      </c>
      <c r="IO165" s="12">
        <v>20</v>
      </c>
      <c r="IP165" s="12">
        <v>26</v>
      </c>
      <c r="IQ165" s="17">
        <v>40</v>
      </c>
      <c r="IR165" s="26">
        <f t="shared" si="62"/>
        <v>78</v>
      </c>
      <c r="IU165" s="7"/>
    </row>
    <row r="166" spans="1:255" ht="12.75" customHeight="1" x14ac:dyDescent="0.2">
      <c r="A166" s="26">
        <v>2013</v>
      </c>
      <c r="B166" s="26">
        <v>340290006</v>
      </c>
      <c r="C166" s="88">
        <f>INDEX(Sites!$A:$N,MATCH($B166,Sites!$A:$A,0),2)</f>
        <v>40.064830000000001</v>
      </c>
      <c r="D166" s="26" t="str">
        <f>INDEX(Sites!$A:$N,MATCH($B166,Sites!$A:$A,0),4)</f>
        <v>NJ</v>
      </c>
      <c r="E166" s="26" t="str">
        <f>INDEX(Sites!$A:$N,MATCH($B166,Sites!$A:$A,0),10)</f>
        <v>41.0</v>
      </c>
      <c r="F166" s="148" t="str">
        <f>INDEX(Sites!$A:$N,MATCH($B166,Sites!$A:$A,0),6)</f>
        <v>Colliers Mills</v>
      </c>
      <c r="G166" s="18" t="s">
        <v>78</v>
      </c>
      <c r="H166" s="12" t="s">
        <v>78</v>
      </c>
      <c r="I166" s="12" t="s">
        <v>78</v>
      </c>
      <c r="J166" s="12" t="s">
        <v>78</v>
      </c>
      <c r="K166" s="12" t="s">
        <v>78</v>
      </c>
      <c r="L166" s="12" t="s">
        <v>78</v>
      </c>
      <c r="M166" s="12">
        <v>40</v>
      </c>
      <c r="N166" s="12">
        <v>42</v>
      </c>
      <c r="O166" s="12">
        <v>46</v>
      </c>
      <c r="P166" s="12">
        <v>44</v>
      </c>
      <c r="Q166" s="12">
        <v>43</v>
      </c>
      <c r="R166" s="12">
        <v>42</v>
      </c>
      <c r="S166" s="12">
        <v>39</v>
      </c>
      <c r="T166" s="12">
        <v>44</v>
      </c>
      <c r="U166" s="12">
        <v>40</v>
      </c>
      <c r="V166" s="12">
        <v>34</v>
      </c>
      <c r="W166" s="12">
        <v>40</v>
      </c>
      <c r="X166" s="12">
        <v>42</v>
      </c>
      <c r="Y166" s="12">
        <v>39</v>
      </c>
      <c r="Z166" s="12">
        <v>41</v>
      </c>
      <c r="AA166" s="12">
        <v>41</v>
      </c>
      <c r="AB166" s="12">
        <v>38</v>
      </c>
      <c r="AC166" s="12">
        <v>42</v>
      </c>
      <c r="AD166" s="12">
        <v>40</v>
      </c>
      <c r="AE166" s="12">
        <v>38</v>
      </c>
      <c r="AF166" s="12">
        <v>42</v>
      </c>
      <c r="AG166" s="12">
        <v>44</v>
      </c>
      <c r="AH166" s="12">
        <v>40</v>
      </c>
      <c r="AI166" s="12">
        <v>43</v>
      </c>
      <c r="AJ166" s="12">
        <v>51</v>
      </c>
      <c r="AK166" s="12">
        <v>56</v>
      </c>
      <c r="AL166" s="12">
        <v>48</v>
      </c>
      <c r="AM166" s="12">
        <v>47</v>
      </c>
      <c r="AN166" s="12">
        <v>50</v>
      </c>
      <c r="AO166" s="12">
        <v>47</v>
      </c>
      <c r="AP166" s="12">
        <v>53</v>
      </c>
      <c r="AQ166" s="12">
        <v>48</v>
      </c>
      <c r="AR166" s="12">
        <v>53</v>
      </c>
      <c r="AS166" s="12">
        <v>58</v>
      </c>
      <c r="AT166" s="12">
        <v>56</v>
      </c>
      <c r="AU166" s="12">
        <v>56</v>
      </c>
      <c r="AV166" s="12">
        <v>41</v>
      </c>
      <c r="AW166" s="12">
        <v>43</v>
      </c>
      <c r="AX166" s="12">
        <v>44</v>
      </c>
      <c r="AY166" s="12">
        <v>49</v>
      </c>
      <c r="AZ166" s="12">
        <v>42</v>
      </c>
      <c r="BA166" s="12">
        <v>47</v>
      </c>
      <c r="BB166" s="12">
        <v>45</v>
      </c>
      <c r="BC166" s="12">
        <v>40</v>
      </c>
      <c r="BD166" s="12">
        <v>35</v>
      </c>
      <c r="BE166" s="12">
        <v>45</v>
      </c>
      <c r="BF166" s="12">
        <v>47</v>
      </c>
      <c r="BG166" s="12">
        <v>38</v>
      </c>
      <c r="BH166" s="12">
        <v>37</v>
      </c>
      <c r="BI166" s="12">
        <v>46</v>
      </c>
      <c r="BJ166" s="12">
        <v>52</v>
      </c>
      <c r="BK166" s="12">
        <v>59</v>
      </c>
      <c r="BL166" s="12">
        <v>58</v>
      </c>
      <c r="BM166" s="12">
        <v>67</v>
      </c>
      <c r="BN166" s="12">
        <v>46</v>
      </c>
      <c r="BO166" s="12">
        <v>54</v>
      </c>
      <c r="BP166" s="12">
        <v>45</v>
      </c>
      <c r="BQ166" s="12">
        <v>45</v>
      </c>
      <c r="BR166" s="12">
        <v>47</v>
      </c>
      <c r="BS166" s="12">
        <v>42</v>
      </c>
      <c r="BT166" s="12">
        <v>49</v>
      </c>
      <c r="BU166" s="12">
        <v>38</v>
      </c>
      <c r="BV166" s="12">
        <v>31</v>
      </c>
      <c r="BW166" s="12">
        <v>45</v>
      </c>
      <c r="BX166" s="12">
        <v>48</v>
      </c>
      <c r="BY166" s="12">
        <v>58</v>
      </c>
      <c r="BZ166" s="12">
        <v>40</v>
      </c>
      <c r="CA166" s="12">
        <v>43</v>
      </c>
      <c r="CB166" s="12">
        <v>43</v>
      </c>
      <c r="CC166" s="12">
        <v>48</v>
      </c>
      <c r="CD166" s="12">
        <v>54</v>
      </c>
      <c r="CE166" s="12">
        <v>64</v>
      </c>
      <c r="CF166" s="12">
        <v>48</v>
      </c>
      <c r="CG166" s="12">
        <v>37</v>
      </c>
      <c r="CH166" s="12">
        <v>34</v>
      </c>
      <c r="CI166" s="12">
        <v>38</v>
      </c>
      <c r="CJ166" s="12">
        <v>43</v>
      </c>
      <c r="CK166" s="12">
        <v>41</v>
      </c>
      <c r="CL166" s="12">
        <v>25</v>
      </c>
      <c r="CM166" s="12">
        <v>24</v>
      </c>
      <c r="CN166" s="12">
        <v>31</v>
      </c>
      <c r="CO166" s="12">
        <v>39</v>
      </c>
      <c r="CP166" s="12">
        <v>54</v>
      </c>
      <c r="CQ166" s="12">
        <v>31</v>
      </c>
      <c r="CR166" s="12">
        <v>71</v>
      </c>
      <c r="CS166" s="12">
        <v>73</v>
      </c>
      <c r="CT166" s="12">
        <v>58</v>
      </c>
      <c r="CU166" s="12">
        <v>45</v>
      </c>
      <c r="CV166" s="12">
        <v>38</v>
      </c>
      <c r="CW166" s="12">
        <v>39</v>
      </c>
      <c r="CX166" s="12">
        <v>51</v>
      </c>
      <c r="CY166" s="12">
        <v>51</v>
      </c>
      <c r="CZ166" s="12">
        <v>46</v>
      </c>
      <c r="DA166" s="12">
        <v>24</v>
      </c>
      <c r="DB166" s="12">
        <v>32</v>
      </c>
      <c r="DC166" s="12">
        <v>60</v>
      </c>
      <c r="DD166" s="12">
        <v>29</v>
      </c>
      <c r="DE166" s="12">
        <v>53</v>
      </c>
      <c r="DF166" s="12">
        <v>45</v>
      </c>
      <c r="DG166" s="12">
        <v>43</v>
      </c>
      <c r="DH166" s="12">
        <v>38</v>
      </c>
      <c r="DI166" s="12">
        <v>46</v>
      </c>
      <c r="DJ166" s="12">
        <v>50</v>
      </c>
      <c r="DK166" s="12">
        <v>58</v>
      </c>
      <c r="DL166" s="12">
        <v>39</v>
      </c>
      <c r="DM166" s="12">
        <v>48</v>
      </c>
      <c r="DN166" s="12">
        <v>47</v>
      </c>
      <c r="DO166" s="12">
        <v>50</v>
      </c>
      <c r="DP166" s="12">
        <v>50</v>
      </c>
      <c r="DQ166" s="12">
        <v>26</v>
      </c>
      <c r="DR166" s="12">
        <v>61</v>
      </c>
      <c r="DS166" s="12">
        <v>70</v>
      </c>
      <c r="DT166" s="12">
        <v>63</v>
      </c>
      <c r="DU166" s="12">
        <v>47</v>
      </c>
      <c r="DV166" s="12">
        <v>48</v>
      </c>
      <c r="DW166" s="12">
        <v>49</v>
      </c>
      <c r="DX166" s="12">
        <v>29</v>
      </c>
      <c r="DY166" s="12">
        <v>22</v>
      </c>
      <c r="DZ166" s="12">
        <v>24</v>
      </c>
      <c r="EA166" s="12">
        <v>16</v>
      </c>
      <c r="EB166" s="12">
        <v>18</v>
      </c>
      <c r="EC166" s="12">
        <v>23</v>
      </c>
      <c r="ED166" s="12">
        <v>47</v>
      </c>
      <c r="EE166" s="12">
        <v>45</v>
      </c>
      <c r="EF166" s="12">
        <v>49</v>
      </c>
      <c r="EG166" s="12">
        <v>55</v>
      </c>
      <c r="EH166" s="12">
        <v>50</v>
      </c>
      <c r="EI166" s="12">
        <v>49</v>
      </c>
      <c r="EJ166" s="12">
        <v>36</v>
      </c>
      <c r="EK166" s="12">
        <v>19</v>
      </c>
      <c r="EL166" s="12">
        <v>33</v>
      </c>
      <c r="EM166" s="12">
        <v>47</v>
      </c>
      <c r="EN166" s="12">
        <v>59</v>
      </c>
      <c r="EO166" s="12">
        <v>57</v>
      </c>
      <c r="EP166" s="12">
        <v>68</v>
      </c>
      <c r="EQ166" s="12">
        <v>51</v>
      </c>
      <c r="ER166" s="12">
        <v>60</v>
      </c>
      <c r="ES166" s="12">
        <v>46</v>
      </c>
      <c r="ET166" s="12">
        <v>38</v>
      </c>
      <c r="EU166" s="12">
        <v>53</v>
      </c>
      <c r="EV166" s="12">
        <v>43</v>
      </c>
      <c r="EW166" s="12">
        <v>15</v>
      </c>
      <c r="EX166" s="12">
        <v>41</v>
      </c>
      <c r="EY166" s="12">
        <v>48</v>
      </c>
      <c r="EZ166" s="12">
        <v>36</v>
      </c>
      <c r="FA166" s="12">
        <v>57</v>
      </c>
      <c r="FB166" s="12">
        <v>50</v>
      </c>
      <c r="FC166" s="12">
        <v>46</v>
      </c>
      <c r="FD166" s="12">
        <v>42</v>
      </c>
      <c r="FE166" s="12">
        <v>57</v>
      </c>
      <c r="FF166" s="12">
        <v>38</v>
      </c>
      <c r="FG166" s="12">
        <v>34</v>
      </c>
      <c r="FH166" s="12">
        <v>38</v>
      </c>
      <c r="FI166" s="12">
        <v>49</v>
      </c>
      <c r="FJ166" s="12">
        <v>38</v>
      </c>
      <c r="FK166" s="12">
        <v>31</v>
      </c>
      <c r="FL166" s="12">
        <v>36</v>
      </c>
      <c r="FM166" s="12">
        <v>44</v>
      </c>
      <c r="FN166" s="12">
        <v>41</v>
      </c>
      <c r="FO166" s="12">
        <v>43</v>
      </c>
      <c r="FP166" s="12">
        <v>44</v>
      </c>
      <c r="FQ166" s="12">
        <v>30</v>
      </c>
      <c r="FR166" s="12">
        <v>38</v>
      </c>
      <c r="FS166" s="12">
        <v>47</v>
      </c>
      <c r="FT166" s="12">
        <v>55</v>
      </c>
      <c r="FU166" s="12">
        <v>48</v>
      </c>
      <c r="FV166" s="12">
        <v>44</v>
      </c>
      <c r="FW166" s="12">
        <v>60</v>
      </c>
      <c r="FX166" s="12">
        <v>76</v>
      </c>
      <c r="FY166" s="12">
        <v>32</v>
      </c>
      <c r="FZ166" s="12">
        <v>28</v>
      </c>
      <c r="GA166" s="12">
        <v>46</v>
      </c>
      <c r="GB166" s="12">
        <v>52</v>
      </c>
      <c r="GC166" s="12">
        <v>51</v>
      </c>
      <c r="GD166" s="12">
        <v>52</v>
      </c>
      <c r="GE166" s="12">
        <v>36</v>
      </c>
      <c r="GF166" s="12">
        <v>49</v>
      </c>
      <c r="GG166" s="12">
        <v>48</v>
      </c>
      <c r="GH166" s="12">
        <v>39</v>
      </c>
      <c r="GI166" s="12">
        <v>38</v>
      </c>
      <c r="GJ166" s="12">
        <v>28</v>
      </c>
      <c r="GK166" s="12">
        <v>41</v>
      </c>
      <c r="GL166" s="12">
        <v>46</v>
      </c>
      <c r="GM166" s="12">
        <v>42</v>
      </c>
      <c r="GN166" s="12">
        <v>36</v>
      </c>
      <c r="GO166" s="12">
        <v>57</v>
      </c>
      <c r="GP166" s="12">
        <v>48</v>
      </c>
      <c r="GQ166" s="12">
        <v>31</v>
      </c>
      <c r="GR166" s="12">
        <v>48</v>
      </c>
      <c r="GS166" s="12">
        <v>54</v>
      </c>
      <c r="GT166" s="12">
        <v>50</v>
      </c>
      <c r="GU166" s="12">
        <v>28</v>
      </c>
      <c r="GV166" s="12">
        <v>21</v>
      </c>
      <c r="GW166" s="12">
        <v>39</v>
      </c>
      <c r="GX166" s="12">
        <v>30</v>
      </c>
      <c r="GY166" s="12">
        <v>32</v>
      </c>
      <c r="GZ166" s="12">
        <v>41</v>
      </c>
      <c r="HA166" s="12">
        <v>50</v>
      </c>
      <c r="HB166" s="12">
        <v>51</v>
      </c>
      <c r="HC166" s="12">
        <v>38</v>
      </c>
      <c r="HD166" s="12">
        <v>30</v>
      </c>
      <c r="HE166" s="12">
        <v>30</v>
      </c>
      <c r="HF166" s="12">
        <v>31</v>
      </c>
      <c r="HG166" s="12">
        <v>32</v>
      </c>
      <c r="HH166" s="12">
        <v>29</v>
      </c>
      <c r="HI166" s="12">
        <v>27</v>
      </c>
      <c r="HJ166" s="12">
        <v>31</v>
      </c>
      <c r="HK166" s="12">
        <v>36</v>
      </c>
      <c r="HL166" s="12">
        <v>39</v>
      </c>
      <c r="HM166" s="12">
        <v>46</v>
      </c>
      <c r="HN166" s="12">
        <v>53</v>
      </c>
      <c r="HO166" s="12">
        <v>46</v>
      </c>
      <c r="HP166" s="12">
        <v>61</v>
      </c>
      <c r="HQ166" s="12">
        <v>40</v>
      </c>
      <c r="HR166" s="12">
        <v>45</v>
      </c>
      <c r="HS166" s="12">
        <v>25</v>
      </c>
      <c r="HT166" s="12">
        <v>25</v>
      </c>
      <c r="HU166" s="12">
        <v>32</v>
      </c>
      <c r="HV166" s="12">
        <v>25</v>
      </c>
      <c r="HW166" s="12">
        <v>31</v>
      </c>
      <c r="HX166" s="12">
        <v>36</v>
      </c>
      <c r="HY166" s="12">
        <v>39</v>
      </c>
      <c r="HZ166" s="12">
        <v>42</v>
      </c>
      <c r="IA166" s="12">
        <v>44</v>
      </c>
      <c r="IB166" s="12">
        <v>30</v>
      </c>
      <c r="IC166" s="12">
        <v>29</v>
      </c>
      <c r="ID166" s="12">
        <v>27</v>
      </c>
      <c r="IE166" s="12">
        <v>30</v>
      </c>
      <c r="IF166" s="12">
        <v>32</v>
      </c>
      <c r="IG166" s="12">
        <v>39</v>
      </c>
      <c r="IH166" s="12">
        <v>32</v>
      </c>
      <c r="II166" s="12">
        <v>21</v>
      </c>
      <c r="IJ166" s="12">
        <v>25</v>
      </c>
      <c r="IK166" s="12">
        <v>24</v>
      </c>
      <c r="IL166" s="12">
        <v>34</v>
      </c>
      <c r="IM166" s="12">
        <v>28</v>
      </c>
      <c r="IN166" s="12">
        <v>31</v>
      </c>
      <c r="IO166" s="12">
        <v>20</v>
      </c>
      <c r="IP166" s="12">
        <v>21</v>
      </c>
      <c r="IQ166" s="17">
        <v>39</v>
      </c>
      <c r="IR166" s="26">
        <f t="shared" si="62"/>
        <v>76</v>
      </c>
      <c r="IU166" s="7"/>
    </row>
    <row r="167" spans="1:255" ht="12.75" customHeight="1" x14ac:dyDescent="0.2">
      <c r="A167" s="26">
        <v>2013</v>
      </c>
      <c r="B167" s="26">
        <v>340110007</v>
      </c>
      <c r="C167" s="88">
        <f>INDEX(Sites!$A:$N,MATCH($B167,Sites!$A:$A,0),2)</f>
        <v>39.422272999999997</v>
      </c>
      <c r="D167" s="26" t="str">
        <f>INDEX(Sites!$A:$N,MATCH($B167,Sites!$A:$A,0),4)</f>
        <v>NJ</v>
      </c>
      <c r="E167" s="26" t="str">
        <f>INDEX(Sites!$A:$N,MATCH($B167,Sites!$A:$A,0),10)</f>
        <v>22.0</v>
      </c>
      <c r="F167" s="148" t="str">
        <f>INDEX(Sites!$A:$N,MATCH($B167,Sites!$A:$A,0),6)</f>
        <v>Millville</v>
      </c>
      <c r="G167" s="18">
        <v>26</v>
      </c>
      <c r="H167" s="12">
        <v>32</v>
      </c>
      <c r="I167" s="12">
        <v>34</v>
      </c>
      <c r="J167" s="12">
        <v>34</v>
      </c>
      <c r="K167" s="12">
        <v>31</v>
      </c>
      <c r="L167" s="12">
        <v>38</v>
      </c>
      <c r="M167" s="12">
        <v>37</v>
      </c>
      <c r="N167" s="12">
        <v>34</v>
      </c>
      <c r="O167" s="12">
        <v>41</v>
      </c>
      <c r="P167" s="12">
        <v>43</v>
      </c>
      <c r="Q167" s="12">
        <v>41</v>
      </c>
      <c r="R167" s="12">
        <v>38</v>
      </c>
      <c r="S167" s="12">
        <v>36</v>
      </c>
      <c r="T167" s="12">
        <v>41</v>
      </c>
      <c r="U167" s="12">
        <v>42</v>
      </c>
      <c r="V167" s="12">
        <v>35</v>
      </c>
      <c r="W167" s="12">
        <v>37</v>
      </c>
      <c r="X167" s="12">
        <v>39</v>
      </c>
      <c r="Y167" s="12">
        <v>32</v>
      </c>
      <c r="Z167" s="12">
        <v>40</v>
      </c>
      <c r="AA167" s="12">
        <v>35</v>
      </c>
      <c r="AB167" s="12">
        <v>32</v>
      </c>
      <c r="AC167" s="12">
        <v>42</v>
      </c>
      <c r="AD167" s="12">
        <v>37</v>
      </c>
      <c r="AE167" s="12">
        <v>32</v>
      </c>
      <c r="AF167" s="12">
        <v>38</v>
      </c>
      <c r="AG167" s="12">
        <v>41</v>
      </c>
      <c r="AH167" s="12">
        <v>35</v>
      </c>
      <c r="AI167" s="12">
        <v>40</v>
      </c>
      <c r="AJ167" s="12">
        <v>50</v>
      </c>
      <c r="AK167" s="12">
        <v>54</v>
      </c>
      <c r="AL167" s="12">
        <v>44</v>
      </c>
      <c r="AM167" s="12">
        <v>43</v>
      </c>
      <c r="AN167" s="12">
        <v>47</v>
      </c>
      <c r="AO167" s="12">
        <v>48</v>
      </c>
      <c r="AP167" s="12">
        <v>47</v>
      </c>
      <c r="AQ167" s="12">
        <v>45</v>
      </c>
      <c r="AR167" s="12">
        <v>50</v>
      </c>
      <c r="AS167" s="12">
        <v>55</v>
      </c>
      <c r="AT167" s="12">
        <v>53</v>
      </c>
      <c r="AU167" s="12">
        <v>56</v>
      </c>
      <c r="AV167" s="12">
        <v>44</v>
      </c>
      <c r="AW167" s="12">
        <v>35</v>
      </c>
      <c r="AX167" s="12">
        <v>46</v>
      </c>
      <c r="AY167" s="12">
        <v>47</v>
      </c>
      <c r="AZ167" s="12">
        <v>39</v>
      </c>
      <c r="BA167" s="12">
        <v>46</v>
      </c>
      <c r="BB167" s="12">
        <v>38</v>
      </c>
      <c r="BC167" s="12">
        <v>38</v>
      </c>
      <c r="BD167" s="12">
        <v>34</v>
      </c>
      <c r="BE167" s="12">
        <v>43</v>
      </c>
      <c r="BF167" s="12">
        <v>45</v>
      </c>
      <c r="BG167" s="12">
        <v>35</v>
      </c>
      <c r="BH167" s="12">
        <v>33</v>
      </c>
      <c r="BI167" s="12">
        <v>40</v>
      </c>
      <c r="BJ167" s="12">
        <v>48</v>
      </c>
      <c r="BK167" s="12">
        <v>54</v>
      </c>
      <c r="BL167" s="12">
        <v>58</v>
      </c>
      <c r="BM167" s="12">
        <v>63</v>
      </c>
      <c r="BN167" s="12">
        <v>49</v>
      </c>
      <c r="BO167" s="12">
        <v>51</v>
      </c>
      <c r="BP167" s="12">
        <v>44</v>
      </c>
      <c r="BQ167" s="12">
        <v>42</v>
      </c>
      <c r="BR167" s="12">
        <v>41</v>
      </c>
      <c r="BS167" s="12">
        <v>41</v>
      </c>
      <c r="BT167" s="12">
        <v>47</v>
      </c>
      <c r="BU167" s="12">
        <v>35</v>
      </c>
      <c r="BV167" s="12">
        <v>29</v>
      </c>
      <c r="BW167" s="12">
        <v>46</v>
      </c>
      <c r="BX167" s="12">
        <v>48</v>
      </c>
      <c r="BY167" s="12">
        <v>53</v>
      </c>
      <c r="BZ167" s="12">
        <v>39</v>
      </c>
      <c r="CA167" s="12">
        <v>44</v>
      </c>
      <c r="CB167" s="12">
        <v>37</v>
      </c>
      <c r="CC167" s="12">
        <v>45</v>
      </c>
      <c r="CD167" s="12">
        <v>51</v>
      </c>
      <c r="CE167" s="12">
        <v>60</v>
      </c>
      <c r="CF167" s="12">
        <v>50</v>
      </c>
      <c r="CG167" s="12">
        <v>41</v>
      </c>
      <c r="CH167" s="12">
        <v>37</v>
      </c>
      <c r="CI167" s="12">
        <v>35</v>
      </c>
      <c r="CJ167" s="12">
        <v>40</v>
      </c>
      <c r="CK167" s="12">
        <v>40</v>
      </c>
      <c r="CL167" s="12">
        <v>31</v>
      </c>
      <c r="CM167" s="12">
        <v>29</v>
      </c>
      <c r="CN167" s="12">
        <v>35</v>
      </c>
      <c r="CO167" s="12">
        <v>39</v>
      </c>
      <c r="CP167" s="12">
        <v>46</v>
      </c>
      <c r="CQ167" s="12">
        <v>29</v>
      </c>
      <c r="CR167" s="12">
        <v>55</v>
      </c>
      <c r="CS167" s="12">
        <v>60</v>
      </c>
      <c r="CT167" s="12">
        <v>53</v>
      </c>
      <c r="CU167" s="12">
        <v>42</v>
      </c>
      <c r="CV167" s="12">
        <v>34</v>
      </c>
      <c r="CW167" s="12">
        <v>33</v>
      </c>
      <c r="CX167" s="12">
        <v>34</v>
      </c>
      <c r="CY167" s="12">
        <v>52</v>
      </c>
      <c r="CZ167" s="12">
        <v>44</v>
      </c>
      <c r="DA167" s="12">
        <v>24</v>
      </c>
      <c r="DB167" s="12">
        <v>32</v>
      </c>
      <c r="DC167" s="12">
        <v>57</v>
      </c>
      <c r="DD167" s="12">
        <v>28</v>
      </c>
      <c r="DE167" s="12">
        <v>52</v>
      </c>
      <c r="DF167" s="12">
        <v>56</v>
      </c>
      <c r="DG167" s="12">
        <v>50</v>
      </c>
      <c r="DH167" s="12">
        <v>41</v>
      </c>
      <c r="DI167" s="12">
        <v>52</v>
      </c>
      <c r="DJ167" s="12">
        <v>49</v>
      </c>
      <c r="DK167" s="12">
        <v>52</v>
      </c>
      <c r="DL167" s="12">
        <v>44</v>
      </c>
      <c r="DM167" s="12">
        <v>44</v>
      </c>
      <c r="DN167" s="12">
        <v>52</v>
      </c>
      <c r="DO167" s="12">
        <v>53</v>
      </c>
      <c r="DP167" s="12">
        <v>45</v>
      </c>
      <c r="DQ167" s="12">
        <v>24</v>
      </c>
      <c r="DR167" s="12">
        <v>48</v>
      </c>
      <c r="DS167" s="12">
        <v>62</v>
      </c>
      <c r="DT167" s="12">
        <v>59</v>
      </c>
      <c r="DU167" s="12">
        <v>47</v>
      </c>
      <c r="DV167" s="12">
        <v>53</v>
      </c>
      <c r="DW167" s="12">
        <v>46</v>
      </c>
      <c r="DX167" s="12">
        <v>32</v>
      </c>
      <c r="DY167" s="12">
        <v>24</v>
      </c>
      <c r="DZ167" s="12">
        <v>26</v>
      </c>
      <c r="EA167" s="12">
        <v>18</v>
      </c>
      <c r="EB167" s="12">
        <v>17</v>
      </c>
      <c r="EC167" s="12">
        <v>23</v>
      </c>
      <c r="ED167" s="12">
        <v>31</v>
      </c>
      <c r="EE167" s="12">
        <v>32</v>
      </c>
      <c r="EF167" s="12">
        <v>42</v>
      </c>
      <c r="EG167" s="12">
        <v>49</v>
      </c>
      <c r="EH167" s="12">
        <v>45</v>
      </c>
      <c r="EI167" s="12">
        <v>50</v>
      </c>
      <c r="EJ167" s="12">
        <v>37</v>
      </c>
      <c r="EK167" s="12">
        <v>26</v>
      </c>
      <c r="EL167" s="12">
        <v>16</v>
      </c>
      <c r="EM167" s="12">
        <v>44</v>
      </c>
      <c r="EN167" s="12">
        <v>55</v>
      </c>
      <c r="EO167" s="12">
        <v>67</v>
      </c>
      <c r="EP167" s="12">
        <v>61</v>
      </c>
      <c r="EQ167" s="12">
        <v>60</v>
      </c>
      <c r="ER167" s="12">
        <v>52</v>
      </c>
      <c r="ES167" s="12">
        <v>52</v>
      </c>
      <c r="ET167" s="12">
        <v>43</v>
      </c>
      <c r="EU167" s="12">
        <v>41</v>
      </c>
      <c r="EV167" s="12">
        <v>54</v>
      </c>
      <c r="EW167" s="12">
        <v>17</v>
      </c>
      <c r="EX167" s="12">
        <v>49</v>
      </c>
      <c r="EY167" s="12">
        <v>52</v>
      </c>
      <c r="EZ167" s="12">
        <v>37</v>
      </c>
      <c r="FA167" s="12">
        <v>52</v>
      </c>
      <c r="FB167" s="12">
        <v>47</v>
      </c>
      <c r="FC167" s="12">
        <v>57</v>
      </c>
      <c r="FD167" s="12">
        <v>38</v>
      </c>
      <c r="FE167" s="12">
        <v>52</v>
      </c>
      <c r="FF167" s="12">
        <v>34</v>
      </c>
      <c r="FG167" s="12">
        <v>36</v>
      </c>
      <c r="FH167" s="12">
        <v>42</v>
      </c>
      <c r="FI167" s="12">
        <v>31</v>
      </c>
      <c r="FJ167" s="12">
        <v>37</v>
      </c>
      <c r="FK167" s="12">
        <v>33</v>
      </c>
      <c r="FL167" s="12">
        <v>40</v>
      </c>
      <c r="FM167" s="12">
        <v>47</v>
      </c>
      <c r="FN167" s="12">
        <v>45</v>
      </c>
      <c r="FO167" s="12">
        <v>47</v>
      </c>
      <c r="FP167" s="12">
        <v>45</v>
      </c>
      <c r="FQ167" s="12">
        <v>31</v>
      </c>
      <c r="FR167" s="12">
        <v>42</v>
      </c>
      <c r="FS167" s="12">
        <v>53</v>
      </c>
      <c r="FT167" s="12">
        <v>50</v>
      </c>
      <c r="FU167" s="12">
        <v>47</v>
      </c>
      <c r="FV167" s="12">
        <v>44</v>
      </c>
      <c r="FW167" s="12">
        <v>49</v>
      </c>
      <c r="FX167" s="12">
        <v>44</v>
      </c>
      <c r="FY167" s="12">
        <v>39</v>
      </c>
      <c r="FZ167" s="12">
        <v>27</v>
      </c>
      <c r="GA167" s="12">
        <v>41</v>
      </c>
      <c r="GB167" s="12">
        <v>48</v>
      </c>
      <c r="GC167" s="12">
        <v>53</v>
      </c>
      <c r="GD167" s="12">
        <v>59</v>
      </c>
      <c r="GE167" s="12">
        <v>33</v>
      </c>
      <c r="GF167" s="12">
        <v>42</v>
      </c>
      <c r="GG167" s="12">
        <v>41</v>
      </c>
      <c r="GH167" s="12">
        <v>43</v>
      </c>
      <c r="GI167" s="12">
        <v>41</v>
      </c>
      <c r="GJ167" s="12">
        <v>37</v>
      </c>
      <c r="GK167" s="12">
        <v>42</v>
      </c>
      <c r="GL167" s="12">
        <v>44</v>
      </c>
      <c r="GM167" s="12">
        <v>46</v>
      </c>
      <c r="GN167" s="12">
        <v>39</v>
      </c>
      <c r="GO167" s="12">
        <v>51</v>
      </c>
      <c r="GP167" s="12">
        <v>56</v>
      </c>
      <c r="GQ167" s="12">
        <v>26</v>
      </c>
      <c r="GR167" s="12">
        <v>47</v>
      </c>
      <c r="GS167" s="12">
        <v>56</v>
      </c>
      <c r="GT167" s="12">
        <v>52</v>
      </c>
      <c r="GU167" s="12">
        <v>26</v>
      </c>
      <c r="GV167" s="12">
        <v>20</v>
      </c>
      <c r="GW167" s="12">
        <v>37</v>
      </c>
      <c r="GX167" s="12">
        <v>26</v>
      </c>
      <c r="GY167" s="12">
        <v>32</v>
      </c>
      <c r="GZ167" s="12">
        <v>39</v>
      </c>
      <c r="HA167" s="12">
        <v>48</v>
      </c>
      <c r="HB167" s="12">
        <v>48</v>
      </c>
      <c r="HC167" s="12">
        <v>42</v>
      </c>
      <c r="HD167" s="12">
        <v>29</v>
      </c>
      <c r="HE167" s="12">
        <v>28</v>
      </c>
      <c r="HF167" s="12">
        <v>29</v>
      </c>
      <c r="HG167" s="12">
        <v>33</v>
      </c>
      <c r="HH167" s="12">
        <v>37</v>
      </c>
      <c r="HI167" s="12">
        <v>32</v>
      </c>
      <c r="HJ167" s="12">
        <v>34</v>
      </c>
      <c r="HK167" s="12">
        <v>33</v>
      </c>
      <c r="HL167" s="12">
        <v>39</v>
      </c>
      <c r="HM167" s="12">
        <v>45</v>
      </c>
      <c r="HN167" s="12">
        <v>49</v>
      </c>
      <c r="HO167" s="12">
        <v>54</v>
      </c>
      <c r="HP167" s="12">
        <v>54</v>
      </c>
      <c r="HQ167" s="12">
        <v>53</v>
      </c>
      <c r="HR167" s="12">
        <v>50</v>
      </c>
      <c r="HS167" s="12">
        <v>28</v>
      </c>
      <c r="HT167" s="12">
        <v>20</v>
      </c>
      <c r="HU167" s="12">
        <v>30</v>
      </c>
      <c r="HV167" s="12">
        <v>28</v>
      </c>
      <c r="HW167" s="12">
        <v>29</v>
      </c>
      <c r="HX167" s="12">
        <v>32</v>
      </c>
      <c r="HY167" s="12">
        <v>36</v>
      </c>
      <c r="HZ167" s="12">
        <v>34</v>
      </c>
      <c r="IA167" s="12">
        <v>38</v>
      </c>
      <c r="IB167" s="12">
        <v>29</v>
      </c>
      <c r="IC167" s="12">
        <v>31</v>
      </c>
      <c r="ID167" s="12">
        <v>26</v>
      </c>
      <c r="IE167" s="12">
        <v>33</v>
      </c>
      <c r="IF167" s="12">
        <v>33</v>
      </c>
      <c r="IG167" s="12">
        <v>40</v>
      </c>
      <c r="IH167" s="12">
        <v>32</v>
      </c>
      <c r="II167" s="12">
        <v>16</v>
      </c>
      <c r="IJ167" s="12">
        <v>23</v>
      </c>
      <c r="IK167" s="12">
        <v>22</v>
      </c>
      <c r="IL167" s="12">
        <v>33</v>
      </c>
      <c r="IM167" s="12">
        <v>28</v>
      </c>
      <c r="IN167" s="12">
        <v>31</v>
      </c>
      <c r="IO167" s="12">
        <v>29</v>
      </c>
      <c r="IP167" s="12">
        <v>15</v>
      </c>
      <c r="IQ167" s="17">
        <v>40</v>
      </c>
      <c r="IR167" s="26">
        <f t="shared" si="62"/>
        <v>67</v>
      </c>
      <c r="IU167" s="7"/>
    </row>
    <row r="168" spans="1:255" ht="12.75" customHeight="1" x14ac:dyDescent="0.2">
      <c r="A168" s="26">
        <v>2013</v>
      </c>
      <c r="B168" s="26">
        <v>340210005</v>
      </c>
      <c r="C168" s="88">
        <f>INDEX(Sites!$A:$N,MATCH($B168,Sites!$A:$A,0),2)</f>
        <v>40.283092000000003</v>
      </c>
      <c r="D168" s="26" t="str">
        <f>INDEX(Sites!$A:$N,MATCH($B168,Sites!$A:$A,0),4)</f>
        <v>NJ</v>
      </c>
      <c r="E168" s="26" t="str">
        <f>INDEX(Sites!$A:$N,MATCH($B168,Sites!$A:$A,0),10)</f>
        <v>30.0</v>
      </c>
      <c r="F168" s="148" t="str">
        <f>INDEX(Sites!$A:$N,MATCH($B168,Sites!$A:$A,0),6)</f>
        <v>Rider University</v>
      </c>
      <c r="G168" s="18">
        <v>36</v>
      </c>
      <c r="H168" s="12">
        <v>35</v>
      </c>
      <c r="I168" s="12">
        <v>36</v>
      </c>
      <c r="J168" s="12">
        <v>36</v>
      </c>
      <c r="K168" s="12">
        <v>39</v>
      </c>
      <c r="L168" s="12">
        <v>41</v>
      </c>
      <c r="M168" s="12">
        <v>41</v>
      </c>
      <c r="N168" s="12">
        <v>44</v>
      </c>
      <c r="O168" s="12">
        <v>49</v>
      </c>
      <c r="P168" s="12">
        <v>45</v>
      </c>
      <c r="Q168" s="12">
        <v>40</v>
      </c>
      <c r="R168" s="12">
        <v>38</v>
      </c>
      <c r="S168" s="12">
        <v>40</v>
      </c>
      <c r="T168" s="12">
        <v>45</v>
      </c>
      <c r="U168" s="12">
        <v>39</v>
      </c>
      <c r="V168" s="12">
        <v>35</v>
      </c>
      <c r="W168" s="12">
        <v>41</v>
      </c>
      <c r="X168" s="12">
        <v>40</v>
      </c>
      <c r="Y168" s="12">
        <v>39</v>
      </c>
      <c r="Z168" s="12">
        <v>41</v>
      </c>
      <c r="AA168" s="12">
        <v>43</v>
      </c>
      <c r="AB168" s="12">
        <v>40</v>
      </c>
      <c r="AC168" s="12">
        <v>42</v>
      </c>
      <c r="AD168" s="12">
        <v>43</v>
      </c>
      <c r="AE168" s="12">
        <v>32</v>
      </c>
      <c r="AF168" s="12">
        <v>43</v>
      </c>
      <c r="AG168" s="12">
        <v>45</v>
      </c>
      <c r="AH168" s="12">
        <v>40</v>
      </c>
      <c r="AI168" s="12">
        <v>44</v>
      </c>
      <c r="AJ168" s="12">
        <v>52</v>
      </c>
      <c r="AK168" s="12">
        <v>55</v>
      </c>
      <c r="AL168" s="12">
        <v>50</v>
      </c>
      <c r="AM168" s="12">
        <v>49</v>
      </c>
      <c r="AN168" s="12">
        <v>50</v>
      </c>
      <c r="AO168" s="12">
        <v>42</v>
      </c>
      <c r="AP168" s="12">
        <v>55</v>
      </c>
      <c r="AQ168" s="12">
        <v>49</v>
      </c>
      <c r="AR168" s="12">
        <v>55</v>
      </c>
      <c r="AS168" s="12">
        <v>56</v>
      </c>
      <c r="AT168" s="12">
        <v>55</v>
      </c>
      <c r="AU168" s="12">
        <v>57</v>
      </c>
      <c r="AV168" s="12">
        <v>41</v>
      </c>
      <c r="AW168" s="12">
        <v>40</v>
      </c>
      <c r="AX168" s="12">
        <v>45</v>
      </c>
      <c r="AY168" s="12">
        <v>52</v>
      </c>
      <c r="AZ168" s="12">
        <v>44</v>
      </c>
      <c r="BA168" s="12">
        <v>49</v>
      </c>
      <c r="BB168" s="12">
        <v>49</v>
      </c>
      <c r="BC168" s="12">
        <v>38</v>
      </c>
      <c r="BD168" s="12">
        <v>36</v>
      </c>
      <c r="BE168" s="12">
        <v>46</v>
      </c>
      <c r="BF168" s="12">
        <v>50</v>
      </c>
      <c r="BG168" s="12">
        <v>38</v>
      </c>
      <c r="BH168" s="12">
        <v>30</v>
      </c>
      <c r="BI168" s="12">
        <v>48</v>
      </c>
      <c r="BJ168" s="12">
        <v>55</v>
      </c>
      <c r="BK168" s="12">
        <v>60</v>
      </c>
      <c r="BL168" s="12">
        <v>60</v>
      </c>
      <c r="BM168" s="12">
        <v>69</v>
      </c>
      <c r="BN168" s="12">
        <v>42</v>
      </c>
      <c r="BO168" s="12">
        <v>56</v>
      </c>
      <c r="BP168" s="12">
        <v>47</v>
      </c>
      <c r="BQ168" s="12">
        <v>48</v>
      </c>
      <c r="BR168" s="12">
        <v>51</v>
      </c>
      <c r="BS168" s="12">
        <v>45</v>
      </c>
      <c r="BT168" s="12">
        <v>54</v>
      </c>
      <c r="BU168" s="12">
        <v>39</v>
      </c>
      <c r="BV168" s="12">
        <v>31</v>
      </c>
      <c r="BW168" s="12">
        <v>30</v>
      </c>
      <c r="BX168" s="12">
        <v>49</v>
      </c>
      <c r="BY168" s="12">
        <v>62</v>
      </c>
      <c r="BZ168" s="12">
        <v>39</v>
      </c>
      <c r="CA168" s="12">
        <v>44</v>
      </c>
      <c r="CB168" s="12">
        <v>44</v>
      </c>
      <c r="CC168" s="12">
        <v>51</v>
      </c>
      <c r="CD168" s="12">
        <v>56</v>
      </c>
      <c r="CE168" s="12">
        <v>65</v>
      </c>
      <c r="CF168" s="12">
        <v>48</v>
      </c>
      <c r="CG168" s="12">
        <v>37</v>
      </c>
      <c r="CH168" s="12">
        <v>30</v>
      </c>
      <c r="CI168" s="12">
        <v>37</v>
      </c>
      <c r="CJ168" s="12">
        <v>51</v>
      </c>
      <c r="CK168" s="12">
        <v>54</v>
      </c>
      <c r="CL168" s="12">
        <v>27</v>
      </c>
      <c r="CM168" s="12">
        <v>24</v>
      </c>
      <c r="CN168" s="12">
        <v>33</v>
      </c>
      <c r="CO168" s="12">
        <v>40</v>
      </c>
      <c r="CP168" s="12">
        <v>54</v>
      </c>
      <c r="CQ168" s="12">
        <v>18</v>
      </c>
      <c r="CR168" s="12">
        <v>70</v>
      </c>
      <c r="CS168" s="12">
        <v>67</v>
      </c>
      <c r="CT168" s="12">
        <v>75</v>
      </c>
      <c r="CU168" s="12">
        <v>57</v>
      </c>
      <c r="CV168" s="12">
        <v>49</v>
      </c>
      <c r="CW168" s="12">
        <v>37</v>
      </c>
      <c r="CX168" s="12">
        <v>50</v>
      </c>
      <c r="CY168" s="12">
        <v>57</v>
      </c>
      <c r="CZ168" s="12">
        <v>49</v>
      </c>
      <c r="DA168" s="12">
        <v>26</v>
      </c>
      <c r="DB168" s="12">
        <v>32</v>
      </c>
      <c r="DC168" s="12">
        <v>58</v>
      </c>
      <c r="DD168" s="12">
        <v>26</v>
      </c>
      <c r="DE168" s="12">
        <v>51</v>
      </c>
      <c r="DF168" s="12">
        <v>44</v>
      </c>
      <c r="DG168" s="12">
        <v>35</v>
      </c>
      <c r="DH168" s="12">
        <v>37</v>
      </c>
      <c r="DI168" s="12">
        <v>48</v>
      </c>
      <c r="DJ168" s="12">
        <v>59</v>
      </c>
      <c r="DK168" s="12">
        <v>58</v>
      </c>
      <c r="DL168" s="12">
        <v>32</v>
      </c>
      <c r="DM168" s="12">
        <v>43</v>
      </c>
      <c r="DN168" s="12">
        <v>63</v>
      </c>
      <c r="DO168" s="12">
        <v>72</v>
      </c>
      <c r="DP168" s="12">
        <v>71</v>
      </c>
      <c r="DQ168" s="12">
        <v>31</v>
      </c>
      <c r="DR168" s="12">
        <v>62</v>
      </c>
      <c r="DS168" s="12">
        <v>64</v>
      </c>
      <c r="DT168" s="12">
        <v>61</v>
      </c>
      <c r="DU168" s="12">
        <v>55</v>
      </c>
      <c r="DV168" s="12">
        <v>54</v>
      </c>
      <c r="DW168" s="12">
        <v>69</v>
      </c>
      <c r="DX168" s="12">
        <v>30</v>
      </c>
      <c r="DY168" s="12">
        <v>24</v>
      </c>
      <c r="DZ168" s="12">
        <v>31</v>
      </c>
      <c r="EA168" s="12">
        <v>25</v>
      </c>
      <c r="EB168" s="12">
        <v>31</v>
      </c>
      <c r="EC168" s="12">
        <v>46</v>
      </c>
      <c r="ED168" s="12">
        <v>44</v>
      </c>
      <c r="EE168" s="12">
        <v>52</v>
      </c>
      <c r="EF168" s="12">
        <v>51</v>
      </c>
      <c r="EG168" s="12">
        <v>69</v>
      </c>
      <c r="EH168" s="12">
        <v>59</v>
      </c>
      <c r="EI168" s="12">
        <v>53</v>
      </c>
      <c r="EJ168" s="12">
        <v>33</v>
      </c>
      <c r="EK168" s="12">
        <v>28</v>
      </c>
      <c r="EL168" s="12">
        <v>26</v>
      </c>
      <c r="EM168" s="12">
        <v>46</v>
      </c>
      <c r="EN168" s="12">
        <v>45</v>
      </c>
      <c r="EO168" s="12">
        <v>51</v>
      </c>
      <c r="EP168" s="12">
        <v>60</v>
      </c>
      <c r="EQ168" s="12">
        <v>68</v>
      </c>
      <c r="ER168" s="12">
        <v>57</v>
      </c>
      <c r="ES168" s="12">
        <v>54</v>
      </c>
      <c r="ET168" s="12">
        <v>47</v>
      </c>
      <c r="EU168" s="12">
        <v>48</v>
      </c>
      <c r="EV168" s="12">
        <v>36</v>
      </c>
      <c r="EW168" s="12">
        <v>15</v>
      </c>
      <c r="EX168" s="12">
        <v>47</v>
      </c>
      <c r="EY168" s="12">
        <v>55</v>
      </c>
      <c r="EZ168" s="12">
        <v>34</v>
      </c>
      <c r="FA168" s="12">
        <v>50</v>
      </c>
      <c r="FB168" s="12">
        <v>50</v>
      </c>
      <c r="FC168" s="12">
        <v>49</v>
      </c>
      <c r="FD168" s="12">
        <v>33</v>
      </c>
      <c r="FE168" s="12">
        <v>56</v>
      </c>
      <c r="FF168" s="12">
        <v>35</v>
      </c>
      <c r="FG168" s="12">
        <v>35</v>
      </c>
      <c r="FH168" s="12">
        <v>38</v>
      </c>
      <c r="FI168" s="12">
        <v>44</v>
      </c>
      <c r="FJ168" s="12">
        <v>37</v>
      </c>
      <c r="FK168" s="12">
        <v>42</v>
      </c>
      <c r="FL168" s="12">
        <v>40</v>
      </c>
      <c r="FM168" s="12">
        <v>46</v>
      </c>
      <c r="FN168" s="12">
        <v>49</v>
      </c>
      <c r="FO168" s="12">
        <v>43</v>
      </c>
      <c r="FP168" s="12">
        <v>43</v>
      </c>
      <c r="FQ168" s="12">
        <v>30</v>
      </c>
      <c r="FR168" s="12">
        <v>39</v>
      </c>
      <c r="FS168" s="12">
        <v>51</v>
      </c>
      <c r="FT168" s="12">
        <v>54</v>
      </c>
      <c r="FU168" s="12">
        <v>42</v>
      </c>
      <c r="FV168" s="12">
        <v>44</v>
      </c>
      <c r="FW168" s="12">
        <v>50</v>
      </c>
      <c r="FX168" s="12">
        <v>65</v>
      </c>
      <c r="FY168" s="12">
        <v>30</v>
      </c>
      <c r="FZ168" s="12">
        <v>26</v>
      </c>
      <c r="GA168" s="12">
        <v>50</v>
      </c>
      <c r="GB168" s="12">
        <v>54</v>
      </c>
      <c r="GC168" s="12">
        <v>58</v>
      </c>
      <c r="GD168" s="12">
        <v>49</v>
      </c>
      <c r="GE168" s="12">
        <v>27</v>
      </c>
      <c r="GF168" s="12">
        <v>53</v>
      </c>
      <c r="GG168" s="12">
        <v>53</v>
      </c>
      <c r="GH168" s="12">
        <v>45</v>
      </c>
      <c r="GI168" s="12">
        <v>42</v>
      </c>
      <c r="GJ168" s="12">
        <v>30</v>
      </c>
      <c r="GK168" s="12">
        <v>38</v>
      </c>
      <c r="GL168" s="12">
        <v>45</v>
      </c>
      <c r="GM168" s="12">
        <v>41</v>
      </c>
      <c r="GN168" s="12">
        <v>38</v>
      </c>
      <c r="GO168" s="12">
        <v>51</v>
      </c>
      <c r="GP168" s="12">
        <v>46</v>
      </c>
      <c r="GQ168" s="12">
        <v>34</v>
      </c>
      <c r="GR168" s="12">
        <v>58</v>
      </c>
      <c r="GS168" s="12">
        <v>67</v>
      </c>
      <c r="GT168" s="12">
        <v>55</v>
      </c>
      <c r="GU168" s="12">
        <v>23</v>
      </c>
      <c r="GV168" s="12">
        <v>22</v>
      </c>
      <c r="GW168" s="12">
        <v>39</v>
      </c>
      <c r="GX168" s="12">
        <v>32</v>
      </c>
      <c r="GY168" s="12">
        <v>31</v>
      </c>
      <c r="GZ168" s="12">
        <v>43</v>
      </c>
      <c r="HA168" s="12">
        <v>52</v>
      </c>
      <c r="HB168" s="12">
        <v>56</v>
      </c>
      <c r="HC168" s="12">
        <v>43</v>
      </c>
      <c r="HD168" s="12">
        <v>28</v>
      </c>
      <c r="HE168" s="12">
        <v>30</v>
      </c>
      <c r="HF168" s="12">
        <v>36</v>
      </c>
      <c r="HG168" s="12">
        <v>33</v>
      </c>
      <c r="HH168" s="12">
        <v>28</v>
      </c>
      <c r="HI168" s="12">
        <v>26</v>
      </c>
      <c r="HJ168" s="12">
        <v>35</v>
      </c>
      <c r="HK168" s="12">
        <v>38</v>
      </c>
      <c r="HL168" s="12">
        <v>43</v>
      </c>
      <c r="HM168" s="12">
        <v>46</v>
      </c>
      <c r="HN168" s="12">
        <v>52</v>
      </c>
      <c r="HO168" s="12">
        <v>46</v>
      </c>
      <c r="HP168" s="12">
        <v>52</v>
      </c>
      <c r="HQ168" s="12">
        <v>48</v>
      </c>
      <c r="HR168" s="12">
        <v>45</v>
      </c>
      <c r="HS168" s="12">
        <v>24</v>
      </c>
      <c r="HT168" s="12">
        <v>27</v>
      </c>
      <c r="HU168" s="12">
        <v>28</v>
      </c>
      <c r="HV168" s="12">
        <v>21</v>
      </c>
      <c r="HW168" s="12">
        <v>22</v>
      </c>
      <c r="HX168" s="12">
        <v>35</v>
      </c>
      <c r="HY168" s="12">
        <v>37</v>
      </c>
      <c r="HZ168" s="12">
        <v>33</v>
      </c>
      <c r="IA168" s="12">
        <v>34</v>
      </c>
      <c r="IB168" s="12">
        <v>22</v>
      </c>
      <c r="IC168" s="12">
        <v>28</v>
      </c>
      <c r="ID168" s="12">
        <v>29</v>
      </c>
      <c r="IE168" s="12">
        <v>30</v>
      </c>
      <c r="IF168" s="12">
        <v>34</v>
      </c>
      <c r="IG168" s="12">
        <v>38</v>
      </c>
      <c r="IH168" s="12">
        <v>28</v>
      </c>
      <c r="II168" s="12">
        <v>22</v>
      </c>
      <c r="IJ168" s="12">
        <v>26</v>
      </c>
      <c r="IK168" s="12">
        <v>26</v>
      </c>
      <c r="IL168" s="12">
        <v>35</v>
      </c>
      <c r="IM168" s="12">
        <v>29</v>
      </c>
      <c r="IN168" s="12">
        <v>29</v>
      </c>
      <c r="IO168" s="12">
        <v>14</v>
      </c>
      <c r="IP168" s="12">
        <v>13</v>
      </c>
      <c r="IQ168" s="17">
        <v>35</v>
      </c>
      <c r="IR168" s="26">
        <f t="shared" si="62"/>
        <v>75</v>
      </c>
      <c r="IU168" s="7"/>
    </row>
    <row r="169" spans="1:255" ht="12.75" customHeight="1" x14ac:dyDescent="0.2">
      <c r="A169" s="26">
        <v>2013</v>
      </c>
      <c r="B169" s="26">
        <v>340219991</v>
      </c>
      <c r="C169" s="88">
        <f>INDEX(Sites!$A:$N,MATCH($B169,Sites!$A:$A,0),2)</f>
        <v>40.3125</v>
      </c>
      <c r="D169" s="26" t="str">
        <f>INDEX(Sites!$A:$N,MATCH($B169,Sites!$A:$A,0),4)</f>
        <v>NJ</v>
      </c>
      <c r="E169" s="26" t="str">
        <f>INDEX(Sites!$A:$N,MATCH($B169,Sites!$A:$A,0),10)</f>
        <v>61.0</v>
      </c>
      <c r="F169" s="148" t="str">
        <f>INDEX(Sites!$A:$N,MATCH($B169,Sites!$A:$A,0),6)</f>
        <v>Washington Crossing</v>
      </c>
      <c r="G169" s="18">
        <v>37</v>
      </c>
      <c r="H169" s="12">
        <v>35</v>
      </c>
      <c r="I169" s="12">
        <v>37</v>
      </c>
      <c r="J169" s="12">
        <v>36</v>
      </c>
      <c r="K169" s="12">
        <v>39</v>
      </c>
      <c r="L169" s="12">
        <v>42</v>
      </c>
      <c r="M169" s="12">
        <v>43</v>
      </c>
      <c r="N169" s="12">
        <v>45</v>
      </c>
      <c r="O169" s="12">
        <v>50</v>
      </c>
      <c r="P169" s="12">
        <v>46</v>
      </c>
      <c r="Q169" s="12">
        <v>40</v>
      </c>
      <c r="R169" s="12">
        <v>40</v>
      </c>
      <c r="S169" s="12">
        <v>41</v>
      </c>
      <c r="T169" s="12">
        <v>46</v>
      </c>
      <c r="U169" s="12">
        <v>42</v>
      </c>
      <c r="V169" s="12">
        <v>36</v>
      </c>
      <c r="W169" s="12">
        <v>41</v>
      </c>
      <c r="X169" s="12">
        <v>41</v>
      </c>
      <c r="Y169" s="12">
        <v>41</v>
      </c>
      <c r="Z169" s="12">
        <v>43</v>
      </c>
      <c r="AA169" s="12">
        <v>43</v>
      </c>
      <c r="AB169" s="12">
        <v>40</v>
      </c>
      <c r="AC169" s="12">
        <v>43</v>
      </c>
      <c r="AD169" s="12">
        <v>44</v>
      </c>
      <c r="AE169" s="12">
        <v>34</v>
      </c>
      <c r="AF169" s="12">
        <v>45</v>
      </c>
      <c r="AG169" s="12">
        <v>46</v>
      </c>
      <c r="AH169" s="12">
        <v>41</v>
      </c>
      <c r="AI169" s="12">
        <v>45</v>
      </c>
      <c r="AJ169" s="12">
        <v>52</v>
      </c>
      <c r="AK169" s="12">
        <v>55</v>
      </c>
      <c r="AL169" s="12">
        <v>51</v>
      </c>
      <c r="AM169" s="12">
        <v>49</v>
      </c>
      <c r="AN169" s="12">
        <v>50</v>
      </c>
      <c r="AO169" s="12">
        <v>42</v>
      </c>
      <c r="AP169" s="12">
        <v>56</v>
      </c>
      <c r="AQ169" s="12">
        <v>50</v>
      </c>
      <c r="AR169" s="12">
        <v>56</v>
      </c>
      <c r="AS169" s="12">
        <v>58</v>
      </c>
      <c r="AT169" s="12">
        <v>57</v>
      </c>
      <c r="AU169" s="12">
        <v>57</v>
      </c>
      <c r="AV169" s="12">
        <v>42</v>
      </c>
      <c r="AW169" s="12">
        <v>42</v>
      </c>
      <c r="AX169" s="12">
        <v>46</v>
      </c>
      <c r="AY169" s="12">
        <v>51</v>
      </c>
      <c r="AZ169" s="12">
        <v>44</v>
      </c>
      <c r="BA169" s="12">
        <v>51</v>
      </c>
      <c r="BB169" s="12">
        <v>51</v>
      </c>
      <c r="BC169" s="12">
        <v>39</v>
      </c>
      <c r="BD169" s="12">
        <v>37</v>
      </c>
      <c r="BE169" s="12">
        <v>46</v>
      </c>
      <c r="BF169" s="12">
        <v>50</v>
      </c>
      <c r="BG169" s="12">
        <v>40</v>
      </c>
      <c r="BH169" s="12">
        <v>31</v>
      </c>
      <c r="BI169" s="12">
        <v>49</v>
      </c>
      <c r="BJ169" s="12">
        <v>56</v>
      </c>
      <c r="BK169" s="12">
        <v>60</v>
      </c>
      <c r="BL169" s="12">
        <v>60</v>
      </c>
      <c r="BM169" s="12">
        <v>69</v>
      </c>
      <c r="BN169" s="12">
        <v>44</v>
      </c>
      <c r="BO169" s="12">
        <v>56</v>
      </c>
      <c r="BP169" s="12">
        <v>48</v>
      </c>
      <c r="BQ169" s="12">
        <v>49</v>
      </c>
      <c r="BR169" s="12">
        <v>51</v>
      </c>
      <c r="BS169" s="12">
        <v>47</v>
      </c>
      <c r="BT169" s="12">
        <v>55</v>
      </c>
      <c r="BU169" s="12">
        <v>40</v>
      </c>
      <c r="BV169" s="12">
        <v>32</v>
      </c>
      <c r="BW169" s="12">
        <v>34</v>
      </c>
      <c r="BX169" s="12">
        <v>47</v>
      </c>
      <c r="BY169" s="12">
        <v>60</v>
      </c>
      <c r="BZ169" s="12">
        <v>39</v>
      </c>
      <c r="CA169" s="12">
        <v>44</v>
      </c>
      <c r="CB169" s="12">
        <v>45</v>
      </c>
      <c r="CC169" s="12">
        <v>50</v>
      </c>
      <c r="CD169" s="12">
        <v>56</v>
      </c>
      <c r="CE169" s="12">
        <v>67</v>
      </c>
      <c r="CF169" s="12">
        <v>50</v>
      </c>
      <c r="CG169" s="12">
        <v>38</v>
      </c>
      <c r="CH169" s="12">
        <v>30</v>
      </c>
      <c r="CI169" s="12">
        <v>38</v>
      </c>
      <c r="CJ169" s="12">
        <v>50</v>
      </c>
      <c r="CK169" s="12">
        <v>59</v>
      </c>
      <c r="CL169" s="12">
        <v>29</v>
      </c>
      <c r="CM169" s="12">
        <v>23</v>
      </c>
      <c r="CN169" s="12">
        <v>34</v>
      </c>
      <c r="CO169" s="12">
        <v>40</v>
      </c>
      <c r="CP169" s="12">
        <v>54</v>
      </c>
      <c r="CQ169" s="12">
        <v>22</v>
      </c>
      <c r="CR169" s="12">
        <v>66</v>
      </c>
      <c r="CS169" s="12">
        <v>65</v>
      </c>
      <c r="CT169" s="12">
        <v>77</v>
      </c>
      <c r="CU169" s="12">
        <v>62</v>
      </c>
      <c r="CV169" s="12">
        <v>46</v>
      </c>
      <c r="CW169" s="12">
        <v>37</v>
      </c>
      <c r="CX169" s="12">
        <v>51</v>
      </c>
      <c r="CY169" s="12">
        <v>56</v>
      </c>
      <c r="CZ169" s="12">
        <v>49</v>
      </c>
      <c r="DA169" s="12">
        <v>26</v>
      </c>
      <c r="DB169" s="12">
        <v>33</v>
      </c>
      <c r="DC169" s="12">
        <v>56</v>
      </c>
      <c r="DD169" s="12">
        <v>29</v>
      </c>
      <c r="DE169" s="12">
        <v>49</v>
      </c>
      <c r="DF169" s="12">
        <v>44</v>
      </c>
      <c r="DG169" s="12">
        <v>35</v>
      </c>
      <c r="DH169" s="12">
        <v>37</v>
      </c>
      <c r="DI169" s="12">
        <v>47</v>
      </c>
      <c r="DJ169" s="12">
        <v>58</v>
      </c>
      <c r="DK169" s="12">
        <v>56</v>
      </c>
      <c r="DL169" s="12">
        <v>33</v>
      </c>
      <c r="DM169" s="12">
        <v>41</v>
      </c>
      <c r="DN169" s="12">
        <v>63</v>
      </c>
      <c r="DO169" s="12">
        <v>77</v>
      </c>
      <c r="DP169" s="12">
        <v>58</v>
      </c>
      <c r="DQ169" s="12">
        <v>34</v>
      </c>
      <c r="DR169" s="12">
        <v>60</v>
      </c>
      <c r="DS169" s="12">
        <v>63</v>
      </c>
      <c r="DT169" s="12">
        <v>59</v>
      </c>
      <c r="DU169" s="12">
        <v>61</v>
      </c>
      <c r="DV169" s="12">
        <v>51</v>
      </c>
      <c r="DW169" s="12">
        <v>62</v>
      </c>
      <c r="DX169" s="12">
        <v>35</v>
      </c>
      <c r="DY169" s="12">
        <v>26</v>
      </c>
      <c r="DZ169" s="12">
        <v>32</v>
      </c>
      <c r="EA169" s="12">
        <v>29</v>
      </c>
      <c r="EB169" s="12" t="s">
        <v>78</v>
      </c>
      <c r="EC169" s="12" t="s">
        <v>78</v>
      </c>
      <c r="ED169" s="12">
        <v>42</v>
      </c>
      <c r="EE169" s="12">
        <v>45</v>
      </c>
      <c r="EF169" s="12">
        <v>50</v>
      </c>
      <c r="EG169" s="12">
        <v>62</v>
      </c>
      <c r="EH169" s="12">
        <v>58</v>
      </c>
      <c r="EI169" s="12">
        <v>50</v>
      </c>
      <c r="EJ169" s="12">
        <v>35</v>
      </c>
      <c r="EK169" s="12">
        <v>29</v>
      </c>
      <c r="EL169" s="12">
        <v>25</v>
      </c>
      <c r="EM169" s="12">
        <v>44</v>
      </c>
      <c r="EN169" s="12">
        <v>46</v>
      </c>
      <c r="EO169" s="12">
        <v>49</v>
      </c>
      <c r="EP169" s="12">
        <v>57</v>
      </c>
      <c r="EQ169" s="12">
        <v>66</v>
      </c>
      <c r="ER169" s="12">
        <v>55</v>
      </c>
      <c r="ES169" s="12">
        <v>57</v>
      </c>
      <c r="ET169" s="12">
        <v>48</v>
      </c>
      <c r="EU169" s="12">
        <v>45</v>
      </c>
      <c r="EV169" s="12">
        <v>35</v>
      </c>
      <c r="EW169" s="12">
        <v>19</v>
      </c>
      <c r="EX169" s="12">
        <v>45</v>
      </c>
      <c r="EY169" s="12">
        <v>57</v>
      </c>
      <c r="EZ169" s="12">
        <v>35</v>
      </c>
      <c r="FA169" s="12">
        <v>48</v>
      </c>
      <c r="FB169" s="12">
        <v>49</v>
      </c>
      <c r="FC169" s="12">
        <v>51</v>
      </c>
      <c r="FD169" s="12">
        <v>34</v>
      </c>
      <c r="FE169" s="12">
        <v>52</v>
      </c>
      <c r="FF169" s="12">
        <v>33</v>
      </c>
      <c r="FG169" s="12">
        <v>34</v>
      </c>
      <c r="FH169" s="12">
        <v>38</v>
      </c>
      <c r="FI169" s="12">
        <v>45</v>
      </c>
      <c r="FJ169" s="12">
        <v>38</v>
      </c>
      <c r="FK169" s="12">
        <v>42</v>
      </c>
      <c r="FL169" s="12" t="s">
        <v>78</v>
      </c>
      <c r="FM169" s="12">
        <v>46</v>
      </c>
      <c r="FN169" s="12">
        <v>40</v>
      </c>
      <c r="FO169" s="12">
        <v>43</v>
      </c>
      <c r="FP169" s="12">
        <v>47</v>
      </c>
      <c r="FQ169" s="12">
        <v>31</v>
      </c>
      <c r="FR169" s="12">
        <v>41</v>
      </c>
      <c r="FS169" s="12">
        <v>50</v>
      </c>
      <c r="FT169" s="12">
        <v>58</v>
      </c>
      <c r="FU169" s="12">
        <v>47</v>
      </c>
      <c r="FV169" s="12">
        <v>43</v>
      </c>
      <c r="FW169" s="12">
        <v>51</v>
      </c>
      <c r="FX169" s="12">
        <v>65</v>
      </c>
      <c r="FY169" s="12">
        <v>39</v>
      </c>
      <c r="FZ169" s="12">
        <v>30</v>
      </c>
      <c r="GA169" s="12">
        <v>45</v>
      </c>
      <c r="GB169" s="12">
        <v>53</v>
      </c>
      <c r="GC169" s="12">
        <v>62</v>
      </c>
      <c r="GD169" s="12">
        <v>52</v>
      </c>
      <c r="GE169" s="12">
        <v>25</v>
      </c>
      <c r="GF169" s="12">
        <v>55</v>
      </c>
      <c r="GG169" s="12">
        <v>55</v>
      </c>
      <c r="GH169" s="12">
        <v>50</v>
      </c>
      <c r="GI169" s="12">
        <v>49</v>
      </c>
      <c r="GJ169" s="12">
        <v>36</v>
      </c>
      <c r="GK169" s="12">
        <v>41</v>
      </c>
      <c r="GL169" s="12">
        <v>46</v>
      </c>
      <c r="GM169" s="12">
        <v>43</v>
      </c>
      <c r="GN169" s="12">
        <v>38</v>
      </c>
      <c r="GO169" s="12">
        <v>51</v>
      </c>
      <c r="GP169" s="12">
        <v>46</v>
      </c>
      <c r="GQ169" s="12">
        <v>36</v>
      </c>
      <c r="GR169" s="12">
        <v>64</v>
      </c>
      <c r="GS169" s="12">
        <v>70</v>
      </c>
      <c r="GT169" s="12">
        <v>60</v>
      </c>
      <c r="GU169" s="12">
        <v>26</v>
      </c>
      <c r="GV169" s="12">
        <v>23</v>
      </c>
      <c r="GW169" s="12">
        <v>38</v>
      </c>
      <c r="GX169" s="12">
        <v>37</v>
      </c>
      <c r="GY169" s="12">
        <v>33</v>
      </c>
      <c r="GZ169" s="12">
        <v>43</v>
      </c>
      <c r="HA169" s="12">
        <v>57</v>
      </c>
      <c r="HB169" s="12">
        <v>62</v>
      </c>
      <c r="HC169" s="12">
        <v>48</v>
      </c>
      <c r="HD169" s="12">
        <v>29</v>
      </c>
      <c r="HE169" s="12">
        <v>32</v>
      </c>
      <c r="HF169" s="12">
        <v>40</v>
      </c>
      <c r="HG169" s="12">
        <v>34</v>
      </c>
      <c r="HH169" s="12">
        <v>32</v>
      </c>
      <c r="HI169" s="12">
        <v>33</v>
      </c>
      <c r="HJ169" s="12">
        <v>39</v>
      </c>
      <c r="HK169" s="12">
        <v>38</v>
      </c>
      <c r="HL169" s="12" t="s">
        <v>78</v>
      </c>
      <c r="HM169" s="12" t="s">
        <v>78</v>
      </c>
      <c r="HN169" s="12">
        <v>52</v>
      </c>
      <c r="HO169" s="12" t="s">
        <v>78</v>
      </c>
      <c r="HP169" s="12">
        <v>55</v>
      </c>
      <c r="HQ169" s="12">
        <v>53</v>
      </c>
      <c r="HR169" s="12">
        <v>44</v>
      </c>
      <c r="HS169" s="12">
        <v>24</v>
      </c>
      <c r="HT169" s="12">
        <v>27</v>
      </c>
      <c r="HU169" s="12">
        <v>23</v>
      </c>
      <c r="HV169" s="12">
        <v>18</v>
      </c>
      <c r="HW169" s="12">
        <v>17</v>
      </c>
      <c r="HX169" s="12">
        <v>29</v>
      </c>
      <c r="HY169" s="12">
        <v>31</v>
      </c>
      <c r="HZ169" s="12" t="s">
        <v>78</v>
      </c>
      <c r="IA169" s="12" t="s">
        <v>78</v>
      </c>
      <c r="IB169" s="12">
        <v>19</v>
      </c>
      <c r="IC169" s="12">
        <v>24</v>
      </c>
      <c r="ID169" s="12">
        <v>25</v>
      </c>
      <c r="IE169" s="12" t="s">
        <v>78</v>
      </c>
      <c r="IF169" s="12">
        <v>31</v>
      </c>
      <c r="IG169" s="12" t="s">
        <v>78</v>
      </c>
      <c r="IH169" s="12">
        <v>23</v>
      </c>
      <c r="II169" s="12">
        <v>23</v>
      </c>
      <c r="IJ169" s="12" t="s">
        <v>78</v>
      </c>
      <c r="IK169" s="12" t="s">
        <v>78</v>
      </c>
      <c r="IL169" s="12" t="s">
        <v>78</v>
      </c>
      <c r="IM169" s="12" t="s">
        <v>78</v>
      </c>
      <c r="IN169" s="12" t="s">
        <v>78</v>
      </c>
      <c r="IO169" s="12" t="s">
        <v>78</v>
      </c>
      <c r="IP169" s="12" t="s">
        <v>78</v>
      </c>
      <c r="IQ169" s="17" t="s">
        <v>78</v>
      </c>
      <c r="IR169" s="26">
        <f t="shared" si="62"/>
        <v>77</v>
      </c>
      <c r="IU169" s="7"/>
    </row>
    <row r="170" spans="1:255" ht="12.75" customHeight="1" x14ac:dyDescent="0.2">
      <c r="A170" s="26">
        <v>2013</v>
      </c>
      <c r="B170" s="26">
        <v>420170012</v>
      </c>
      <c r="C170" s="88">
        <f>INDEX(Sites!$A:$N,MATCH($B170,Sites!$A:$A,0),2)</f>
        <v>40.107222</v>
      </c>
      <c r="D170" s="26" t="str">
        <f>INDEX(Sites!$A:$N,MATCH($B170,Sites!$A:$A,0),4)</f>
        <v>PA</v>
      </c>
      <c r="E170" s="26" t="str">
        <f>INDEX(Sites!$A:$N,MATCH($B170,Sites!$A:$A,0),10)</f>
        <v>12.0</v>
      </c>
      <c r="F170" s="148" t="str">
        <f>INDEX(Sites!$A:$N,MATCH($B170,Sites!$A:$A,0),6)</f>
        <v>Bucks (BRIS)</v>
      </c>
      <c r="G170" s="18">
        <v>37</v>
      </c>
      <c r="H170" s="12">
        <v>36</v>
      </c>
      <c r="I170" s="12">
        <v>37</v>
      </c>
      <c r="J170" s="12">
        <v>37</v>
      </c>
      <c r="K170" s="12">
        <v>38</v>
      </c>
      <c r="L170" s="12">
        <v>42</v>
      </c>
      <c r="M170" s="12">
        <v>43</v>
      </c>
      <c r="N170" s="12">
        <v>42</v>
      </c>
      <c r="O170" s="12">
        <v>49</v>
      </c>
      <c r="P170" s="12">
        <v>46</v>
      </c>
      <c r="Q170" s="12">
        <v>41</v>
      </c>
      <c r="R170" s="12">
        <v>41</v>
      </c>
      <c r="S170" s="12">
        <v>40</v>
      </c>
      <c r="T170" s="12">
        <v>46</v>
      </c>
      <c r="U170" s="12">
        <v>39</v>
      </c>
      <c r="V170" s="12">
        <v>34</v>
      </c>
      <c r="W170" s="12">
        <v>42</v>
      </c>
      <c r="X170" s="12">
        <v>41</v>
      </c>
      <c r="Y170" s="12">
        <v>40</v>
      </c>
      <c r="Z170" s="12">
        <v>42</v>
      </c>
      <c r="AA170" s="12">
        <v>42</v>
      </c>
      <c r="AB170" s="12">
        <v>39</v>
      </c>
      <c r="AC170" s="12">
        <v>46</v>
      </c>
      <c r="AD170" s="12">
        <v>43</v>
      </c>
      <c r="AE170" s="12">
        <v>32</v>
      </c>
      <c r="AF170" s="12" t="s">
        <v>78</v>
      </c>
      <c r="AG170" s="12">
        <v>44</v>
      </c>
      <c r="AH170" s="12">
        <v>38</v>
      </c>
      <c r="AI170" s="12">
        <v>43</v>
      </c>
      <c r="AJ170" s="12">
        <v>51</v>
      </c>
      <c r="AK170" s="12">
        <v>55</v>
      </c>
      <c r="AL170" s="12">
        <v>49</v>
      </c>
      <c r="AM170" s="12">
        <v>48</v>
      </c>
      <c r="AN170" s="12">
        <v>49</v>
      </c>
      <c r="AO170" s="12">
        <v>45</v>
      </c>
      <c r="AP170" s="12">
        <v>54</v>
      </c>
      <c r="AQ170" s="12">
        <v>48</v>
      </c>
      <c r="AR170" s="12">
        <v>55</v>
      </c>
      <c r="AS170" s="12">
        <v>56</v>
      </c>
      <c r="AT170" s="12" t="s">
        <v>78</v>
      </c>
      <c r="AU170" s="12">
        <v>55</v>
      </c>
      <c r="AV170" s="12">
        <v>41</v>
      </c>
      <c r="AW170" s="12">
        <v>39</v>
      </c>
      <c r="AX170" s="12">
        <v>44</v>
      </c>
      <c r="AY170" s="12">
        <v>49</v>
      </c>
      <c r="AZ170" s="12">
        <v>42</v>
      </c>
      <c r="BA170" s="12">
        <v>49</v>
      </c>
      <c r="BB170" s="12">
        <v>45</v>
      </c>
      <c r="BC170" s="12">
        <v>39</v>
      </c>
      <c r="BD170" s="12">
        <v>32</v>
      </c>
      <c r="BE170" s="12">
        <v>45</v>
      </c>
      <c r="BF170" s="12">
        <v>49</v>
      </c>
      <c r="BG170" s="12">
        <v>38</v>
      </c>
      <c r="BH170" s="12">
        <v>32</v>
      </c>
      <c r="BI170" s="12">
        <v>47</v>
      </c>
      <c r="BJ170" s="12">
        <v>51</v>
      </c>
      <c r="BK170" s="12">
        <v>58</v>
      </c>
      <c r="BL170" s="12">
        <v>60</v>
      </c>
      <c r="BM170" s="12">
        <v>67</v>
      </c>
      <c r="BN170" s="12">
        <v>45</v>
      </c>
      <c r="BO170" s="12">
        <v>55</v>
      </c>
      <c r="BP170" s="12">
        <v>46</v>
      </c>
      <c r="BQ170" s="12">
        <v>47</v>
      </c>
      <c r="BR170" s="12">
        <v>47</v>
      </c>
      <c r="BS170" s="12" t="s">
        <v>78</v>
      </c>
      <c r="BT170" s="12">
        <v>55</v>
      </c>
      <c r="BU170" s="12">
        <v>41</v>
      </c>
      <c r="BV170" s="12">
        <v>31</v>
      </c>
      <c r="BW170" s="12">
        <v>39</v>
      </c>
      <c r="BX170" s="12">
        <v>48</v>
      </c>
      <c r="BY170" s="12">
        <v>63</v>
      </c>
      <c r="BZ170" s="12">
        <v>42</v>
      </c>
      <c r="CA170" s="12">
        <v>46</v>
      </c>
      <c r="CB170" s="12">
        <v>45</v>
      </c>
      <c r="CC170" s="12">
        <v>52</v>
      </c>
      <c r="CD170" s="12">
        <v>58</v>
      </c>
      <c r="CE170" s="12">
        <v>66</v>
      </c>
      <c r="CF170" s="12">
        <v>51</v>
      </c>
      <c r="CG170" s="12">
        <v>42</v>
      </c>
      <c r="CH170" s="12">
        <v>34</v>
      </c>
      <c r="CI170" s="12">
        <v>39</v>
      </c>
      <c r="CJ170" s="12">
        <v>46</v>
      </c>
      <c r="CK170" s="12">
        <v>53</v>
      </c>
      <c r="CL170" s="12">
        <v>28</v>
      </c>
      <c r="CM170" s="12">
        <v>22</v>
      </c>
      <c r="CN170" s="12">
        <v>35</v>
      </c>
      <c r="CO170" s="12">
        <v>42</v>
      </c>
      <c r="CP170" s="12">
        <v>56</v>
      </c>
      <c r="CQ170" s="12">
        <v>25</v>
      </c>
      <c r="CR170" s="12">
        <v>77</v>
      </c>
      <c r="CS170" s="12">
        <v>70</v>
      </c>
      <c r="CT170" s="12">
        <v>72</v>
      </c>
      <c r="CU170" s="12">
        <v>53</v>
      </c>
      <c r="CV170" s="12">
        <v>49</v>
      </c>
      <c r="CW170" s="12">
        <v>34</v>
      </c>
      <c r="CX170" s="12">
        <v>54</v>
      </c>
      <c r="CY170" s="12" t="s">
        <v>78</v>
      </c>
      <c r="CZ170" s="12">
        <v>52</v>
      </c>
      <c r="DA170" s="12">
        <v>24</v>
      </c>
      <c r="DB170" s="12">
        <v>33</v>
      </c>
      <c r="DC170" s="12">
        <v>77</v>
      </c>
      <c r="DD170" s="12">
        <v>32</v>
      </c>
      <c r="DE170" s="12">
        <v>53</v>
      </c>
      <c r="DF170" s="12">
        <v>46</v>
      </c>
      <c r="DG170" s="12">
        <v>46</v>
      </c>
      <c r="DH170" s="12">
        <v>39</v>
      </c>
      <c r="DI170" s="12">
        <v>52</v>
      </c>
      <c r="DJ170" s="12">
        <v>61</v>
      </c>
      <c r="DK170" s="12">
        <v>63</v>
      </c>
      <c r="DL170" s="12">
        <v>36</v>
      </c>
      <c r="DM170" s="12">
        <v>46</v>
      </c>
      <c r="DN170" s="12">
        <v>64</v>
      </c>
      <c r="DO170" s="12">
        <v>72</v>
      </c>
      <c r="DP170" s="12">
        <v>70</v>
      </c>
      <c r="DQ170" s="12">
        <v>31</v>
      </c>
      <c r="DR170" s="12">
        <v>64</v>
      </c>
      <c r="DS170" s="12">
        <v>64</v>
      </c>
      <c r="DT170" s="12">
        <v>76</v>
      </c>
      <c r="DU170" s="12">
        <v>58</v>
      </c>
      <c r="DV170" s="12">
        <v>55</v>
      </c>
      <c r="DW170" s="12">
        <v>72</v>
      </c>
      <c r="DX170" s="12">
        <v>36</v>
      </c>
      <c r="DY170" s="12">
        <v>21</v>
      </c>
      <c r="DZ170" s="12">
        <v>29</v>
      </c>
      <c r="EA170" s="12">
        <v>22</v>
      </c>
      <c r="EB170" s="12">
        <v>26</v>
      </c>
      <c r="EC170" s="12">
        <v>37</v>
      </c>
      <c r="ED170" s="12">
        <v>59</v>
      </c>
      <c r="EE170" s="12">
        <v>59</v>
      </c>
      <c r="EF170" s="12">
        <v>51</v>
      </c>
      <c r="EG170" s="12">
        <v>66</v>
      </c>
      <c r="EH170" s="12">
        <v>60</v>
      </c>
      <c r="EI170" s="12">
        <v>58</v>
      </c>
      <c r="EJ170" s="12">
        <v>34</v>
      </c>
      <c r="EK170" s="12">
        <v>27</v>
      </c>
      <c r="EL170" s="12">
        <v>36</v>
      </c>
      <c r="EM170" s="12">
        <v>47</v>
      </c>
      <c r="EN170" s="12">
        <v>48</v>
      </c>
      <c r="EO170" s="12">
        <v>59</v>
      </c>
      <c r="EP170" s="12">
        <v>57</v>
      </c>
      <c r="EQ170" s="12">
        <v>64</v>
      </c>
      <c r="ER170" s="12">
        <v>48</v>
      </c>
      <c r="ES170" s="12">
        <v>49</v>
      </c>
      <c r="ET170" s="12">
        <v>37</v>
      </c>
      <c r="EU170" s="12">
        <v>43</v>
      </c>
      <c r="EV170" s="12">
        <v>36</v>
      </c>
      <c r="EW170" s="12">
        <v>14</v>
      </c>
      <c r="EX170" s="12">
        <v>49</v>
      </c>
      <c r="EY170" s="12">
        <v>55</v>
      </c>
      <c r="EZ170" s="12">
        <v>33</v>
      </c>
      <c r="FA170" s="12">
        <v>54</v>
      </c>
      <c r="FB170" s="12">
        <v>51</v>
      </c>
      <c r="FC170" s="12">
        <v>56</v>
      </c>
      <c r="FD170" s="12">
        <v>32</v>
      </c>
      <c r="FE170" s="12">
        <v>58</v>
      </c>
      <c r="FF170" s="12">
        <v>38</v>
      </c>
      <c r="FG170" s="12">
        <v>34</v>
      </c>
      <c r="FH170" s="12">
        <v>43</v>
      </c>
      <c r="FI170" s="12">
        <v>43</v>
      </c>
      <c r="FJ170" s="12">
        <v>37</v>
      </c>
      <c r="FK170" s="12">
        <v>35</v>
      </c>
      <c r="FL170" s="12">
        <v>35</v>
      </c>
      <c r="FM170" s="12">
        <v>47</v>
      </c>
      <c r="FN170" s="12">
        <v>59</v>
      </c>
      <c r="FO170" s="12">
        <v>48</v>
      </c>
      <c r="FP170" s="12">
        <v>44</v>
      </c>
      <c r="FQ170" s="12">
        <v>32</v>
      </c>
      <c r="FR170" s="12">
        <v>42</v>
      </c>
      <c r="FS170" s="12">
        <v>61</v>
      </c>
      <c r="FT170" s="12">
        <v>60</v>
      </c>
      <c r="FU170" s="12">
        <v>49</v>
      </c>
      <c r="FV170" s="12">
        <v>44</v>
      </c>
      <c r="FW170" s="12">
        <v>61</v>
      </c>
      <c r="FX170" s="12">
        <v>73</v>
      </c>
      <c r="FY170" s="12">
        <v>32</v>
      </c>
      <c r="FZ170" s="12">
        <v>24</v>
      </c>
      <c r="GA170" s="12">
        <v>53</v>
      </c>
      <c r="GB170" s="12">
        <v>64</v>
      </c>
      <c r="GC170" s="12">
        <v>63</v>
      </c>
      <c r="GD170" s="12">
        <v>52</v>
      </c>
      <c r="GE170" s="12">
        <v>25</v>
      </c>
      <c r="GF170" s="12">
        <v>55</v>
      </c>
      <c r="GG170" s="12">
        <v>51</v>
      </c>
      <c r="GH170" s="12">
        <v>45</v>
      </c>
      <c r="GI170" s="12">
        <v>47</v>
      </c>
      <c r="GJ170" s="12">
        <v>42</v>
      </c>
      <c r="GK170" s="12">
        <v>40</v>
      </c>
      <c r="GL170" s="12">
        <v>47</v>
      </c>
      <c r="GM170" s="12">
        <v>43</v>
      </c>
      <c r="GN170" s="12">
        <v>39</v>
      </c>
      <c r="GO170" s="12">
        <v>59</v>
      </c>
      <c r="GP170" s="12">
        <v>48</v>
      </c>
      <c r="GQ170" s="12">
        <v>33</v>
      </c>
      <c r="GR170" s="12">
        <v>52</v>
      </c>
      <c r="GS170" s="12">
        <v>61</v>
      </c>
      <c r="GT170" s="12">
        <v>52</v>
      </c>
      <c r="GU170" s="12">
        <v>24</v>
      </c>
      <c r="GV170" s="12">
        <v>23</v>
      </c>
      <c r="GW170" s="12">
        <v>44</v>
      </c>
      <c r="GX170" s="12">
        <v>30</v>
      </c>
      <c r="GY170" s="12">
        <v>29</v>
      </c>
      <c r="GZ170" s="12">
        <v>46</v>
      </c>
      <c r="HA170" s="12">
        <v>54</v>
      </c>
      <c r="HB170" s="12">
        <v>61</v>
      </c>
      <c r="HC170" s="12">
        <v>47</v>
      </c>
      <c r="HD170" s="12">
        <v>29</v>
      </c>
      <c r="HE170" s="12">
        <v>31</v>
      </c>
      <c r="HF170" s="12">
        <v>34</v>
      </c>
      <c r="HG170" s="12">
        <v>34</v>
      </c>
      <c r="HH170" s="12">
        <v>27</v>
      </c>
      <c r="HI170" s="12">
        <v>30</v>
      </c>
      <c r="HJ170" s="12">
        <v>36</v>
      </c>
      <c r="HK170" s="12">
        <v>41</v>
      </c>
      <c r="HL170" s="12">
        <v>43</v>
      </c>
      <c r="HM170" s="12">
        <v>47</v>
      </c>
      <c r="HN170" s="12">
        <v>53</v>
      </c>
      <c r="HO170" s="12">
        <v>54</v>
      </c>
      <c r="HP170" s="12">
        <v>55</v>
      </c>
      <c r="HQ170" s="12">
        <v>54</v>
      </c>
      <c r="HR170" s="12">
        <v>42</v>
      </c>
      <c r="HS170" s="12" t="s">
        <v>78</v>
      </c>
      <c r="HT170" s="12">
        <v>27</v>
      </c>
      <c r="HU170" s="12">
        <v>33</v>
      </c>
      <c r="HV170" s="12">
        <v>22</v>
      </c>
      <c r="HW170" s="12">
        <v>26</v>
      </c>
      <c r="HX170" s="12">
        <v>36</v>
      </c>
      <c r="HY170" s="12">
        <v>39</v>
      </c>
      <c r="HZ170" s="12">
        <v>36</v>
      </c>
      <c r="IA170" s="12">
        <v>38</v>
      </c>
      <c r="IB170" s="12">
        <v>22</v>
      </c>
      <c r="IC170" s="12">
        <v>30</v>
      </c>
      <c r="ID170" s="12">
        <v>29</v>
      </c>
      <c r="IE170" s="12">
        <v>36</v>
      </c>
      <c r="IF170" s="12">
        <v>35</v>
      </c>
      <c r="IG170" s="12">
        <v>41</v>
      </c>
      <c r="IH170" s="12">
        <v>29</v>
      </c>
      <c r="II170" s="12">
        <v>24</v>
      </c>
      <c r="IJ170" s="12">
        <v>27</v>
      </c>
      <c r="IK170" s="12">
        <v>26</v>
      </c>
      <c r="IL170" s="12">
        <v>37</v>
      </c>
      <c r="IM170" s="12">
        <v>31</v>
      </c>
      <c r="IN170" s="12">
        <v>24</v>
      </c>
      <c r="IO170" s="12">
        <v>17</v>
      </c>
      <c r="IP170" s="12">
        <v>15</v>
      </c>
      <c r="IQ170" s="17">
        <v>41</v>
      </c>
      <c r="IR170" s="26">
        <f t="shared" si="62"/>
        <v>77</v>
      </c>
      <c r="IU170" s="7"/>
    </row>
    <row r="171" spans="1:255" ht="12.75" customHeight="1" x14ac:dyDescent="0.2">
      <c r="A171" s="26">
        <v>2013</v>
      </c>
      <c r="B171" s="26">
        <v>420290100</v>
      </c>
      <c r="C171" s="88">
        <f>INDEX(Sites!$A:$N,MATCH($B171,Sites!$A:$A,0),2)</f>
        <v>39.834460999999997</v>
      </c>
      <c r="D171" s="26" t="str">
        <f>INDEX(Sites!$A:$N,MATCH($B171,Sites!$A:$A,0),4)</f>
        <v>PA</v>
      </c>
      <c r="E171" s="26" t="str">
        <f>INDEX(Sites!$A:$N,MATCH($B171,Sites!$A:$A,0),10)</f>
        <v>0.0</v>
      </c>
      <c r="F171" s="148" t="str">
        <f>INDEX(Sites!$A:$N,MATCH($B171,Sites!$A:$A,0),6)</f>
        <v>Chester (NEWG)</v>
      </c>
      <c r="G171" s="18">
        <v>34</v>
      </c>
      <c r="H171" s="12">
        <v>36</v>
      </c>
      <c r="I171" s="12">
        <v>39</v>
      </c>
      <c r="J171" s="12">
        <v>38</v>
      </c>
      <c r="K171" s="12">
        <v>39</v>
      </c>
      <c r="L171" s="12">
        <v>41</v>
      </c>
      <c r="M171" s="12">
        <v>43</v>
      </c>
      <c r="N171" s="12">
        <v>44</v>
      </c>
      <c r="O171" s="12">
        <v>50</v>
      </c>
      <c r="P171" s="12">
        <v>51</v>
      </c>
      <c r="Q171" s="12">
        <v>40</v>
      </c>
      <c r="R171" s="12">
        <v>35</v>
      </c>
      <c r="S171" s="12">
        <v>41</v>
      </c>
      <c r="T171" s="12">
        <v>46</v>
      </c>
      <c r="U171" s="12">
        <v>46</v>
      </c>
      <c r="V171" s="12">
        <v>34</v>
      </c>
      <c r="W171" s="12">
        <v>42</v>
      </c>
      <c r="X171" s="12">
        <v>38</v>
      </c>
      <c r="Y171" s="12">
        <v>43</v>
      </c>
      <c r="Z171" s="12">
        <v>46</v>
      </c>
      <c r="AA171" s="12">
        <v>41</v>
      </c>
      <c r="AB171" s="12">
        <v>36</v>
      </c>
      <c r="AC171" s="12">
        <v>46</v>
      </c>
      <c r="AD171" s="12">
        <v>43</v>
      </c>
      <c r="AE171" s="12">
        <v>35</v>
      </c>
      <c r="AF171" s="12">
        <v>45</v>
      </c>
      <c r="AG171" s="12">
        <v>46</v>
      </c>
      <c r="AH171" s="12">
        <v>42</v>
      </c>
      <c r="AI171" s="12">
        <v>47</v>
      </c>
      <c r="AJ171" s="12">
        <v>58</v>
      </c>
      <c r="AK171" s="12">
        <v>54</v>
      </c>
      <c r="AL171" s="12">
        <v>52</v>
      </c>
      <c r="AM171" s="12">
        <v>49</v>
      </c>
      <c r="AN171" s="12">
        <v>53</v>
      </c>
      <c r="AO171" s="12">
        <v>48</v>
      </c>
      <c r="AP171" s="12">
        <v>59</v>
      </c>
      <c r="AQ171" s="12">
        <v>50</v>
      </c>
      <c r="AR171" s="12">
        <v>59</v>
      </c>
      <c r="AS171" s="12">
        <v>59</v>
      </c>
      <c r="AT171" s="12">
        <v>60</v>
      </c>
      <c r="AU171" s="12">
        <v>60</v>
      </c>
      <c r="AV171" s="12">
        <v>43</v>
      </c>
      <c r="AW171" s="12">
        <v>37</v>
      </c>
      <c r="AX171" s="12">
        <v>48</v>
      </c>
      <c r="AY171" s="12">
        <v>53</v>
      </c>
      <c r="AZ171" s="12">
        <v>43</v>
      </c>
      <c r="BA171" s="12">
        <v>46</v>
      </c>
      <c r="BB171" s="12">
        <v>47</v>
      </c>
      <c r="BC171" s="12">
        <v>39</v>
      </c>
      <c r="BD171" s="12">
        <v>34</v>
      </c>
      <c r="BE171" s="12" t="s">
        <v>78</v>
      </c>
      <c r="BF171" s="12">
        <v>52</v>
      </c>
      <c r="BG171" s="12">
        <v>42</v>
      </c>
      <c r="BH171" s="12">
        <v>32</v>
      </c>
      <c r="BI171" s="12">
        <v>47</v>
      </c>
      <c r="BJ171" s="12">
        <v>56</v>
      </c>
      <c r="BK171" s="12">
        <v>61</v>
      </c>
      <c r="BL171" s="12">
        <v>65</v>
      </c>
      <c r="BM171" s="12">
        <v>70</v>
      </c>
      <c r="BN171" s="12">
        <v>54</v>
      </c>
      <c r="BO171" s="12">
        <v>56</v>
      </c>
      <c r="BP171" s="12">
        <v>55</v>
      </c>
      <c r="BQ171" s="12">
        <v>50</v>
      </c>
      <c r="BR171" s="12">
        <v>51</v>
      </c>
      <c r="BS171" s="12">
        <v>51</v>
      </c>
      <c r="BT171" s="12">
        <v>59</v>
      </c>
      <c r="BU171" s="12">
        <v>38</v>
      </c>
      <c r="BV171" s="12">
        <v>31</v>
      </c>
      <c r="BW171" s="12">
        <v>48</v>
      </c>
      <c r="BX171" s="12">
        <v>48</v>
      </c>
      <c r="BY171" s="12">
        <v>59</v>
      </c>
      <c r="BZ171" s="12">
        <v>42</v>
      </c>
      <c r="CA171" s="12">
        <v>45</v>
      </c>
      <c r="CB171" s="12">
        <v>46</v>
      </c>
      <c r="CC171" s="12">
        <v>50</v>
      </c>
      <c r="CD171" s="12">
        <v>54</v>
      </c>
      <c r="CE171" s="12">
        <v>62</v>
      </c>
      <c r="CF171" s="12">
        <v>57</v>
      </c>
      <c r="CG171" s="12">
        <v>50</v>
      </c>
      <c r="CH171" s="12">
        <v>37</v>
      </c>
      <c r="CI171" s="12">
        <v>47</v>
      </c>
      <c r="CJ171" s="12">
        <v>46</v>
      </c>
      <c r="CK171" s="12">
        <v>51</v>
      </c>
      <c r="CL171" s="12">
        <v>40</v>
      </c>
      <c r="CM171" s="12">
        <v>27</v>
      </c>
      <c r="CN171" s="12">
        <v>39</v>
      </c>
      <c r="CO171" s="12">
        <v>42</v>
      </c>
      <c r="CP171" s="12">
        <v>53</v>
      </c>
      <c r="CQ171" s="12">
        <v>28</v>
      </c>
      <c r="CR171" s="12">
        <v>73</v>
      </c>
      <c r="CS171" s="12">
        <v>69</v>
      </c>
      <c r="CT171" s="12">
        <v>64</v>
      </c>
      <c r="CU171" s="12">
        <v>54</v>
      </c>
      <c r="CV171" s="12">
        <v>42</v>
      </c>
      <c r="CW171" s="12">
        <v>42</v>
      </c>
      <c r="CX171" s="12">
        <v>54</v>
      </c>
      <c r="CY171" s="12">
        <v>64</v>
      </c>
      <c r="CZ171" s="12">
        <v>53</v>
      </c>
      <c r="DA171" s="12">
        <v>25</v>
      </c>
      <c r="DB171" s="12">
        <v>45</v>
      </c>
      <c r="DC171" s="12">
        <v>56</v>
      </c>
      <c r="DD171" s="12">
        <v>33</v>
      </c>
      <c r="DE171" s="12">
        <v>49</v>
      </c>
      <c r="DF171" s="12">
        <v>54</v>
      </c>
      <c r="DG171" s="12">
        <v>50</v>
      </c>
      <c r="DH171" s="12">
        <v>42</v>
      </c>
      <c r="DI171" s="12">
        <v>53</v>
      </c>
      <c r="DJ171" s="12">
        <v>54</v>
      </c>
      <c r="DK171" s="12">
        <v>50</v>
      </c>
      <c r="DL171" s="12">
        <v>33</v>
      </c>
      <c r="DM171" s="12">
        <v>45</v>
      </c>
      <c r="DN171" s="12">
        <v>56</v>
      </c>
      <c r="DO171" s="12">
        <v>68</v>
      </c>
      <c r="DP171" s="12">
        <v>50</v>
      </c>
      <c r="DQ171" s="12">
        <v>28</v>
      </c>
      <c r="DR171" s="12">
        <v>51</v>
      </c>
      <c r="DS171" s="12">
        <v>53</v>
      </c>
      <c r="DT171" s="12">
        <v>60</v>
      </c>
      <c r="DU171" s="12">
        <v>52</v>
      </c>
      <c r="DV171" s="12">
        <v>47</v>
      </c>
      <c r="DW171" s="12">
        <v>65</v>
      </c>
      <c r="DX171" s="12">
        <v>41</v>
      </c>
      <c r="DY171" s="12">
        <v>24</v>
      </c>
      <c r="DZ171" s="12">
        <v>27</v>
      </c>
      <c r="EA171" s="12">
        <v>24</v>
      </c>
      <c r="EB171" s="12">
        <v>23</v>
      </c>
      <c r="EC171" s="12">
        <v>29</v>
      </c>
      <c r="ED171" s="12">
        <v>40</v>
      </c>
      <c r="EE171" s="12">
        <v>40</v>
      </c>
      <c r="EF171" s="12">
        <v>40</v>
      </c>
      <c r="EG171" s="12">
        <v>52</v>
      </c>
      <c r="EH171" s="12">
        <v>56</v>
      </c>
      <c r="EI171" s="12">
        <v>52</v>
      </c>
      <c r="EJ171" s="12">
        <v>36</v>
      </c>
      <c r="EK171" s="12">
        <v>35</v>
      </c>
      <c r="EL171" s="12">
        <v>22</v>
      </c>
      <c r="EM171" s="12">
        <v>49</v>
      </c>
      <c r="EN171" s="12">
        <v>51</v>
      </c>
      <c r="EO171" s="12">
        <v>64</v>
      </c>
      <c r="EP171" s="12">
        <v>58</v>
      </c>
      <c r="EQ171" s="12">
        <v>58</v>
      </c>
      <c r="ER171" s="12">
        <v>45</v>
      </c>
      <c r="ES171" s="12">
        <v>43</v>
      </c>
      <c r="ET171" s="12">
        <v>50</v>
      </c>
      <c r="EU171" s="12">
        <v>43</v>
      </c>
      <c r="EV171" s="12">
        <v>35</v>
      </c>
      <c r="EW171" s="12">
        <v>29</v>
      </c>
      <c r="EX171" s="12">
        <v>53</v>
      </c>
      <c r="EY171" s="12">
        <v>52</v>
      </c>
      <c r="EZ171" s="12">
        <v>36</v>
      </c>
      <c r="FA171" s="12">
        <v>49</v>
      </c>
      <c r="FB171" s="12">
        <v>50</v>
      </c>
      <c r="FC171" s="12">
        <v>55</v>
      </c>
      <c r="FD171" s="12">
        <v>35</v>
      </c>
      <c r="FE171" s="12">
        <v>60</v>
      </c>
      <c r="FF171" s="12">
        <v>36</v>
      </c>
      <c r="FG171" s="12">
        <v>32</v>
      </c>
      <c r="FH171" s="12">
        <v>43</v>
      </c>
      <c r="FI171" s="12">
        <v>36</v>
      </c>
      <c r="FJ171" s="12">
        <v>34</v>
      </c>
      <c r="FK171" s="12">
        <v>34</v>
      </c>
      <c r="FL171" s="12">
        <v>37</v>
      </c>
      <c r="FM171" s="12">
        <v>47</v>
      </c>
      <c r="FN171" s="12">
        <v>51</v>
      </c>
      <c r="FO171" s="12">
        <v>52</v>
      </c>
      <c r="FP171" s="12">
        <v>46</v>
      </c>
      <c r="FQ171" s="12">
        <v>30</v>
      </c>
      <c r="FR171" s="12">
        <v>43</v>
      </c>
      <c r="FS171" s="12">
        <v>55</v>
      </c>
      <c r="FT171" s="12">
        <v>63</v>
      </c>
      <c r="FU171" s="12">
        <v>43</v>
      </c>
      <c r="FV171" s="12">
        <v>39</v>
      </c>
      <c r="FW171" s="12">
        <v>54</v>
      </c>
      <c r="FX171" s="12">
        <v>50</v>
      </c>
      <c r="FY171" s="12">
        <v>44</v>
      </c>
      <c r="FZ171" s="12">
        <v>30</v>
      </c>
      <c r="GA171" s="12">
        <v>39</v>
      </c>
      <c r="GB171" s="12">
        <v>49</v>
      </c>
      <c r="GC171" s="12">
        <v>62</v>
      </c>
      <c r="GD171" s="12">
        <v>54</v>
      </c>
      <c r="GE171" s="12">
        <v>33</v>
      </c>
      <c r="GF171" s="12">
        <v>59</v>
      </c>
      <c r="GG171" s="12">
        <v>58</v>
      </c>
      <c r="GH171" s="12">
        <v>44</v>
      </c>
      <c r="GI171" s="12">
        <v>45</v>
      </c>
      <c r="GJ171" s="12">
        <v>45</v>
      </c>
      <c r="GK171" s="12">
        <v>43</v>
      </c>
      <c r="GL171" s="12">
        <v>50</v>
      </c>
      <c r="GM171" s="12">
        <v>44</v>
      </c>
      <c r="GN171" s="12">
        <v>43</v>
      </c>
      <c r="GO171" s="12">
        <v>53</v>
      </c>
      <c r="GP171" s="12">
        <v>47</v>
      </c>
      <c r="GQ171" s="12">
        <v>32</v>
      </c>
      <c r="GR171" s="12">
        <v>63</v>
      </c>
      <c r="GS171" s="12">
        <v>50</v>
      </c>
      <c r="GT171" s="12">
        <v>50</v>
      </c>
      <c r="GU171" s="12">
        <v>28</v>
      </c>
      <c r="GV171" s="12">
        <v>21</v>
      </c>
      <c r="GW171" s="12">
        <v>44</v>
      </c>
      <c r="GX171" s="12">
        <v>34</v>
      </c>
      <c r="GY171" s="12">
        <v>33</v>
      </c>
      <c r="GZ171" s="12">
        <v>45</v>
      </c>
      <c r="HA171" s="12">
        <v>51</v>
      </c>
      <c r="HB171" s="12">
        <v>54</v>
      </c>
      <c r="HC171" s="12">
        <v>44</v>
      </c>
      <c r="HD171" s="12">
        <v>27</v>
      </c>
      <c r="HE171" s="12">
        <v>31</v>
      </c>
      <c r="HF171" s="12">
        <v>36</v>
      </c>
      <c r="HG171" s="12">
        <v>38</v>
      </c>
      <c r="HH171" s="12">
        <v>38</v>
      </c>
      <c r="HI171" s="12">
        <v>37</v>
      </c>
      <c r="HJ171" s="12">
        <v>38</v>
      </c>
      <c r="HK171" s="12">
        <v>42</v>
      </c>
      <c r="HL171" s="12">
        <v>42</v>
      </c>
      <c r="HM171" s="12">
        <v>47</v>
      </c>
      <c r="HN171" s="12">
        <v>54</v>
      </c>
      <c r="HO171" s="12">
        <v>54</v>
      </c>
      <c r="HP171" s="12">
        <v>49</v>
      </c>
      <c r="HQ171" s="12">
        <v>47</v>
      </c>
      <c r="HR171" s="12">
        <v>47</v>
      </c>
      <c r="HS171" s="12">
        <v>27</v>
      </c>
      <c r="HT171" s="12">
        <v>27</v>
      </c>
      <c r="HU171" s="12">
        <v>26</v>
      </c>
      <c r="HV171" s="12">
        <v>20</v>
      </c>
      <c r="HW171" s="12">
        <v>20</v>
      </c>
      <c r="HX171" s="12">
        <v>35</v>
      </c>
      <c r="HY171" s="12">
        <v>36</v>
      </c>
      <c r="HZ171" s="12">
        <v>34</v>
      </c>
      <c r="IA171" s="12">
        <v>37</v>
      </c>
      <c r="IB171" s="12">
        <v>27</v>
      </c>
      <c r="IC171" s="12">
        <v>28</v>
      </c>
      <c r="ID171" s="12">
        <v>28</v>
      </c>
      <c r="IE171" s="12">
        <v>36</v>
      </c>
      <c r="IF171" s="12">
        <v>35</v>
      </c>
      <c r="IG171" s="12">
        <v>40</v>
      </c>
      <c r="IH171" s="12">
        <v>25</v>
      </c>
      <c r="II171" s="12">
        <v>29</v>
      </c>
      <c r="IJ171" s="12">
        <v>27</v>
      </c>
      <c r="IK171" s="12">
        <v>24</v>
      </c>
      <c r="IL171" s="12">
        <v>37</v>
      </c>
      <c r="IM171" s="12">
        <v>27</v>
      </c>
      <c r="IN171" s="12">
        <v>34</v>
      </c>
      <c r="IO171" s="12">
        <v>24</v>
      </c>
      <c r="IP171" s="12">
        <v>17</v>
      </c>
      <c r="IQ171" s="17">
        <v>38</v>
      </c>
      <c r="IR171" s="26">
        <f t="shared" si="62"/>
        <v>73</v>
      </c>
      <c r="IU171" s="7"/>
    </row>
    <row r="172" spans="1:255" ht="12.75" customHeight="1" x14ac:dyDescent="0.2">
      <c r="A172" s="26">
        <v>2013</v>
      </c>
      <c r="B172" s="26">
        <v>420450002</v>
      </c>
      <c r="C172" s="88">
        <f>INDEX(Sites!$A:$N,MATCH($B172,Sites!$A:$A,0),2)</f>
        <v>39.835555999999997</v>
      </c>
      <c r="D172" s="26" t="str">
        <f>INDEX(Sites!$A:$N,MATCH($B172,Sites!$A:$A,0),4)</f>
        <v>PA</v>
      </c>
      <c r="E172" s="26" t="str">
        <f>INDEX(Sites!$A:$N,MATCH($B172,Sites!$A:$A,0),10)</f>
        <v>3.0</v>
      </c>
      <c r="F172" s="148" t="str">
        <f>INDEX(Sites!$A:$N,MATCH($B172,Sites!$A:$A,0),6)</f>
        <v>Delaware (CHES)</v>
      </c>
      <c r="G172" s="18">
        <v>31</v>
      </c>
      <c r="H172" s="12">
        <v>35</v>
      </c>
      <c r="I172" s="12">
        <v>37</v>
      </c>
      <c r="J172" s="12">
        <v>36</v>
      </c>
      <c r="K172" s="12">
        <v>34</v>
      </c>
      <c r="L172" s="12">
        <v>41</v>
      </c>
      <c r="M172" s="12">
        <v>42</v>
      </c>
      <c r="N172" s="12">
        <v>42</v>
      </c>
      <c r="O172" s="12">
        <v>46</v>
      </c>
      <c r="P172" s="12">
        <v>42</v>
      </c>
      <c r="Q172" s="12">
        <v>42</v>
      </c>
      <c r="R172" s="12">
        <v>40</v>
      </c>
      <c r="S172" s="12">
        <v>39</v>
      </c>
      <c r="T172" s="12">
        <v>44</v>
      </c>
      <c r="U172" s="12">
        <v>37</v>
      </c>
      <c r="V172" s="12">
        <v>28</v>
      </c>
      <c r="W172" s="12">
        <v>42</v>
      </c>
      <c r="X172" s="12">
        <v>35</v>
      </c>
      <c r="Y172" s="12">
        <v>38</v>
      </c>
      <c r="Z172" s="12">
        <v>42</v>
      </c>
      <c r="AA172" s="12">
        <v>43</v>
      </c>
      <c r="AB172" s="12">
        <v>37</v>
      </c>
      <c r="AC172" s="12">
        <v>48</v>
      </c>
      <c r="AD172" s="12">
        <v>42</v>
      </c>
      <c r="AE172" s="12">
        <v>31</v>
      </c>
      <c r="AF172" s="12">
        <v>47</v>
      </c>
      <c r="AG172" s="12">
        <v>47</v>
      </c>
      <c r="AH172" s="12">
        <v>42</v>
      </c>
      <c r="AI172" s="12">
        <v>47</v>
      </c>
      <c r="AJ172" s="12">
        <v>59</v>
      </c>
      <c r="AK172" s="12">
        <v>60</v>
      </c>
      <c r="AL172" s="12">
        <v>53</v>
      </c>
      <c r="AM172" s="12">
        <v>51</v>
      </c>
      <c r="AN172" s="12">
        <v>54</v>
      </c>
      <c r="AO172" s="12">
        <v>48</v>
      </c>
      <c r="AP172" s="12">
        <v>58</v>
      </c>
      <c r="AQ172" s="12">
        <v>53</v>
      </c>
      <c r="AR172" s="12">
        <v>60</v>
      </c>
      <c r="AS172" s="12">
        <v>59</v>
      </c>
      <c r="AT172" s="12">
        <v>59</v>
      </c>
      <c r="AU172" s="12">
        <v>56</v>
      </c>
      <c r="AV172" s="12">
        <v>38</v>
      </c>
      <c r="AW172" s="12">
        <v>26</v>
      </c>
      <c r="AX172" s="12">
        <v>50</v>
      </c>
      <c r="AY172" s="12">
        <v>56</v>
      </c>
      <c r="AZ172" s="12">
        <v>47</v>
      </c>
      <c r="BA172" s="12">
        <v>51</v>
      </c>
      <c r="BB172" s="12">
        <v>44</v>
      </c>
      <c r="BC172" s="12">
        <v>43</v>
      </c>
      <c r="BD172" s="12">
        <v>36</v>
      </c>
      <c r="BE172" s="12">
        <v>50</v>
      </c>
      <c r="BF172" s="12">
        <v>55</v>
      </c>
      <c r="BG172" s="12">
        <v>37</v>
      </c>
      <c r="BH172" s="12">
        <v>30</v>
      </c>
      <c r="BI172" s="12">
        <v>47</v>
      </c>
      <c r="BJ172" s="12">
        <v>59</v>
      </c>
      <c r="BK172" s="12">
        <v>65</v>
      </c>
      <c r="BL172" s="12">
        <v>63</v>
      </c>
      <c r="BM172" s="12">
        <v>74</v>
      </c>
      <c r="BN172" s="12">
        <v>58</v>
      </c>
      <c r="BO172" s="12">
        <v>56</v>
      </c>
      <c r="BP172" s="12">
        <v>52</v>
      </c>
      <c r="BQ172" s="12">
        <v>48</v>
      </c>
      <c r="BR172" s="12">
        <v>50</v>
      </c>
      <c r="BS172" s="12">
        <v>48</v>
      </c>
      <c r="BT172" s="12">
        <v>56</v>
      </c>
      <c r="BU172" s="12">
        <v>40</v>
      </c>
      <c r="BV172" s="12">
        <v>29</v>
      </c>
      <c r="BW172" s="12">
        <v>48</v>
      </c>
      <c r="BX172" s="12">
        <v>51</v>
      </c>
      <c r="BY172" s="12">
        <v>63</v>
      </c>
      <c r="BZ172" s="12">
        <v>47</v>
      </c>
      <c r="CA172" s="12">
        <v>48</v>
      </c>
      <c r="CB172" s="12">
        <v>46</v>
      </c>
      <c r="CC172" s="12">
        <v>53</v>
      </c>
      <c r="CD172" s="12">
        <v>53</v>
      </c>
      <c r="CE172" s="12">
        <v>62</v>
      </c>
      <c r="CF172" s="12">
        <v>58</v>
      </c>
      <c r="CG172" s="12">
        <v>51</v>
      </c>
      <c r="CH172" s="12">
        <v>40</v>
      </c>
      <c r="CI172" s="12">
        <v>36</v>
      </c>
      <c r="CJ172" s="12">
        <v>38</v>
      </c>
      <c r="CK172" s="12">
        <v>49</v>
      </c>
      <c r="CL172" s="12">
        <v>31</v>
      </c>
      <c r="CM172" s="12">
        <v>25</v>
      </c>
      <c r="CN172" s="12">
        <v>40</v>
      </c>
      <c r="CO172" s="12">
        <v>45</v>
      </c>
      <c r="CP172" s="12">
        <v>56</v>
      </c>
      <c r="CQ172" s="12">
        <v>32</v>
      </c>
      <c r="CR172" s="12">
        <v>76</v>
      </c>
      <c r="CS172" s="12">
        <v>74</v>
      </c>
      <c r="CT172" s="12">
        <v>63</v>
      </c>
      <c r="CU172" s="12">
        <v>48</v>
      </c>
      <c r="CV172" s="12">
        <v>40</v>
      </c>
      <c r="CW172" s="12">
        <v>42</v>
      </c>
      <c r="CX172" s="12">
        <v>58</v>
      </c>
      <c r="CY172" s="12">
        <v>67</v>
      </c>
      <c r="CZ172" s="12">
        <v>57</v>
      </c>
      <c r="DA172" s="12">
        <v>25</v>
      </c>
      <c r="DB172" s="12">
        <v>41</v>
      </c>
      <c r="DC172" s="12">
        <v>66</v>
      </c>
      <c r="DD172" s="12">
        <v>34</v>
      </c>
      <c r="DE172" s="12">
        <v>47</v>
      </c>
      <c r="DF172" s="12">
        <v>49</v>
      </c>
      <c r="DG172" s="12">
        <v>49</v>
      </c>
      <c r="DH172" s="12">
        <v>41</v>
      </c>
      <c r="DI172" s="12">
        <v>51</v>
      </c>
      <c r="DJ172" s="12">
        <v>52</v>
      </c>
      <c r="DK172" s="12">
        <v>53</v>
      </c>
      <c r="DL172" s="12">
        <v>34</v>
      </c>
      <c r="DM172" s="12">
        <v>47</v>
      </c>
      <c r="DN172" s="12">
        <v>54</v>
      </c>
      <c r="DO172" s="12">
        <v>59</v>
      </c>
      <c r="DP172" s="12">
        <v>45</v>
      </c>
      <c r="DQ172" s="12">
        <v>25</v>
      </c>
      <c r="DR172" s="12">
        <v>49</v>
      </c>
      <c r="DS172" s="12">
        <v>55</v>
      </c>
      <c r="DT172" s="12">
        <v>67</v>
      </c>
      <c r="DU172" s="12">
        <v>49</v>
      </c>
      <c r="DV172" s="12">
        <v>49</v>
      </c>
      <c r="DW172" s="12">
        <v>61</v>
      </c>
      <c r="DX172" s="12">
        <v>40</v>
      </c>
      <c r="DY172" s="12">
        <v>23</v>
      </c>
      <c r="DZ172" s="12">
        <v>26</v>
      </c>
      <c r="EA172" s="12">
        <v>20</v>
      </c>
      <c r="EB172" s="12">
        <v>20</v>
      </c>
      <c r="EC172" s="12">
        <v>27</v>
      </c>
      <c r="ED172" s="12">
        <v>46</v>
      </c>
      <c r="EE172" s="12">
        <v>45</v>
      </c>
      <c r="EF172" s="12">
        <v>47</v>
      </c>
      <c r="EG172" s="12">
        <v>59</v>
      </c>
      <c r="EH172" s="12">
        <v>50</v>
      </c>
      <c r="EI172" s="12">
        <v>55</v>
      </c>
      <c r="EJ172" s="12">
        <v>26</v>
      </c>
      <c r="EK172" s="12">
        <v>32</v>
      </c>
      <c r="EL172" s="12">
        <v>25</v>
      </c>
      <c r="EM172" s="12">
        <v>46</v>
      </c>
      <c r="EN172" s="12">
        <v>55</v>
      </c>
      <c r="EO172" s="12">
        <v>63</v>
      </c>
      <c r="EP172" s="12">
        <v>67</v>
      </c>
      <c r="EQ172" s="12">
        <v>63</v>
      </c>
      <c r="ER172" s="12">
        <v>56</v>
      </c>
      <c r="ES172" s="12">
        <v>53</v>
      </c>
      <c r="ET172" s="12">
        <v>45</v>
      </c>
      <c r="EU172" s="12">
        <v>43</v>
      </c>
      <c r="EV172" s="12">
        <v>38</v>
      </c>
      <c r="EW172" s="12">
        <v>17</v>
      </c>
      <c r="EX172" s="12">
        <v>48</v>
      </c>
      <c r="EY172" s="12">
        <v>52</v>
      </c>
      <c r="EZ172" s="12">
        <v>36</v>
      </c>
      <c r="FA172" s="12">
        <v>50</v>
      </c>
      <c r="FB172" s="12">
        <v>52</v>
      </c>
      <c r="FC172" s="12">
        <v>56</v>
      </c>
      <c r="FD172" s="12">
        <v>38</v>
      </c>
      <c r="FE172" s="12">
        <v>58</v>
      </c>
      <c r="FF172" s="12">
        <v>36</v>
      </c>
      <c r="FG172" s="12">
        <v>34</v>
      </c>
      <c r="FH172" s="12">
        <v>43</v>
      </c>
      <c r="FI172" s="12">
        <v>36</v>
      </c>
      <c r="FJ172" s="12">
        <v>37</v>
      </c>
      <c r="FK172" s="12">
        <v>31</v>
      </c>
      <c r="FL172" s="12">
        <v>42</v>
      </c>
      <c r="FM172" s="12">
        <v>48</v>
      </c>
      <c r="FN172" s="12">
        <v>52</v>
      </c>
      <c r="FO172" s="12">
        <v>48</v>
      </c>
      <c r="FP172" s="12">
        <v>45</v>
      </c>
      <c r="FQ172" s="12">
        <v>32</v>
      </c>
      <c r="FR172" s="12">
        <v>43</v>
      </c>
      <c r="FS172" s="12">
        <v>69</v>
      </c>
      <c r="FT172" s="12">
        <v>58</v>
      </c>
      <c r="FU172" s="12">
        <v>49</v>
      </c>
      <c r="FV172" s="12">
        <v>41</v>
      </c>
      <c r="FW172" s="12">
        <v>55</v>
      </c>
      <c r="FX172" s="12">
        <v>47</v>
      </c>
      <c r="FY172" s="12">
        <v>43</v>
      </c>
      <c r="FZ172" s="12">
        <v>25</v>
      </c>
      <c r="GA172" s="12">
        <v>45</v>
      </c>
      <c r="GB172" s="12">
        <v>51</v>
      </c>
      <c r="GC172" s="12">
        <v>59</v>
      </c>
      <c r="GD172" s="12">
        <v>55</v>
      </c>
      <c r="GE172" s="12">
        <v>29</v>
      </c>
      <c r="GF172" s="12">
        <v>58</v>
      </c>
      <c r="GG172" s="12">
        <v>47</v>
      </c>
      <c r="GH172" s="12">
        <v>39</v>
      </c>
      <c r="GI172" s="12">
        <v>43</v>
      </c>
      <c r="GJ172" s="12">
        <v>37</v>
      </c>
      <c r="GK172" s="12">
        <v>41</v>
      </c>
      <c r="GL172" s="12">
        <v>47</v>
      </c>
      <c r="GM172" s="12">
        <v>42</v>
      </c>
      <c r="GN172" s="12">
        <v>41</v>
      </c>
      <c r="GO172" s="12">
        <v>54</v>
      </c>
      <c r="GP172" s="12">
        <v>48</v>
      </c>
      <c r="GQ172" s="12">
        <v>31</v>
      </c>
      <c r="GR172" s="12">
        <v>47</v>
      </c>
      <c r="GS172" s="12">
        <v>49</v>
      </c>
      <c r="GT172" s="12">
        <v>47</v>
      </c>
      <c r="GU172" s="12">
        <v>25</v>
      </c>
      <c r="GV172" s="12">
        <v>21</v>
      </c>
      <c r="GW172" s="12">
        <v>40</v>
      </c>
      <c r="GX172" s="12">
        <v>31</v>
      </c>
      <c r="GY172" s="12">
        <v>29</v>
      </c>
      <c r="GZ172" s="12">
        <v>44</v>
      </c>
      <c r="HA172" s="12">
        <v>50</v>
      </c>
      <c r="HB172" s="12">
        <v>54</v>
      </c>
      <c r="HC172" s="12">
        <v>46</v>
      </c>
      <c r="HD172" s="12">
        <v>28</v>
      </c>
      <c r="HE172" s="12">
        <v>31</v>
      </c>
      <c r="HF172" s="12">
        <v>32</v>
      </c>
      <c r="HG172" s="12">
        <v>32</v>
      </c>
      <c r="HH172" s="12">
        <v>33</v>
      </c>
      <c r="HI172" s="12">
        <v>29</v>
      </c>
      <c r="HJ172" s="12">
        <v>34</v>
      </c>
      <c r="HK172" s="12">
        <v>38</v>
      </c>
      <c r="HL172" s="12">
        <v>43</v>
      </c>
      <c r="HM172" s="12">
        <v>43</v>
      </c>
      <c r="HN172" s="12">
        <v>51</v>
      </c>
      <c r="HO172" s="12">
        <v>45</v>
      </c>
      <c r="HP172" s="12">
        <v>47</v>
      </c>
      <c r="HQ172" s="12">
        <v>51</v>
      </c>
      <c r="HR172" s="12">
        <v>46</v>
      </c>
      <c r="HS172" s="12">
        <v>27</v>
      </c>
      <c r="HT172" s="12">
        <v>24</v>
      </c>
      <c r="HU172" s="12">
        <v>24</v>
      </c>
      <c r="HV172" s="12">
        <v>19</v>
      </c>
      <c r="HW172" s="12">
        <v>19</v>
      </c>
      <c r="HX172" s="12">
        <v>29</v>
      </c>
      <c r="HY172" s="12">
        <v>34</v>
      </c>
      <c r="HZ172" s="12">
        <v>29</v>
      </c>
      <c r="IA172" s="12">
        <v>32</v>
      </c>
      <c r="IB172" s="12">
        <v>24</v>
      </c>
      <c r="IC172" s="12">
        <v>28</v>
      </c>
      <c r="ID172" s="12">
        <v>25</v>
      </c>
      <c r="IE172" s="12">
        <v>36</v>
      </c>
      <c r="IF172" s="12">
        <v>33</v>
      </c>
      <c r="IG172" s="12">
        <v>41</v>
      </c>
      <c r="IH172" s="12">
        <v>24</v>
      </c>
      <c r="II172" s="12">
        <v>27</v>
      </c>
      <c r="IJ172" s="12">
        <v>24</v>
      </c>
      <c r="IK172" s="12">
        <v>23</v>
      </c>
      <c r="IL172" s="12">
        <v>37</v>
      </c>
      <c r="IM172" s="12">
        <v>27</v>
      </c>
      <c r="IN172" s="12">
        <v>28</v>
      </c>
      <c r="IO172" s="12">
        <v>19</v>
      </c>
      <c r="IP172" s="12">
        <v>25</v>
      </c>
      <c r="IQ172" s="17">
        <v>37</v>
      </c>
      <c r="IR172" s="26">
        <f t="shared" si="62"/>
        <v>76</v>
      </c>
      <c r="IU172" s="7"/>
    </row>
    <row r="173" spans="1:255" ht="12.75" customHeight="1" x14ac:dyDescent="0.2">
      <c r="A173" s="26">
        <v>2013</v>
      </c>
      <c r="B173" s="26">
        <v>420910013</v>
      </c>
      <c r="C173" s="88">
        <f>INDEX(Sites!$A:$N,MATCH($B173,Sites!$A:$A,0),2)</f>
        <v>40.112222000000003</v>
      </c>
      <c r="D173" s="26" t="str">
        <f>INDEX(Sites!$A:$N,MATCH($B173,Sites!$A:$A,0),4)</f>
        <v>PA</v>
      </c>
      <c r="E173" s="26" t="str">
        <f>INDEX(Sites!$A:$N,MATCH($B173,Sites!$A:$A,0),10)</f>
        <v>53.0</v>
      </c>
      <c r="F173" s="148" t="str">
        <f>INDEX(Sites!$A:$N,MATCH($B173,Sites!$A:$A,0),6)</f>
        <v>Montgomery (NORR)</v>
      </c>
      <c r="G173" s="18">
        <v>34</v>
      </c>
      <c r="H173" s="12">
        <v>34</v>
      </c>
      <c r="I173" s="12">
        <v>35</v>
      </c>
      <c r="J173" s="12">
        <v>35</v>
      </c>
      <c r="K173" s="12">
        <v>34</v>
      </c>
      <c r="L173" s="12">
        <v>40</v>
      </c>
      <c r="M173" s="12">
        <v>41</v>
      </c>
      <c r="N173" s="12">
        <v>41</v>
      </c>
      <c r="O173" s="12">
        <v>45</v>
      </c>
      <c r="P173" s="12">
        <v>42</v>
      </c>
      <c r="Q173" s="12">
        <v>35</v>
      </c>
      <c r="R173" s="12">
        <v>33</v>
      </c>
      <c r="S173" s="12">
        <v>38</v>
      </c>
      <c r="T173" s="12">
        <v>44</v>
      </c>
      <c r="U173" s="12" t="s">
        <v>78</v>
      </c>
      <c r="V173" s="12">
        <v>36</v>
      </c>
      <c r="W173" s="12">
        <v>44</v>
      </c>
      <c r="X173" s="12">
        <v>41</v>
      </c>
      <c r="Y173" s="12">
        <v>43</v>
      </c>
      <c r="Z173" s="12">
        <v>43</v>
      </c>
      <c r="AA173" s="12">
        <v>42</v>
      </c>
      <c r="AB173" s="12">
        <v>38</v>
      </c>
      <c r="AC173" s="12">
        <v>45</v>
      </c>
      <c r="AD173" s="12">
        <v>42</v>
      </c>
      <c r="AE173" s="12">
        <v>32</v>
      </c>
      <c r="AF173" s="12">
        <v>45</v>
      </c>
      <c r="AG173" s="12">
        <v>46</v>
      </c>
      <c r="AH173" s="12">
        <v>43</v>
      </c>
      <c r="AI173" s="12">
        <v>45</v>
      </c>
      <c r="AJ173" s="12">
        <v>55</v>
      </c>
      <c r="AK173" s="12">
        <v>54</v>
      </c>
      <c r="AL173" s="12">
        <v>52</v>
      </c>
      <c r="AM173" s="12">
        <v>50</v>
      </c>
      <c r="AN173" s="12">
        <v>52</v>
      </c>
      <c r="AO173" s="12">
        <v>40</v>
      </c>
      <c r="AP173" s="12">
        <v>57</v>
      </c>
      <c r="AQ173" s="12">
        <v>50</v>
      </c>
      <c r="AR173" s="12">
        <v>55</v>
      </c>
      <c r="AS173" s="12">
        <v>55</v>
      </c>
      <c r="AT173" s="12">
        <v>58</v>
      </c>
      <c r="AU173" s="12">
        <v>55</v>
      </c>
      <c r="AV173" s="12">
        <v>42</v>
      </c>
      <c r="AW173" s="12">
        <v>39</v>
      </c>
      <c r="AX173" s="12">
        <v>47</v>
      </c>
      <c r="AY173" s="12">
        <v>52</v>
      </c>
      <c r="AZ173" s="12">
        <v>38</v>
      </c>
      <c r="BA173" s="12">
        <v>46</v>
      </c>
      <c r="BB173" s="12">
        <v>48</v>
      </c>
      <c r="BC173" s="12">
        <v>32</v>
      </c>
      <c r="BD173" s="12">
        <v>35</v>
      </c>
      <c r="BE173" s="12">
        <v>47</v>
      </c>
      <c r="BF173" s="12">
        <v>51</v>
      </c>
      <c r="BG173" s="12">
        <v>40</v>
      </c>
      <c r="BH173" s="12">
        <v>30</v>
      </c>
      <c r="BI173" s="12">
        <v>41</v>
      </c>
      <c r="BJ173" s="12">
        <v>57</v>
      </c>
      <c r="BK173" s="12">
        <v>61</v>
      </c>
      <c r="BL173" s="12">
        <v>62</v>
      </c>
      <c r="BM173" s="12">
        <v>66</v>
      </c>
      <c r="BN173" s="12">
        <v>44</v>
      </c>
      <c r="BO173" s="12">
        <v>55</v>
      </c>
      <c r="BP173" s="12">
        <v>48</v>
      </c>
      <c r="BQ173" s="12">
        <v>46</v>
      </c>
      <c r="BR173" s="12">
        <v>49</v>
      </c>
      <c r="BS173" s="12">
        <v>47</v>
      </c>
      <c r="BT173" s="12">
        <v>56</v>
      </c>
      <c r="BU173" s="12">
        <v>37</v>
      </c>
      <c r="BV173" s="12">
        <v>29</v>
      </c>
      <c r="BW173" s="12">
        <v>42</v>
      </c>
      <c r="BX173" s="12">
        <v>46</v>
      </c>
      <c r="BY173" s="12">
        <v>59</v>
      </c>
      <c r="BZ173" s="12">
        <v>37</v>
      </c>
      <c r="CA173" s="12">
        <v>44</v>
      </c>
      <c r="CB173" s="12">
        <v>46</v>
      </c>
      <c r="CC173" s="12">
        <v>52</v>
      </c>
      <c r="CD173" s="12">
        <v>52</v>
      </c>
      <c r="CE173" s="12">
        <v>68</v>
      </c>
      <c r="CF173" s="12">
        <v>50</v>
      </c>
      <c r="CG173" s="12">
        <v>41</v>
      </c>
      <c r="CH173" s="12">
        <v>33</v>
      </c>
      <c r="CI173" s="12">
        <v>37</v>
      </c>
      <c r="CJ173" s="12">
        <v>40</v>
      </c>
      <c r="CK173" s="12">
        <v>50</v>
      </c>
      <c r="CL173" s="12">
        <v>27</v>
      </c>
      <c r="CM173" s="12">
        <v>22</v>
      </c>
      <c r="CN173" s="12">
        <v>36</v>
      </c>
      <c r="CO173" s="12">
        <v>44</v>
      </c>
      <c r="CP173" s="12">
        <v>55</v>
      </c>
      <c r="CQ173" s="12">
        <v>17</v>
      </c>
      <c r="CR173" s="12">
        <v>69</v>
      </c>
      <c r="CS173" s="12">
        <v>70</v>
      </c>
      <c r="CT173" s="12">
        <v>73</v>
      </c>
      <c r="CU173" s="12">
        <v>57</v>
      </c>
      <c r="CV173" s="12">
        <v>43</v>
      </c>
      <c r="CW173" s="12">
        <v>38</v>
      </c>
      <c r="CX173" s="12">
        <v>54</v>
      </c>
      <c r="CY173" s="12">
        <v>65</v>
      </c>
      <c r="CZ173" s="12" t="s">
        <v>78</v>
      </c>
      <c r="DA173" s="12">
        <v>21</v>
      </c>
      <c r="DB173" s="12">
        <v>34</v>
      </c>
      <c r="DC173" s="12">
        <v>60</v>
      </c>
      <c r="DD173" s="12">
        <v>30</v>
      </c>
      <c r="DE173" s="12">
        <v>51</v>
      </c>
      <c r="DF173" s="12">
        <v>51</v>
      </c>
      <c r="DG173" s="12">
        <v>45</v>
      </c>
      <c r="DH173" s="12">
        <v>41</v>
      </c>
      <c r="DI173" s="12">
        <v>53</v>
      </c>
      <c r="DJ173" s="12">
        <v>57</v>
      </c>
      <c r="DK173" s="12">
        <v>62</v>
      </c>
      <c r="DL173" s="12">
        <v>31</v>
      </c>
      <c r="DM173" s="12">
        <v>48</v>
      </c>
      <c r="DN173" s="12">
        <v>62</v>
      </c>
      <c r="DO173" s="12">
        <v>74</v>
      </c>
      <c r="DP173" s="12">
        <v>51</v>
      </c>
      <c r="DQ173" s="12">
        <v>32</v>
      </c>
      <c r="DR173" s="12">
        <v>57</v>
      </c>
      <c r="DS173" s="12">
        <v>66</v>
      </c>
      <c r="DT173" s="12">
        <v>57</v>
      </c>
      <c r="DU173" s="12">
        <v>57</v>
      </c>
      <c r="DV173" s="12">
        <v>47</v>
      </c>
      <c r="DW173" s="12">
        <v>63</v>
      </c>
      <c r="DX173" s="12">
        <v>37</v>
      </c>
      <c r="DY173" s="12">
        <v>21</v>
      </c>
      <c r="DZ173" s="12">
        <v>31</v>
      </c>
      <c r="EA173" s="12">
        <v>26</v>
      </c>
      <c r="EB173" s="12">
        <v>27</v>
      </c>
      <c r="EC173" s="12">
        <v>35</v>
      </c>
      <c r="ED173" s="12">
        <v>45</v>
      </c>
      <c r="EE173" s="12">
        <v>50</v>
      </c>
      <c r="EF173" s="12">
        <v>47</v>
      </c>
      <c r="EG173" s="12">
        <v>53</v>
      </c>
      <c r="EH173" s="12">
        <v>55</v>
      </c>
      <c r="EI173" s="12">
        <v>54</v>
      </c>
      <c r="EJ173" s="12">
        <v>35</v>
      </c>
      <c r="EK173" s="12">
        <v>33</v>
      </c>
      <c r="EL173" s="12">
        <v>29</v>
      </c>
      <c r="EM173" s="12">
        <v>54</v>
      </c>
      <c r="EN173" s="12">
        <v>56</v>
      </c>
      <c r="EO173" s="12">
        <v>68</v>
      </c>
      <c r="EP173" s="12">
        <v>55</v>
      </c>
      <c r="EQ173" s="12">
        <v>62</v>
      </c>
      <c r="ER173" s="12">
        <v>49</v>
      </c>
      <c r="ES173" s="12">
        <v>50</v>
      </c>
      <c r="ET173" s="12">
        <v>42</v>
      </c>
      <c r="EU173" s="12">
        <v>47</v>
      </c>
      <c r="EV173" s="12">
        <v>36</v>
      </c>
      <c r="EW173" s="12">
        <v>22</v>
      </c>
      <c r="EX173" s="12">
        <v>51</v>
      </c>
      <c r="EY173" s="12">
        <v>56</v>
      </c>
      <c r="EZ173" s="12">
        <v>37</v>
      </c>
      <c r="FA173" s="12">
        <v>52</v>
      </c>
      <c r="FB173" s="12">
        <v>51</v>
      </c>
      <c r="FC173" s="12">
        <v>64</v>
      </c>
      <c r="FD173" s="12">
        <v>35</v>
      </c>
      <c r="FE173" s="12">
        <v>57</v>
      </c>
      <c r="FF173" s="12">
        <v>39</v>
      </c>
      <c r="FG173" s="12">
        <v>36</v>
      </c>
      <c r="FH173" s="12">
        <v>45</v>
      </c>
      <c r="FI173" s="12">
        <v>38</v>
      </c>
      <c r="FJ173" s="12">
        <v>35</v>
      </c>
      <c r="FK173" s="12">
        <v>36</v>
      </c>
      <c r="FL173" s="12">
        <v>34</v>
      </c>
      <c r="FM173" s="12">
        <v>49</v>
      </c>
      <c r="FN173" s="12">
        <v>58</v>
      </c>
      <c r="FO173" s="12">
        <v>50</v>
      </c>
      <c r="FP173" s="12">
        <v>49</v>
      </c>
      <c r="FQ173" s="12">
        <v>33</v>
      </c>
      <c r="FR173" s="12">
        <v>43</v>
      </c>
      <c r="FS173" s="12">
        <v>62</v>
      </c>
      <c r="FT173" s="12">
        <v>60</v>
      </c>
      <c r="FU173" s="12">
        <v>48</v>
      </c>
      <c r="FV173" s="12">
        <v>41</v>
      </c>
      <c r="FW173" s="12">
        <v>56</v>
      </c>
      <c r="FX173" s="12">
        <v>64</v>
      </c>
      <c r="FY173" s="12">
        <v>49</v>
      </c>
      <c r="FZ173" s="12">
        <v>27</v>
      </c>
      <c r="GA173" s="12">
        <v>42</v>
      </c>
      <c r="GB173" s="12">
        <v>53</v>
      </c>
      <c r="GC173" s="12">
        <v>63</v>
      </c>
      <c r="GD173" s="12">
        <v>57</v>
      </c>
      <c r="GE173" s="12">
        <v>26</v>
      </c>
      <c r="GF173" s="12">
        <v>54</v>
      </c>
      <c r="GG173" s="12">
        <v>53</v>
      </c>
      <c r="GH173" s="12">
        <v>47</v>
      </c>
      <c r="GI173" s="12">
        <v>53</v>
      </c>
      <c r="GJ173" s="12">
        <v>43</v>
      </c>
      <c r="GK173" s="12">
        <v>43</v>
      </c>
      <c r="GL173" s="12">
        <v>50</v>
      </c>
      <c r="GM173" s="12">
        <v>45</v>
      </c>
      <c r="GN173" s="12">
        <v>43</v>
      </c>
      <c r="GO173" s="12">
        <v>55</v>
      </c>
      <c r="GP173" s="12">
        <v>47</v>
      </c>
      <c r="GQ173" s="12">
        <v>34</v>
      </c>
      <c r="GR173" s="12">
        <v>60</v>
      </c>
      <c r="GS173" s="12">
        <v>62</v>
      </c>
      <c r="GT173" s="12">
        <v>53</v>
      </c>
      <c r="GU173" s="12">
        <v>28</v>
      </c>
      <c r="GV173" s="12">
        <v>25</v>
      </c>
      <c r="GW173" s="12">
        <v>41</v>
      </c>
      <c r="GX173" s="12">
        <v>36</v>
      </c>
      <c r="GY173" s="12">
        <v>33</v>
      </c>
      <c r="GZ173" s="12">
        <v>42</v>
      </c>
      <c r="HA173" s="12">
        <v>52</v>
      </c>
      <c r="HB173" s="12">
        <v>56</v>
      </c>
      <c r="HC173" s="12">
        <v>48</v>
      </c>
      <c r="HD173" s="12">
        <v>30</v>
      </c>
      <c r="HE173" s="12">
        <v>34</v>
      </c>
      <c r="HF173" s="12">
        <v>37</v>
      </c>
      <c r="HG173" s="12">
        <v>33</v>
      </c>
      <c r="HH173" s="12">
        <v>29</v>
      </c>
      <c r="HI173" s="12">
        <v>36</v>
      </c>
      <c r="HJ173" s="12">
        <v>39</v>
      </c>
      <c r="HK173" s="12">
        <v>41</v>
      </c>
      <c r="HL173" s="12">
        <v>44</v>
      </c>
      <c r="HM173" s="12">
        <v>48</v>
      </c>
      <c r="HN173" s="12">
        <v>55</v>
      </c>
      <c r="HO173" s="12">
        <v>53</v>
      </c>
      <c r="HP173" s="12">
        <v>53</v>
      </c>
      <c r="HQ173" s="12">
        <v>53</v>
      </c>
      <c r="HR173" s="12">
        <v>44</v>
      </c>
      <c r="HS173" s="12">
        <v>25</v>
      </c>
      <c r="HT173" s="12">
        <v>27</v>
      </c>
      <c r="HU173" s="12">
        <v>24</v>
      </c>
      <c r="HV173" s="12">
        <v>19</v>
      </c>
      <c r="HW173" s="12">
        <v>23</v>
      </c>
      <c r="HX173" s="12">
        <v>37</v>
      </c>
      <c r="HY173" s="12">
        <v>39</v>
      </c>
      <c r="HZ173" s="12">
        <v>35</v>
      </c>
      <c r="IA173" s="12">
        <v>34</v>
      </c>
      <c r="IB173" s="12">
        <v>17</v>
      </c>
      <c r="IC173" s="12">
        <v>31</v>
      </c>
      <c r="ID173" s="12">
        <v>31</v>
      </c>
      <c r="IE173" s="12">
        <v>35</v>
      </c>
      <c r="IF173" s="12">
        <v>37</v>
      </c>
      <c r="IG173" s="12">
        <v>37</v>
      </c>
      <c r="IH173" s="12">
        <v>29</v>
      </c>
      <c r="II173" s="12">
        <v>30</v>
      </c>
      <c r="IJ173" s="12">
        <v>28</v>
      </c>
      <c r="IK173" s="12">
        <v>28</v>
      </c>
      <c r="IL173" s="12">
        <v>39</v>
      </c>
      <c r="IM173" s="12">
        <v>31</v>
      </c>
      <c r="IN173" s="12">
        <v>32</v>
      </c>
      <c r="IO173" s="12">
        <v>22</v>
      </c>
      <c r="IP173" s="12">
        <v>18</v>
      </c>
      <c r="IQ173" s="17">
        <v>33</v>
      </c>
      <c r="IR173" s="26">
        <f t="shared" si="62"/>
        <v>74</v>
      </c>
      <c r="IU173" s="7"/>
    </row>
    <row r="174" spans="1:255" ht="12.75" customHeight="1" x14ac:dyDescent="0.2">
      <c r="A174" s="26">
        <v>2013</v>
      </c>
      <c r="B174" s="26">
        <v>421011002</v>
      </c>
      <c r="C174" s="88">
        <f>INDEX(Sites!$A:$N,MATCH($B174,Sites!$A:$A,0),2)</f>
        <v>40.035984999999997</v>
      </c>
      <c r="D174" s="26" t="str">
        <f>INDEX(Sites!$A:$N,MATCH($B174,Sites!$A:$A,0),4)</f>
        <v>PA</v>
      </c>
      <c r="E174" s="26" t="str">
        <f>INDEX(Sites!$A:$N,MATCH($B174,Sites!$A:$A,0),10)</f>
        <v>9.0</v>
      </c>
      <c r="F174" s="148" t="str">
        <f>INDEX(Sites!$A:$N,MATCH($B174,Sites!$A:$A,0),6)</f>
        <v>Philadelphia (BAX)</v>
      </c>
      <c r="G174" s="18">
        <v>32</v>
      </c>
      <c r="H174" s="12">
        <v>35</v>
      </c>
      <c r="I174" s="12">
        <v>37</v>
      </c>
      <c r="J174" s="12">
        <v>35</v>
      </c>
      <c r="K174" s="12">
        <v>37</v>
      </c>
      <c r="L174" s="12">
        <v>41</v>
      </c>
      <c r="M174" s="12">
        <v>42</v>
      </c>
      <c r="N174" s="12">
        <v>37</v>
      </c>
      <c r="O174" s="12">
        <v>49</v>
      </c>
      <c r="P174" s="12">
        <v>46</v>
      </c>
      <c r="Q174" s="12">
        <v>44</v>
      </c>
      <c r="R174" s="12">
        <v>40</v>
      </c>
      <c r="S174" s="12">
        <v>39</v>
      </c>
      <c r="T174" s="12">
        <v>45</v>
      </c>
      <c r="U174" s="12">
        <v>38</v>
      </c>
      <c r="V174" s="12">
        <v>37</v>
      </c>
      <c r="W174" s="12">
        <v>42</v>
      </c>
      <c r="X174" s="12">
        <v>42</v>
      </c>
      <c r="Y174" s="12">
        <v>40</v>
      </c>
      <c r="Z174" s="12">
        <v>42</v>
      </c>
      <c r="AA174" s="12">
        <v>41</v>
      </c>
      <c r="AB174" s="12">
        <v>38</v>
      </c>
      <c r="AC174" s="12">
        <v>46</v>
      </c>
      <c r="AD174" s="12">
        <v>44</v>
      </c>
      <c r="AE174" s="12">
        <v>33</v>
      </c>
      <c r="AF174" s="12">
        <v>44</v>
      </c>
      <c r="AG174" s="12">
        <v>45</v>
      </c>
      <c r="AH174" s="12">
        <v>39</v>
      </c>
      <c r="AI174" s="12">
        <v>44</v>
      </c>
      <c r="AJ174" s="12">
        <v>55</v>
      </c>
      <c r="AK174" s="12">
        <v>59</v>
      </c>
      <c r="AL174" s="12">
        <v>51</v>
      </c>
      <c r="AM174" s="12">
        <v>48</v>
      </c>
      <c r="AN174" s="12">
        <v>51</v>
      </c>
      <c r="AO174" s="12">
        <v>47</v>
      </c>
      <c r="AP174" s="12">
        <v>54</v>
      </c>
      <c r="AQ174" s="12">
        <v>50</v>
      </c>
      <c r="AR174" s="12">
        <v>57</v>
      </c>
      <c r="AS174" s="12">
        <v>60</v>
      </c>
      <c r="AT174" s="12">
        <v>56</v>
      </c>
      <c r="AU174" s="12">
        <v>54</v>
      </c>
      <c r="AV174" s="12">
        <v>44</v>
      </c>
      <c r="AW174" s="12">
        <v>41</v>
      </c>
      <c r="AX174" s="12">
        <v>46</v>
      </c>
      <c r="AY174" s="12">
        <v>51</v>
      </c>
      <c r="AZ174" s="12">
        <v>45</v>
      </c>
      <c r="BA174" s="12">
        <v>51</v>
      </c>
      <c r="BB174" s="12">
        <v>47</v>
      </c>
      <c r="BC174" s="12">
        <v>41</v>
      </c>
      <c r="BD174" s="12">
        <v>35</v>
      </c>
      <c r="BE174" s="12">
        <v>47</v>
      </c>
      <c r="BF174" s="12">
        <v>52</v>
      </c>
      <c r="BG174" s="12">
        <v>41</v>
      </c>
      <c r="BH174" s="12">
        <v>35</v>
      </c>
      <c r="BI174" s="12">
        <v>48</v>
      </c>
      <c r="BJ174" s="12">
        <v>55</v>
      </c>
      <c r="BK174" s="12">
        <v>61</v>
      </c>
      <c r="BL174" s="12">
        <v>65</v>
      </c>
      <c r="BM174" s="12">
        <v>71</v>
      </c>
      <c r="BN174" s="12">
        <v>50</v>
      </c>
      <c r="BO174" s="12">
        <v>59</v>
      </c>
      <c r="BP174" s="12">
        <v>50</v>
      </c>
      <c r="BQ174" s="12">
        <v>50</v>
      </c>
      <c r="BR174" s="12">
        <v>53</v>
      </c>
      <c r="BS174" s="12">
        <v>47</v>
      </c>
      <c r="BT174" s="12">
        <v>55</v>
      </c>
      <c r="BU174" s="12">
        <v>42</v>
      </c>
      <c r="BV174" s="12">
        <v>33</v>
      </c>
      <c r="BW174" s="12">
        <v>43</v>
      </c>
      <c r="BX174" s="12">
        <v>43</v>
      </c>
      <c r="BY174" s="12">
        <v>61</v>
      </c>
      <c r="BZ174" s="12">
        <v>41</v>
      </c>
      <c r="CA174" s="12">
        <v>46</v>
      </c>
      <c r="CB174" s="12">
        <v>45</v>
      </c>
      <c r="CC174" s="12">
        <v>52</v>
      </c>
      <c r="CD174" s="12">
        <v>55</v>
      </c>
      <c r="CE174" s="12">
        <v>64</v>
      </c>
      <c r="CF174" s="12">
        <v>53</v>
      </c>
      <c r="CG174" s="12">
        <v>43</v>
      </c>
      <c r="CH174" s="12">
        <v>35</v>
      </c>
      <c r="CI174" s="12">
        <v>37</v>
      </c>
      <c r="CJ174" s="12">
        <v>42</v>
      </c>
      <c r="CK174" s="12">
        <v>49</v>
      </c>
      <c r="CL174" s="12">
        <v>30</v>
      </c>
      <c r="CM174" s="12">
        <v>25</v>
      </c>
      <c r="CN174" s="12">
        <v>35</v>
      </c>
      <c r="CO174" s="12">
        <v>44</v>
      </c>
      <c r="CP174" s="12">
        <v>56</v>
      </c>
      <c r="CQ174" s="12">
        <v>28</v>
      </c>
      <c r="CR174" s="12">
        <v>76</v>
      </c>
      <c r="CS174" s="12">
        <v>69</v>
      </c>
      <c r="CT174" s="12">
        <v>70</v>
      </c>
      <c r="CU174" s="12">
        <v>53</v>
      </c>
      <c r="CV174" s="12">
        <v>48</v>
      </c>
      <c r="CW174" s="12">
        <v>37</v>
      </c>
      <c r="CX174" s="12">
        <v>55</v>
      </c>
      <c r="CY174" s="12">
        <v>65</v>
      </c>
      <c r="CZ174" s="12">
        <v>53</v>
      </c>
      <c r="DA174" s="12">
        <v>25</v>
      </c>
      <c r="DB174" s="12">
        <v>34</v>
      </c>
      <c r="DC174" s="12">
        <v>72</v>
      </c>
      <c r="DD174" s="12">
        <v>35</v>
      </c>
      <c r="DE174" s="12">
        <v>50</v>
      </c>
      <c r="DF174" s="12">
        <v>52</v>
      </c>
      <c r="DG174" s="12">
        <v>49</v>
      </c>
      <c r="DH174" s="12">
        <v>41</v>
      </c>
      <c r="DI174" s="12">
        <v>54</v>
      </c>
      <c r="DJ174" s="12">
        <v>57</v>
      </c>
      <c r="DK174" s="12">
        <v>58</v>
      </c>
      <c r="DL174" s="12">
        <v>37</v>
      </c>
      <c r="DM174" s="12">
        <v>47</v>
      </c>
      <c r="DN174" s="12">
        <v>60</v>
      </c>
      <c r="DO174" s="12">
        <v>71</v>
      </c>
      <c r="DP174" s="12">
        <v>62</v>
      </c>
      <c r="DQ174" s="12">
        <v>30</v>
      </c>
      <c r="DR174" s="12">
        <v>61</v>
      </c>
      <c r="DS174" s="12">
        <v>56</v>
      </c>
      <c r="DT174" s="12">
        <v>68</v>
      </c>
      <c r="DU174" s="12">
        <v>54</v>
      </c>
      <c r="DV174" s="12">
        <v>48</v>
      </c>
      <c r="DW174" s="12">
        <v>68</v>
      </c>
      <c r="DX174" s="12">
        <v>35</v>
      </c>
      <c r="DY174" s="12">
        <v>22</v>
      </c>
      <c r="DZ174" s="12">
        <v>26</v>
      </c>
      <c r="EA174" s="12">
        <v>22</v>
      </c>
      <c r="EB174" s="12">
        <v>24</v>
      </c>
      <c r="EC174" s="12">
        <v>35</v>
      </c>
      <c r="ED174" s="12">
        <v>59</v>
      </c>
      <c r="EE174" s="12">
        <v>58</v>
      </c>
      <c r="EF174" s="12">
        <v>48</v>
      </c>
      <c r="EG174" s="12">
        <v>63</v>
      </c>
      <c r="EH174" s="12">
        <v>51</v>
      </c>
      <c r="EI174" s="12">
        <v>54</v>
      </c>
      <c r="EJ174" s="12">
        <v>33</v>
      </c>
      <c r="EK174" s="12">
        <v>28</v>
      </c>
      <c r="EL174" s="12">
        <v>30</v>
      </c>
      <c r="EM174" s="12">
        <v>47</v>
      </c>
      <c r="EN174" s="12">
        <v>49</v>
      </c>
      <c r="EO174" s="12">
        <v>57</v>
      </c>
      <c r="EP174" s="12">
        <v>58</v>
      </c>
      <c r="EQ174" s="12">
        <v>65</v>
      </c>
      <c r="ER174" s="12">
        <v>56</v>
      </c>
      <c r="ES174" s="12">
        <v>52</v>
      </c>
      <c r="ET174" s="12">
        <v>39</v>
      </c>
      <c r="EU174" s="12">
        <v>42</v>
      </c>
      <c r="EV174" s="12">
        <v>38</v>
      </c>
      <c r="EW174" s="12">
        <v>16</v>
      </c>
      <c r="EX174" s="12">
        <v>51</v>
      </c>
      <c r="EY174" s="12">
        <v>56</v>
      </c>
      <c r="EZ174" s="12">
        <v>35</v>
      </c>
      <c r="FA174" s="12">
        <v>54</v>
      </c>
      <c r="FB174" s="12">
        <v>52</v>
      </c>
      <c r="FC174" s="12">
        <v>59</v>
      </c>
      <c r="FD174" s="12">
        <v>39</v>
      </c>
      <c r="FE174" s="12">
        <v>57</v>
      </c>
      <c r="FF174" s="12">
        <v>38</v>
      </c>
      <c r="FG174" s="12">
        <v>35</v>
      </c>
      <c r="FH174" s="12">
        <v>46</v>
      </c>
      <c r="FI174" s="12">
        <v>41</v>
      </c>
      <c r="FJ174" s="12">
        <v>36</v>
      </c>
      <c r="FK174" s="12">
        <v>36</v>
      </c>
      <c r="FL174" s="12">
        <v>36</v>
      </c>
      <c r="FM174" s="12">
        <v>48</v>
      </c>
      <c r="FN174" s="12">
        <v>56</v>
      </c>
      <c r="FO174" s="12">
        <v>46</v>
      </c>
      <c r="FP174" s="12">
        <v>45</v>
      </c>
      <c r="FQ174" s="12">
        <v>32</v>
      </c>
      <c r="FR174" s="12">
        <v>43</v>
      </c>
      <c r="FS174" s="12">
        <v>63</v>
      </c>
      <c r="FT174" s="12">
        <v>57</v>
      </c>
      <c r="FU174" s="12">
        <v>50</v>
      </c>
      <c r="FV174" s="12">
        <v>42</v>
      </c>
      <c r="FW174" s="12">
        <v>60</v>
      </c>
      <c r="FX174" s="12">
        <v>68</v>
      </c>
      <c r="FY174" s="12">
        <v>34</v>
      </c>
      <c r="FZ174" s="12">
        <v>30</v>
      </c>
      <c r="GA174" s="12">
        <v>50</v>
      </c>
      <c r="GB174" s="12">
        <v>62</v>
      </c>
      <c r="GC174" s="12">
        <v>64</v>
      </c>
      <c r="GD174" s="12">
        <v>56</v>
      </c>
      <c r="GE174" s="12">
        <v>31</v>
      </c>
      <c r="GF174" s="12">
        <v>55</v>
      </c>
      <c r="GG174" s="12">
        <v>50</v>
      </c>
      <c r="GH174" s="12">
        <v>45</v>
      </c>
      <c r="GI174" s="12">
        <v>47</v>
      </c>
      <c r="GJ174" s="12">
        <v>37</v>
      </c>
      <c r="GK174" s="12">
        <v>41</v>
      </c>
      <c r="GL174" s="12">
        <v>49</v>
      </c>
      <c r="GM174" s="12">
        <v>43</v>
      </c>
      <c r="GN174" s="12">
        <v>43</v>
      </c>
      <c r="GO174" s="12">
        <v>59</v>
      </c>
      <c r="GP174" s="12">
        <v>50</v>
      </c>
      <c r="GQ174" s="12">
        <v>35</v>
      </c>
      <c r="GR174" s="12">
        <v>53</v>
      </c>
      <c r="GS174" s="12">
        <v>64</v>
      </c>
      <c r="GT174" s="12">
        <v>55</v>
      </c>
      <c r="GU174" s="12">
        <v>26</v>
      </c>
      <c r="GV174" s="12">
        <v>24</v>
      </c>
      <c r="GW174" s="12">
        <v>43</v>
      </c>
      <c r="GX174" s="12">
        <v>33</v>
      </c>
      <c r="GY174" s="12">
        <v>31</v>
      </c>
      <c r="GZ174" s="12">
        <v>46</v>
      </c>
      <c r="HA174" s="12">
        <v>56</v>
      </c>
      <c r="HB174" s="12">
        <v>61</v>
      </c>
      <c r="HC174" s="12">
        <v>49</v>
      </c>
      <c r="HD174" s="12">
        <v>31</v>
      </c>
      <c r="HE174" s="12">
        <v>32</v>
      </c>
      <c r="HF174" s="12" t="s">
        <v>78</v>
      </c>
      <c r="HG174" s="12" t="s">
        <v>78</v>
      </c>
      <c r="HH174" s="12" t="s">
        <v>78</v>
      </c>
      <c r="HI174" s="12" t="s">
        <v>78</v>
      </c>
      <c r="HJ174" s="12" t="s">
        <v>78</v>
      </c>
      <c r="HK174" s="12" t="s">
        <v>78</v>
      </c>
      <c r="HL174" s="12" t="s">
        <v>78</v>
      </c>
      <c r="HM174" s="12" t="s">
        <v>78</v>
      </c>
      <c r="HN174" s="12" t="s">
        <v>78</v>
      </c>
      <c r="HO174" s="12" t="s">
        <v>78</v>
      </c>
      <c r="HP174" s="12" t="s">
        <v>78</v>
      </c>
      <c r="HQ174" s="12" t="s">
        <v>78</v>
      </c>
      <c r="HR174" s="12" t="s">
        <v>78</v>
      </c>
      <c r="HS174" s="12" t="s">
        <v>78</v>
      </c>
      <c r="HT174" s="12" t="s">
        <v>78</v>
      </c>
      <c r="HU174" s="12" t="s">
        <v>78</v>
      </c>
      <c r="HV174" s="12" t="s">
        <v>78</v>
      </c>
      <c r="HW174" s="12" t="s">
        <v>78</v>
      </c>
      <c r="HX174" s="12" t="s">
        <v>78</v>
      </c>
      <c r="HY174" s="12" t="s">
        <v>78</v>
      </c>
      <c r="HZ174" s="12" t="s">
        <v>78</v>
      </c>
      <c r="IA174" s="12" t="s">
        <v>78</v>
      </c>
      <c r="IB174" s="12" t="s">
        <v>78</v>
      </c>
      <c r="IC174" s="12" t="s">
        <v>78</v>
      </c>
      <c r="ID174" s="12" t="s">
        <v>78</v>
      </c>
      <c r="IE174" s="12" t="s">
        <v>78</v>
      </c>
      <c r="IF174" s="12" t="s">
        <v>78</v>
      </c>
      <c r="IG174" s="12" t="s">
        <v>78</v>
      </c>
      <c r="IH174" s="12" t="s">
        <v>78</v>
      </c>
      <c r="II174" s="12" t="s">
        <v>78</v>
      </c>
      <c r="IJ174" s="12" t="s">
        <v>78</v>
      </c>
      <c r="IK174" s="12" t="s">
        <v>78</v>
      </c>
      <c r="IL174" s="12" t="s">
        <v>78</v>
      </c>
      <c r="IM174" s="12" t="s">
        <v>78</v>
      </c>
      <c r="IN174" s="12" t="s">
        <v>78</v>
      </c>
      <c r="IO174" s="12" t="s">
        <v>78</v>
      </c>
      <c r="IP174" s="12" t="s">
        <v>78</v>
      </c>
      <c r="IQ174" s="17" t="s">
        <v>78</v>
      </c>
      <c r="IR174" s="26">
        <f t="shared" si="62"/>
        <v>76</v>
      </c>
      <c r="IU174" s="7"/>
    </row>
    <row r="175" spans="1:255" ht="12.75" customHeight="1" x14ac:dyDescent="0.2">
      <c r="A175" s="26">
        <v>2013</v>
      </c>
      <c r="B175" s="26">
        <v>421010004</v>
      </c>
      <c r="C175" s="88">
        <f>INDEX(Sites!$A:$N,MATCH($B175,Sites!$A:$A,0),2)</f>
        <v>40.008889000000003</v>
      </c>
      <c r="D175" s="26" t="str">
        <f>INDEX(Sites!$A:$N,MATCH($B175,Sites!$A:$A,0),4)</f>
        <v>PA</v>
      </c>
      <c r="E175" s="26" t="str">
        <f>INDEX(Sites!$A:$N,MATCH($B175,Sites!$A:$A,0),10)</f>
        <v>22.0</v>
      </c>
      <c r="F175" s="148" t="str">
        <f>INDEX(Sites!$A:$N,MATCH($B175,Sites!$A:$A,0),6)</f>
        <v>Philadelphia (LAB)</v>
      </c>
      <c r="G175" s="18">
        <v>27</v>
      </c>
      <c r="H175" s="12">
        <v>27</v>
      </c>
      <c r="I175" s="12">
        <v>30</v>
      </c>
      <c r="J175" s="12">
        <v>28</v>
      </c>
      <c r="K175" s="12">
        <v>25</v>
      </c>
      <c r="L175" s="12">
        <v>37</v>
      </c>
      <c r="M175" s="12">
        <v>35</v>
      </c>
      <c r="N175" s="12">
        <v>32</v>
      </c>
      <c r="O175" s="12">
        <v>37</v>
      </c>
      <c r="P175" s="12">
        <v>37</v>
      </c>
      <c r="Q175" s="12">
        <v>30</v>
      </c>
      <c r="R175" s="12">
        <v>29</v>
      </c>
      <c r="S175" s="12">
        <v>33</v>
      </c>
      <c r="T175" s="12">
        <v>36</v>
      </c>
      <c r="U175" s="12">
        <v>26</v>
      </c>
      <c r="V175" s="12">
        <v>30</v>
      </c>
      <c r="W175" s="12">
        <v>34</v>
      </c>
      <c r="X175" s="12">
        <v>32</v>
      </c>
      <c r="Y175" s="12">
        <v>34</v>
      </c>
      <c r="Z175" s="12">
        <v>32</v>
      </c>
      <c r="AA175" s="12">
        <v>32</v>
      </c>
      <c r="AB175" s="12">
        <v>28</v>
      </c>
      <c r="AC175" s="12">
        <v>35</v>
      </c>
      <c r="AD175" s="12">
        <v>35</v>
      </c>
      <c r="AE175" s="12">
        <v>26</v>
      </c>
      <c r="AF175" s="12">
        <v>33</v>
      </c>
      <c r="AG175" s="12">
        <v>36</v>
      </c>
      <c r="AH175" s="12">
        <v>31</v>
      </c>
      <c r="AI175" s="12">
        <v>35</v>
      </c>
      <c r="AJ175" s="12">
        <v>42</v>
      </c>
      <c r="AK175" s="12">
        <v>46</v>
      </c>
      <c r="AL175" s="12">
        <v>42</v>
      </c>
      <c r="AM175" s="12">
        <v>39</v>
      </c>
      <c r="AN175" s="12">
        <v>42</v>
      </c>
      <c r="AO175" s="12">
        <v>35</v>
      </c>
      <c r="AP175" s="12">
        <v>43</v>
      </c>
      <c r="AQ175" s="12">
        <v>38</v>
      </c>
      <c r="AR175" s="12">
        <v>43</v>
      </c>
      <c r="AS175" s="12">
        <v>43</v>
      </c>
      <c r="AT175" s="12">
        <v>41</v>
      </c>
      <c r="AU175" s="12">
        <v>38</v>
      </c>
      <c r="AV175" s="12">
        <v>38</v>
      </c>
      <c r="AW175" s="12">
        <v>34</v>
      </c>
      <c r="AX175" s="12">
        <v>33</v>
      </c>
      <c r="AY175" s="12">
        <v>40</v>
      </c>
      <c r="AZ175" s="12">
        <v>34</v>
      </c>
      <c r="BA175" s="12">
        <v>36</v>
      </c>
      <c r="BB175" s="12">
        <v>34</v>
      </c>
      <c r="BC175" s="12">
        <v>28</v>
      </c>
      <c r="BD175" s="12">
        <v>29</v>
      </c>
      <c r="BE175" s="12">
        <v>38</v>
      </c>
      <c r="BF175" s="12">
        <v>43</v>
      </c>
      <c r="BG175" s="12">
        <v>31</v>
      </c>
      <c r="BH175" s="12">
        <v>29</v>
      </c>
      <c r="BI175" s="12">
        <v>33</v>
      </c>
      <c r="BJ175" s="12">
        <v>42</v>
      </c>
      <c r="BK175" s="12">
        <v>47</v>
      </c>
      <c r="BL175" s="12">
        <v>52</v>
      </c>
      <c r="BM175" s="12">
        <v>58</v>
      </c>
      <c r="BN175" s="12">
        <v>40</v>
      </c>
      <c r="BO175" s="12">
        <v>47</v>
      </c>
      <c r="BP175" s="12">
        <v>34</v>
      </c>
      <c r="BQ175" s="12">
        <v>38</v>
      </c>
      <c r="BR175" s="12">
        <v>40</v>
      </c>
      <c r="BS175" s="12">
        <v>39</v>
      </c>
      <c r="BT175" s="12">
        <v>44</v>
      </c>
      <c r="BU175" s="12">
        <v>29</v>
      </c>
      <c r="BV175" s="12">
        <v>22</v>
      </c>
      <c r="BW175" s="12">
        <v>32</v>
      </c>
      <c r="BX175" s="12">
        <v>31</v>
      </c>
      <c r="BY175" s="12">
        <v>45</v>
      </c>
      <c r="BZ175" s="12">
        <v>27</v>
      </c>
      <c r="CA175" s="12">
        <v>34</v>
      </c>
      <c r="CB175" s="12">
        <v>35</v>
      </c>
      <c r="CC175" s="12">
        <v>36</v>
      </c>
      <c r="CD175" s="12">
        <v>35</v>
      </c>
      <c r="CE175" s="12">
        <v>44</v>
      </c>
      <c r="CF175" s="12">
        <v>40</v>
      </c>
      <c r="CG175" s="12">
        <v>33</v>
      </c>
      <c r="CH175" s="12">
        <v>23</v>
      </c>
      <c r="CI175" s="12">
        <v>20</v>
      </c>
      <c r="CJ175" s="12">
        <v>27</v>
      </c>
      <c r="CK175" s="12">
        <v>33</v>
      </c>
      <c r="CL175" s="12">
        <v>20</v>
      </c>
      <c r="CM175" s="12">
        <v>19</v>
      </c>
      <c r="CN175" s="12">
        <v>29</v>
      </c>
      <c r="CO175" s="12">
        <v>30</v>
      </c>
      <c r="CP175" s="12">
        <v>39</v>
      </c>
      <c r="CQ175" s="12">
        <v>11</v>
      </c>
      <c r="CR175" s="12">
        <v>46</v>
      </c>
      <c r="CS175" s="12">
        <v>45</v>
      </c>
      <c r="CT175" s="12">
        <v>38</v>
      </c>
      <c r="CU175" s="12">
        <v>30</v>
      </c>
      <c r="CV175" s="12">
        <v>25</v>
      </c>
      <c r="CW175" s="12">
        <v>23</v>
      </c>
      <c r="CX175" s="12">
        <v>36</v>
      </c>
      <c r="CY175" s="12">
        <v>45</v>
      </c>
      <c r="CZ175" s="12">
        <v>32</v>
      </c>
      <c r="DA175" s="12">
        <v>8</v>
      </c>
      <c r="DB175" s="12">
        <v>17</v>
      </c>
      <c r="DC175" s="12">
        <v>46</v>
      </c>
      <c r="DD175" s="12">
        <v>24</v>
      </c>
      <c r="DE175" s="12">
        <v>30</v>
      </c>
      <c r="DF175" s="12">
        <v>33</v>
      </c>
      <c r="DG175" s="12">
        <v>32</v>
      </c>
      <c r="DH175" s="12">
        <v>24</v>
      </c>
      <c r="DI175" s="12">
        <v>35</v>
      </c>
      <c r="DJ175" s="12">
        <v>36</v>
      </c>
      <c r="DK175" s="12">
        <v>33</v>
      </c>
      <c r="DL175" s="12">
        <v>14</v>
      </c>
      <c r="DM175" s="12">
        <v>30</v>
      </c>
      <c r="DN175" s="12">
        <v>40</v>
      </c>
      <c r="DO175" s="12">
        <v>47</v>
      </c>
      <c r="DP175" s="12">
        <v>39</v>
      </c>
      <c r="DQ175" s="12">
        <v>13</v>
      </c>
      <c r="DR175" s="12">
        <v>31</v>
      </c>
      <c r="DS175" s="12">
        <v>30</v>
      </c>
      <c r="DT175" s="12">
        <v>41</v>
      </c>
      <c r="DU175" s="12">
        <v>30</v>
      </c>
      <c r="DV175" s="12">
        <v>22</v>
      </c>
      <c r="DW175" s="12">
        <v>42</v>
      </c>
      <c r="DX175" s="12">
        <v>17</v>
      </c>
      <c r="DY175" s="12">
        <v>14</v>
      </c>
      <c r="DZ175" s="12">
        <v>11</v>
      </c>
      <c r="EA175" s="12">
        <v>10</v>
      </c>
      <c r="EB175" s="12">
        <v>10</v>
      </c>
      <c r="EC175" s="12">
        <v>17</v>
      </c>
      <c r="ED175" s="12">
        <v>34</v>
      </c>
      <c r="EE175" s="12">
        <v>32</v>
      </c>
      <c r="EF175" s="12">
        <v>33</v>
      </c>
      <c r="EG175" s="12">
        <v>40</v>
      </c>
      <c r="EH175" s="12">
        <v>37</v>
      </c>
      <c r="EI175" s="12">
        <v>40</v>
      </c>
      <c r="EJ175" s="12">
        <v>16</v>
      </c>
      <c r="EK175" s="12">
        <v>10</v>
      </c>
      <c r="EL175" s="12">
        <v>14</v>
      </c>
      <c r="EM175" s="12">
        <v>31</v>
      </c>
      <c r="EN175" s="12">
        <v>35</v>
      </c>
      <c r="EO175" s="12">
        <v>42</v>
      </c>
      <c r="EP175" s="12">
        <v>42</v>
      </c>
      <c r="EQ175" s="12">
        <v>44</v>
      </c>
      <c r="ER175" s="12">
        <v>32</v>
      </c>
      <c r="ES175" s="12">
        <v>38</v>
      </c>
      <c r="ET175" s="12">
        <v>26</v>
      </c>
      <c r="EU175" s="12">
        <v>24</v>
      </c>
      <c r="EV175" s="12">
        <v>23</v>
      </c>
      <c r="EW175" s="12">
        <v>13</v>
      </c>
      <c r="EX175" s="12">
        <v>33</v>
      </c>
      <c r="EY175" s="12">
        <v>38</v>
      </c>
      <c r="EZ175" s="12">
        <v>28</v>
      </c>
      <c r="FA175" s="12">
        <v>33</v>
      </c>
      <c r="FB175" s="12">
        <v>30</v>
      </c>
      <c r="FC175" s="12">
        <v>44</v>
      </c>
      <c r="FD175" s="12">
        <v>26</v>
      </c>
      <c r="FE175" s="12">
        <v>34</v>
      </c>
      <c r="FF175" s="12">
        <v>21</v>
      </c>
      <c r="FG175" s="12">
        <v>19</v>
      </c>
      <c r="FH175" s="12">
        <v>29</v>
      </c>
      <c r="FI175" s="12">
        <v>21</v>
      </c>
      <c r="FJ175" s="12">
        <v>17</v>
      </c>
      <c r="FK175" s="12">
        <v>17</v>
      </c>
      <c r="FL175" s="12">
        <v>17</v>
      </c>
      <c r="FM175" s="12">
        <v>29</v>
      </c>
      <c r="FN175" s="12">
        <v>40</v>
      </c>
      <c r="FO175" s="12">
        <v>33</v>
      </c>
      <c r="FP175" s="12">
        <v>28</v>
      </c>
      <c r="FQ175" s="12">
        <v>20</v>
      </c>
      <c r="FR175" s="12">
        <v>29</v>
      </c>
      <c r="FS175" s="12">
        <v>47</v>
      </c>
      <c r="FT175" s="12">
        <v>40</v>
      </c>
      <c r="FU175" s="12">
        <v>34</v>
      </c>
      <c r="FV175" s="12">
        <v>25</v>
      </c>
      <c r="FW175" s="12">
        <v>38</v>
      </c>
      <c r="FX175" s="12">
        <v>43</v>
      </c>
      <c r="FY175" s="12">
        <v>25</v>
      </c>
      <c r="FZ175" s="12">
        <v>23</v>
      </c>
      <c r="GA175" s="12">
        <v>35</v>
      </c>
      <c r="GB175" s="12">
        <v>39</v>
      </c>
      <c r="GC175" s="12">
        <v>40</v>
      </c>
      <c r="GD175" s="12">
        <v>38</v>
      </c>
      <c r="GE175" s="12">
        <v>17</v>
      </c>
      <c r="GF175" s="12">
        <v>38</v>
      </c>
      <c r="GG175" s="12">
        <v>30</v>
      </c>
      <c r="GH175" s="12">
        <v>28</v>
      </c>
      <c r="GI175" s="12">
        <v>31</v>
      </c>
      <c r="GJ175" s="12">
        <v>19</v>
      </c>
      <c r="GK175" s="12">
        <v>26</v>
      </c>
      <c r="GL175" s="12">
        <v>35</v>
      </c>
      <c r="GM175" s="12">
        <v>28</v>
      </c>
      <c r="GN175" s="12">
        <v>26</v>
      </c>
      <c r="GO175" s="12">
        <v>36</v>
      </c>
      <c r="GP175" s="12">
        <v>28</v>
      </c>
      <c r="GQ175" s="12">
        <v>19</v>
      </c>
      <c r="GR175" s="12">
        <v>31</v>
      </c>
      <c r="GS175" s="12">
        <v>36</v>
      </c>
      <c r="GT175" s="12">
        <v>29</v>
      </c>
      <c r="GU175" s="12">
        <v>13</v>
      </c>
      <c r="GV175" s="12">
        <v>13</v>
      </c>
      <c r="GW175" s="12">
        <v>27</v>
      </c>
      <c r="GX175" s="12">
        <v>21</v>
      </c>
      <c r="GY175" s="12">
        <v>20</v>
      </c>
      <c r="GZ175" s="12">
        <v>27</v>
      </c>
      <c r="HA175" s="12">
        <v>35</v>
      </c>
      <c r="HB175" s="12">
        <v>36</v>
      </c>
      <c r="HC175" s="12">
        <v>25</v>
      </c>
      <c r="HD175" s="12">
        <v>16</v>
      </c>
      <c r="HE175" s="12">
        <v>17</v>
      </c>
      <c r="HF175" s="12">
        <v>19</v>
      </c>
      <c r="HG175" s="12">
        <v>18</v>
      </c>
      <c r="HH175" s="12">
        <v>16</v>
      </c>
      <c r="HI175" s="12">
        <v>19</v>
      </c>
      <c r="HJ175" s="12">
        <v>23</v>
      </c>
      <c r="HK175" s="12">
        <v>26</v>
      </c>
      <c r="HL175" s="12">
        <v>26</v>
      </c>
      <c r="HM175" s="12">
        <v>25</v>
      </c>
      <c r="HN175" s="12">
        <v>32</v>
      </c>
      <c r="HO175" s="12" t="s">
        <v>78</v>
      </c>
      <c r="HP175" s="12">
        <v>29</v>
      </c>
      <c r="HQ175" s="12">
        <v>39</v>
      </c>
      <c r="HR175" s="12">
        <v>29</v>
      </c>
      <c r="HS175" s="12">
        <v>13</v>
      </c>
      <c r="HT175" s="12">
        <v>15</v>
      </c>
      <c r="HU175" s="12">
        <v>22</v>
      </c>
      <c r="HV175" s="12">
        <v>14</v>
      </c>
      <c r="HW175" s="12">
        <v>17</v>
      </c>
      <c r="HX175" s="12">
        <v>26</v>
      </c>
      <c r="HY175" s="12">
        <v>26</v>
      </c>
      <c r="HZ175" s="12">
        <v>22</v>
      </c>
      <c r="IA175" s="12">
        <v>24</v>
      </c>
      <c r="IB175" s="12">
        <v>14</v>
      </c>
      <c r="IC175" s="12">
        <v>20</v>
      </c>
      <c r="ID175" s="12">
        <v>15</v>
      </c>
      <c r="IE175" s="12">
        <v>20</v>
      </c>
      <c r="IF175" s="12">
        <v>21</v>
      </c>
      <c r="IG175" s="12">
        <v>23</v>
      </c>
      <c r="IH175" s="12">
        <v>13</v>
      </c>
      <c r="II175" s="12">
        <v>15</v>
      </c>
      <c r="IJ175" s="12">
        <v>14</v>
      </c>
      <c r="IK175" s="12">
        <v>12</v>
      </c>
      <c r="IL175" s="12">
        <v>21</v>
      </c>
      <c r="IM175" s="12">
        <v>16</v>
      </c>
      <c r="IN175" s="12">
        <v>14</v>
      </c>
      <c r="IO175" s="12">
        <v>9</v>
      </c>
      <c r="IP175" s="12">
        <v>6</v>
      </c>
      <c r="IQ175" s="17">
        <v>21</v>
      </c>
      <c r="IR175" s="26">
        <f t="shared" si="62"/>
        <v>58</v>
      </c>
      <c r="IU175" s="7"/>
    </row>
    <row r="176" spans="1:255" ht="12.75" customHeight="1" x14ac:dyDescent="0.2">
      <c r="A176" s="87">
        <v>2013</v>
      </c>
      <c r="B176" s="87">
        <v>421010024</v>
      </c>
      <c r="C176" s="89">
        <f>INDEX(Sites!$A:$N,MATCH($B176,Sites!$A:$A,0),2)</f>
        <v>40.0764</v>
      </c>
      <c r="D176" s="87" t="str">
        <f>INDEX(Sites!$A:$N,MATCH($B176,Sites!$A:$A,0),4)</f>
        <v>PA</v>
      </c>
      <c r="E176" s="87" t="str">
        <f>INDEX(Sites!$A:$N,MATCH($B176,Sites!$A:$A,0),10)</f>
        <v>28.0</v>
      </c>
      <c r="F176" s="149" t="str">
        <f>INDEX(Sites!$A:$N,MATCH($B176,Sites!$A:$A,0),6)</f>
        <v>Philadelphia (NEA)</v>
      </c>
      <c r="G176" s="16">
        <v>35</v>
      </c>
      <c r="H176" s="11">
        <v>34</v>
      </c>
      <c r="I176" s="11">
        <v>36</v>
      </c>
      <c r="J176" s="11">
        <v>35</v>
      </c>
      <c r="K176" s="11">
        <v>36</v>
      </c>
      <c r="L176" s="11">
        <v>41</v>
      </c>
      <c r="M176" s="11">
        <v>43</v>
      </c>
      <c r="N176" s="11">
        <v>39</v>
      </c>
      <c r="O176" s="11">
        <v>48</v>
      </c>
      <c r="P176" s="11">
        <v>44</v>
      </c>
      <c r="Q176" s="11">
        <v>40</v>
      </c>
      <c r="R176" s="11">
        <v>37</v>
      </c>
      <c r="S176" s="11">
        <v>38</v>
      </c>
      <c r="T176" s="11">
        <v>44</v>
      </c>
      <c r="U176" s="11">
        <v>34</v>
      </c>
      <c r="V176" s="11">
        <v>35</v>
      </c>
      <c r="W176" s="11">
        <v>41</v>
      </c>
      <c r="X176" s="11">
        <v>38</v>
      </c>
      <c r="Y176" s="11">
        <v>39</v>
      </c>
      <c r="Z176" s="11">
        <v>40</v>
      </c>
      <c r="AA176" s="11">
        <v>39</v>
      </c>
      <c r="AB176" s="11">
        <v>38</v>
      </c>
      <c r="AC176" s="11">
        <v>44</v>
      </c>
      <c r="AD176" s="11">
        <v>42</v>
      </c>
      <c r="AE176" s="11">
        <v>31</v>
      </c>
      <c r="AF176" s="11">
        <v>43</v>
      </c>
      <c r="AG176" s="11">
        <v>44</v>
      </c>
      <c r="AH176" s="11">
        <v>39</v>
      </c>
      <c r="AI176" s="11">
        <v>43</v>
      </c>
      <c r="AJ176" s="11">
        <v>53</v>
      </c>
      <c r="AK176" s="11">
        <v>56</v>
      </c>
      <c r="AL176" s="11">
        <v>49</v>
      </c>
      <c r="AM176" s="11">
        <v>48</v>
      </c>
      <c r="AN176" s="11">
        <v>50</v>
      </c>
      <c r="AO176" s="11">
        <v>44</v>
      </c>
      <c r="AP176" s="11">
        <v>51</v>
      </c>
      <c r="AQ176" s="11">
        <v>48</v>
      </c>
      <c r="AR176" s="11">
        <v>55</v>
      </c>
      <c r="AS176" s="11">
        <v>57</v>
      </c>
      <c r="AT176" s="11">
        <v>50</v>
      </c>
      <c r="AU176" s="11">
        <v>52</v>
      </c>
      <c r="AV176" s="11">
        <v>41</v>
      </c>
      <c r="AW176" s="11">
        <v>39</v>
      </c>
      <c r="AX176" s="11">
        <v>44</v>
      </c>
      <c r="AY176" s="11">
        <v>49</v>
      </c>
      <c r="AZ176" s="11">
        <v>42</v>
      </c>
      <c r="BA176" s="11">
        <v>48</v>
      </c>
      <c r="BB176" s="11">
        <v>48</v>
      </c>
      <c r="BC176" s="11">
        <v>38</v>
      </c>
      <c r="BD176" s="11">
        <v>34</v>
      </c>
      <c r="BE176" s="11">
        <v>46</v>
      </c>
      <c r="BF176" s="11">
        <v>51</v>
      </c>
      <c r="BG176" s="11">
        <v>37</v>
      </c>
      <c r="BH176" s="11">
        <v>33</v>
      </c>
      <c r="BI176" s="11">
        <v>45</v>
      </c>
      <c r="BJ176" s="11">
        <v>54</v>
      </c>
      <c r="BK176" s="11">
        <v>60</v>
      </c>
      <c r="BL176" s="11">
        <v>62</v>
      </c>
      <c r="BM176" s="11">
        <v>68</v>
      </c>
      <c r="BN176" s="11">
        <v>44</v>
      </c>
      <c r="BO176" s="11">
        <v>57</v>
      </c>
      <c r="BP176" s="11">
        <v>48</v>
      </c>
      <c r="BQ176" s="11">
        <v>48</v>
      </c>
      <c r="BR176" s="11">
        <v>47</v>
      </c>
      <c r="BS176" s="11">
        <v>43</v>
      </c>
      <c r="BT176" s="11">
        <v>49</v>
      </c>
      <c r="BU176" s="11">
        <v>36</v>
      </c>
      <c r="BV176" s="11">
        <v>23</v>
      </c>
      <c r="BW176" s="11">
        <v>35</v>
      </c>
      <c r="BX176" s="11">
        <v>41</v>
      </c>
      <c r="BY176" s="11">
        <v>56</v>
      </c>
      <c r="BZ176" s="11">
        <v>37</v>
      </c>
      <c r="CA176" s="11">
        <v>42</v>
      </c>
      <c r="CB176" s="11">
        <v>41</v>
      </c>
      <c r="CC176" s="11">
        <v>48</v>
      </c>
      <c r="CD176" s="11">
        <v>49</v>
      </c>
      <c r="CE176" s="11">
        <v>59</v>
      </c>
      <c r="CF176" s="11">
        <v>51</v>
      </c>
      <c r="CG176" s="11" t="s">
        <v>78</v>
      </c>
      <c r="CH176" s="11" t="s">
        <v>78</v>
      </c>
      <c r="CI176" s="11" t="s">
        <v>78</v>
      </c>
      <c r="CJ176" s="11" t="s">
        <v>78</v>
      </c>
      <c r="CK176" s="11" t="s">
        <v>78</v>
      </c>
      <c r="CL176" s="11" t="s">
        <v>78</v>
      </c>
      <c r="CM176" s="11" t="s">
        <v>78</v>
      </c>
      <c r="CN176" s="11" t="s">
        <v>78</v>
      </c>
      <c r="CO176" s="11" t="s">
        <v>78</v>
      </c>
      <c r="CP176" s="11" t="s">
        <v>78</v>
      </c>
      <c r="CQ176" s="11" t="s">
        <v>78</v>
      </c>
      <c r="CR176" s="11">
        <v>67</v>
      </c>
      <c r="CS176" s="11">
        <v>65</v>
      </c>
      <c r="CT176" s="11">
        <v>67</v>
      </c>
      <c r="CU176" s="11">
        <v>52</v>
      </c>
      <c r="CV176" s="11">
        <v>45</v>
      </c>
      <c r="CW176" s="11">
        <v>31</v>
      </c>
      <c r="CX176" s="11">
        <v>50</v>
      </c>
      <c r="CY176" s="11">
        <v>61</v>
      </c>
      <c r="CZ176" s="11">
        <v>49</v>
      </c>
      <c r="DA176" s="11">
        <v>22</v>
      </c>
      <c r="DB176" s="11">
        <v>30</v>
      </c>
      <c r="DC176" s="11">
        <v>69</v>
      </c>
      <c r="DD176" s="11">
        <v>33</v>
      </c>
      <c r="DE176" s="11">
        <v>47</v>
      </c>
      <c r="DF176" s="11">
        <v>45</v>
      </c>
      <c r="DG176" s="11">
        <v>46</v>
      </c>
      <c r="DH176" s="11">
        <v>38</v>
      </c>
      <c r="DI176" s="11">
        <v>50</v>
      </c>
      <c r="DJ176" s="11">
        <v>57</v>
      </c>
      <c r="DK176" s="11">
        <v>52</v>
      </c>
      <c r="DL176" s="11">
        <v>34</v>
      </c>
      <c r="DM176" s="11">
        <v>44</v>
      </c>
      <c r="DN176" s="11">
        <v>58</v>
      </c>
      <c r="DO176" s="11">
        <v>68</v>
      </c>
      <c r="DP176" s="11">
        <v>61</v>
      </c>
      <c r="DQ176" s="11">
        <v>28</v>
      </c>
      <c r="DR176" s="11">
        <v>56</v>
      </c>
      <c r="DS176" s="11">
        <v>57</v>
      </c>
      <c r="DT176" s="11">
        <v>64</v>
      </c>
      <c r="DU176" s="11">
        <v>55</v>
      </c>
      <c r="DV176" s="11">
        <v>50</v>
      </c>
      <c r="DW176" s="11">
        <v>68</v>
      </c>
      <c r="DX176" s="11">
        <v>38</v>
      </c>
      <c r="DY176" s="11">
        <v>22</v>
      </c>
      <c r="DZ176" s="11">
        <v>28</v>
      </c>
      <c r="EA176" s="11">
        <v>21</v>
      </c>
      <c r="EB176" s="11">
        <v>26</v>
      </c>
      <c r="EC176" s="11">
        <v>37</v>
      </c>
      <c r="ED176" s="11">
        <v>45</v>
      </c>
      <c r="EE176" s="11">
        <v>54</v>
      </c>
      <c r="EF176" s="11">
        <v>51</v>
      </c>
      <c r="EG176" s="11">
        <v>59</v>
      </c>
      <c r="EH176" s="11">
        <v>57</v>
      </c>
      <c r="EI176" s="11">
        <v>57</v>
      </c>
      <c r="EJ176" s="11">
        <v>33</v>
      </c>
      <c r="EK176" s="11">
        <v>31</v>
      </c>
      <c r="EL176" s="11">
        <v>32</v>
      </c>
      <c r="EM176" s="11">
        <v>47</v>
      </c>
      <c r="EN176" s="11">
        <v>53</v>
      </c>
      <c r="EO176" s="11">
        <v>60</v>
      </c>
      <c r="EP176" s="11">
        <v>61</v>
      </c>
      <c r="EQ176" s="11">
        <v>72</v>
      </c>
      <c r="ER176" s="11">
        <v>59</v>
      </c>
      <c r="ES176" s="11">
        <v>62</v>
      </c>
      <c r="ET176" s="11">
        <v>46</v>
      </c>
      <c r="EU176" s="11">
        <v>47</v>
      </c>
      <c r="EV176" s="11">
        <v>41</v>
      </c>
      <c r="EW176" s="11">
        <v>18</v>
      </c>
      <c r="EX176" s="11">
        <v>52</v>
      </c>
      <c r="EY176" s="11">
        <v>60</v>
      </c>
      <c r="EZ176" s="11">
        <v>40</v>
      </c>
      <c r="FA176" s="11">
        <v>53</v>
      </c>
      <c r="FB176" s="11">
        <v>52</v>
      </c>
      <c r="FC176" s="11">
        <v>63</v>
      </c>
      <c r="FD176" s="11">
        <v>40</v>
      </c>
      <c r="FE176" s="11">
        <v>59</v>
      </c>
      <c r="FF176" s="11">
        <v>39</v>
      </c>
      <c r="FG176" s="11">
        <v>35</v>
      </c>
      <c r="FH176" s="11">
        <v>46</v>
      </c>
      <c r="FI176" s="11">
        <v>39</v>
      </c>
      <c r="FJ176" s="11">
        <v>39</v>
      </c>
      <c r="FK176" s="11">
        <v>38</v>
      </c>
      <c r="FL176" s="11">
        <v>42</v>
      </c>
      <c r="FM176" s="11">
        <v>50</v>
      </c>
      <c r="FN176" s="11">
        <v>63</v>
      </c>
      <c r="FO176" s="11">
        <v>53</v>
      </c>
      <c r="FP176" s="11">
        <v>49</v>
      </c>
      <c r="FQ176" s="11">
        <v>32</v>
      </c>
      <c r="FR176" s="11">
        <v>44</v>
      </c>
      <c r="FS176" s="11">
        <v>65</v>
      </c>
      <c r="FT176" s="11">
        <v>60</v>
      </c>
      <c r="FU176" s="11">
        <v>53</v>
      </c>
      <c r="FV176" s="11">
        <v>44</v>
      </c>
      <c r="FW176" s="11">
        <v>59</v>
      </c>
      <c r="FX176" s="11">
        <v>68</v>
      </c>
      <c r="FY176" s="11">
        <v>34</v>
      </c>
      <c r="FZ176" s="11">
        <v>34</v>
      </c>
      <c r="GA176" s="11">
        <v>51</v>
      </c>
      <c r="GB176" s="11">
        <v>63</v>
      </c>
      <c r="GC176" s="11">
        <v>61</v>
      </c>
      <c r="GD176" s="11">
        <v>59</v>
      </c>
      <c r="GE176" s="11">
        <v>35</v>
      </c>
      <c r="GF176" s="11">
        <v>62</v>
      </c>
      <c r="GG176" s="11">
        <v>53</v>
      </c>
      <c r="GH176" s="11">
        <v>49</v>
      </c>
      <c r="GI176" s="11">
        <v>53</v>
      </c>
      <c r="GJ176" s="11">
        <v>47</v>
      </c>
      <c r="GK176" s="11">
        <v>41</v>
      </c>
      <c r="GL176" s="11">
        <v>48</v>
      </c>
      <c r="GM176" s="11">
        <v>46</v>
      </c>
      <c r="GN176" s="11">
        <v>42</v>
      </c>
      <c r="GO176" s="11">
        <v>57</v>
      </c>
      <c r="GP176" s="11">
        <v>49</v>
      </c>
      <c r="GQ176" s="11">
        <v>35</v>
      </c>
      <c r="GR176" s="11">
        <v>51</v>
      </c>
      <c r="GS176" s="11">
        <v>62</v>
      </c>
      <c r="GT176" s="11">
        <v>58</v>
      </c>
      <c r="GU176" s="11">
        <v>23</v>
      </c>
      <c r="GV176" s="11">
        <v>24</v>
      </c>
      <c r="GW176" s="11">
        <v>42</v>
      </c>
      <c r="GX176" s="11">
        <v>37</v>
      </c>
      <c r="GY176" s="11">
        <v>32</v>
      </c>
      <c r="GZ176" s="11">
        <v>43</v>
      </c>
      <c r="HA176" s="11">
        <v>54</v>
      </c>
      <c r="HB176" s="11">
        <v>60</v>
      </c>
      <c r="HC176" s="11">
        <v>48</v>
      </c>
      <c r="HD176" s="11" t="s">
        <v>78</v>
      </c>
      <c r="HE176" s="11" t="s">
        <v>78</v>
      </c>
      <c r="HF176" s="11" t="s">
        <v>78</v>
      </c>
      <c r="HG176" s="11">
        <v>36</v>
      </c>
      <c r="HH176" s="11">
        <v>29</v>
      </c>
      <c r="HI176" s="11">
        <v>34</v>
      </c>
      <c r="HJ176" s="11">
        <v>37</v>
      </c>
      <c r="HK176" s="11">
        <v>41</v>
      </c>
      <c r="HL176" s="11">
        <v>46</v>
      </c>
      <c r="HM176" s="11">
        <v>44</v>
      </c>
      <c r="HN176" s="11" t="s">
        <v>78</v>
      </c>
      <c r="HO176" s="11" t="s">
        <v>78</v>
      </c>
      <c r="HP176" s="11" t="s">
        <v>78</v>
      </c>
      <c r="HQ176" s="11" t="s">
        <v>78</v>
      </c>
      <c r="HR176" s="11" t="s">
        <v>78</v>
      </c>
      <c r="HS176" s="11" t="s">
        <v>78</v>
      </c>
      <c r="HT176" s="11">
        <v>29</v>
      </c>
      <c r="HU176" s="11">
        <v>33</v>
      </c>
      <c r="HV176" s="11">
        <v>22</v>
      </c>
      <c r="HW176" s="11">
        <v>22</v>
      </c>
      <c r="HX176" s="11">
        <v>35</v>
      </c>
      <c r="HY176" s="11">
        <v>38</v>
      </c>
      <c r="HZ176" s="11">
        <v>35</v>
      </c>
      <c r="IA176" s="11">
        <v>42</v>
      </c>
      <c r="IB176" s="11">
        <v>25</v>
      </c>
      <c r="IC176" s="11">
        <v>29</v>
      </c>
      <c r="ID176" s="11">
        <v>28</v>
      </c>
      <c r="IE176" s="11">
        <v>36</v>
      </c>
      <c r="IF176" s="11">
        <v>34</v>
      </c>
      <c r="IG176" s="11">
        <v>39</v>
      </c>
      <c r="IH176" s="11">
        <v>28</v>
      </c>
      <c r="II176" s="11">
        <v>25</v>
      </c>
      <c r="IJ176" s="11">
        <v>26</v>
      </c>
      <c r="IK176" s="11">
        <v>26</v>
      </c>
      <c r="IL176" s="11">
        <v>35</v>
      </c>
      <c r="IM176" s="11">
        <v>30</v>
      </c>
      <c r="IN176" s="11">
        <v>29</v>
      </c>
      <c r="IO176" s="11">
        <v>18</v>
      </c>
      <c r="IP176" s="11">
        <v>13</v>
      </c>
      <c r="IQ176" s="13">
        <v>39</v>
      </c>
      <c r="IR176" s="87">
        <f t="shared" si="62"/>
        <v>72</v>
      </c>
      <c r="IU176" s="7"/>
    </row>
    <row r="177" spans="1:255" ht="12.75" customHeight="1" x14ac:dyDescent="0.2">
      <c r="B177" s="9" t="s">
        <v>78</v>
      </c>
      <c r="IU177" s="7"/>
    </row>
    <row r="178" spans="1:255" ht="12.75" customHeight="1" x14ac:dyDescent="0.2">
      <c r="B178" s="9" t="s">
        <v>78</v>
      </c>
      <c r="IU178" s="7"/>
    </row>
    <row r="179" spans="1:255" ht="12.75" customHeight="1" x14ac:dyDescent="0.2">
      <c r="B179" s="9" t="s">
        <v>78</v>
      </c>
      <c r="IU179" s="7"/>
    </row>
    <row r="180" spans="1:255" ht="12.75" customHeight="1" x14ac:dyDescent="0.2">
      <c r="A180" s="489">
        <v>2012</v>
      </c>
      <c r="B180" s="489">
        <v>100010002</v>
      </c>
      <c r="C180" s="513">
        <f>INDEX(Sites!$A:$N,MATCH($B180,Sites!$A:$A,0),2)</f>
        <v>38.986671999999999</v>
      </c>
      <c r="D180" s="489" t="str">
        <f>INDEX(Sites!$A:$N,MATCH($B180,Sites!$A:$A,0),4)</f>
        <v>DE</v>
      </c>
      <c r="E180" s="489" t="str">
        <f>INDEX(Sites!$A:$N,MATCH($B180,Sites!$A:$A,0),10)</f>
        <v>0.0</v>
      </c>
      <c r="F180" s="515" t="str">
        <f>INDEX(Sites!$A:$N,MATCH($B180,Sites!$A:$A,0),6)</f>
        <v>Kent (KILLENS)</v>
      </c>
      <c r="G180" s="20" t="s">
        <v>78</v>
      </c>
      <c r="H180" s="19" t="s">
        <v>78</v>
      </c>
      <c r="I180" s="19" t="s">
        <v>78</v>
      </c>
      <c r="J180" s="19" t="s">
        <v>78</v>
      </c>
      <c r="K180" s="19" t="s">
        <v>78</v>
      </c>
      <c r="L180" s="19" t="s">
        <v>78</v>
      </c>
      <c r="M180" s="19" t="s">
        <v>78</v>
      </c>
      <c r="N180" s="19" t="s">
        <v>78</v>
      </c>
      <c r="O180" s="19" t="s">
        <v>78</v>
      </c>
      <c r="P180" s="19" t="s">
        <v>78</v>
      </c>
      <c r="Q180" s="19" t="s">
        <v>78</v>
      </c>
      <c r="R180" s="19" t="s">
        <v>78</v>
      </c>
      <c r="S180" s="19" t="s">
        <v>78</v>
      </c>
      <c r="T180" s="19" t="s">
        <v>78</v>
      </c>
      <c r="U180" s="19" t="s">
        <v>78</v>
      </c>
      <c r="V180" s="19" t="s">
        <v>78</v>
      </c>
      <c r="W180" s="19" t="s">
        <v>78</v>
      </c>
      <c r="X180" s="19" t="s">
        <v>78</v>
      </c>
      <c r="Y180" s="19" t="s">
        <v>78</v>
      </c>
      <c r="Z180" s="19" t="s">
        <v>78</v>
      </c>
      <c r="AA180" s="19" t="s">
        <v>78</v>
      </c>
      <c r="AB180" s="19" t="s">
        <v>78</v>
      </c>
      <c r="AC180" s="19" t="s">
        <v>78</v>
      </c>
      <c r="AD180" s="19" t="s">
        <v>78</v>
      </c>
      <c r="AE180" s="19" t="s">
        <v>78</v>
      </c>
      <c r="AF180" s="19" t="s">
        <v>78</v>
      </c>
      <c r="AG180" s="19" t="s">
        <v>78</v>
      </c>
      <c r="AH180" s="19" t="s">
        <v>78</v>
      </c>
      <c r="AI180" s="19" t="s">
        <v>78</v>
      </c>
      <c r="AJ180" s="19" t="s">
        <v>78</v>
      </c>
      <c r="AK180" s="19" t="s">
        <v>78</v>
      </c>
      <c r="AL180" s="19" t="s">
        <v>78</v>
      </c>
      <c r="AM180" s="19" t="s">
        <v>78</v>
      </c>
      <c r="AN180" s="19" t="s">
        <v>78</v>
      </c>
      <c r="AO180" s="19">
        <v>57</v>
      </c>
      <c r="AP180" s="19">
        <v>38</v>
      </c>
      <c r="AQ180" s="19">
        <v>49</v>
      </c>
      <c r="AR180" s="19">
        <v>52</v>
      </c>
      <c r="AS180" s="19">
        <v>62</v>
      </c>
      <c r="AT180" s="19">
        <v>54</v>
      </c>
      <c r="AU180" s="19">
        <v>56</v>
      </c>
      <c r="AV180" s="19">
        <v>34</v>
      </c>
      <c r="AW180" s="19">
        <v>38</v>
      </c>
      <c r="AX180" s="19">
        <v>48</v>
      </c>
      <c r="AY180" s="19">
        <v>62</v>
      </c>
      <c r="AZ180" s="19">
        <v>66</v>
      </c>
      <c r="BA180" s="19">
        <v>55</v>
      </c>
      <c r="BB180" s="19">
        <v>55</v>
      </c>
      <c r="BC180" s="19">
        <v>37</v>
      </c>
      <c r="BD180" s="19">
        <v>55</v>
      </c>
      <c r="BE180" s="19">
        <v>48</v>
      </c>
      <c r="BF180" s="19">
        <v>52</v>
      </c>
      <c r="BG180" s="19">
        <v>25</v>
      </c>
      <c r="BH180" s="19">
        <v>32</v>
      </c>
      <c r="BI180" s="19">
        <v>53</v>
      </c>
      <c r="BJ180" s="19">
        <v>55</v>
      </c>
      <c r="BK180" s="19">
        <v>44</v>
      </c>
      <c r="BL180" s="19">
        <v>43</v>
      </c>
      <c r="BM180" s="19">
        <v>41</v>
      </c>
      <c r="BN180" s="19">
        <v>56</v>
      </c>
      <c r="BO180" s="19">
        <v>52</v>
      </c>
      <c r="BP180" s="19">
        <v>52</v>
      </c>
      <c r="BQ180" s="19">
        <v>40</v>
      </c>
      <c r="BR180" s="19">
        <v>35</v>
      </c>
      <c r="BS180" s="19">
        <v>38</v>
      </c>
      <c r="BT180" s="19">
        <v>40</v>
      </c>
      <c r="BU180" s="19">
        <v>43</v>
      </c>
      <c r="BV180" s="19">
        <v>40</v>
      </c>
      <c r="BW180" s="19">
        <v>53</v>
      </c>
      <c r="BX180" s="19">
        <v>38</v>
      </c>
      <c r="BY180" s="19">
        <v>44</v>
      </c>
      <c r="BZ180" s="19">
        <v>50</v>
      </c>
      <c r="CA180" s="19">
        <v>67</v>
      </c>
      <c r="CB180" s="19">
        <v>61</v>
      </c>
      <c r="CC180" s="19">
        <v>44</v>
      </c>
      <c r="CD180" s="19">
        <v>43</v>
      </c>
      <c r="CE180" s="19">
        <v>55</v>
      </c>
      <c r="CF180" s="19">
        <v>52</v>
      </c>
      <c r="CG180" s="19">
        <v>51</v>
      </c>
      <c r="CH180" s="19">
        <v>64</v>
      </c>
      <c r="CI180" s="19">
        <v>36</v>
      </c>
      <c r="CJ180" s="19">
        <v>37</v>
      </c>
      <c r="CK180" s="19">
        <v>35</v>
      </c>
      <c r="CL180" s="19">
        <v>36</v>
      </c>
      <c r="CM180" s="19">
        <v>55</v>
      </c>
      <c r="CN180" s="19">
        <v>29</v>
      </c>
      <c r="CO180" s="19">
        <v>38</v>
      </c>
      <c r="CP180" s="19">
        <v>28</v>
      </c>
      <c r="CQ180" s="19">
        <v>47</v>
      </c>
      <c r="CR180" s="19">
        <v>41</v>
      </c>
      <c r="CS180" s="19">
        <v>33</v>
      </c>
      <c r="CT180" s="19">
        <v>72</v>
      </c>
      <c r="CU180" s="19">
        <v>62</v>
      </c>
      <c r="CV180" s="19">
        <v>48</v>
      </c>
      <c r="CW180" s="19">
        <v>61</v>
      </c>
      <c r="CX180" s="19">
        <v>37</v>
      </c>
      <c r="CY180" s="19">
        <v>40</v>
      </c>
      <c r="CZ180" s="19">
        <v>46</v>
      </c>
      <c r="DA180" s="19">
        <v>53</v>
      </c>
      <c r="DB180" s="19">
        <v>53</v>
      </c>
      <c r="DC180" s="19">
        <v>76</v>
      </c>
      <c r="DD180" s="19">
        <v>88</v>
      </c>
      <c r="DE180" s="19">
        <v>64</v>
      </c>
      <c r="DF180" s="19">
        <v>35</v>
      </c>
      <c r="DG180" s="19">
        <v>51</v>
      </c>
      <c r="DH180" s="19">
        <v>40</v>
      </c>
      <c r="DI180" s="19">
        <v>46</v>
      </c>
      <c r="DJ180" s="19">
        <v>43</v>
      </c>
      <c r="DK180" s="19">
        <v>37</v>
      </c>
      <c r="DL180" s="19">
        <v>35</v>
      </c>
      <c r="DM180" s="19">
        <v>45</v>
      </c>
      <c r="DN180" s="19">
        <v>77</v>
      </c>
      <c r="DO180" s="19">
        <v>85</v>
      </c>
      <c r="DP180" s="19">
        <v>75</v>
      </c>
      <c r="DQ180" s="19">
        <v>59</v>
      </c>
      <c r="DR180" s="19">
        <v>62</v>
      </c>
      <c r="DS180" s="19">
        <v>65</v>
      </c>
      <c r="DT180" s="19">
        <v>41</v>
      </c>
      <c r="DU180" s="19">
        <v>48</v>
      </c>
      <c r="DV180" s="19">
        <v>85</v>
      </c>
      <c r="DW180" s="19">
        <v>98</v>
      </c>
      <c r="DX180" s="19">
        <v>85</v>
      </c>
      <c r="DY180" s="19">
        <v>87</v>
      </c>
      <c r="DZ180" s="19">
        <v>51</v>
      </c>
      <c r="EA180" s="19">
        <v>64</v>
      </c>
      <c r="EB180" s="19">
        <v>84</v>
      </c>
      <c r="EC180" s="19">
        <v>80</v>
      </c>
      <c r="ED180" s="19">
        <v>68</v>
      </c>
      <c r="EE180" s="19">
        <v>89</v>
      </c>
      <c r="EF180" s="19">
        <v>64</v>
      </c>
      <c r="EG180" s="19">
        <v>39</v>
      </c>
      <c r="EH180" s="19">
        <v>48</v>
      </c>
      <c r="EI180" s="19">
        <v>46</v>
      </c>
      <c r="EJ180" s="19">
        <v>46</v>
      </c>
      <c r="EK180" s="19">
        <v>61</v>
      </c>
      <c r="EL180" s="19">
        <v>46</v>
      </c>
      <c r="EM180" s="19">
        <v>42</v>
      </c>
      <c r="EN180" s="19">
        <v>69</v>
      </c>
      <c r="EO180" s="19">
        <v>82</v>
      </c>
      <c r="EP180" s="19">
        <v>71</v>
      </c>
      <c r="EQ180" s="19">
        <v>72</v>
      </c>
      <c r="ER180" s="19">
        <v>42</v>
      </c>
      <c r="ES180" s="19">
        <v>33</v>
      </c>
      <c r="ET180" s="19">
        <v>42</v>
      </c>
      <c r="EU180" s="19">
        <v>61</v>
      </c>
      <c r="EV180" s="19">
        <v>76</v>
      </c>
      <c r="EW180" s="19">
        <v>49</v>
      </c>
      <c r="EX180" s="19">
        <v>65</v>
      </c>
      <c r="EY180" s="19">
        <v>71</v>
      </c>
      <c r="EZ180" s="19">
        <v>64</v>
      </c>
      <c r="FA180" s="19">
        <v>62</v>
      </c>
      <c r="FB180" s="19">
        <v>52</v>
      </c>
      <c r="FC180" s="19">
        <v>44</v>
      </c>
      <c r="FD180" s="19">
        <v>46</v>
      </c>
      <c r="FE180" s="19">
        <v>63</v>
      </c>
      <c r="FF180" s="19">
        <v>60</v>
      </c>
      <c r="FG180" s="19">
        <v>55</v>
      </c>
      <c r="FH180" s="19">
        <v>36</v>
      </c>
      <c r="FI180" s="19">
        <v>54</v>
      </c>
      <c r="FJ180" s="19">
        <v>53</v>
      </c>
      <c r="FK180" s="19">
        <v>60</v>
      </c>
      <c r="FL180" s="19">
        <v>58</v>
      </c>
      <c r="FM180" s="19">
        <v>48</v>
      </c>
      <c r="FN180" s="19">
        <v>44</v>
      </c>
      <c r="FO180" s="19">
        <v>47</v>
      </c>
      <c r="FP180" s="19">
        <v>53</v>
      </c>
      <c r="FQ180" s="19">
        <v>48</v>
      </c>
      <c r="FR180" s="19">
        <v>54</v>
      </c>
      <c r="FS180" s="19">
        <v>65</v>
      </c>
      <c r="FT180" s="19">
        <v>66</v>
      </c>
      <c r="FU180" s="19">
        <v>53</v>
      </c>
      <c r="FV180" s="19">
        <v>51</v>
      </c>
      <c r="FW180" s="19">
        <v>53</v>
      </c>
      <c r="FX180" s="19">
        <v>62</v>
      </c>
      <c r="FY180" s="19">
        <v>64</v>
      </c>
      <c r="FZ180" s="19">
        <v>76</v>
      </c>
      <c r="GA180" s="19">
        <v>71</v>
      </c>
      <c r="GB180" s="19">
        <v>58</v>
      </c>
      <c r="GC180" s="19">
        <v>34</v>
      </c>
      <c r="GD180" s="19">
        <v>27</v>
      </c>
      <c r="GE180" s="19">
        <v>54</v>
      </c>
      <c r="GF180" s="19">
        <v>50</v>
      </c>
      <c r="GG180" s="19">
        <v>57</v>
      </c>
      <c r="GH180" s="19">
        <v>78</v>
      </c>
      <c r="GI180" s="19">
        <v>62</v>
      </c>
      <c r="GJ180" s="19">
        <v>61</v>
      </c>
      <c r="GK180" s="19">
        <v>42</v>
      </c>
      <c r="GL180" s="19">
        <v>33</v>
      </c>
      <c r="GM180" s="19">
        <v>41</v>
      </c>
      <c r="GN180" s="19">
        <v>38</v>
      </c>
      <c r="GO180" s="19">
        <v>45</v>
      </c>
      <c r="GP180" s="19">
        <v>44</v>
      </c>
      <c r="GQ180" s="19">
        <v>36</v>
      </c>
      <c r="GR180" s="19">
        <v>39</v>
      </c>
      <c r="GS180" s="19">
        <v>37</v>
      </c>
      <c r="GT180" s="19">
        <v>58</v>
      </c>
      <c r="GU180" s="19">
        <v>49</v>
      </c>
      <c r="GV180" s="19">
        <v>45</v>
      </c>
      <c r="GW180" s="19">
        <v>35</v>
      </c>
      <c r="GX180" s="19">
        <v>49</v>
      </c>
      <c r="GY180" s="19">
        <v>46</v>
      </c>
      <c r="GZ180" s="19">
        <v>37</v>
      </c>
      <c r="HA180" s="19">
        <v>36</v>
      </c>
      <c r="HB180" s="19">
        <v>43</v>
      </c>
      <c r="HC180" s="19">
        <v>43</v>
      </c>
      <c r="HD180" s="19">
        <v>50</v>
      </c>
      <c r="HE180" s="19">
        <v>34</v>
      </c>
      <c r="HF180" s="19">
        <v>38</v>
      </c>
      <c r="HG180" s="19">
        <v>51</v>
      </c>
      <c r="HH180" s="19">
        <v>55</v>
      </c>
      <c r="HI180" s="19">
        <v>55</v>
      </c>
      <c r="HJ180" s="19">
        <v>52</v>
      </c>
      <c r="HK180" s="19">
        <v>29</v>
      </c>
      <c r="HL180" s="19">
        <v>50</v>
      </c>
      <c r="HM180" s="19">
        <v>42</v>
      </c>
      <c r="HN180" s="19">
        <v>38</v>
      </c>
      <c r="HO180" s="19">
        <v>36</v>
      </c>
      <c r="HP180" s="19">
        <v>32</v>
      </c>
      <c r="HQ180" s="19">
        <v>61</v>
      </c>
      <c r="HR180" s="19">
        <v>50</v>
      </c>
      <c r="HS180" s="19">
        <v>25</v>
      </c>
      <c r="HT180" s="19">
        <v>21</v>
      </c>
      <c r="HU180" s="19">
        <v>16</v>
      </c>
      <c r="HV180" s="19">
        <v>39</v>
      </c>
      <c r="HW180" s="19">
        <v>34</v>
      </c>
      <c r="HX180" s="19">
        <v>36</v>
      </c>
      <c r="HY180" s="19">
        <v>35</v>
      </c>
      <c r="HZ180" s="19">
        <v>44</v>
      </c>
      <c r="IA180" s="19">
        <v>33</v>
      </c>
      <c r="IB180" s="19">
        <v>32</v>
      </c>
      <c r="IC180" s="19">
        <v>35</v>
      </c>
      <c r="ID180" s="19">
        <v>43</v>
      </c>
      <c r="IE180" s="19">
        <v>36</v>
      </c>
      <c r="IF180" s="19">
        <v>35</v>
      </c>
      <c r="IG180" s="19">
        <v>37</v>
      </c>
      <c r="IH180" s="19">
        <v>41</v>
      </c>
      <c r="II180" s="19">
        <v>49</v>
      </c>
      <c r="IJ180" s="19">
        <v>54</v>
      </c>
      <c r="IK180" s="19">
        <v>51</v>
      </c>
      <c r="IL180" s="19">
        <v>38</v>
      </c>
      <c r="IM180" s="19">
        <v>43</v>
      </c>
      <c r="IN180" s="19">
        <v>34</v>
      </c>
      <c r="IO180" s="19">
        <v>24</v>
      </c>
      <c r="IP180" s="19">
        <v>22</v>
      </c>
      <c r="IQ180" s="14">
        <v>20</v>
      </c>
      <c r="IR180" s="489">
        <f t="shared" ref="IR180:IR202" si="63">MAX(G180:IQ180)</f>
        <v>98</v>
      </c>
      <c r="IU180" s="7"/>
    </row>
    <row r="181" spans="1:255" ht="12.75" customHeight="1" x14ac:dyDescent="0.2">
      <c r="A181" s="26">
        <v>2012</v>
      </c>
      <c r="B181" s="26">
        <v>100031010</v>
      </c>
      <c r="C181" s="88">
        <f>INDEX(Sites!$A:$N,MATCH($B181,Sites!$A:$A,0),2)</f>
        <v>39.817222000000001</v>
      </c>
      <c r="D181" s="26" t="str">
        <f>INDEX(Sites!$A:$N,MATCH($B181,Sites!$A:$A,0),4)</f>
        <v>DE</v>
      </c>
      <c r="E181" s="26" t="str">
        <f>INDEX(Sites!$A:$N,MATCH($B181,Sites!$A:$A,0),10)</f>
        <v>0.0</v>
      </c>
      <c r="F181" s="148" t="str">
        <f>INDEX(Sites!$A:$N,MATCH($B181,Sites!$A:$A,0),6)</f>
        <v>New Castle (BCSP)</v>
      </c>
      <c r="G181" s="18">
        <v>29</v>
      </c>
      <c r="H181" s="12" t="s">
        <v>78</v>
      </c>
      <c r="I181" s="12" t="s">
        <v>78</v>
      </c>
      <c r="J181" s="12" t="s">
        <v>78</v>
      </c>
      <c r="K181" s="12" t="s">
        <v>78</v>
      </c>
      <c r="L181" s="12" t="s">
        <v>78</v>
      </c>
      <c r="M181" s="12" t="s">
        <v>78</v>
      </c>
      <c r="N181" s="12" t="s">
        <v>78</v>
      </c>
      <c r="O181" s="12" t="s">
        <v>78</v>
      </c>
      <c r="P181" s="12" t="s">
        <v>78</v>
      </c>
      <c r="Q181" s="12" t="s">
        <v>78</v>
      </c>
      <c r="R181" s="12" t="s">
        <v>78</v>
      </c>
      <c r="S181" s="12" t="s">
        <v>78</v>
      </c>
      <c r="T181" s="12" t="s">
        <v>78</v>
      </c>
      <c r="U181" s="12" t="s">
        <v>78</v>
      </c>
      <c r="V181" s="12" t="s">
        <v>78</v>
      </c>
      <c r="W181" s="12" t="s">
        <v>78</v>
      </c>
      <c r="X181" s="12" t="s">
        <v>78</v>
      </c>
      <c r="Y181" s="12" t="s">
        <v>78</v>
      </c>
      <c r="Z181" s="12" t="s">
        <v>78</v>
      </c>
      <c r="AA181" s="12" t="s">
        <v>78</v>
      </c>
      <c r="AB181" s="12" t="s">
        <v>78</v>
      </c>
      <c r="AC181" s="12" t="s">
        <v>78</v>
      </c>
      <c r="AD181" s="12" t="s">
        <v>78</v>
      </c>
      <c r="AE181" s="12" t="s">
        <v>78</v>
      </c>
      <c r="AF181" s="12" t="s">
        <v>78</v>
      </c>
      <c r="AG181" s="12" t="s">
        <v>78</v>
      </c>
      <c r="AH181" s="12" t="s">
        <v>78</v>
      </c>
      <c r="AI181" s="12" t="s">
        <v>78</v>
      </c>
      <c r="AJ181" s="12" t="s">
        <v>78</v>
      </c>
      <c r="AK181" s="12" t="s">
        <v>78</v>
      </c>
      <c r="AL181" s="12" t="s">
        <v>78</v>
      </c>
      <c r="AM181" s="12" t="s">
        <v>78</v>
      </c>
      <c r="AN181" s="12" t="s">
        <v>78</v>
      </c>
      <c r="AO181" s="12" t="s">
        <v>78</v>
      </c>
      <c r="AP181" s="12" t="s">
        <v>78</v>
      </c>
      <c r="AQ181" s="12" t="s">
        <v>78</v>
      </c>
      <c r="AR181" s="12" t="s">
        <v>78</v>
      </c>
      <c r="AS181" s="12" t="s">
        <v>78</v>
      </c>
      <c r="AT181" s="12" t="s">
        <v>78</v>
      </c>
      <c r="AU181" s="12" t="s">
        <v>78</v>
      </c>
      <c r="AV181" s="12" t="s">
        <v>78</v>
      </c>
      <c r="AW181" s="12" t="s">
        <v>78</v>
      </c>
      <c r="AX181" s="12" t="s">
        <v>78</v>
      </c>
      <c r="AY181" s="12" t="s">
        <v>78</v>
      </c>
      <c r="AZ181" s="12" t="s">
        <v>78</v>
      </c>
      <c r="BA181" s="12" t="s">
        <v>78</v>
      </c>
      <c r="BB181" s="12" t="s">
        <v>78</v>
      </c>
      <c r="BC181" s="12" t="s">
        <v>78</v>
      </c>
      <c r="BD181" s="12" t="s">
        <v>78</v>
      </c>
      <c r="BE181" s="12" t="s">
        <v>78</v>
      </c>
      <c r="BF181" s="12" t="s">
        <v>78</v>
      </c>
      <c r="BG181" s="12" t="s">
        <v>78</v>
      </c>
      <c r="BH181" s="12" t="s">
        <v>78</v>
      </c>
      <c r="BI181" s="12" t="s">
        <v>78</v>
      </c>
      <c r="BJ181" s="12" t="s">
        <v>78</v>
      </c>
      <c r="BK181" s="12" t="s">
        <v>78</v>
      </c>
      <c r="BL181" s="12" t="s">
        <v>78</v>
      </c>
      <c r="BM181" s="12" t="s">
        <v>78</v>
      </c>
      <c r="BN181" s="12">
        <v>60</v>
      </c>
      <c r="BO181" s="12">
        <v>47</v>
      </c>
      <c r="BP181" s="12">
        <v>53</v>
      </c>
      <c r="BQ181" s="12">
        <v>31</v>
      </c>
      <c r="BR181" s="12">
        <v>23</v>
      </c>
      <c r="BS181" s="12">
        <v>42</v>
      </c>
      <c r="BT181" s="12">
        <v>37</v>
      </c>
      <c r="BU181" s="12">
        <v>38</v>
      </c>
      <c r="BV181" s="12">
        <v>36</v>
      </c>
      <c r="BW181" s="12">
        <v>40</v>
      </c>
      <c r="BX181" s="12">
        <v>45</v>
      </c>
      <c r="BY181" s="12">
        <v>40</v>
      </c>
      <c r="BZ181" s="12">
        <v>48</v>
      </c>
      <c r="CA181" s="12">
        <v>70</v>
      </c>
      <c r="CB181" s="12">
        <v>63</v>
      </c>
      <c r="CC181" s="12">
        <v>35</v>
      </c>
      <c r="CD181" s="12">
        <v>34</v>
      </c>
      <c r="CE181" s="12">
        <v>60</v>
      </c>
      <c r="CF181" s="12">
        <v>52</v>
      </c>
      <c r="CG181" s="12" t="s">
        <v>78</v>
      </c>
      <c r="CH181" s="12">
        <v>65</v>
      </c>
      <c r="CI181" s="12">
        <v>46</v>
      </c>
      <c r="CJ181" s="12">
        <v>21</v>
      </c>
      <c r="CK181" s="12">
        <v>30</v>
      </c>
      <c r="CL181" s="12">
        <v>36</v>
      </c>
      <c r="CM181" s="12">
        <v>50</v>
      </c>
      <c r="CN181" s="12">
        <v>27</v>
      </c>
      <c r="CO181" s="12">
        <v>39</v>
      </c>
      <c r="CP181" s="12">
        <v>37</v>
      </c>
      <c r="CQ181" s="12">
        <v>55</v>
      </c>
      <c r="CR181" s="12">
        <v>50</v>
      </c>
      <c r="CS181" s="12" t="s">
        <v>78</v>
      </c>
      <c r="CT181" s="12">
        <v>60</v>
      </c>
      <c r="CU181" s="12">
        <v>54</v>
      </c>
      <c r="CV181" s="12">
        <v>44</v>
      </c>
      <c r="CW181" s="12">
        <v>52</v>
      </c>
      <c r="CX181" s="12">
        <v>29</v>
      </c>
      <c r="CY181" s="12">
        <v>33</v>
      </c>
      <c r="CZ181" s="12">
        <v>38</v>
      </c>
      <c r="DA181" s="12">
        <v>48</v>
      </c>
      <c r="DB181" s="12">
        <v>49</v>
      </c>
      <c r="DC181" s="12">
        <v>65</v>
      </c>
      <c r="DD181" s="12">
        <v>75</v>
      </c>
      <c r="DE181" s="12">
        <v>54</v>
      </c>
      <c r="DF181" s="12">
        <v>30</v>
      </c>
      <c r="DG181" s="12">
        <v>42</v>
      </c>
      <c r="DH181" s="12">
        <v>48</v>
      </c>
      <c r="DI181" s="12">
        <v>56</v>
      </c>
      <c r="DJ181" s="12">
        <v>54</v>
      </c>
      <c r="DK181" s="12">
        <v>46</v>
      </c>
      <c r="DL181" s="12">
        <v>30</v>
      </c>
      <c r="DM181" s="12">
        <v>43</v>
      </c>
      <c r="DN181" s="12">
        <v>75</v>
      </c>
      <c r="DO181" s="12">
        <v>78</v>
      </c>
      <c r="DP181" s="12">
        <v>65</v>
      </c>
      <c r="DQ181" s="12">
        <v>49</v>
      </c>
      <c r="DR181" s="12">
        <v>56</v>
      </c>
      <c r="DS181" s="12">
        <v>51</v>
      </c>
      <c r="DT181" s="12">
        <v>40</v>
      </c>
      <c r="DU181" s="12">
        <v>41</v>
      </c>
      <c r="DV181" s="12">
        <v>75</v>
      </c>
      <c r="DW181" s="12">
        <v>82</v>
      </c>
      <c r="DX181" s="12">
        <v>60</v>
      </c>
      <c r="DY181" s="12">
        <v>68</v>
      </c>
      <c r="DZ181" s="12">
        <v>48</v>
      </c>
      <c r="EA181" s="12">
        <v>57</v>
      </c>
      <c r="EB181" s="12">
        <v>72</v>
      </c>
      <c r="EC181" s="12">
        <v>67</v>
      </c>
      <c r="ED181" s="12">
        <v>67</v>
      </c>
      <c r="EE181" s="12">
        <v>77</v>
      </c>
      <c r="EF181" s="12">
        <v>44</v>
      </c>
      <c r="EG181" s="12">
        <v>53</v>
      </c>
      <c r="EH181" s="12">
        <v>48</v>
      </c>
      <c r="EI181" s="12">
        <v>52</v>
      </c>
      <c r="EJ181" s="12">
        <v>66</v>
      </c>
      <c r="EK181" s="12">
        <v>65</v>
      </c>
      <c r="EL181" s="12">
        <v>45</v>
      </c>
      <c r="EM181" s="12">
        <v>43</v>
      </c>
      <c r="EN181" s="12">
        <v>59</v>
      </c>
      <c r="EO181" s="12">
        <v>79</v>
      </c>
      <c r="EP181" s="12">
        <v>65</v>
      </c>
      <c r="EQ181" s="12">
        <v>33</v>
      </c>
      <c r="ER181" s="12">
        <v>27</v>
      </c>
      <c r="ES181" s="12">
        <v>46</v>
      </c>
      <c r="ET181" s="12">
        <v>41</v>
      </c>
      <c r="EU181" s="12">
        <v>68</v>
      </c>
      <c r="EV181" s="12">
        <v>68</v>
      </c>
      <c r="EW181" s="12">
        <v>50</v>
      </c>
      <c r="EX181" s="12">
        <v>76</v>
      </c>
      <c r="EY181" s="12">
        <v>57</v>
      </c>
      <c r="EZ181" s="12">
        <v>56</v>
      </c>
      <c r="FA181" s="12">
        <v>46</v>
      </c>
      <c r="FB181" s="12">
        <v>48</v>
      </c>
      <c r="FC181" s="12">
        <v>48</v>
      </c>
      <c r="FD181" s="12">
        <v>42</v>
      </c>
      <c r="FE181" s="12">
        <v>63</v>
      </c>
      <c r="FF181" s="12">
        <v>62</v>
      </c>
      <c r="FG181" s="12">
        <v>45</v>
      </c>
      <c r="FH181" s="12">
        <v>42</v>
      </c>
      <c r="FI181" s="12">
        <v>56</v>
      </c>
      <c r="FJ181" s="12">
        <v>57</v>
      </c>
      <c r="FK181" s="12">
        <v>70</v>
      </c>
      <c r="FL181" s="12">
        <v>60</v>
      </c>
      <c r="FM181" s="12">
        <v>40</v>
      </c>
      <c r="FN181" s="12">
        <v>48</v>
      </c>
      <c r="FO181" s="12">
        <v>42</v>
      </c>
      <c r="FP181" s="12">
        <v>54</v>
      </c>
      <c r="FQ181" s="12">
        <v>41</v>
      </c>
      <c r="FR181" s="12">
        <v>53</v>
      </c>
      <c r="FS181" s="12">
        <v>58</v>
      </c>
      <c r="FT181" s="12">
        <v>62</v>
      </c>
      <c r="FU181" s="12">
        <v>41</v>
      </c>
      <c r="FV181" s="12">
        <v>31</v>
      </c>
      <c r="FW181" s="12">
        <v>44</v>
      </c>
      <c r="FX181" s="12">
        <v>54</v>
      </c>
      <c r="FY181" s="12">
        <v>64</v>
      </c>
      <c r="FZ181" s="12">
        <v>76</v>
      </c>
      <c r="GA181" s="12">
        <v>80</v>
      </c>
      <c r="GB181" s="12">
        <v>58</v>
      </c>
      <c r="GC181" s="12">
        <v>39</v>
      </c>
      <c r="GD181" s="12">
        <v>34</v>
      </c>
      <c r="GE181" s="12">
        <v>47</v>
      </c>
      <c r="GF181" s="12">
        <v>46</v>
      </c>
      <c r="GG181" s="12">
        <v>56</v>
      </c>
      <c r="GH181" s="12">
        <v>74</v>
      </c>
      <c r="GI181" s="12">
        <v>62</v>
      </c>
      <c r="GJ181" s="12">
        <v>47</v>
      </c>
      <c r="GK181" s="12">
        <v>29</v>
      </c>
      <c r="GL181" s="12">
        <v>22</v>
      </c>
      <c r="GM181" s="12">
        <v>33</v>
      </c>
      <c r="GN181" s="12">
        <v>27</v>
      </c>
      <c r="GO181" s="12">
        <v>46</v>
      </c>
      <c r="GP181" s="12">
        <v>41</v>
      </c>
      <c r="GQ181" s="12">
        <v>32</v>
      </c>
      <c r="GR181" s="12">
        <v>36</v>
      </c>
      <c r="GS181" s="12">
        <v>37</v>
      </c>
      <c r="GT181" s="12">
        <v>58</v>
      </c>
      <c r="GU181" s="12">
        <v>56</v>
      </c>
      <c r="GV181" s="12">
        <v>47</v>
      </c>
      <c r="GW181" s="12">
        <v>34</v>
      </c>
      <c r="GX181" s="12">
        <v>37</v>
      </c>
      <c r="GY181" s="12">
        <v>47</v>
      </c>
      <c r="GZ181" s="12">
        <v>28</v>
      </c>
      <c r="HA181" s="12">
        <v>34</v>
      </c>
      <c r="HB181" s="12">
        <v>38</v>
      </c>
      <c r="HC181" s="12">
        <v>40</v>
      </c>
      <c r="HD181" s="12">
        <v>47</v>
      </c>
      <c r="HE181" s="12">
        <v>28</v>
      </c>
      <c r="HF181" s="12">
        <v>34</v>
      </c>
      <c r="HG181" s="12">
        <v>45</v>
      </c>
      <c r="HH181" s="12">
        <v>52</v>
      </c>
      <c r="HI181" s="12">
        <v>29</v>
      </c>
      <c r="HJ181" s="12">
        <v>39</v>
      </c>
      <c r="HK181" s="12">
        <v>21</v>
      </c>
      <c r="HL181" s="12">
        <v>36</v>
      </c>
      <c r="HM181" s="12">
        <v>32</v>
      </c>
      <c r="HN181" s="12">
        <v>20</v>
      </c>
      <c r="HO181" s="12">
        <v>22</v>
      </c>
      <c r="HP181" s="12">
        <v>20</v>
      </c>
      <c r="HQ181" s="12">
        <v>52</v>
      </c>
      <c r="HR181" s="12">
        <v>37</v>
      </c>
      <c r="HS181" s="12">
        <v>13</v>
      </c>
      <c r="HT181" s="12">
        <v>12</v>
      </c>
      <c r="HU181" s="12">
        <v>12</v>
      </c>
      <c r="HV181" s="12">
        <v>36</v>
      </c>
      <c r="HW181" s="12">
        <v>31</v>
      </c>
      <c r="HX181" s="12">
        <v>29</v>
      </c>
      <c r="HY181" s="12">
        <v>28</v>
      </c>
      <c r="HZ181" s="12">
        <v>43</v>
      </c>
      <c r="IA181" s="12">
        <v>22</v>
      </c>
      <c r="IB181" s="12">
        <v>31</v>
      </c>
      <c r="IC181" s="12">
        <v>25</v>
      </c>
      <c r="ID181" s="12">
        <v>37</v>
      </c>
      <c r="IE181" s="12">
        <v>27</v>
      </c>
      <c r="IF181" s="12">
        <v>26</v>
      </c>
      <c r="IG181" s="12">
        <v>33</v>
      </c>
      <c r="IH181" s="12">
        <v>36</v>
      </c>
      <c r="II181" s="12">
        <v>20</v>
      </c>
      <c r="IJ181" s="12">
        <v>31</v>
      </c>
      <c r="IK181" s="12">
        <v>33</v>
      </c>
      <c r="IL181" s="12">
        <v>24</v>
      </c>
      <c r="IM181" s="12">
        <v>36</v>
      </c>
      <c r="IN181" s="12">
        <v>25</v>
      </c>
      <c r="IO181" s="12">
        <v>24</v>
      </c>
      <c r="IP181" s="12">
        <v>16</v>
      </c>
      <c r="IQ181" s="17">
        <v>14</v>
      </c>
      <c r="IR181" s="26">
        <f t="shared" si="63"/>
        <v>82</v>
      </c>
      <c r="IU181" s="7"/>
    </row>
    <row r="182" spans="1:255" ht="12.75" customHeight="1" x14ac:dyDescent="0.2">
      <c r="A182" s="26">
        <v>2012</v>
      </c>
      <c r="B182" s="26">
        <v>100031013</v>
      </c>
      <c r="C182" s="88">
        <f>INDEX(Sites!$A:$N,MATCH($B182,Sites!$A:$A,0),2)</f>
        <v>39.773888999999997</v>
      </c>
      <c r="D182" s="26" t="str">
        <f>INDEX(Sites!$A:$N,MATCH($B182,Sites!$A:$A,0),4)</f>
        <v>DE</v>
      </c>
      <c r="E182" s="26" t="str">
        <f>INDEX(Sites!$A:$N,MATCH($B182,Sites!$A:$A,0),10)</f>
        <v>0.0</v>
      </c>
      <c r="F182" s="148" t="str">
        <f>INDEX(Sites!$A:$N,MATCH($B182,Sites!$A:$A,0),6)</f>
        <v>New Castle (BELLFNT2)</v>
      </c>
      <c r="G182" s="18">
        <v>27</v>
      </c>
      <c r="H182" s="12">
        <v>29</v>
      </c>
      <c r="I182" s="12">
        <v>41</v>
      </c>
      <c r="J182" s="12" t="s">
        <v>78</v>
      </c>
      <c r="K182" s="12" t="s">
        <v>78</v>
      </c>
      <c r="L182" s="12">
        <v>36</v>
      </c>
      <c r="M182" s="12">
        <v>44</v>
      </c>
      <c r="N182" s="12">
        <v>37</v>
      </c>
      <c r="O182" s="12">
        <v>39</v>
      </c>
      <c r="P182" s="12">
        <v>40</v>
      </c>
      <c r="Q182" s="12">
        <v>45</v>
      </c>
      <c r="R182" s="12">
        <v>40</v>
      </c>
      <c r="S182" s="12">
        <v>43</v>
      </c>
      <c r="T182" s="12">
        <v>54</v>
      </c>
      <c r="U182" s="12">
        <v>36</v>
      </c>
      <c r="V182" s="12">
        <v>18</v>
      </c>
      <c r="W182" s="12">
        <v>37</v>
      </c>
      <c r="X182" s="12">
        <v>33</v>
      </c>
      <c r="Y182" s="12">
        <v>39</v>
      </c>
      <c r="Z182" s="12" t="s">
        <v>78</v>
      </c>
      <c r="AA182" s="12" t="s">
        <v>78</v>
      </c>
      <c r="AB182" s="12" t="s">
        <v>78</v>
      </c>
      <c r="AC182" s="12" t="s">
        <v>78</v>
      </c>
      <c r="AD182" s="12" t="s">
        <v>78</v>
      </c>
      <c r="AE182" s="12" t="s">
        <v>78</v>
      </c>
      <c r="AF182" s="12" t="s">
        <v>78</v>
      </c>
      <c r="AG182" s="12" t="s">
        <v>78</v>
      </c>
      <c r="AH182" s="12" t="s">
        <v>78</v>
      </c>
      <c r="AI182" s="12">
        <v>36</v>
      </c>
      <c r="AJ182" s="12">
        <v>38</v>
      </c>
      <c r="AK182" s="12">
        <v>33</v>
      </c>
      <c r="AL182" s="12">
        <v>40</v>
      </c>
      <c r="AM182" s="12">
        <v>48</v>
      </c>
      <c r="AN182" s="12">
        <v>54</v>
      </c>
      <c r="AO182" s="12">
        <v>57</v>
      </c>
      <c r="AP182" s="12">
        <v>41</v>
      </c>
      <c r="AQ182" s="12">
        <v>51</v>
      </c>
      <c r="AR182" s="12">
        <v>53</v>
      </c>
      <c r="AS182" s="12">
        <v>62</v>
      </c>
      <c r="AT182" s="12">
        <v>53</v>
      </c>
      <c r="AU182" s="12">
        <v>52</v>
      </c>
      <c r="AV182" s="12">
        <v>31</v>
      </c>
      <c r="AW182" s="12">
        <v>38</v>
      </c>
      <c r="AX182" s="12">
        <v>48</v>
      </c>
      <c r="AY182" s="12">
        <v>57</v>
      </c>
      <c r="AZ182" s="12">
        <v>67</v>
      </c>
      <c r="BA182" s="12">
        <v>54</v>
      </c>
      <c r="BB182" s="12">
        <v>51</v>
      </c>
      <c r="BC182" s="12">
        <v>34</v>
      </c>
      <c r="BD182" s="12">
        <v>50</v>
      </c>
      <c r="BE182" s="12">
        <v>43</v>
      </c>
      <c r="BF182" s="12">
        <v>48</v>
      </c>
      <c r="BG182" s="12">
        <v>27</v>
      </c>
      <c r="BH182" s="12">
        <v>29</v>
      </c>
      <c r="BI182" s="12">
        <v>53</v>
      </c>
      <c r="BJ182" s="12">
        <v>55</v>
      </c>
      <c r="BK182" s="12">
        <v>37</v>
      </c>
      <c r="BL182" s="12">
        <v>39</v>
      </c>
      <c r="BM182" s="12">
        <v>48</v>
      </c>
      <c r="BN182" s="12">
        <v>60</v>
      </c>
      <c r="BO182" s="12">
        <v>46</v>
      </c>
      <c r="BP182" s="12">
        <v>50</v>
      </c>
      <c r="BQ182" s="12">
        <v>28</v>
      </c>
      <c r="BR182" s="12" t="s">
        <v>78</v>
      </c>
      <c r="BS182" s="12" t="s">
        <v>78</v>
      </c>
      <c r="BT182" s="12">
        <v>37</v>
      </c>
      <c r="BU182" s="12">
        <v>41</v>
      </c>
      <c r="BV182" s="12">
        <v>39</v>
      </c>
      <c r="BW182" s="12">
        <v>43</v>
      </c>
      <c r="BX182" s="12">
        <v>49</v>
      </c>
      <c r="BY182" s="12">
        <v>47</v>
      </c>
      <c r="BZ182" s="12">
        <v>55</v>
      </c>
      <c r="CA182" s="12">
        <v>79</v>
      </c>
      <c r="CB182" s="12">
        <v>69</v>
      </c>
      <c r="CC182" s="12">
        <v>40</v>
      </c>
      <c r="CD182" s="12">
        <v>41</v>
      </c>
      <c r="CE182" s="12">
        <v>65</v>
      </c>
      <c r="CF182" s="12">
        <v>55</v>
      </c>
      <c r="CG182" s="12">
        <v>56</v>
      </c>
      <c r="CH182" s="12">
        <v>71</v>
      </c>
      <c r="CI182" s="12">
        <v>46</v>
      </c>
      <c r="CJ182" s="12">
        <v>23</v>
      </c>
      <c r="CK182" s="12">
        <v>30</v>
      </c>
      <c r="CL182" s="12">
        <v>36</v>
      </c>
      <c r="CM182" s="12">
        <v>53</v>
      </c>
      <c r="CN182" s="12">
        <v>24</v>
      </c>
      <c r="CO182" s="12" t="s">
        <v>78</v>
      </c>
      <c r="CP182" s="12" t="s">
        <v>78</v>
      </c>
      <c r="CQ182" s="12" t="s">
        <v>78</v>
      </c>
      <c r="CR182" s="12" t="s">
        <v>78</v>
      </c>
      <c r="CS182" s="12">
        <v>37</v>
      </c>
      <c r="CT182" s="12">
        <v>65</v>
      </c>
      <c r="CU182" s="12">
        <v>53</v>
      </c>
      <c r="CV182" s="12">
        <v>48</v>
      </c>
      <c r="CW182" s="12">
        <v>55</v>
      </c>
      <c r="CX182" s="12" t="s">
        <v>78</v>
      </c>
      <c r="CY182" s="12" t="s">
        <v>78</v>
      </c>
      <c r="CZ182" s="12" t="s">
        <v>78</v>
      </c>
      <c r="DA182" s="12">
        <v>50</v>
      </c>
      <c r="DB182" s="12">
        <v>51</v>
      </c>
      <c r="DC182" s="12">
        <v>70</v>
      </c>
      <c r="DD182" s="12">
        <v>78</v>
      </c>
      <c r="DE182" s="12">
        <v>50</v>
      </c>
      <c r="DF182" s="12">
        <v>28</v>
      </c>
      <c r="DG182" s="12">
        <v>41</v>
      </c>
      <c r="DH182" s="12">
        <v>42</v>
      </c>
      <c r="DI182" s="12">
        <v>56</v>
      </c>
      <c r="DJ182" s="12">
        <v>50</v>
      </c>
      <c r="DK182" s="12">
        <v>43</v>
      </c>
      <c r="DL182" s="12">
        <v>31</v>
      </c>
      <c r="DM182" s="12">
        <v>43</v>
      </c>
      <c r="DN182" s="12">
        <v>73</v>
      </c>
      <c r="DO182" s="12">
        <v>77</v>
      </c>
      <c r="DP182" s="12">
        <v>66</v>
      </c>
      <c r="DQ182" s="12">
        <v>51</v>
      </c>
      <c r="DR182" s="12">
        <v>53</v>
      </c>
      <c r="DS182" s="12">
        <v>53</v>
      </c>
      <c r="DT182" s="12">
        <v>39</v>
      </c>
      <c r="DU182" s="12">
        <v>43</v>
      </c>
      <c r="DV182" s="12">
        <v>76</v>
      </c>
      <c r="DW182" s="12">
        <v>80</v>
      </c>
      <c r="DX182" s="12">
        <v>69</v>
      </c>
      <c r="DY182" s="12">
        <v>68</v>
      </c>
      <c r="DZ182" s="12">
        <v>49</v>
      </c>
      <c r="EA182" s="12">
        <v>59</v>
      </c>
      <c r="EB182" s="12">
        <v>71</v>
      </c>
      <c r="EC182" s="12">
        <v>68</v>
      </c>
      <c r="ED182" s="12">
        <v>66</v>
      </c>
      <c r="EE182" s="12">
        <v>80</v>
      </c>
      <c r="EF182" s="12">
        <v>47</v>
      </c>
      <c r="EG182" s="12">
        <v>58</v>
      </c>
      <c r="EH182" s="12">
        <v>45</v>
      </c>
      <c r="EI182" s="12">
        <v>46</v>
      </c>
      <c r="EJ182" s="12">
        <v>54</v>
      </c>
      <c r="EK182" s="12">
        <v>67</v>
      </c>
      <c r="EL182" s="12">
        <v>46</v>
      </c>
      <c r="EM182" s="12">
        <v>44</v>
      </c>
      <c r="EN182" s="12">
        <v>58</v>
      </c>
      <c r="EO182" s="12">
        <v>75</v>
      </c>
      <c r="EP182" s="12">
        <v>72</v>
      </c>
      <c r="EQ182" s="12">
        <v>28</v>
      </c>
      <c r="ER182" s="12">
        <v>24</v>
      </c>
      <c r="ES182" s="12">
        <v>43</v>
      </c>
      <c r="ET182" s="12">
        <v>44</v>
      </c>
      <c r="EU182" s="12">
        <v>65</v>
      </c>
      <c r="EV182" s="12">
        <v>69</v>
      </c>
      <c r="EW182" s="12">
        <v>48</v>
      </c>
      <c r="EX182" s="12">
        <v>77</v>
      </c>
      <c r="EY182" s="12">
        <v>59</v>
      </c>
      <c r="EZ182" s="12">
        <v>50</v>
      </c>
      <c r="FA182" s="12">
        <v>47</v>
      </c>
      <c r="FB182" s="12">
        <v>44</v>
      </c>
      <c r="FC182" s="12" t="s">
        <v>78</v>
      </c>
      <c r="FD182" s="12" t="s">
        <v>78</v>
      </c>
      <c r="FE182" s="12" t="s">
        <v>78</v>
      </c>
      <c r="FF182" s="12">
        <v>57</v>
      </c>
      <c r="FG182" s="12">
        <v>42</v>
      </c>
      <c r="FH182" s="12">
        <v>41</v>
      </c>
      <c r="FI182" s="12">
        <v>56</v>
      </c>
      <c r="FJ182" s="12">
        <v>53</v>
      </c>
      <c r="FK182" s="12">
        <v>68</v>
      </c>
      <c r="FL182" s="12">
        <v>53</v>
      </c>
      <c r="FM182" s="12">
        <v>41</v>
      </c>
      <c r="FN182" s="12">
        <v>47</v>
      </c>
      <c r="FO182" s="12">
        <v>43</v>
      </c>
      <c r="FP182" s="12">
        <v>53</v>
      </c>
      <c r="FQ182" s="12">
        <v>36</v>
      </c>
      <c r="FR182" s="12">
        <v>54</v>
      </c>
      <c r="FS182" s="12">
        <v>58</v>
      </c>
      <c r="FT182" s="12">
        <v>60</v>
      </c>
      <c r="FU182" s="12">
        <v>41</v>
      </c>
      <c r="FV182" s="12">
        <v>37</v>
      </c>
      <c r="FW182" s="12">
        <v>47</v>
      </c>
      <c r="FX182" s="12">
        <v>54</v>
      </c>
      <c r="FY182" s="12">
        <v>71</v>
      </c>
      <c r="FZ182" s="12">
        <v>73</v>
      </c>
      <c r="GA182" s="12">
        <v>77</v>
      </c>
      <c r="GB182" s="12">
        <v>52</v>
      </c>
      <c r="GC182" s="12">
        <v>33</v>
      </c>
      <c r="GD182" s="12">
        <v>27</v>
      </c>
      <c r="GE182" s="12">
        <v>46</v>
      </c>
      <c r="GF182" s="12">
        <v>44</v>
      </c>
      <c r="GG182" s="12">
        <v>56</v>
      </c>
      <c r="GH182" s="12">
        <v>70</v>
      </c>
      <c r="GI182" s="12">
        <v>60</v>
      </c>
      <c r="GJ182" s="12">
        <v>41</v>
      </c>
      <c r="GK182" s="12">
        <v>24</v>
      </c>
      <c r="GL182" s="12">
        <v>21</v>
      </c>
      <c r="GM182" s="12">
        <v>31</v>
      </c>
      <c r="GN182" s="12">
        <v>27</v>
      </c>
      <c r="GO182" s="12">
        <v>48</v>
      </c>
      <c r="GP182" s="12">
        <v>39</v>
      </c>
      <c r="GQ182" s="12">
        <v>32</v>
      </c>
      <c r="GR182" s="12">
        <v>35</v>
      </c>
      <c r="GS182" s="12">
        <v>36</v>
      </c>
      <c r="GT182" s="12">
        <v>53</v>
      </c>
      <c r="GU182" s="12">
        <v>48</v>
      </c>
      <c r="GV182" s="12">
        <v>46</v>
      </c>
      <c r="GW182" s="12">
        <v>34</v>
      </c>
      <c r="GX182" s="12">
        <v>37</v>
      </c>
      <c r="GY182" s="12">
        <v>47</v>
      </c>
      <c r="GZ182" s="12">
        <v>28</v>
      </c>
      <c r="HA182" s="12">
        <v>34</v>
      </c>
      <c r="HB182" s="12">
        <v>38</v>
      </c>
      <c r="HC182" s="12">
        <v>41</v>
      </c>
      <c r="HD182" s="12">
        <v>49</v>
      </c>
      <c r="HE182" s="12">
        <v>30</v>
      </c>
      <c r="HF182" s="12">
        <v>35</v>
      </c>
      <c r="HG182" s="12">
        <v>46</v>
      </c>
      <c r="HH182" s="12">
        <v>51</v>
      </c>
      <c r="HI182" s="12">
        <v>33</v>
      </c>
      <c r="HJ182" s="12">
        <v>43</v>
      </c>
      <c r="HK182" s="12">
        <v>23</v>
      </c>
      <c r="HL182" s="12">
        <v>40</v>
      </c>
      <c r="HM182" s="12">
        <v>35</v>
      </c>
      <c r="HN182" s="12">
        <v>15</v>
      </c>
      <c r="HO182" s="12">
        <v>26</v>
      </c>
      <c r="HP182" s="12">
        <v>22</v>
      </c>
      <c r="HQ182" s="12">
        <v>56</v>
      </c>
      <c r="HR182" s="12">
        <v>39</v>
      </c>
      <c r="HS182" s="12">
        <v>22</v>
      </c>
      <c r="HT182" s="12">
        <v>13</v>
      </c>
      <c r="HU182" s="12">
        <v>12</v>
      </c>
      <c r="HV182" s="12">
        <v>37</v>
      </c>
      <c r="HW182" s="12">
        <v>33</v>
      </c>
      <c r="HX182" s="12">
        <v>31</v>
      </c>
      <c r="HY182" s="12">
        <v>30</v>
      </c>
      <c r="HZ182" s="12">
        <v>43</v>
      </c>
      <c r="IA182" s="12">
        <v>22</v>
      </c>
      <c r="IB182" s="12">
        <v>31</v>
      </c>
      <c r="IC182" s="12">
        <v>23</v>
      </c>
      <c r="ID182" s="12">
        <v>37</v>
      </c>
      <c r="IE182" s="12">
        <v>27</v>
      </c>
      <c r="IF182" s="12">
        <v>26</v>
      </c>
      <c r="IG182" s="12">
        <v>34</v>
      </c>
      <c r="IH182" s="12">
        <v>36</v>
      </c>
      <c r="II182" s="12">
        <v>13</v>
      </c>
      <c r="IJ182" s="12">
        <v>29</v>
      </c>
      <c r="IK182" s="12">
        <v>26</v>
      </c>
      <c r="IL182" s="12">
        <v>19</v>
      </c>
      <c r="IM182" s="12">
        <v>33</v>
      </c>
      <c r="IN182" s="12">
        <v>25</v>
      </c>
      <c r="IO182" s="12">
        <v>26</v>
      </c>
      <c r="IP182" s="12">
        <v>17</v>
      </c>
      <c r="IQ182" s="17">
        <v>14</v>
      </c>
      <c r="IR182" s="26">
        <f t="shared" si="63"/>
        <v>80</v>
      </c>
      <c r="IU182" s="7"/>
    </row>
    <row r="183" spans="1:255" ht="12.75" customHeight="1" x14ac:dyDescent="0.2">
      <c r="A183" s="26">
        <v>2012</v>
      </c>
      <c r="B183" s="26">
        <v>100031007</v>
      </c>
      <c r="C183" s="88">
        <f>INDEX(Sites!$A:$N,MATCH($B183,Sites!$A:$A,0),2)</f>
        <v>39.551299999999998</v>
      </c>
      <c r="D183" s="26" t="str">
        <f>INDEX(Sites!$A:$N,MATCH($B183,Sites!$A:$A,0),4)</f>
        <v>DE</v>
      </c>
      <c r="E183" s="26" t="str">
        <f>INDEX(Sites!$A:$N,MATCH($B183,Sites!$A:$A,0),10)</f>
        <v>20.0</v>
      </c>
      <c r="F183" s="148" t="str">
        <f>INDEX(Sites!$A:$N,MATCH($B183,Sites!$A:$A,0),6)</f>
        <v>New Castle (LUMS 2)</v>
      </c>
      <c r="G183" s="18" t="s">
        <v>78</v>
      </c>
      <c r="H183" s="12" t="s">
        <v>78</v>
      </c>
      <c r="I183" s="12" t="s">
        <v>78</v>
      </c>
      <c r="J183" s="12" t="s">
        <v>78</v>
      </c>
      <c r="K183" s="12" t="s">
        <v>78</v>
      </c>
      <c r="L183" s="12" t="s">
        <v>78</v>
      </c>
      <c r="M183" s="12" t="s">
        <v>78</v>
      </c>
      <c r="N183" s="12" t="s">
        <v>78</v>
      </c>
      <c r="O183" s="12" t="s">
        <v>78</v>
      </c>
      <c r="P183" s="12" t="s">
        <v>78</v>
      </c>
      <c r="Q183" s="12" t="s">
        <v>78</v>
      </c>
      <c r="R183" s="12" t="s">
        <v>78</v>
      </c>
      <c r="S183" s="12" t="s">
        <v>78</v>
      </c>
      <c r="T183" s="12" t="s">
        <v>78</v>
      </c>
      <c r="U183" s="12" t="s">
        <v>78</v>
      </c>
      <c r="V183" s="12" t="s">
        <v>78</v>
      </c>
      <c r="W183" s="12" t="s">
        <v>78</v>
      </c>
      <c r="X183" s="12" t="s">
        <v>78</v>
      </c>
      <c r="Y183" s="12" t="s">
        <v>78</v>
      </c>
      <c r="Z183" s="12" t="s">
        <v>78</v>
      </c>
      <c r="AA183" s="12" t="s">
        <v>78</v>
      </c>
      <c r="AB183" s="12" t="s">
        <v>78</v>
      </c>
      <c r="AC183" s="12" t="s">
        <v>78</v>
      </c>
      <c r="AD183" s="12" t="s">
        <v>78</v>
      </c>
      <c r="AE183" s="12" t="s">
        <v>78</v>
      </c>
      <c r="AF183" s="12" t="s">
        <v>78</v>
      </c>
      <c r="AG183" s="12" t="s">
        <v>78</v>
      </c>
      <c r="AH183" s="12" t="s">
        <v>78</v>
      </c>
      <c r="AI183" s="12" t="s">
        <v>78</v>
      </c>
      <c r="AJ183" s="12">
        <v>37</v>
      </c>
      <c r="AK183" s="12">
        <v>35</v>
      </c>
      <c r="AL183" s="12">
        <v>45</v>
      </c>
      <c r="AM183" s="12">
        <v>48</v>
      </c>
      <c r="AN183" s="12">
        <v>50</v>
      </c>
      <c r="AO183" s="12">
        <v>52</v>
      </c>
      <c r="AP183" s="12" t="s">
        <v>78</v>
      </c>
      <c r="AQ183" s="12">
        <v>49</v>
      </c>
      <c r="AR183" s="12">
        <v>51</v>
      </c>
      <c r="AS183" s="12">
        <v>59</v>
      </c>
      <c r="AT183" s="12">
        <v>52</v>
      </c>
      <c r="AU183" s="12">
        <v>52</v>
      </c>
      <c r="AV183" s="12">
        <v>33</v>
      </c>
      <c r="AW183" s="12">
        <v>37</v>
      </c>
      <c r="AX183" s="12">
        <v>45</v>
      </c>
      <c r="AY183" s="12">
        <v>55</v>
      </c>
      <c r="AZ183" s="12">
        <v>64</v>
      </c>
      <c r="BA183" s="12">
        <v>55</v>
      </c>
      <c r="BB183" s="12">
        <v>48</v>
      </c>
      <c r="BC183" s="12">
        <v>36</v>
      </c>
      <c r="BD183" s="12">
        <v>48</v>
      </c>
      <c r="BE183" s="12">
        <v>42</v>
      </c>
      <c r="BF183" s="12">
        <v>44</v>
      </c>
      <c r="BG183" s="12">
        <v>28</v>
      </c>
      <c r="BH183" s="12">
        <v>34</v>
      </c>
      <c r="BI183" s="12">
        <v>51</v>
      </c>
      <c r="BJ183" s="12">
        <v>50</v>
      </c>
      <c r="BK183" s="12">
        <v>39</v>
      </c>
      <c r="BL183" s="12">
        <v>39</v>
      </c>
      <c r="BM183" s="12">
        <v>44</v>
      </c>
      <c r="BN183" s="12">
        <v>55</v>
      </c>
      <c r="BO183" s="12">
        <v>50</v>
      </c>
      <c r="BP183" s="12">
        <v>40</v>
      </c>
      <c r="BQ183" s="12">
        <v>33</v>
      </c>
      <c r="BR183" s="12">
        <v>31</v>
      </c>
      <c r="BS183" s="12">
        <v>36</v>
      </c>
      <c r="BT183" s="12">
        <v>37</v>
      </c>
      <c r="BU183" s="12">
        <v>38</v>
      </c>
      <c r="BV183" s="12">
        <v>35</v>
      </c>
      <c r="BW183" s="12">
        <v>46</v>
      </c>
      <c r="BX183" s="12">
        <v>35</v>
      </c>
      <c r="BY183" s="12">
        <v>43</v>
      </c>
      <c r="BZ183" s="12">
        <v>48</v>
      </c>
      <c r="CA183" s="12">
        <v>67</v>
      </c>
      <c r="CB183" s="12">
        <v>59</v>
      </c>
      <c r="CC183" s="12">
        <v>40</v>
      </c>
      <c r="CD183" s="12">
        <v>40</v>
      </c>
      <c r="CE183" s="12">
        <v>60</v>
      </c>
      <c r="CF183" s="12">
        <v>49</v>
      </c>
      <c r="CG183" s="12">
        <v>56</v>
      </c>
      <c r="CH183" s="12">
        <v>67</v>
      </c>
      <c r="CI183" s="12">
        <v>45</v>
      </c>
      <c r="CJ183" s="12">
        <v>35</v>
      </c>
      <c r="CK183" s="12">
        <v>32</v>
      </c>
      <c r="CL183" s="12">
        <v>36</v>
      </c>
      <c r="CM183" s="12">
        <v>54</v>
      </c>
      <c r="CN183" s="12">
        <v>30</v>
      </c>
      <c r="CO183" s="12">
        <v>37</v>
      </c>
      <c r="CP183" s="12">
        <v>35</v>
      </c>
      <c r="CQ183" s="12">
        <v>54</v>
      </c>
      <c r="CR183" s="12">
        <v>45</v>
      </c>
      <c r="CS183" s="12">
        <v>44</v>
      </c>
      <c r="CT183" s="12">
        <v>65</v>
      </c>
      <c r="CU183" s="12">
        <v>60</v>
      </c>
      <c r="CV183" s="12">
        <v>46</v>
      </c>
      <c r="CW183" s="12">
        <v>55</v>
      </c>
      <c r="CX183" s="12">
        <v>33</v>
      </c>
      <c r="CY183" s="12">
        <v>37</v>
      </c>
      <c r="CZ183" s="12">
        <v>43</v>
      </c>
      <c r="DA183" s="12">
        <v>49</v>
      </c>
      <c r="DB183" s="12">
        <v>50</v>
      </c>
      <c r="DC183" s="12">
        <v>69</v>
      </c>
      <c r="DD183" s="12">
        <v>82</v>
      </c>
      <c r="DE183" s="12">
        <v>57</v>
      </c>
      <c r="DF183" s="12">
        <v>34</v>
      </c>
      <c r="DG183" s="12">
        <v>45</v>
      </c>
      <c r="DH183" s="12">
        <v>52</v>
      </c>
      <c r="DI183" s="12">
        <v>63</v>
      </c>
      <c r="DJ183" s="12">
        <v>54</v>
      </c>
      <c r="DK183" s="12">
        <v>42</v>
      </c>
      <c r="DL183" s="12">
        <v>34</v>
      </c>
      <c r="DM183" s="12">
        <v>42</v>
      </c>
      <c r="DN183" s="12">
        <v>79</v>
      </c>
      <c r="DO183" s="12">
        <v>82</v>
      </c>
      <c r="DP183" s="12">
        <v>72</v>
      </c>
      <c r="DQ183" s="12" t="s">
        <v>78</v>
      </c>
      <c r="DR183" s="12" t="s">
        <v>78</v>
      </c>
      <c r="DS183" s="12" t="s">
        <v>78</v>
      </c>
      <c r="DT183" s="12" t="s">
        <v>78</v>
      </c>
      <c r="DU183" s="12">
        <v>42</v>
      </c>
      <c r="DV183" s="12">
        <v>82</v>
      </c>
      <c r="DW183" s="12">
        <v>86</v>
      </c>
      <c r="DX183" s="12">
        <v>66</v>
      </c>
      <c r="DY183" s="12">
        <v>72</v>
      </c>
      <c r="DZ183" s="12">
        <v>45</v>
      </c>
      <c r="EA183" s="12">
        <v>61</v>
      </c>
      <c r="EB183" s="12">
        <v>72</v>
      </c>
      <c r="EC183" s="12">
        <v>64</v>
      </c>
      <c r="ED183" s="12">
        <v>58</v>
      </c>
      <c r="EE183" s="12">
        <v>80</v>
      </c>
      <c r="EF183" s="12">
        <v>50</v>
      </c>
      <c r="EG183" s="12">
        <v>64</v>
      </c>
      <c r="EH183" s="12">
        <v>41</v>
      </c>
      <c r="EI183" s="12">
        <v>46</v>
      </c>
      <c r="EJ183" s="12">
        <v>48</v>
      </c>
      <c r="EK183" s="12">
        <v>58</v>
      </c>
      <c r="EL183" s="12">
        <v>53</v>
      </c>
      <c r="EM183" s="12">
        <v>48</v>
      </c>
      <c r="EN183" s="12">
        <v>59</v>
      </c>
      <c r="EO183" s="12">
        <v>76</v>
      </c>
      <c r="EP183" s="12">
        <v>71</v>
      </c>
      <c r="EQ183" s="12">
        <v>44</v>
      </c>
      <c r="ER183" s="12" t="s">
        <v>78</v>
      </c>
      <c r="ES183" s="12">
        <v>37</v>
      </c>
      <c r="ET183" s="12">
        <v>42</v>
      </c>
      <c r="EU183" s="12" t="s">
        <v>78</v>
      </c>
      <c r="EV183" s="12" t="s">
        <v>78</v>
      </c>
      <c r="EW183" s="12">
        <v>43</v>
      </c>
      <c r="EX183" s="12">
        <v>68</v>
      </c>
      <c r="EY183" s="12">
        <v>52</v>
      </c>
      <c r="EZ183" s="12">
        <v>54</v>
      </c>
      <c r="FA183" s="12">
        <v>49</v>
      </c>
      <c r="FB183" s="12">
        <v>45</v>
      </c>
      <c r="FC183" s="12">
        <v>42</v>
      </c>
      <c r="FD183" s="12">
        <v>44</v>
      </c>
      <c r="FE183" s="12" t="s">
        <v>78</v>
      </c>
      <c r="FF183" s="12">
        <v>55</v>
      </c>
      <c r="FG183" s="12">
        <v>44</v>
      </c>
      <c r="FH183" s="12">
        <v>39</v>
      </c>
      <c r="FI183" s="12">
        <v>52</v>
      </c>
      <c r="FJ183" s="12">
        <v>49</v>
      </c>
      <c r="FK183" s="12">
        <v>62</v>
      </c>
      <c r="FL183" s="12">
        <v>52</v>
      </c>
      <c r="FM183" s="12">
        <v>41</v>
      </c>
      <c r="FN183" s="12">
        <v>48</v>
      </c>
      <c r="FO183" s="12">
        <v>43</v>
      </c>
      <c r="FP183" s="12">
        <v>54</v>
      </c>
      <c r="FQ183" s="12">
        <v>44</v>
      </c>
      <c r="FR183" s="12">
        <v>53</v>
      </c>
      <c r="FS183" s="12">
        <v>54</v>
      </c>
      <c r="FT183" s="12">
        <v>61</v>
      </c>
      <c r="FU183" s="12">
        <v>42</v>
      </c>
      <c r="FV183" s="12">
        <v>28</v>
      </c>
      <c r="FW183" s="12">
        <v>41</v>
      </c>
      <c r="FX183" s="12">
        <v>54</v>
      </c>
      <c r="FY183" s="12">
        <v>68</v>
      </c>
      <c r="FZ183" s="12">
        <v>68</v>
      </c>
      <c r="GA183" s="12">
        <v>71</v>
      </c>
      <c r="GB183" s="12">
        <v>52</v>
      </c>
      <c r="GC183" s="12">
        <v>33</v>
      </c>
      <c r="GD183" s="12" t="s">
        <v>78</v>
      </c>
      <c r="GE183" s="12" t="s">
        <v>78</v>
      </c>
      <c r="GF183" s="12">
        <v>39</v>
      </c>
      <c r="GG183" s="12">
        <v>50</v>
      </c>
      <c r="GH183" s="12">
        <v>53</v>
      </c>
      <c r="GI183" s="12">
        <v>47</v>
      </c>
      <c r="GJ183" s="12">
        <v>38</v>
      </c>
      <c r="GK183" s="12">
        <v>26</v>
      </c>
      <c r="GL183" s="12">
        <v>26</v>
      </c>
      <c r="GM183" s="12">
        <v>21</v>
      </c>
      <c r="GN183" s="12">
        <v>18</v>
      </c>
      <c r="GO183" s="12">
        <v>32</v>
      </c>
      <c r="GP183" s="12">
        <v>28</v>
      </c>
      <c r="GQ183" s="12">
        <v>22</v>
      </c>
      <c r="GR183" s="12">
        <v>23</v>
      </c>
      <c r="GS183" s="12">
        <v>25</v>
      </c>
      <c r="GT183" s="12">
        <v>36</v>
      </c>
      <c r="GU183" s="12">
        <v>32</v>
      </c>
      <c r="GV183" s="12">
        <v>30</v>
      </c>
      <c r="GW183" s="12">
        <v>21</v>
      </c>
      <c r="GX183" s="12">
        <v>25</v>
      </c>
      <c r="GY183" s="12">
        <v>33</v>
      </c>
      <c r="GZ183" s="12">
        <v>20</v>
      </c>
      <c r="HA183" s="12">
        <v>23</v>
      </c>
      <c r="HB183" s="12">
        <v>27</v>
      </c>
      <c r="HC183" s="12">
        <v>29</v>
      </c>
      <c r="HD183" s="12">
        <v>35</v>
      </c>
      <c r="HE183" s="12">
        <v>21</v>
      </c>
      <c r="HF183" s="12">
        <v>24</v>
      </c>
      <c r="HG183" s="12">
        <v>32</v>
      </c>
      <c r="HH183" s="12">
        <v>37</v>
      </c>
      <c r="HI183" s="12">
        <v>28</v>
      </c>
      <c r="HJ183" s="12">
        <v>32</v>
      </c>
      <c r="HK183" s="12">
        <v>16</v>
      </c>
      <c r="HL183" s="12">
        <v>32</v>
      </c>
      <c r="HM183" s="12">
        <v>25</v>
      </c>
      <c r="HN183" s="12">
        <v>21</v>
      </c>
      <c r="HO183" s="12">
        <v>18</v>
      </c>
      <c r="HP183" s="12" t="s">
        <v>78</v>
      </c>
      <c r="HQ183" s="12">
        <v>41</v>
      </c>
      <c r="HR183" s="12">
        <v>31</v>
      </c>
      <c r="HS183" s="12">
        <v>10</v>
      </c>
      <c r="HT183" s="12">
        <v>8</v>
      </c>
      <c r="HU183" s="12">
        <v>8</v>
      </c>
      <c r="HV183" s="12">
        <v>24</v>
      </c>
      <c r="HW183" s="12">
        <v>21</v>
      </c>
      <c r="HX183" s="12">
        <v>22</v>
      </c>
      <c r="HY183" s="12">
        <v>22</v>
      </c>
      <c r="HZ183" s="12">
        <v>34</v>
      </c>
      <c r="IA183" s="12">
        <v>20</v>
      </c>
      <c r="IB183" s="12">
        <v>22</v>
      </c>
      <c r="IC183" s="12">
        <v>19</v>
      </c>
      <c r="ID183" s="12">
        <v>31</v>
      </c>
      <c r="IE183" s="12">
        <v>22</v>
      </c>
      <c r="IF183" s="12">
        <v>20</v>
      </c>
      <c r="IG183" s="12">
        <v>25</v>
      </c>
      <c r="IH183" s="12">
        <v>28</v>
      </c>
      <c r="II183" s="12">
        <v>16</v>
      </c>
      <c r="IJ183" s="12">
        <v>24</v>
      </c>
      <c r="IK183" s="12">
        <v>27</v>
      </c>
      <c r="IL183" s="12">
        <v>19</v>
      </c>
      <c r="IM183" s="12">
        <v>28</v>
      </c>
      <c r="IN183" s="12">
        <v>19</v>
      </c>
      <c r="IO183" s="12">
        <v>16</v>
      </c>
      <c r="IP183" s="12">
        <v>14</v>
      </c>
      <c r="IQ183" s="17">
        <v>10</v>
      </c>
      <c r="IR183" s="26">
        <f t="shared" si="63"/>
        <v>86</v>
      </c>
      <c r="IU183" s="7"/>
    </row>
    <row r="184" spans="1:255" ht="12.75" customHeight="1" x14ac:dyDescent="0.2">
      <c r="A184" s="26">
        <v>2012</v>
      </c>
      <c r="B184" s="26">
        <v>100032004</v>
      </c>
      <c r="C184" s="88">
        <f>INDEX(Sites!$A:$N,MATCH($B184,Sites!$A:$A,0),2)</f>
        <v>39.739443999999999</v>
      </c>
      <c r="D184" s="26" t="str">
        <f>INDEX(Sites!$A:$N,MATCH($B184,Sites!$A:$A,0),4)</f>
        <v>DE</v>
      </c>
      <c r="E184" s="26" t="str">
        <f>INDEX(Sites!$A:$N,MATCH($B184,Sites!$A:$A,0),10)</f>
        <v>0.0</v>
      </c>
      <c r="F184" s="148" t="str">
        <f>INDEX(Sites!$A:$N,MATCH($B184,Sites!$A:$A,0),6)</f>
        <v>New Castle (MLK)</v>
      </c>
      <c r="G184" s="18">
        <v>22</v>
      </c>
      <c r="H184" s="12">
        <v>28</v>
      </c>
      <c r="I184" s="12">
        <v>38</v>
      </c>
      <c r="J184" s="12">
        <v>36</v>
      </c>
      <c r="K184" s="12">
        <v>29</v>
      </c>
      <c r="L184" s="12">
        <v>36</v>
      </c>
      <c r="M184" s="12">
        <v>46</v>
      </c>
      <c r="N184" s="12">
        <v>40</v>
      </c>
      <c r="O184" s="12">
        <v>34</v>
      </c>
      <c r="P184" s="12">
        <v>38</v>
      </c>
      <c r="Q184" s="12">
        <v>46</v>
      </c>
      <c r="R184" s="12">
        <v>44</v>
      </c>
      <c r="S184" s="12">
        <v>41</v>
      </c>
      <c r="T184" s="12">
        <v>46</v>
      </c>
      <c r="U184" s="12">
        <v>36</v>
      </c>
      <c r="V184" s="12">
        <v>20</v>
      </c>
      <c r="W184" s="12">
        <v>35</v>
      </c>
      <c r="X184" s="12">
        <v>34</v>
      </c>
      <c r="Y184" s="12">
        <v>39</v>
      </c>
      <c r="Z184" s="12">
        <v>31</v>
      </c>
      <c r="AA184" s="12">
        <v>33</v>
      </c>
      <c r="AB184" s="12">
        <v>27</v>
      </c>
      <c r="AC184" s="12">
        <v>49</v>
      </c>
      <c r="AD184" s="12">
        <v>35</v>
      </c>
      <c r="AE184" s="12">
        <v>31</v>
      </c>
      <c r="AF184" s="12">
        <v>41</v>
      </c>
      <c r="AG184" s="12">
        <v>40</v>
      </c>
      <c r="AH184" s="12">
        <v>42</v>
      </c>
      <c r="AI184" s="12">
        <v>31</v>
      </c>
      <c r="AJ184" s="12">
        <v>36</v>
      </c>
      <c r="AK184" s="12">
        <v>33</v>
      </c>
      <c r="AL184" s="12">
        <v>41</v>
      </c>
      <c r="AM184" s="12">
        <v>42</v>
      </c>
      <c r="AN184" s="12">
        <v>46</v>
      </c>
      <c r="AO184" s="12">
        <v>50</v>
      </c>
      <c r="AP184" s="12">
        <v>37</v>
      </c>
      <c r="AQ184" s="12">
        <v>44</v>
      </c>
      <c r="AR184" s="12">
        <v>50</v>
      </c>
      <c r="AS184" s="12">
        <v>60</v>
      </c>
      <c r="AT184" s="12" t="s">
        <v>78</v>
      </c>
      <c r="AU184" s="12">
        <v>48</v>
      </c>
      <c r="AV184" s="12" t="s">
        <v>78</v>
      </c>
      <c r="AW184" s="12">
        <v>32</v>
      </c>
      <c r="AX184" s="12">
        <v>43</v>
      </c>
      <c r="AY184" s="12">
        <v>56</v>
      </c>
      <c r="AZ184" s="12">
        <v>65</v>
      </c>
      <c r="BA184" s="12">
        <v>58</v>
      </c>
      <c r="BB184" s="12">
        <v>44</v>
      </c>
      <c r="BC184" s="12">
        <v>30</v>
      </c>
      <c r="BD184" s="12">
        <v>51</v>
      </c>
      <c r="BE184" s="12">
        <v>44</v>
      </c>
      <c r="BF184" s="12">
        <v>47</v>
      </c>
      <c r="BG184" s="12">
        <v>27</v>
      </c>
      <c r="BH184" s="12">
        <v>28</v>
      </c>
      <c r="BI184" s="12">
        <v>51</v>
      </c>
      <c r="BJ184" s="12">
        <v>49</v>
      </c>
      <c r="BK184" s="12">
        <v>39</v>
      </c>
      <c r="BL184" s="12">
        <v>34</v>
      </c>
      <c r="BM184" s="12">
        <v>44</v>
      </c>
      <c r="BN184" s="12">
        <v>56</v>
      </c>
      <c r="BO184" s="12">
        <v>48</v>
      </c>
      <c r="BP184" s="12">
        <v>43</v>
      </c>
      <c r="BQ184" s="12">
        <v>30</v>
      </c>
      <c r="BR184" s="12">
        <v>26</v>
      </c>
      <c r="BS184" s="12">
        <v>33</v>
      </c>
      <c r="BT184" s="12">
        <v>37</v>
      </c>
      <c r="BU184" s="12">
        <v>36</v>
      </c>
      <c r="BV184" s="12">
        <v>40</v>
      </c>
      <c r="BW184" s="12">
        <v>44</v>
      </c>
      <c r="BX184" s="12">
        <v>42</v>
      </c>
      <c r="BY184" s="12">
        <v>40</v>
      </c>
      <c r="BZ184" s="12">
        <v>45</v>
      </c>
      <c r="CA184" s="12">
        <v>71</v>
      </c>
      <c r="CB184" s="12">
        <v>63</v>
      </c>
      <c r="CC184" s="12">
        <v>41</v>
      </c>
      <c r="CD184" s="12">
        <v>40</v>
      </c>
      <c r="CE184" s="12">
        <v>59</v>
      </c>
      <c r="CF184" s="12">
        <v>46</v>
      </c>
      <c r="CG184" s="12">
        <v>56</v>
      </c>
      <c r="CH184" s="12">
        <v>70</v>
      </c>
      <c r="CI184" s="12">
        <v>47</v>
      </c>
      <c r="CJ184" s="12">
        <v>22</v>
      </c>
      <c r="CK184" s="12">
        <v>31</v>
      </c>
      <c r="CL184" s="12">
        <v>38</v>
      </c>
      <c r="CM184" s="12">
        <v>55</v>
      </c>
      <c r="CN184" s="12">
        <v>26</v>
      </c>
      <c r="CO184" s="12">
        <v>38</v>
      </c>
      <c r="CP184" s="12">
        <v>42</v>
      </c>
      <c r="CQ184" s="12">
        <v>59</v>
      </c>
      <c r="CR184" s="12">
        <v>50</v>
      </c>
      <c r="CS184" s="12">
        <v>47</v>
      </c>
      <c r="CT184" s="12">
        <v>60</v>
      </c>
      <c r="CU184" s="12">
        <v>55</v>
      </c>
      <c r="CV184" s="12">
        <v>47</v>
      </c>
      <c r="CW184" s="12">
        <v>54</v>
      </c>
      <c r="CX184" s="12">
        <v>27</v>
      </c>
      <c r="CY184" s="12">
        <v>32</v>
      </c>
      <c r="CZ184" s="12">
        <v>40</v>
      </c>
      <c r="DA184" s="12">
        <v>47</v>
      </c>
      <c r="DB184" s="12">
        <v>48</v>
      </c>
      <c r="DC184" s="12">
        <v>70</v>
      </c>
      <c r="DD184" s="12">
        <v>80</v>
      </c>
      <c r="DE184" s="12">
        <v>55</v>
      </c>
      <c r="DF184" s="12">
        <v>32</v>
      </c>
      <c r="DG184" s="12">
        <v>40</v>
      </c>
      <c r="DH184" s="12">
        <v>50</v>
      </c>
      <c r="DI184" s="12">
        <v>59</v>
      </c>
      <c r="DJ184" s="12">
        <v>55</v>
      </c>
      <c r="DK184" s="12">
        <v>46</v>
      </c>
      <c r="DL184" s="12">
        <v>35</v>
      </c>
      <c r="DM184" s="12">
        <v>46</v>
      </c>
      <c r="DN184" s="12">
        <v>76</v>
      </c>
      <c r="DO184" s="12">
        <v>79</v>
      </c>
      <c r="DP184" s="12">
        <v>68</v>
      </c>
      <c r="DQ184" s="12">
        <v>52</v>
      </c>
      <c r="DR184" s="12">
        <v>58</v>
      </c>
      <c r="DS184" s="12">
        <v>49</v>
      </c>
      <c r="DT184" s="12">
        <v>36</v>
      </c>
      <c r="DU184" s="12">
        <v>39</v>
      </c>
      <c r="DV184" s="12">
        <v>79</v>
      </c>
      <c r="DW184" s="12">
        <v>85</v>
      </c>
      <c r="DX184" s="12">
        <v>73</v>
      </c>
      <c r="DY184" s="12">
        <v>72</v>
      </c>
      <c r="DZ184" s="12">
        <v>45</v>
      </c>
      <c r="EA184" s="12">
        <v>57</v>
      </c>
      <c r="EB184" s="12">
        <v>76</v>
      </c>
      <c r="EC184" s="12">
        <v>65</v>
      </c>
      <c r="ED184" s="12">
        <v>65</v>
      </c>
      <c r="EE184" s="12">
        <v>80</v>
      </c>
      <c r="EF184" s="12">
        <v>51</v>
      </c>
      <c r="EG184" s="12">
        <v>63</v>
      </c>
      <c r="EH184" s="12">
        <v>46</v>
      </c>
      <c r="EI184" s="12">
        <v>48</v>
      </c>
      <c r="EJ184" s="12">
        <v>55</v>
      </c>
      <c r="EK184" s="12">
        <v>70</v>
      </c>
      <c r="EL184" s="12">
        <v>52</v>
      </c>
      <c r="EM184" s="12">
        <v>47</v>
      </c>
      <c r="EN184" s="12">
        <v>59</v>
      </c>
      <c r="EO184" s="12">
        <v>77</v>
      </c>
      <c r="EP184" s="12">
        <v>70</v>
      </c>
      <c r="EQ184" s="12">
        <v>30</v>
      </c>
      <c r="ER184" s="12">
        <v>26</v>
      </c>
      <c r="ES184" s="12">
        <v>44</v>
      </c>
      <c r="ET184" s="12">
        <v>45</v>
      </c>
      <c r="EU184" s="12">
        <v>68</v>
      </c>
      <c r="EV184" s="12">
        <v>64</v>
      </c>
      <c r="EW184" s="12">
        <v>45</v>
      </c>
      <c r="EX184" s="12">
        <v>78</v>
      </c>
      <c r="EY184" s="12">
        <v>57</v>
      </c>
      <c r="EZ184" s="12">
        <v>59</v>
      </c>
      <c r="FA184" s="12">
        <v>49</v>
      </c>
      <c r="FB184" s="12">
        <v>48</v>
      </c>
      <c r="FC184" s="12">
        <v>46</v>
      </c>
      <c r="FD184" s="12">
        <v>46</v>
      </c>
      <c r="FE184" s="12">
        <v>67</v>
      </c>
      <c r="FF184" s="12">
        <v>64</v>
      </c>
      <c r="FG184" s="12">
        <v>47</v>
      </c>
      <c r="FH184" s="12">
        <v>42</v>
      </c>
      <c r="FI184" s="12">
        <v>55</v>
      </c>
      <c r="FJ184" s="12">
        <v>58</v>
      </c>
      <c r="FK184" s="12">
        <v>73</v>
      </c>
      <c r="FL184" s="12">
        <v>61</v>
      </c>
      <c r="FM184" s="12">
        <v>46</v>
      </c>
      <c r="FN184" s="12">
        <v>53</v>
      </c>
      <c r="FO184" s="12">
        <v>44</v>
      </c>
      <c r="FP184" s="12">
        <v>54</v>
      </c>
      <c r="FQ184" s="12">
        <v>40</v>
      </c>
      <c r="FR184" s="12">
        <v>54</v>
      </c>
      <c r="FS184" s="12">
        <v>55</v>
      </c>
      <c r="FT184" s="12">
        <v>63</v>
      </c>
      <c r="FU184" s="12">
        <v>42</v>
      </c>
      <c r="FV184" s="12">
        <v>42</v>
      </c>
      <c r="FW184" s="12">
        <v>49</v>
      </c>
      <c r="FX184" s="12">
        <v>63</v>
      </c>
      <c r="FY184" s="12">
        <v>80</v>
      </c>
      <c r="FZ184" s="12">
        <v>78</v>
      </c>
      <c r="GA184" s="12">
        <v>86</v>
      </c>
      <c r="GB184" s="12">
        <v>58</v>
      </c>
      <c r="GC184" s="12">
        <v>37</v>
      </c>
      <c r="GD184" s="12">
        <v>29</v>
      </c>
      <c r="GE184" s="12">
        <v>43</v>
      </c>
      <c r="GF184" s="12">
        <v>44</v>
      </c>
      <c r="GG184" s="12">
        <v>58</v>
      </c>
      <c r="GH184" s="12">
        <v>70</v>
      </c>
      <c r="GI184" s="12">
        <v>62</v>
      </c>
      <c r="GJ184" s="12">
        <v>51</v>
      </c>
      <c r="GK184" s="12">
        <v>28</v>
      </c>
      <c r="GL184" s="12">
        <v>25</v>
      </c>
      <c r="GM184" s="12">
        <v>29</v>
      </c>
      <c r="GN184" s="12">
        <v>31</v>
      </c>
      <c r="GO184" s="12">
        <v>55</v>
      </c>
      <c r="GP184" s="12">
        <v>43</v>
      </c>
      <c r="GQ184" s="12">
        <v>34</v>
      </c>
      <c r="GR184" s="12">
        <v>32</v>
      </c>
      <c r="GS184" s="12">
        <v>36</v>
      </c>
      <c r="GT184" s="12">
        <v>60</v>
      </c>
      <c r="GU184" s="12">
        <v>56</v>
      </c>
      <c r="GV184" s="12">
        <v>49</v>
      </c>
      <c r="GW184" s="12">
        <v>33</v>
      </c>
      <c r="GX184" s="12">
        <v>40</v>
      </c>
      <c r="GY184" s="12">
        <v>51</v>
      </c>
      <c r="GZ184" s="12">
        <v>30</v>
      </c>
      <c r="HA184" s="12">
        <v>30</v>
      </c>
      <c r="HB184" s="12">
        <v>43</v>
      </c>
      <c r="HC184" s="12">
        <v>43</v>
      </c>
      <c r="HD184" s="12">
        <v>50</v>
      </c>
      <c r="HE184" s="12">
        <v>31</v>
      </c>
      <c r="HF184" s="12">
        <v>33</v>
      </c>
      <c r="HG184" s="12">
        <v>46</v>
      </c>
      <c r="HH184" s="12">
        <v>49</v>
      </c>
      <c r="HI184" s="12">
        <v>32</v>
      </c>
      <c r="HJ184" s="12" t="s">
        <v>78</v>
      </c>
      <c r="HK184" s="12" t="s">
        <v>78</v>
      </c>
      <c r="HL184" s="12" t="s">
        <v>78</v>
      </c>
      <c r="HM184" s="12" t="s">
        <v>78</v>
      </c>
      <c r="HN184" s="12" t="s">
        <v>78</v>
      </c>
      <c r="HO184" s="12" t="s">
        <v>78</v>
      </c>
      <c r="HP184" s="12">
        <v>16</v>
      </c>
      <c r="HQ184" s="12">
        <v>52</v>
      </c>
      <c r="HR184" s="12">
        <v>37</v>
      </c>
      <c r="HS184" s="12">
        <v>17</v>
      </c>
      <c r="HT184" s="12">
        <v>9</v>
      </c>
      <c r="HU184" s="12">
        <v>10</v>
      </c>
      <c r="HV184" s="12">
        <v>34</v>
      </c>
      <c r="HW184" s="12">
        <v>30</v>
      </c>
      <c r="HX184" s="12">
        <v>25</v>
      </c>
      <c r="HY184" s="12">
        <v>32</v>
      </c>
      <c r="HZ184" s="12">
        <v>46</v>
      </c>
      <c r="IA184" s="12">
        <v>22</v>
      </c>
      <c r="IB184" s="12">
        <v>27</v>
      </c>
      <c r="IC184" s="12">
        <v>24</v>
      </c>
      <c r="ID184" s="12">
        <v>41</v>
      </c>
      <c r="IE184" s="12">
        <v>31</v>
      </c>
      <c r="IF184" s="12">
        <v>26</v>
      </c>
      <c r="IG184" s="12">
        <v>34</v>
      </c>
      <c r="IH184" s="12">
        <v>32</v>
      </c>
      <c r="II184" s="12">
        <v>12</v>
      </c>
      <c r="IJ184" s="12">
        <v>33</v>
      </c>
      <c r="IK184" s="12">
        <v>30</v>
      </c>
      <c r="IL184" s="12">
        <v>25</v>
      </c>
      <c r="IM184" s="12">
        <v>37</v>
      </c>
      <c r="IN184" s="12">
        <v>27</v>
      </c>
      <c r="IO184" s="12">
        <v>24</v>
      </c>
      <c r="IP184" s="12">
        <v>20</v>
      </c>
      <c r="IQ184" s="17">
        <v>12</v>
      </c>
      <c r="IR184" s="26">
        <f t="shared" si="63"/>
        <v>86</v>
      </c>
      <c r="IU184" s="7"/>
    </row>
    <row r="185" spans="1:255" ht="12.75" customHeight="1" x14ac:dyDescent="0.2">
      <c r="A185" s="26">
        <v>2012</v>
      </c>
      <c r="B185" s="26">
        <v>100051003</v>
      </c>
      <c r="C185" s="88">
        <f>INDEX(Sites!$A:$N,MATCH($B185,Sites!$A:$A,0),2)</f>
        <v>38.7791</v>
      </c>
      <c r="D185" s="26" t="str">
        <f>INDEX(Sites!$A:$N,MATCH($B185,Sites!$A:$A,0),4)</f>
        <v>DE</v>
      </c>
      <c r="E185" s="26" t="str">
        <f>INDEX(Sites!$A:$N,MATCH($B185,Sites!$A:$A,0),10)</f>
        <v>0.0</v>
      </c>
      <c r="F185" s="148" t="str">
        <f>INDEX(Sites!$A:$N,MATCH($B185,Sites!$A:$A,0),6)</f>
        <v>Sussex (LEWES)</v>
      </c>
      <c r="G185" s="18" t="s">
        <v>78</v>
      </c>
      <c r="H185" s="12" t="s">
        <v>78</v>
      </c>
      <c r="I185" s="12" t="s">
        <v>78</v>
      </c>
      <c r="J185" s="12" t="s">
        <v>78</v>
      </c>
      <c r="K185" s="12" t="s">
        <v>78</v>
      </c>
      <c r="L185" s="12" t="s">
        <v>78</v>
      </c>
      <c r="M185" s="12" t="s">
        <v>78</v>
      </c>
      <c r="N185" s="12">
        <v>44</v>
      </c>
      <c r="O185" s="12">
        <v>41</v>
      </c>
      <c r="P185" s="12">
        <v>44</v>
      </c>
      <c r="Q185" s="12">
        <v>52</v>
      </c>
      <c r="R185" s="12">
        <v>56</v>
      </c>
      <c r="S185" s="12">
        <v>47</v>
      </c>
      <c r="T185" s="12">
        <v>59</v>
      </c>
      <c r="U185" s="12">
        <v>46</v>
      </c>
      <c r="V185" s="12">
        <v>37</v>
      </c>
      <c r="W185" s="12">
        <v>38</v>
      </c>
      <c r="X185" s="12">
        <v>39</v>
      </c>
      <c r="Y185" s="12">
        <v>41</v>
      </c>
      <c r="Z185" s="12">
        <v>34</v>
      </c>
      <c r="AA185" s="12">
        <v>39</v>
      </c>
      <c r="AB185" s="12">
        <v>37</v>
      </c>
      <c r="AC185" s="12">
        <v>51</v>
      </c>
      <c r="AD185" s="12">
        <v>41</v>
      </c>
      <c r="AE185" s="12">
        <v>36</v>
      </c>
      <c r="AF185" s="12">
        <v>45</v>
      </c>
      <c r="AG185" s="12">
        <v>45</v>
      </c>
      <c r="AH185" s="12">
        <v>57</v>
      </c>
      <c r="AI185" s="12">
        <v>41</v>
      </c>
      <c r="AJ185" s="12">
        <v>44</v>
      </c>
      <c r="AK185" s="12">
        <v>47</v>
      </c>
      <c r="AL185" s="12">
        <v>49</v>
      </c>
      <c r="AM185" s="12">
        <v>49</v>
      </c>
      <c r="AN185" s="12">
        <v>49</v>
      </c>
      <c r="AO185" s="12">
        <v>55</v>
      </c>
      <c r="AP185" s="12">
        <v>38</v>
      </c>
      <c r="AQ185" s="12">
        <v>50</v>
      </c>
      <c r="AR185" s="12">
        <v>53</v>
      </c>
      <c r="AS185" s="12">
        <v>63</v>
      </c>
      <c r="AT185" s="12">
        <v>53</v>
      </c>
      <c r="AU185" s="12">
        <v>58</v>
      </c>
      <c r="AV185" s="12">
        <v>36</v>
      </c>
      <c r="AW185" s="12">
        <v>40</v>
      </c>
      <c r="AX185" s="12">
        <v>49</v>
      </c>
      <c r="AY185" s="12">
        <v>62</v>
      </c>
      <c r="AZ185" s="12">
        <v>62</v>
      </c>
      <c r="BA185" s="12">
        <v>55</v>
      </c>
      <c r="BB185" s="12">
        <v>57</v>
      </c>
      <c r="BC185" s="12">
        <v>40</v>
      </c>
      <c r="BD185" s="12" t="s">
        <v>78</v>
      </c>
      <c r="BE185" s="12">
        <v>45</v>
      </c>
      <c r="BF185" s="12">
        <v>46</v>
      </c>
      <c r="BG185" s="12">
        <v>30</v>
      </c>
      <c r="BH185" s="12">
        <v>32</v>
      </c>
      <c r="BI185" s="12">
        <v>53</v>
      </c>
      <c r="BJ185" s="12">
        <v>55</v>
      </c>
      <c r="BK185" s="12">
        <v>48</v>
      </c>
      <c r="BL185" s="12">
        <v>46</v>
      </c>
      <c r="BM185" s="12">
        <v>43</v>
      </c>
      <c r="BN185" s="12">
        <v>55</v>
      </c>
      <c r="BO185" s="12">
        <v>57</v>
      </c>
      <c r="BP185" s="12">
        <v>52</v>
      </c>
      <c r="BQ185" s="12">
        <v>43</v>
      </c>
      <c r="BR185" s="12">
        <v>41</v>
      </c>
      <c r="BS185" s="12">
        <v>40</v>
      </c>
      <c r="BT185" s="12">
        <v>43</v>
      </c>
      <c r="BU185" s="12">
        <v>44</v>
      </c>
      <c r="BV185" s="12">
        <v>44</v>
      </c>
      <c r="BW185" s="12">
        <v>52</v>
      </c>
      <c r="BX185" s="12">
        <v>43</v>
      </c>
      <c r="BY185" s="12">
        <v>48</v>
      </c>
      <c r="BZ185" s="12">
        <v>53</v>
      </c>
      <c r="CA185" s="12">
        <v>64</v>
      </c>
      <c r="CB185" s="12">
        <v>58</v>
      </c>
      <c r="CC185" s="12">
        <v>50</v>
      </c>
      <c r="CD185" s="12">
        <v>45</v>
      </c>
      <c r="CE185" s="12">
        <v>50</v>
      </c>
      <c r="CF185" s="12">
        <v>50</v>
      </c>
      <c r="CG185" s="12">
        <v>47</v>
      </c>
      <c r="CH185" s="12">
        <v>60</v>
      </c>
      <c r="CI185" s="12">
        <v>41</v>
      </c>
      <c r="CJ185" s="12">
        <v>38</v>
      </c>
      <c r="CK185" s="12">
        <v>37</v>
      </c>
      <c r="CL185" s="12">
        <v>47</v>
      </c>
      <c r="CM185" s="12">
        <v>58</v>
      </c>
      <c r="CN185" s="12">
        <v>27</v>
      </c>
      <c r="CO185" s="12">
        <v>31</v>
      </c>
      <c r="CP185" s="12">
        <v>25</v>
      </c>
      <c r="CQ185" s="12">
        <v>44</v>
      </c>
      <c r="CR185" s="12">
        <v>36</v>
      </c>
      <c r="CS185" s="12">
        <v>32</v>
      </c>
      <c r="CT185" s="12">
        <v>80</v>
      </c>
      <c r="CU185" s="12">
        <v>60</v>
      </c>
      <c r="CV185" s="12">
        <v>51</v>
      </c>
      <c r="CW185" s="12">
        <v>60</v>
      </c>
      <c r="CX185" s="12">
        <v>44</v>
      </c>
      <c r="CY185" s="12">
        <v>42</v>
      </c>
      <c r="CZ185" s="12">
        <v>48</v>
      </c>
      <c r="DA185" s="12" t="s">
        <v>78</v>
      </c>
      <c r="DB185" s="12">
        <v>57</v>
      </c>
      <c r="DC185" s="12">
        <v>74</v>
      </c>
      <c r="DD185" s="12" t="s">
        <v>78</v>
      </c>
      <c r="DE185" s="12" t="s">
        <v>78</v>
      </c>
      <c r="DF185" s="12" t="s">
        <v>78</v>
      </c>
      <c r="DG185" s="12">
        <v>54</v>
      </c>
      <c r="DH185" s="12">
        <v>41</v>
      </c>
      <c r="DI185" s="12">
        <v>48</v>
      </c>
      <c r="DJ185" s="12">
        <v>44</v>
      </c>
      <c r="DK185" s="12">
        <v>37</v>
      </c>
      <c r="DL185" s="12">
        <v>33</v>
      </c>
      <c r="DM185" s="12">
        <v>46</v>
      </c>
      <c r="DN185" s="12">
        <v>77</v>
      </c>
      <c r="DO185" s="12">
        <v>85</v>
      </c>
      <c r="DP185" s="12">
        <v>70</v>
      </c>
      <c r="DQ185" s="12">
        <v>67</v>
      </c>
      <c r="DR185" s="12">
        <v>63</v>
      </c>
      <c r="DS185" s="12">
        <v>67</v>
      </c>
      <c r="DT185" s="12">
        <v>41</v>
      </c>
      <c r="DU185" s="12">
        <v>49</v>
      </c>
      <c r="DV185" s="12">
        <v>80</v>
      </c>
      <c r="DW185" s="12">
        <v>97</v>
      </c>
      <c r="DX185" s="12">
        <v>85</v>
      </c>
      <c r="DY185" s="12">
        <v>82</v>
      </c>
      <c r="DZ185" s="12">
        <v>60</v>
      </c>
      <c r="EA185" s="12">
        <v>69</v>
      </c>
      <c r="EB185" s="12">
        <v>80</v>
      </c>
      <c r="EC185" s="12">
        <v>86</v>
      </c>
      <c r="ED185" s="12">
        <v>70</v>
      </c>
      <c r="EE185" s="12">
        <v>86</v>
      </c>
      <c r="EF185" s="12">
        <v>68</v>
      </c>
      <c r="EG185" s="12">
        <v>53</v>
      </c>
      <c r="EH185" s="12">
        <v>37</v>
      </c>
      <c r="EI185" s="12">
        <v>45</v>
      </c>
      <c r="EJ185" s="12">
        <v>42</v>
      </c>
      <c r="EK185" s="12">
        <v>51</v>
      </c>
      <c r="EL185" s="12">
        <v>41</v>
      </c>
      <c r="EM185" s="12">
        <v>37</v>
      </c>
      <c r="EN185" s="12">
        <v>59</v>
      </c>
      <c r="EO185" s="12">
        <v>74</v>
      </c>
      <c r="EP185" s="12">
        <v>65</v>
      </c>
      <c r="EQ185" s="12">
        <v>59</v>
      </c>
      <c r="ER185" s="12">
        <v>46</v>
      </c>
      <c r="ES185" s="12">
        <v>38</v>
      </c>
      <c r="ET185" s="12">
        <v>32</v>
      </c>
      <c r="EU185" s="12">
        <v>53</v>
      </c>
      <c r="EV185" s="12">
        <v>74</v>
      </c>
      <c r="EW185" s="12">
        <v>53</v>
      </c>
      <c r="EX185" s="12">
        <v>60</v>
      </c>
      <c r="EY185" s="12">
        <v>66</v>
      </c>
      <c r="EZ185" s="12">
        <v>59</v>
      </c>
      <c r="FA185" s="12">
        <v>56</v>
      </c>
      <c r="FB185" s="12">
        <v>45</v>
      </c>
      <c r="FC185" s="12">
        <v>37</v>
      </c>
      <c r="FD185" s="12">
        <v>47</v>
      </c>
      <c r="FE185" s="12">
        <v>58</v>
      </c>
      <c r="FF185" s="12">
        <v>52</v>
      </c>
      <c r="FG185" s="12">
        <v>47</v>
      </c>
      <c r="FH185" s="12">
        <v>31</v>
      </c>
      <c r="FI185" s="12">
        <v>45</v>
      </c>
      <c r="FJ185" s="12">
        <v>45</v>
      </c>
      <c r="FK185" s="12">
        <v>39</v>
      </c>
      <c r="FL185" s="12">
        <v>48</v>
      </c>
      <c r="FM185" s="12">
        <v>37</v>
      </c>
      <c r="FN185" s="12">
        <v>36</v>
      </c>
      <c r="FO185" s="12">
        <v>47</v>
      </c>
      <c r="FP185" s="12">
        <v>56</v>
      </c>
      <c r="FQ185" s="12">
        <v>44</v>
      </c>
      <c r="FR185" s="12">
        <v>57</v>
      </c>
      <c r="FS185" s="12">
        <v>65</v>
      </c>
      <c r="FT185" s="12">
        <v>64</v>
      </c>
      <c r="FU185" s="12">
        <v>51</v>
      </c>
      <c r="FV185" s="12">
        <v>49</v>
      </c>
      <c r="FW185" s="12">
        <v>55</v>
      </c>
      <c r="FX185" s="12">
        <v>54</v>
      </c>
      <c r="FY185" s="12">
        <v>55</v>
      </c>
      <c r="FZ185" s="12" t="s">
        <v>78</v>
      </c>
      <c r="GA185" s="12" t="s">
        <v>78</v>
      </c>
      <c r="GB185" s="12">
        <v>58</v>
      </c>
      <c r="GC185" s="12">
        <v>34</v>
      </c>
      <c r="GD185" s="12">
        <v>29</v>
      </c>
      <c r="GE185" s="12">
        <v>52</v>
      </c>
      <c r="GF185" s="12">
        <v>48</v>
      </c>
      <c r="GG185" s="12" t="s">
        <v>78</v>
      </c>
      <c r="GH185" s="12" t="s">
        <v>78</v>
      </c>
      <c r="GI185" s="12" t="s">
        <v>78</v>
      </c>
      <c r="GJ185" s="12" t="s">
        <v>78</v>
      </c>
      <c r="GK185" s="12" t="s">
        <v>78</v>
      </c>
      <c r="GL185" s="12" t="s">
        <v>78</v>
      </c>
      <c r="GM185" s="12" t="s">
        <v>78</v>
      </c>
      <c r="GN185" s="12" t="s">
        <v>78</v>
      </c>
      <c r="GO185" s="12">
        <v>46</v>
      </c>
      <c r="GP185" s="12">
        <v>41</v>
      </c>
      <c r="GQ185" s="12">
        <v>36</v>
      </c>
      <c r="GR185" s="12">
        <v>40</v>
      </c>
      <c r="GS185" s="12">
        <v>39</v>
      </c>
      <c r="GT185" s="12">
        <v>55</v>
      </c>
      <c r="GU185" s="12">
        <v>41</v>
      </c>
      <c r="GV185" s="12">
        <v>41</v>
      </c>
      <c r="GW185" s="12">
        <v>38</v>
      </c>
      <c r="GX185" s="12">
        <v>45</v>
      </c>
      <c r="GY185" s="12">
        <v>47</v>
      </c>
      <c r="GZ185" s="12">
        <v>39</v>
      </c>
      <c r="HA185" s="12">
        <v>37</v>
      </c>
      <c r="HB185" s="12">
        <v>40</v>
      </c>
      <c r="HC185" s="12">
        <v>33</v>
      </c>
      <c r="HD185" s="12">
        <v>46</v>
      </c>
      <c r="HE185" s="12">
        <v>35</v>
      </c>
      <c r="HF185" s="12">
        <v>36</v>
      </c>
      <c r="HG185" s="12">
        <v>47</v>
      </c>
      <c r="HH185" s="12">
        <v>50</v>
      </c>
      <c r="HI185" s="12">
        <v>51</v>
      </c>
      <c r="HJ185" s="12">
        <v>43</v>
      </c>
      <c r="HK185" s="12">
        <v>28</v>
      </c>
      <c r="HL185" s="12">
        <v>44</v>
      </c>
      <c r="HM185" s="12">
        <v>39</v>
      </c>
      <c r="HN185" s="12">
        <v>40</v>
      </c>
      <c r="HO185" s="12">
        <v>30</v>
      </c>
      <c r="HP185" s="12">
        <v>31</v>
      </c>
      <c r="HQ185" s="12">
        <v>60</v>
      </c>
      <c r="HR185" s="12">
        <v>50</v>
      </c>
      <c r="HS185" s="12">
        <v>31</v>
      </c>
      <c r="HT185" s="12">
        <v>24</v>
      </c>
      <c r="HU185" s="12" t="s">
        <v>78</v>
      </c>
      <c r="HV185" s="12" t="s">
        <v>78</v>
      </c>
      <c r="HW185" s="12">
        <v>33</v>
      </c>
      <c r="HX185" s="12">
        <v>37</v>
      </c>
      <c r="HY185" s="12">
        <v>37</v>
      </c>
      <c r="HZ185" s="12">
        <v>40</v>
      </c>
      <c r="IA185" s="12">
        <v>36</v>
      </c>
      <c r="IB185" s="12">
        <v>35</v>
      </c>
      <c r="IC185" s="12">
        <v>36</v>
      </c>
      <c r="ID185" s="12">
        <v>43</v>
      </c>
      <c r="IE185" s="12">
        <v>38</v>
      </c>
      <c r="IF185" s="12">
        <v>34</v>
      </c>
      <c r="IG185" s="12">
        <v>37</v>
      </c>
      <c r="IH185" s="12">
        <v>43</v>
      </c>
      <c r="II185" s="12">
        <v>49</v>
      </c>
      <c r="IJ185" s="12">
        <v>52</v>
      </c>
      <c r="IK185" s="12">
        <v>52</v>
      </c>
      <c r="IL185" s="12">
        <v>38</v>
      </c>
      <c r="IM185" s="12">
        <v>49</v>
      </c>
      <c r="IN185" s="12">
        <v>41</v>
      </c>
      <c r="IO185" s="12">
        <v>27</v>
      </c>
      <c r="IP185" s="12">
        <v>23</v>
      </c>
      <c r="IQ185" s="17">
        <v>22</v>
      </c>
      <c r="IR185" s="26">
        <f t="shared" si="63"/>
        <v>97</v>
      </c>
      <c r="IU185" s="7"/>
    </row>
    <row r="186" spans="1:255" ht="12.75" customHeight="1" x14ac:dyDescent="0.2">
      <c r="A186" s="26">
        <v>2012</v>
      </c>
      <c r="B186" s="26">
        <v>100051002</v>
      </c>
      <c r="C186" s="88">
        <f>INDEX(Sites!$A:$N,MATCH($B186,Sites!$A:$A,0),2)</f>
        <v>38.6539</v>
      </c>
      <c r="D186" s="26" t="str">
        <f>INDEX(Sites!$A:$N,MATCH($B186,Sites!$A:$A,0),4)</f>
        <v>DE</v>
      </c>
      <c r="E186" s="26" t="str">
        <f>INDEX(Sites!$A:$N,MATCH($B186,Sites!$A:$A,0),10)</f>
        <v>0.0</v>
      </c>
      <c r="F186" s="148" t="str">
        <f>INDEX(Sites!$A:$N,MATCH($B186,Sites!$A:$A,0),6)</f>
        <v>Sussex (SEAFORD)</v>
      </c>
      <c r="G186" s="18">
        <v>42</v>
      </c>
      <c r="H186" s="12">
        <v>34</v>
      </c>
      <c r="I186" s="12">
        <v>29</v>
      </c>
      <c r="J186" s="12">
        <v>37</v>
      </c>
      <c r="K186" s="12">
        <v>35</v>
      </c>
      <c r="L186" s="12">
        <v>41</v>
      </c>
      <c r="M186" s="12">
        <v>47</v>
      </c>
      <c r="N186" s="12">
        <v>40</v>
      </c>
      <c r="O186" s="12">
        <v>38</v>
      </c>
      <c r="P186" s="12">
        <v>42</v>
      </c>
      <c r="Q186" s="12">
        <v>47</v>
      </c>
      <c r="R186" s="12">
        <v>49</v>
      </c>
      <c r="S186" s="12">
        <v>43</v>
      </c>
      <c r="T186" s="12">
        <v>52</v>
      </c>
      <c r="U186" s="12">
        <v>43</v>
      </c>
      <c r="V186" s="12">
        <v>34</v>
      </c>
      <c r="W186" s="12">
        <v>39</v>
      </c>
      <c r="X186" s="12">
        <v>40</v>
      </c>
      <c r="Y186" s="12">
        <v>39</v>
      </c>
      <c r="Z186" s="12">
        <v>40</v>
      </c>
      <c r="AA186" s="12">
        <v>31</v>
      </c>
      <c r="AB186" s="12">
        <v>44</v>
      </c>
      <c r="AC186" s="12">
        <v>52</v>
      </c>
      <c r="AD186" s="12">
        <v>36</v>
      </c>
      <c r="AE186" s="12">
        <v>30</v>
      </c>
      <c r="AF186" s="12">
        <v>42</v>
      </c>
      <c r="AG186" s="12">
        <v>43</v>
      </c>
      <c r="AH186" s="12">
        <v>54</v>
      </c>
      <c r="AI186" s="12">
        <v>38</v>
      </c>
      <c r="AJ186" s="12">
        <v>37</v>
      </c>
      <c r="AK186" s="12">
        <v>41</v>
      </c>
      <c r="AL186" s="12">
        <v>42</v>
      </c>
      <c r="AM186" s="12">
        <v>47</v>
      </c>
      <c r="AN186" s="12">
        <v>49</v>
      </c>
      <c r="AO186" s="12">
        <v>58</v>
      </c>
      <c r="AP186" s="12">
        <v>40</v>
      </c>
      <c r="AQ186" s="12">
        <v>49</v>
      </c>
      <c r="AR186" s="12">
        <v>53</v>
      </c>
      <c r="AS186" s="12">
        <v>63</v>
      </c>
      <c r="AT186" s="12">
        <v>53</v>
      </c>
      <c r="AU186" s="12">
        <v>58</v>
      </c>
      <c r="AV186" s="12">
        <v>36</v>
      </c>
      <c r="AW186" s="12">
        <v>39</v>
      </c>
      <c r="AX186" s="12">
        <v>49</v>
      </c>
      <c r="AY186" s="12">
        <v>60</v>
      </c>
      <c r="AZ186" s="12">
        <v>61</v>
      </c>
      <c r="BA186" s="12">
        <v>53</v>
      </c>
      <c r="BB186" s="12">
        <v>57</v>
      </c>
      <c r="BC186" s="12">
        <v>35</v>
      </c>
      <c r="BD186" s="12">
        <v>52</v>
      </c>
      <c r="BE186" s="12">
        <v>48</v>
      </c>
      <c r="BF186" s="12">
        <v>49</v>
      </c>
      <c r="BG186" s="12">
        <v>28</v>
      </c>
      <c r="BH186" s="12">
        <v>33</v>
      </c>
      <c r="BI186" s="12">
        <v>52</v>
      </c>
      <c r="BJ186" s="12">
        <v>55</v>
      </c>
      <c r="BK186" s="12">
        <v>45</v>
      </c>
      <c r="BL186" s="12">
        <v>47</v>
      </c>
      <c r="BM186" s="12">
        <v>40</v>
      </c>
      <c r="BN186" s="12">
        <v>55</v>
      </c>
      <c r="BO186" s="12">
        <v>54</v>
      </c>
      <c r="BP186" s="12">
        <v>51</v>
      </c>
      <c r="BQ186" s="12">
        <v>36</v>
      </c>
      <c r="BR186" s="12">
        <v>42</v>
      </c>
      <c r="BS186" s="12">
        <v>47</v>
      </c>
      <c r="BT186" s="12">
        <v>43</v>
      </c>
      <c r="BU186" s="12">
        <v>43</v>
      </c>
      <c r="BV186" s="12">
        <v>44</v>
      </c>
      <c r="BW186" s="12">
        <v>52</v>
      </c>
      <c r="BX186" s="12">
        <v>43</v>
      </c>
      <c r="BY186" s="12">
        <v>47</v>
      </c>
      <c r="BZ186" s="12">
        <v>52</v>
      </c>
      <c r="CA186" s="12">
        <v>63</v>
      </c>
      <c r="CB186" s="12">
        <v>56</v>
      </c>
      <c r="CC186" s="12">
        <v>48</v>
      </c>
      <c r="CD186" s="12">
        <v>46</v>
      </c>
      <c r="CE186" s="12">
        <v>55</v>
      </c>
      <c r="CF186" s="12">
        <v>53</v>
      </c>
      <c r="CG186" s="12">
        <v>50</v>
      </c>
      <c r="CH186" s="12">
        <v>63</v>
      </c>
      <c r="CI186" s="12">
        <v>36</v>
      </c>
      <c r="CJ186" s="12">
        <v>41</v>
      </c>
      <c r="CK186" s="12">
        <v>34</v>
      </c>
      <c r="CL186" s="12">
        <v>42</v>
      </c>
      <c r="CM186" s="12">
        <v>53</v>
      </c>
      <c r="CN186" s="12">
        <v>29</v>
      </c>
      <c r="CO186" s="12">
        <v>34</v>
      </c>
      <c r="CP186" s="12">
        <v>22</v>
      </c>
      <c r="CQ186" s="12">
        <v>38</v>
      </c>
      <c r="CR186" s="12">
        <v>38</v>
      </c>
      <c r="CS186" s="12">
        <v>36</v>
      </c>
      <c r="CT186" s="12">
        <v>72</v>
      </c>
      <c r="CU186" s="12">
        <v>57</v>
      </c>
      <c r="CV186" s="12">
        <v>52</v>
      </c>
      <c r="CW186" s="12">
        <v>59</v>
      </c>
      <c r="CX186" s="12">
        <v>40</v>
      </c>
      <c r="CY186" s="12">
        <v>40</v>
      </c>
      <c r="CZ186" s="12">
        <v>43</v>
      </c>
      <c r="DA186" s="12">
        <v>51</v>
      </c>
      <c r="DB186" s="12">
        <v>59</v>
      </c>
      <c r="DC186" s="12">
        <v>73</v>
      </c>
      <c r="DD186" s="12">
        <v>83</v>
      </c>
      <c r="DE186" s="12">
        <v>63</v>
      </c>
      <c r="DF186" s="12">
        <v>35</v>
      </c>
      <c r="DG186" s="12">
        <v>52</v>
      </c>
      <c r="DH186" s="12">
        <v>40</v>
      </c>
      <c r="DI186" s="12">
        <v>44</v>
      </c>
      <c r="DJ186" s="12">
        <v>42</v>
      </c>
      <c r="DK186" s="12">
        <v>37</v>
      </c>
      <c r="DL186" s="12">
        <v>35</v>
      </c>
      <c r="DM186" s="12">
        <v>48</v>
      </c>
      <c r="DN186" s="12">
        <v>80</v>
      </c>
      <c r="DO186" s="12">
        <v>90</v>
      </c>
      <c r="DP186" s="12">
        <v>67</v>
      </c>
      <c r="DQ186" s="12">
        <v>60</v>
      </c>
      <c r="DR186" s="12">
        <v>67</v>
      </c>
      <c r="DS186" s="12">
        <v>69</v>
      </c>
      <c r="DT186" s="12">
        <v>43</v>
      </c>
      <c r="DU186" s="12">
        <v>52</v>
      </c>
      <c r="DV186" s="12">
        <v>77</v>
      </c>
      <c r="DW186" s="12">
        <v>105</v>
      </c>
      <c r="DX186" s="12">
        <v>81</v>
      </c>
      <c r="DY186" s="12">
        <v>84</v>
      </c>
      <c r="DZ186" s="12">
        <v>56</v>
      </c>
      <c r="EA186" s="12">
        <v>73</v>
      </c>
      <c r="EB186" s="12">
        <v>82</v>
      </c>
      <c r="EC186" s="12">
        <v>86</v>
      </c>
      <c r="ED186" s="12">
        <v>61</v>
      </c>
      <c r="EE186" s="12">
        <v>84</v>
      </c>
      <c r="EF186" s="12">
        <v>76</v>
      </c>
      <c r="EG186" s="12">
        <v>46</v>
      </c>
      <c r="EH186" s="12">
        <v>55</v>
      </c>
      <c r="EI186" s="12">
        <v>45</v>
      </c>
      <c r="EJ186" s="12">
        <v>47</v>
      </c>
      <c r="EK186" s="12">
        <v>62</v>
      </c>
      <c r="EL186" s="12">
        <v>41</v>
      </c>
      <c r="EM186" s="12">
        <v>35</v>
      </c>
      <c r="EN186" s="12">
        <v>69</v>
      </c>
      <c r="EO186" s="12">
        <v>81</v>
      </c>
      <c r="EP186" s="12">
        <v>65</v>
      </c>
      <c r="EQ186" s="12">
        <v>69</v>
      </c>
      <c r="ER186" s="12">
        <v>38</v>
      </c>
      <c r="ES186" s="12">
        <v>33</v>
      </c>
      <c r="ET186" s="12">
        <v>39</v>
      </c>
      <c r="EU186" s="12">
        <v>53</v>
      </c>
      <c r="EV186" s="12">
        <v>72</v>
      </c>
      <c r="EW186" s="12">
        <v>50</v>
      </c>
      <c r="EX186" s="12">
        <v>58</v>
      </c>
      <c r="EY186" s="12">
        <v>70</v>
      </c>
      <c r="EZ186" s="12">
        <v>63</v>
      </c>
      <c r="FA186" s="12">
        <v>57</v>
      </c>
      <c r="FB186" s="12">
        <v>51</v>
      </c>
      <c r="FC186" s="12">
        <v>41</v>
      </c>
      <c r="FD186" s="12">
        <v>45</v>
      </c>
      <c r="FE186" s="12">
        <v>57</v>
      </c>
      <c r="FF186" s="12">
        <v>59</v>
      </c>
      <c r="FG186" s="12">
        <v>54</v>
      </c>
      <c r="FH186" s="12">
        <v>31</v>
      </c>
      <c r="FI186" s="12">
        <v>53</v>
      </c>
      <c r="FJ186" s="12">
        <v>40</v>
      </c>
      <c r="FK186" s="12">
        <v>58</v>
      </c>
      <c r="FL186" s="12">
        <v>47</v>
      </c>
      <c r="FM186" s="12">
        <v>42</v>
      </c>
      <c r="FN186" s="12">
        <v>42</v>
      </c>
      <c r="FO186" s="12">
        <v>46</v>
      </c>
      <c r="FP186" s="12">
        <v>49</v>
      </c>
      <c r="FQ186" s="12">
        <v>46</v>
      </c>
      <c r="FR186" s="12">
        <v>56</v>
      </c>
      <c r="FS186" s="12">
        <v>64</v>
      </c>
      <c r="FT186" s="12">
        <v>64</v>
      </c>
      <c r="FU186" s="12">
        <v>52</v>
      </c>
      <c r="FV186" s="12">
        <v>50</v>
      </c>
      <c r="FW186" s="12">
        <v>50</v>
      </c>
      <c r="FX186" s="12">
        <v>55</v>
      </c>
      <c r="FY186" s="12">
        <v>58</v>
      </c>
      <c r="FZ186" s="12">
        <v>72</v>
      </c>
      <c r="GA186" s="12">
        <v>61</v>
      </c>
      <c r="GB186" s="12">
        <v>50</v>
      </c>
      <c r="GC186" s="12">
        <v>33</v>
      </c>
      <c r="GD186" s="12">
        <v>24</v>
      </c>
      <c r="GE186" s="12">
        <v>54</v>
      </c>
      <c r="GF186" s="12">
        <v>46</v>
      </c>
      <c r="GG186" s="12">
        <v>54</v>
      </c>
      <c r="GH186" s="12">
        <v>76</v>
      </c>
      <c r="GI186" s="12">
        <v>60</v>
      </c>
      <c r="GJ186" s="12">
        <v>40</v>
      </c>
      <c r="GK186" s="12">
        <v>39</v>
      </c>
      <c r="GL186" s="12">
        <v>33</v>
      </c>
      <c r="GM186" s="12">
        <v>38</v>
      </c>
      <c r="GN186" s="12">
        <v>38</v>
      </c>
      <c r="GO186" s="12">
        <v>44</v>
      </c>
      <c r="GP186" s="12">
        <v>43</v>
      </c>
      <c r="GQ186" s="12">
        <v>36</v>
      </c>
      <c r="GR186" s="12">
        <v>41</v>
      </c>
      <c r="GS186" s="12">
        <v>39</v>
      </c>
      <c r="GT186" s="12">
        <v>55</v>
      </c>
      <c r="GU186" s="12">
        <v>44</v>
      </c>
      <c r="GV186" s="12">
        <v>42</v>
      </c>
      <c r="GW186" s="12">
        <v>35</v>
      </c>
      <c r="GX186" s="12">
        <v>48</v>
      </c>
      <c r="GY186" s="12">
        <v>41</v>
      </c>
      <c r="GZ186" s="12">
        <v>36</v>
      </c>
      <c r="HA186" s="12">
        <v>36</v>
      </c>
      <c r="HB186" s="12">
        <v>45</v>
      </c>
      <c r="HC186" s="12">
        <v>45</v>
      </c>
      <c r="HD186" s="12">
        <v>47</v>
      </c>
      <c r="HE186" s="12">
        <v>34</v>
      </c>
      <c r="HF186" s="12">
        <v>39</v>
      </c>
      <c r="HG186" s="12">
        <v>50</v>
      </c>
      <c r="HH186" s="12">
        <v>51</v>
      </c>
      <c r="HI186" s="12">
        <v>52</v>
      </c>
      <c r="HJ186" s="12">
        <v>50</v>
      </c>
      <c r="HK186" s="12">
        <v>31</v>
      </c>
      <c r="HL186" s="12">
        <v>46</v>
      </c>
      <c r="HM186" s="12">
        <v>39</v>
      </c>
      <c r="HN186" s="12">
        <v>32</v>
      </c>
      <c r="HO186" s="12">
        <v>31</v>
      </c>
      <c r="HP186" s="12">
        <v>33</v>
      </c>
      <c r="HQ186" s="12">
        <v>61</v>
      </c>
      <c r="HR186" s="12">
        <v>50</v>
      </c>
      <c r="HS186" s="12">
        <v>25</v>
      </c>
      <c r="HT186" s="12">
        <v>20</v>
      </c>
      <c r="HU186" s="12">
        <v>17</v>
      </c>
      <c r="HV186" s="12">
        <v>39</v>
      </c>
      <c r="HW186" s="12">
        <v>33</v>
      </c>
      <c r="HX186" s="12">
        <v>37</v>
      </c>
      <c r="HY186" s="12">
        <v>34</v>
      </c>
      <c r="HZ186" s="12">
        <v>39</v>
      </c>
      <c r="IA186" s="12">
        <v>32</v>
      </c>
      <c r="IB186" s="12">
        <v>31</v>
      </c>
      <c r="IC186" s="12">
        <v>35</v>
      </c>
      <c r="ID186" s="12">
        <v>40</v>
      </c>
      <c r="IE186" s="12">
        <v>34</v>
      </c>
      <c r="IF186" s="12">
        <v>39</v>
      </c>
      <c r="IG186" s="12">
        <v>35</v>
      </c>
      <c r="IH186" s="12">
        <v>39</v>
      </c>
      <c r="II186" s="12">
        <v>50</v>
      </c>
      <c r="IJ186" s="12">
        <v>52</v>
      </c>
      <c r="IK186" s="12">
        <v>50</v>
      </c>
      <c r="IL186" s="12">
        <v>36</v>
      </c>
      <c r="IM186" s="12">
        <v>44</v>
      </c>
      <c r="IN186" s="12">
        <v>34</v>
      </c>
      <c r="IO186" s="12">
        <v>25</v>
      </c>
      <c r="IP186" s="12">
        <v>22</v>
      </c>
      <c r="IQ186" s="17">
        <v>21</v>
      </c>
      <c r="IR186" s="26">
        <f t="shared" si="63"/>
        <v>105</v>
      </c>
      <c r="IU186" s="7"/>
    </row>
    <row r="187" spans="1:255" ht="12.75" customHeight="1" x14ac:dyDescent="0.2">
      <c r="A187" s="26">
        <v>2012</v>
      </c>
      <c r="B187" s="26">
        <v>240150003</v>
      </c>
      <c r="C187" s="88">
        <f>INDEX(Sites!$A:$N,MATCH($B187,Sites!$A:$A,0),2)</f>
        <v>39.701444000000002</v>
      </c>
      <c r="D187" s="26" t="str">
        <f>INDEX(Sites!$A:$N,MATCH($B187,Sites!$A:$A,0),4)</f>
        <v>MD</v>
      </c>
      <c r="E187" s="26" t="str">
        <f>INDEX(Sites!$A:$N,MATCH($B187,Sites!$A:$A,0),10)</f>
        <v>128.0</v>
      </c>
      <c r="F187" s="148" t="str">
        <f>INDEX(Sites!$A:$N,MATCH($B187,Sites!$A:$A,0),6)</f>
        <v>Cecil (Fair Hill)</v>
      </c>
      <c r="G187" s="18" t="s">
        <v>78</v>
      </c>
      <c r="H187" s="12" t="s">
        <v>78</v>
      </c>
      <c r="I187" s="12" t="s">
        <v>78</v>
      </c>
      <c r="J187" s="12" t="s">
        <v>78</v>
      </c>
      <c r="K187" s="12" t="s">
        <v>78</v>
      </c>
      <c r="L187" s="12" t="s">
        <v>78</v>
      </c>
      <c r="M187" s="12" t="s">
        <v>78</v>
      </c>
      <c r="N187" s="12" t="s">
        <v>78</v>
      </c>
      <c r="O187" s="12" t="s">
        <v>78</v>
      </c>
      <c r="P187" s="12" t="s">
        <v>78</v>
      </c>
      <c r="Q187" s="12" t="s">
        <v>78</v>
      </c>
      <c r="R187" s="12" t="s">
        <v>78</v>
      </c>
      <c r="S187" s="12" t="s">
        <v>78</v>
      </c>
      <c r="T187" s="12" t="s">
        <v>78</v>
      </c>
      <c r="U187" s="12" t="s">
        <v>78</v>
      </c>
      <c r="V187" s="12" t="s">
        <v>78</v>
      </c>
      <c r="W187" s="12" t="s">
        <v>78</v>
      </c>
      <c r="X187" s="12" t="s">
        <v>78</v>
      </c>
      <c r="Y187" s="12" t="s">
        <v>78</v>
      </c>
      <c r="Z187" s="12" t="s">
        <v>78</v>
      </c>
      <c r="AA187" s="12" t="s">
        <v>78</v>
      </c>
      <c r="AB187" s="12" t="s">
        <v>78</v>
      </c>
      <c r="AC187" s="12" t="s">
        <v>78</v>
      </c>
      <c r="AD187" s="12" t="s">
        <v>78</v>
      </c>
      <c r="AE187" s="12" t="s">
        <v>78</v>
      </c>
      <c r="AF187" s="12" t="s">
        <v>78</v>
      </c>
      <c r="AG187" s="12" t="s">
        <v>78</v>
      </c>
      <c r="AH187" s="12" t="s">
        <v>78</v>
      </c>
      <c r="AI187" s="12" t="s">
        <v>78</v>
      </c>
      <c r="AJ187" s="12" t="s">
        <v>78</v>
      </c>
      <c r="AK187" s="12" t="s">
        <v>78</v>
      </c>
      <c r="AL187" s="12">
        <v>46</v>
      </c>
      <c r="AM187" s="12">
        <v>52</v>
      </c>
      <c r="AN187" s="12" t="s">
        <v>78</v>
      </c>
      <c r="AO187" s="12" t="s">
        <v>78</v>
      </c>
      <c r="AP187" s="12">
        <v>42</v>
      </c>
      <c r="AQ187" s="12">
        <v>53</v>
      </c>
      <c r="AR187" s="12">
        <v>52</v>
      </c>
      <c r="AS187" s="12" t="s">
        <v>78</v>
      </c>
      <c r="AT187" s="12" t="s">
        <v>78</v>
      </c>
      <c r="AU187" s="12" t="s">
        <v>78</v>
      </c>
      <c r="AV187" s="12" t="s">
        <v>78</v>
      </c>
      <c r="AW187" s="12">
        <v>39</v>
      </c>
      <c r="AX187" s="12">
        <v>50</v>
      </c>
      <c r="AY187" s="12">
        <v>62</v>
      </c>
      <c r="AZ187" s="12">
        <v>75</v>
      </c>
      <c r="BA187" s="12">
        <v>63</v>
      </c>
      <c r="BB187" s="12">
        <v>50</v>
      </c>
      <c r="BC187" s="12">
        <v>38</v>
      </c>
      <c r="BD187" s="12">
        <v>56</v>
      </c>
      <c r="BE187" s="12">
        <v>51</v>
      </c>
      <c r="BF187" s="12">
        <v>55</v>
      </c>
      <c r="BG187" s="12">
        <v>31</v>
      </c>
      <c r="BH187" s="12">
        <v>35</v>
      </c>
      <c r="BI187" s="12">
        <v>56</v>
      </c>
      <c r="BJ187" s="12">
        <v>55</v>
      </c>
      <c r="BK187" s="12">
        <v>44</v>
      </c>
      <c r="BL187" s="12">
        <v>42</v>
      </c>
      <c r="BM187" s="12">
        <v>49</v>
      </c>
      <c r="BN187" s="12">
        <v>61</v>
      </c>
      <c r="BO187" s="12">
        <v>53</v>
      </c>
      <c r="BP187" s="12">
        <v>57</v>
      </c>
      <c r="BQ187" s="12">
        <v>36</v>
      </c>
      <c r="BR187" s="12">
        <v>37</v>
      </c>
      <c r="BS187" s="12">
        <v>41</v>
      </c>
      <c r="BT187" s="12">
        <v>48</v>
      </c>
      <c r="BU187" s="12">
        <v>42</v>
      </c>
      <c r="BV187" s="12">
        <v>38</v>
      </c>
      <c r="BW187" s="12">
        <v>49</v>
      </c>
      <c r="BX187" s="12">
        <v>51</v>
      </c>
      <c r="BY187" s="12">
        <v>46</v>
      </c>
      <c r="BZ187" s="12">
        <v>52</v>
      </c>
      <c r="CA187" s="12">
        <v>75</v>
      </c>
      <c r="CB187" s="12">
        <v>70</v>
      </c>
      <c r="CC187" s="12">
        <v>45</v>
      </c>
      <c r="CD187" s="12">
        <v>50</v>
      </c>
      <c r="CE187" s="12">
        <v>74</v>
      </c>
      <c r="CF187" s="12">
        <v>55</v>
      </c>
      <c r="CG187" s="12">
        <v>59</v>
      </c>
      <c r="CH187" s="12">
        <v>68</v>
      </c>
      <c r="CI187" s="12">
        <v>53</v>
      </c>
      <c r="CJ187" s="12">
        <v>33</v>
      </c>
      <c r="CK187" s="12">
        <v>39</v>
      </c>
      <c r="CL187" s="12">
        <v>43</v>
      </c>
      <c r="CM187" s="12">
        <v>56</v>
      </c>
      <c r="CN187" s="12">
        <v>39</v>
      </c>
      <c r="CO187" s="12">
        <v>43</v>
      </c>
      <c r="CP187" s="12">
        <v>40</v>
      </c>
      <c r="CQ187" s="12">
        <v>63</v>
      </c>
      <c r="CR187" s="12">
        <v>56</v>
      </c>
      <c r="CS187" s="12" t="s">
        <v>78</v>
      </c>
      <c r="CT187" s="12">
        <v>67</v>
      </c>
      <c r="CU187" s="12">
        <v>64</v>
      </c>
      <c r="CV187" s="12">
        <v>50</v>
      </c>
      <c r="CW187" s="12">
        <v>57</v>
      </c>
      <c r="CX187" s="12">
        <v>36</v>
      </c>
      <c r="CY187" s="12">
        <v>37</v>
      </c>
      <c r="CZ187" s="12">
        <v>42</v>
      </c>
      <c r="DA187" s="12">
        <v>52</v>
      </c>
      <c r="DB187" s="12">
        <v>53</v>
      </c>
      <c r="DC187" s="12">
        <v>73</v>
      </c>
      <c r="DD187" s="12">
        <v>87</v>
      </c>
      <c r="DE187" s="12">
        <v>64</v>
      </c>
      <c r="DF187" s="12">
        <v>39</v>
      </c>
      <c r="DG187" s="12">
        <v>47</v>
      </c>
      <c r="DH187" s="12">
        <v>58</v>
      </c>
      <c r="DI187" s="12">
        <v>59</v>
      </c>
      <c r="DJ187" s="12">
        <v>62</v>
      </c>
      <c r="DK187" s="12">
        <v>51</v>
      </c>
      <c r="DL187" s="12">
        <v>36</v>
      </c>
      <c r="DM187" s="12">
        <v>49</v>
      </c>
      <c r="DN187" s="12">
        <v>82</v>
      </c>
      <c r="DO187" s="12">
        <v>87</v>
      </c>
      <c r="DP187" s="12">
        <v>74</v>
      </c>
      <c r="DQ187" s="12">
        <v>57</v>
      </c>
      <c r="DR187" s="12">
        <v>65</v>
      </c>
      <c r="DS187" s="12">
        <v>58</v>
      </c>
      <c r="DT187" s="12">
        <v>41</v>
      </c>
      <c r="DU187" s="12">
        <v>45</v>
      </c>
      <c r="DV187" s="12">
        <v>84</v>
      </c>
      <c r="DW187" s="12">
        <v>94</v>
      </c>
      <c r="DX187" s="12">
        <v>76</v>
      </c>
      <c r="DY187" s="12">
        <v>73</v>
      </c>
      <c r="DZ187" s="12">
        <v>50</v>
      </c>
      <c r="EA187" s="12">
        <v>58</v>
      </c>
      <c r="EB187" s="12">
        <v>79</v>
      </c>
      <c r="EC187" s="12">
        <v>68</v>
      </c>
      <c r="ED187" s="12">
        <v>71</v>
      </c>
      <c r="EE187" s="12">
        <v>79</v>
      </c>
      <c r="EF187" s="12">
        <v>56</v>
      </c>
      <c r="EG187" s="12">
        <v>70</v>
      </c>
      <c r="EH187" s="12">
        <v>51</v>
      </c>
      <c r="EI187" s="12">
        <v>59</v>
      </c>
      <c r="EJ187" s="12">
        <v>62</v>
      </c>
      <c r="EK187" s="12">
        <v>71</v>
      </c>
      <c r="EL187" s="12">
        <v>58</v>
      </c>
      <c r="EM187" s="12">
        <v>54</v>
      </c>
      <c r="EN187" s="12">
        <v>67</v>
      </c>
      <c r="EO187" s="12">
        <v>88</v>
      </c>
      <c r="EP187" s="12">
        <v>72</v>
      </c>
      <c r="EQ187" s="12">
        <v>46</v>
      </c>
      <c r="ER187" s="12">
        <v>30</v>
      </c>
      <c r="ES187" s="12">
        <v>48</v>
      </c>
      <c r="ET187" s="12">
        <v>46</v>
      </c>
      <c r="EU187" s="12">
        <v>78</v>
      </c>
      <c r="EV187" s="12">
        <v>70</v>
      </c>
      <c r="EW187" s="12">
        <v>54</v>
      </c>
      <c r="EX187" s="12">
        <v>83</v>
      </c>
      <c r="EY187" s="12">
        <v>62</v>
      </c>
      <c r="EZ187" s="12">
        <v>59</v>
      </c>
      <c r="FA187" s="12">
        <v>52</v>
      </c>
      <c r="FB187" s="12">
        <v>58</v>
      </c>
      <c r="FC187" s="12">
        <v>55</v>
      </c>
      <c r="FD187" s="12">
        <v>52</v>
      </c>
      <c r="FE187" s="12">
        <v>69</v>
      </c>
      <c r="FF187" s="12">
        <v>66</v>
      </c>
      <c r="FG187" s="12">
        <v>53</v>
      </c>
      <c r="FH187" s="12">
        <v>48</v>
      </c>
      <c r="FI187" s="12">
        <v>60</v>
      </c>
      <c r="FJ187" s="12">
        <v>63</v>
      </c>
      <c r="FK187" s="12">
        <v>80</v>
      </c>
      <c r="FL187" s="12">
        <v>60</v>
      </c>
      <c r="FM187" s="12">
        <v>52</v>
      </c>
      <c r="FN187" s="12">
        <v>59</v>
      </c>
      <c r="FO187" s="12">
        <v>45</v>
      </c>
      <c r="FP187" s="12">
        <v>58</v>
      </c>
      <c r="FQ187" s="12">
        <v>49</v>
      </c>
      <c r="FR187" s="12">
        <v>57</v>
      </c>
      <c r="FS187" s="12">
        <v>61</v>
      </c>
      <c r="FT187" s="12">
        <v>67</v>
      </c>
      <c r="FU187" s="12">
        <v>45</v>
      </c>
      <c r="FV187" s="12">
        <v>35</v>
      </c>
      <c r="FW187" s="12">
        <v>50</v>
      </c>
      <c r="FX187" s="12" t="s">
        <v>78</v>
      </c>
      <c r="FY187" s="12">
        <v>67</v>
      </c>
      <c r="FZ187" s="12">
        <v>74</v>
      </c>
      <c r="GA187" s="12">
        <v>86</v>
      </c>
      <c r="GB187" s="12">
        <v>62</v>
      </c>
      <c r="GC187" s="12">
        <v>40</v>
      </c>
      <c r="GD187" s="12">
        <v>56</v>
      </c>
      <c r="GE187" s="12">
        <v>49</v>
      </c>
      <c r="GF187" s="12">
        <v>50</v>
      </c>
      <c r="GG187" s="12">
        <v>68</v>
      </c>
      <c r="GH187" s="12">
        <v>71</v>
      </c>
      <c r="GI187" s="12">
        <v>63</v>
      </c>
      <c r="GJ187" s="12">
        <v>54</v>
      </c>
      <c r="GK187" s="12">
        <v>38</v>
      </c>
      <c r="GL187" s="12">
        <v>40</v>
      </c>
      <c r="GM187" s="12">
        <v>38</v>
      </c>
      <c r="GN187" s="12">
        <v>40</v>
      </c>
      <c r="GO187" s="12">
        <v>60</v>
      </c>
      <c r="GP187" s="12">
        <v>47</v>
      </c>
      <c r="GQ187" s="12">
        <v>37</v>
      </c>
      <c r="GR187" s="12">
        <v>39</v>
      </c>
      <c r="GS187" s="12">
        <v>41</v>
      </c>
      <c r="GT187" s="12">
        <v>61</v>
      </c>
      <c r="GU187" s="12">
        <v>57</v>
      </c>
      <c r="GV187" s="12">
        <v>57</v>
      </c>
      <c r="GW187" s="12">
        <v>35</v>
      </c>
      <c r="GX187" s="12">
        <v>42</v>
      </c>
      <c r="GY187" s="12">
        <v>52</v>
      </c>
      <c r="GZ187" s="12">
        <v>35</v>
      </c>
      <c r="HA187" s="12">
        <v>37</v>
      </c>
      <c r="HB187" s="12">
        <v>47</v>
      </c>
      <c r="HC187" s="12">
        <v>50</v>
      </c>
      <c r="HD187" s="12">
        <v>55</v>
      </c>
      <c r="HE187" s="12">
        <v>34</v>
      </c>
      <c r="HF187" s="12">
        <v>39</v>
      </c>
      <c r="HG187" s="12">
        <v>53</v>
      </c>
      <c r="HH187" s="12">
        <v>56</v>
      </c>
      <c r="HI187" s="12">
        <v>39</v>
      </c>
      <c r="HJ187" s="12">
        <v>44</v>
      </c>
      <c r="HK187" s="12">
        <v>27</v>
      </c>
      <c r="HL187" s="12">
        <v>43</v>
      </c>
      <c r="HM187" s="12">
        <v>41</v>
      </c>
      <c r="HN187" s="12">
        <v>24</v>
      </c>
      <c r="HO187" s="12">
        <v>29</v>
      </c>
      <c r="HP187" s="12">
        <v>28</v>
      </c>
      <c r="HQ187" s="12">
        <v>61</v>
      </c>
      <c r="HR187" s="12">
        <v>40</v>
      </c>
      <c r="HS187" s="12">
        <v>19</v>
      </c>
      <c r="HT187" s="12">
        <v>18</v>
      </c>
      <c r="HU187" s="12">
        <v>18</v>
      </c>
      <c r="HV187" s="12">
        <v>40</v>
      </c>
      <c r="HW187" s="12">
        <v>34</v>
      </c>
      <c r="HX187" s="12">
        <v>33</v>
      </c>
      <c r="HY187" s="12">
        <v>33</v>
      </c>
      <c r="HZ187" s="12">
        <v>47</v>
      </c>
      <c r="IA187" s="12" t="s">
        <v>78</v>
      </c>
      <c r="IB187" s="12">
        <v>32</v>
      </c>
      <c r="IC187" s="12">
        <v>31</v>
      </c>
      <c r="ID187" s="12">
        <v>44</v>
      </c>
      <c r="IE187" s="12">
        <v>35</v>
      </c>
      <c r="IF187" s="12">
        <v>28</v>
      </c>
      <c r="IG187" s="12">
        <v>34</v>
      </c>
      <c r="IH187" s="12">
        <v>37</v>
      </c>
      <c r="II187" s="12">
        <v>31</v>
      </c>
      <c r="IJ187" s="12">
        <v>38</v>
      </c>
      <c r="IK187" s="12">
        <v>37</v>
      </c>
      <c r="IL187" s="12">
        <v>28</v>
      </c>
      <c r="IM187" s="12">
        <v>42</v>
      </c>
      <c r="IN187" s="12">
        <v>31</v>
      </c>
      <c r="IO187" s="12">
        <v>25</v>
      </c>
      <c r="IP187" s="12">
        <v>21</v>
      </c>
      <c r="IQ187" s="17">
        <v>17</v>
      </c>
      <c r="IR187" s="26">
        <f t="shared" si="63"/>
        <v>94</v>
      </c>
      <c r="IU187" s="7"/>
    </row>
    <row r="188" spans="1:255" ht="12.75" customHeight="1" x14ac:dyDescent="0.2">
      <c r="A188" s="26">
        <v>2012</v>
      </c>
      <c r="B188" s="26">
        <v>340071001</v>
      </c>
      <c r="C188" s="88">
        <f>INDEX(Sites!$A:$N,MATCH($B188,Sites!$A:$A,0),2)</f>
        <v>39.684249999999999</v>
      </c>
      <c r="D188" s="26" t="str">
        <f>INDEX(Sites!$A:$N,MATCH($B188,Sites!$A:$A,0),4)</f>
        <v>NJ</v>
      </c>
      <c r="E188" s="26" t="str">
        <f>INDEX(Sites!$A:$N,MATCH($B188,Sites!$A:$A,0),10)</f>
        <v>33.0</v>
      </c>
      <c r="F188" s="26" t="str">
        <f>INDEX(Sites!$A:$N,MATCH($B188,Sites!$A:$A,0),6)</f>
        <v>Ancora State Hospital</v>
      </c>
      <c r="G188" s="18" t="s">
        <v>78</v>
      </c>
      <c r="H188" s="12" t="s">
        <v>78</v>
      </c>
      <c r="I188" s="12" t="s">
        <v>78</v>
      </c>
      <c r="J188" s="12" t="s">
        <v>78</v>
      </c>
      <c r="K188" s="12" t="s">
        <v>78</v>
      </c>
      <c r="L188" s="12" t="s">
        <v>78</v>
      </c>
      <c r="M188" s="12" t="s">
        <v>78</v>
      </c>
      <c r="N188" s="12" t="s">
        <v>78</v>
      </c>
      <c r="O188" s="12" t="s">
        <v>78</v>
      </c>
      <c r="P188" s="12" t="s">
        <v>78</v>
      </c>
      <c r="Q188" s="12" t="s">
        <v>78</v>
      </c>
      <c r="R188" s="12" t="s">
        <v>78</v>
      </c>
      <c r="S188" s="12" t="s">
        <v>78</v>
      </c>
      <c r="T188" s="12" t="s">
        <v>78</v>
      </c>
      <c r="U188" s="12" t="s">
        <v>78</v>
      </c>
      <c r="V188" s="12" t="s">
        <v>78</v>
      </c>
      <c r="W188" s="12" t="s">
        <v>78</v>
      </c>
      <c r="X188" s="12" t="s">
        <v>78</v>
      </c>
      <c r="Y188" s="12" t="s">
        <v>78</v>
      </c>
      <c r="Z188" s="12" t="s">
        <v>78</v>
      </c>
      <c r="AA188" s="12">
        <v>38</v>
      </c>
      <c r="AB188" s="12">
        <v>42</v>
      </c>
      <c r="AC188" s="12">
        <v>57</v>
      </c>
      <c r="AD188" s="12">
        <v>40</v>
      </c>
      <c r="AE188" s="12">
        <v>38</v>
      </c>
      <c r="AF188" s="12">
        <v>45</v>
      </c>
      <c r="AG188" s="12">
        <v>40</v>
      </c>
      <c r="AH188" s="12" t="s">
        <v>78</v>
      </c>
      <c r="AI188" s="12">
        <v>31</v>
      </c>
      <c r="AJ188" s="12">
        <v>41</v>
      </c>
      <c r="AK188" s="12">
        <v>45</v>
      </c>
      <c r="AL188" s="12">
        <v>43</v>
      </c>
      <c r="AM188" s="12">
        <v>49</v>
      </c>
      <c r="AN188" s="12">
        <v>52</v>
      </c>
      <c r="AO188" s="12">
        <v>56</v>
      </c>
      <c r="AP188" s="12">
        <v>38</v>
      </c>
      <c r="AQ188" s="12">
        <v>50</v>
      </c>
      <c r="AR188" s="12">
        <v>54</v>
      </c>
      <c r="AS188" s="12">
        <v>61</v>
      </c>
      <c r="AT188" s="12">
        <v>55</v>
      </c>
      <c r="AU188" s="12">
        <v>54</v>
      </c>
      <c r="AV188" s="12">
        <v>33</v>
      </c>
      <c r="AW188" s="12">
        <v>39</v>
      </c>
      <c r="AX188" s="12">
        <v>48</v>
      </c>
      <c r="AY188" s="12">
        <v>63</v>
      </c>
      <c r="AZ188" s="12">
        <v>69</v>
      </c>
      <c r="BA188" s="12">
        <v>63</v>
      </c>
      <c r="BB188" s="12">
        <v>58</v>
      </c>
      <c r="BC188" s="12">
        <v>39</v>
      </c>
      <c r="BD188" s="12">
        <v>58</v>
      </c>
      <c r="BE188" s="12">
        <v>47</v>
      </c>
      <c r="BF188" s="12">
        <v>51</v>
      </c>
      <c r="BG188" s="12">
        <v>27</v>
      </c>
      <c r="BH188" s="12">
        <v>32</v>
      </c>
      <c r="BI188" s="12">
        <v>56</v>
      </c>
      <c r="BJ188" s="12">
        <v>57</v>
      </c>
      <c r="BK188" s="12">
        <v>47</v>
      </c>
      <c r="BL188" s="12">
        <v>38</v>
      </c>
      <c r="BM188" s="12">
        <v>49</v>
      </c>
      <c r="BN188" s="12">
        <v>61</v>
      </c>
      <c r="BO188" s="12">
        <v>55</v>
      </c>
      <c r="BP188" s="12">
        <v>51</v>
      </c>
      <c r="BQ188" s="12">
        <v>35</v>
      </c>
      <c r="BR188" s="12">
        <v>34</v>
      </c>
      <c r="BS188" s="12">
        <v>52</v>
      </c>
      <c r="BT188" s="12">
        <v>36</v>
      </c>
      <c r="BU188" s="12">
        <v>40</v>
      </c>
      <c r="BV188" s="12">
        <v>42</v>
      </c>
      <c r="BW188" s="12">
        <v>53</v>
      </c>
      <c r="BX188" s="12">
        <v>38</v>
      </c>
      <c r="BY188" s="12">
        <v>45</v>
      </c>
      <c r="BZ188" s="12">
        <v>52</v>
      </c>
      <c r="CA188" s="12">
        <v>73</v>
      </c>
      <c r="CB188" s="12">
        <v>64</v>
      </c>
      <c r="CC188" s="12">
        <v>47</v>
      </c>
      <c r="CD188" s="12">
        <v>43</v>
      </c>
      <c r="CE188" s="12">
        <v>54</v>
      </c>
      <c r="CF188" s="12">
        <v>52</v>
      </c>
      <c r="CG188" s="12">
        <v>47</v>
      </c>
      <c r="CH188" s="12">
        <v>60</v>
      </c>
      <c r="CI188" s="12">
        <v>40</v>
      </c>
      <c r="CJ188" s="12">
        <v>26</v>
      </c>
      <c r="CK188" s="12">
        <v>29</v>
      </c>
      <c r="CL188" s="12">
        <v>39</v>
      </c>
      <c r="CM188" s="12">
        <v>52</v>
      </c>
      <c r="CN188" s="12">
        <v>27</v>
      </c>
      <c r="CO188" s="12">
        <v>37</v>
      </c>
      <c r="CP188" s="12">
        <v>36</v>
      </c>
      <c r="CQ188" s="12">
        <v>64</v>
      </c>
      <c r="CR188" s="12">
        <v>45</v>
      </c>
      <c r="CS188" s="12">
        <v>44</v>
      </c>
      <c r="CT188" s="12">
        <v>74</v>
      </c>
      <c r="CU188" s="12">
        <v>62</v>
      </c>
      <c r="CV188" s="12">
        <v>52</v>
      </c>
      <c r="CW188" s="12">
        <v>59</v>
      </c>
      <c r="CX188" s="12">
        <v>37</v>
      </c>
      <c r="CY188" s="12">
        <v>37</v>
      </c>
      <c r="CZ188" s="12">
        <v>49</v>
      </c>
      <c r="DA188" s="12">
        <v>54</v>
      </c>
      <c r="DB188" s="12">
        <v>58</v>
      </c>
      <c r="DC188" s="12">
        <v>73</v>
      </c>
      <c r="DD188" s="12">
        <v>82</v>
      </c>
      <c r="DE188" s="12">
        <v>57</v>
      </c>
      <c r="DF188" s="12">
        <v>36</v>
      </c>
      <c r="DG188" s="12">
        <v>40</v>
      </c>
      <c r="DH188" s="12">
        <v>40</v>
      </c>
      <c r="DI188" s="12">
        <v>56</v>
      </c>
      <c r="DJ188" s="12">
        <v>45</v>
      </c>
      <c r="DK188" s="12">
        <v>39</v>
      </c>
      <c r="DL188" s="12">
        <v>35</v>
      </c>
      <c r="DM188" s="12">
        <v>44</v>
      </c>
      <c r="DN188" s="12">
        <v>92</v>
      </c>
      <c r="DO188" s="12">
        <v>97</v>
      </c>
      <c r="DP188" s="12">
        <v>82</v>
      </c>
      <c r="DQ188" s="12">
        <v>58</v>
      </c>
      <c r="DR188" s="12">
        <v>52</v>
      </c>
      <c r="DS188" s="12">
        <v>61</v>
      </c>
      <c r="DT188" s="12">
        <v>37</v>
      </c>
      <c r="DU188" s="12">
        <v>52</v>
      </c>
      <c r="DV188" s="12">
        <v>83</v>
      </c>
      <c r="DW188" s="12">
        <v>97</v>
      </c>
      <c r="DX188" s="12">
        <v>76</v>
      </c>
      <c r="DY188" s="12">
        <v>77</v>
      </c>
      <c r="DZ188" s="12">
        <v>57</v>
      </c>
      <c r="EA188" s="12">
        <v>65</v>
      </c>
      <c r="EB188" s="12">
        <v>80</v>
      </c>
      <c r="EC188" s="12">
        <v>75</v>
      </c>
      <c r="ED188" s="12">
        <v>93</v>
      </c>
      <c r="EE188" s="12">
        <v>90</v>
      </c>
      <c r="EF188" s="12">
        <v>58</v>
      </c>
      <c r="EG188" s="12">
        <v>36</v>
      </c>
      <c r="EH188" s="12">
        <v>46</v>
      </c>
      <c r="EI188" s="12">
        <v>46</v>
      </c>
      <c r="EJ188" s="12">
        <v>47</v>
      </c>
      <c r="EK188" s="12">
        <v>71</v>
      </c>
      <c r="EL188" s="12">
        <v>59</v>
      </c>
      <c r="EM188" s="12">
        <v>45</v>
      </c>
      <c r="EN188" s="12">
        <v>70</v>
      </c>
      <c r="EO188" s="12">
        <v>71</v>
      </c>
      <c r="EP188" s="12">
        <v>75</v>
      </c>
      <c r="EQ188" s="12">
        <v>34</v>
      </c>
      <c r="ER188" s="12">
        <v>35</v>
      </c>
      <c r="ES188" s="12">
        <v>30</v>
      </c>
      <c r="ET188" s="12">
        <v>46</v>
      </c>
      <c r="EU188" s="12">
        <v>60</v>
      </c>
      <c r="EV188" s="12">
        <v>74</v>
      </c>
      <c r="EW188" s="12">
        <v>58</v>
      </c>
      <c r="EX188" s="12">
        <v>70</v>
      </c>
      <c r="EY188" s="12">
        <v>69</v>
      </c>
      <c r="EZ188" s="12">
        <v>55</v>
      </c>
      <c r="FA188" s="12">
        <v>54</v>
      </c>
      <c r="FB188" s="12">
        <v>42</v>
      </c>
      <c r="FC188" s="12">
        <v>35</v>
      </c>
      <c r="FD188" s="12">
        <v>42</v>
      </c>
      <c r="FE188" s="12">
        <v>67</v>
      </c>
      <c r="FF188" s="12">
        <v>63</v>
      </c>
      <c r="FG188" s="12">
        <v>46</v>
      </c>
      <c r="FH188" s="12">
        <v>36</v>
      </c>
      <c r="FI188" s="12">
        <v>66</v>
      </c>
      <c r="FJ188" s="12">
        <v>54</v>
      </c>
      <c r="FK188" s="12">
        <v>51</v>
      </c>
      <c r="FL188" s="12">
        <v>67</v>
      </c>
      <c r="FM188" s="12">
        <v>43</v>
      </c>
      <c r="FN188" s="12">
        <v>44</v>
      </c>
      <c r="FO188" s="12">
        <v>51</v>
      </c>
      <c r="FP188" s="12">
        <v>62</v>
      </c>
      <c r="FQ188" s="12">
        <v>42</v>
      </c>
      <c r="FR188" s="12">
        <v>64</v>
      </c>
      <c r="FS188" s="12">
        <v>63</v>
      </c>
      <c r="FT188" s="12">
        <v>65</v>
      </c>
      <c r="FU188" s="12">
        <v>49</v>
      </c>
      <c r="FV188" s="12">
        <v>38</v>
      </c>
      <c r="FW188" s="12">
        <v>54</v>
      </c>
      <c r="FX188" s="12">
        <v>72</v>
      </c>
      <c r="FY188" s="12">
        <v>69</v>
      </c>
      <c r="FZ188" s="12">
        <v>70</v>
      </c>
      <c r="GA188" s="12">
        <v>71</v>
      </c>
      <c r="GB188" s="12">
        <v>55</v>
      </c>
      <c r="GC188" s="12">
        <v>35</v>
      </c>
      <c r="GD188" s="12">
        <v>29</v>
      </c>
      <c r="GE188" s="12">
        <v>57</v>
      </c>
      <c r="GF188" s="12">
        <v>54</v>
      </c>
      <c r="GG188" s="12">
        <v>66</v>
      </c>
      <c r="GH188" s="12">
        <v>81</v>
      </c>
      <c r="GI188" s="12">
        <v>72</v>
      </c>
      <c r="GJ188" s="12">
        <v>44</v>
      </c>
      <c r="GK188" s="12">
        <v>32</v>
      </c>
      <c r="GL188" s="12">
        <v>29</v>
      </c>
      <c r="GM188" s="12">
        <v>35</v>
      </c>
      <c r="GN188" s="12">
        <v>33</v>
      </c>
      <c r="GO188" s="12">
        <v>53</v>
      </c>
      <c r="GP188" s="12">
        <v>44</v>
      </c>
      <c r="GQ188" s="12">
        <v>38</v>
      </c>
      <c r="GR188" s="12">
        <v>39</v>
      </c>
      <c r="GS188" s="12">
        <v>40</v>
      </c>
      <c r="GT188" s="12">
        <v>60</v>
      </c>
      <c r="GU188" s="12">
        <v>54</v>
      </c>
      <c r="GV188" s="12">
        <v>49</v>
      </c>
      <c r="GW188" s="12">
        <v>38</v>
      </c>
      <c r="GX188" s="12">
        <v>44</v>
      </c>
      <c r="GY188" s="12">
        <v>51</v>
      </c>
      <c r="GZ188" s="12">
        <v>38</v>
      </c>
      <c r="HA188" s="12">
        <v>36</v>
      </c>
      <c r="HB188" s="12" t="s">
        <v>78</v>
      </c>
      <c r="HC188" s="12">
        <v>39</v>
      </c>
      <c r="HD188" s="12">
        <v>50</v>
      </c>
      <c r="HE188" s="12">
        <v>34</v>
      </c>
      <c r="HF188" s="12">
        <v>6</v>
      </c>
      <c r="HG188" s="12">
        <v>49</v>
      </c>
      <c r="HH188" s="12">
        <v>53</v>
      </c>
      <c r="HI188" s="12">
        <v>37</v>
      </c>
      <c r="HJ188" s="12">
        <v>48</v>
      </c>
      <c r="HK188" s="12">
        <v>19</v>
      </c>
      <c r="HL188" s="12">
        <v>44</v>
      </c>
      <c r="HM188" s="12">
        <v>37</v>
      </c>
      <c r="HN188" s="12">
        <v>36</v>
      </c>
      <c r="HO188" s="12">
        <v>36</v>
      </c>
      <c r="HP188" s="12">
        <v>31</v>
      </c>
      <c r="HQ188" s="12">
        <v>58</v>
      </c>
      <c r="HR188" s="12">
        <v>48</v>
      </c>
      <c r="HS188" s="12">
        <v>17</v>
      </c>
      <c r="HT188" s="12">
        <v>16</v>
      </c>
      <c r="HU188" s="12">
        <v>19</v>
      </c>
      <c r="HV188" s="12">
        <v>34</v>
      </c>
      <c r="HW188" s="12">
        <v>33</v>
      </c>
      <c r="HX188" s="12">
        <v>30</v>
      </c>
      <c r="HY188" s="12">
        <v>35</v>
      </c>
      <c r="HZ188" s="12">
        <v>44</v>
      </c>
      <c r="IA188" s="12">
        <v>32</v>
      </c>
      <c r="IB188" s="12">
        <v>33</v>
      </c>
      <c r="IC188" s="12">
        <v>31</v>
      </c>
      <c r="ID188" s="12">
        <v>42</v>
      </c>
      <c r="IE188" s="12">
        <v>37</v>
      </c>
      <c r="IF188" s="12">
        <v>32</v>
      </c>
      <c r="IG188" s="12">
        <v>37</v>
      </c>
      <c r="IH188" s="12">
        <v>39</v>
      </c>
      <c r="II188" s="12">
        <v>27</v>
      </c>
      <c r="IJ188" s="12">
        <v>40</v>
      </c>
      <c r="IK188" s="12">
        <v>35</v>
      </c>
      <c r="IL188" s="12">
        <v>34</v>
      </c>
      <c r="IM188" s="12">
        <v>41</v>
      </c>
      <c r="IN188" s="12">
        <v>36</v>
      </c>
      <c r="IO188" s="12">
        <v>29</v>
      </c>
      <c r="IP188" s="12" t="s">
        <v>78</v>
      </c>
      <c r="IQ188" s="17" t="s">
        <v>78</v>
      </c>
      <c r="IR188" s="26">
        <f t="shared" si="63"/>
        <v>97</v>
      </c>
      <c r="IU188" s="7"/>
    </row>
    <row r="189" spans="1:255" ht="12.75" customHeight="1" x14ac:dyDescent="0.2">
      <c r="A189" s="26">
        <v>2012</v>
      </c>
      <c r="B189" s="26">
        <v>340010006</v>
      </c>
      <c r="C189" s="88">
        <f>INDEX(Sites!$A:$N,MATCH($B189,Sites!$A:$A,0),2)</f>
        <v>39.464872</v>
      </c>
      <c r="D189" s="26" t="str">
        <f>INDEX(Sites!$A:$N,MATCH($B189,Sites!$A:$A,0),4)</f>
        <v>NJ</v>
      </c>
      <c r="E189" s="26" t="str">
        <f>INDEX(Sites!$A:$N,MATCH($B189,Sites!$A:$A,0),10)</f>
        <v>5.0</v>
      </c>
      <c r="F189" s="148" t="str">
        <f>INDEX(Sites!$A:$N,MATCH($B189,Sites!$A:$A,0),6)</f>
        <v>Brigantine</v>
      </c>
      <c r="G189" s="18">
        <v>30</v>
      </c>
      <c r="H189" s="12">
        <v>38</v>
      </c>
      <c r="I189" s="12">
        <v>35</v>
      </c>
      <c r="J189" s="12">
        <v>37</v>
      </c>
      <c r="K189" s="12">
        <v>32</v>
      </c>
      <c r="L189" s="12">
        <v>39</v>
      </c>
      <c r="M189" s="12">
        <v>45</v>
      </c>
      <c r="N189" s="12">
        <v>40</v>
      </c>
      <c r="O189" s="12">
        <v>39</v>
      </c>
      <c r="P189" s="12">
        <v>38</v>
      </c>
      <c r="Q189" s="12">
        <v>45</v>
      </c>
      <c r="R189" s="12">
        <v>46</v>
      </c>
      <c r="S189" s="12">
        <v>38</v>
      </c>
      <c r="T189" s="12">
        <v>53</v>
      </c>
      <c r="U189" s="12">
        <v>43</v>
      </c>
      <c r="V189" s="12">
        <v>31</v>
      </c>
      <c r="W189" s="12">
        <v>36</v>
      </c>
      <c r="X189" s="12">
        <v>38</v>
      </c>
      <c r="Y189" s="12">
        <v>44</v>
      </c>
      <c r="Z189" s="12">
        <v>36</v>
      </c>
      <c r="AA189" s="12">
        <v>36</v>
      </c>
      <c r="AB189" s="12">
        <v>38</v>
      </c>
      <c r="AC189" s="12">
        <v>46</v>
      </c>
      <c r="AD189" s="12">
        <v>42</v>
      </c>
      <c r="AE189" s="12">
        <v>39</v>
      </c>
      <c r="AF189" s="12">
        <v>44</v>
      </c>
      <c r="AG189" s="12">
        <v>43</v>
      </c>
      <c r="AH189" s="12">
        <v>54</v>
      </c>
      <c r="AI189" s="12">
        <v>35</v>
      </c>
      <c r="AJ189" s="12">
        <v>44</v>
      </c>
      <c r="AK189" s="12">
        <v>45</v>
      </c>
      <c r="AL189" s="12">
        <v>48</v>
      </c>
      <c r="AM189" s="12">
        <v>47</v>
      </c>
      <c r="AN189" s="12">
        <v>50</v>
      </c>
      <c r="AO189" s="12">
        <v>58</v>
      </c>
      <c r="AP189" s="12">
        <v>36</v>
      </c>
      <c r="AQ189" s="12">
        <v>44</v>
      </c>
      <c r="AR189" s="12">
        <v>53</v>
      </c>
      <c r="AS189" s="12">
        <v>61</v>
      </c>
      <c r="AT189" s="12">
        <v>54</v>
      </c>
      <c r="AU189" s="12">
        <v>56</v>
      </c>
      <c r="AV189" s="12">
        <v>35</v>
      </c>
      <c r="AW189" s="12">
        <v>38</v>
      </c>
      <c r="AX189" s="12">
        <v>42</v>
      </c>
      <c r="AY189" s="12">
        <v>55</v>
      </c>
      <c r="AZ189" s="12">
        <v>57</v>
      </c>
      <c r="BA189" s="12">
        <v>51</v>
      </c>
      <c r="BB189" s="12">
        <v>59</v>
      </c>
      <c r="BC189" s="12">
        <v>45</v>
      </c>
      <c r="BD189" s="12">
        <v>49</v>
      </c>
      <c r="BE189" s="12">
        <v>42</v>
      </c>
      <c r="BF189" s="12">
        <v>44</v>
      </c>
      <c r="BG189" s="12">
        <v>38</v>
      </c>
      <c r="BH189" s="12">
        <v>31</v>
      </c>
      <c r="BI189" s="12">
        <v>49</v>
      </c>
      <c r="BJ189" s="12">
        <v>55</v>
      </c>
      <c r="BK189" s="12">
        <v>48</v>
      </c>
      <c r="BL189" s="12">
        <v>38</v>
      </c>
      <c r="BM189" s="12">
        <v>46</v>
      </c>
      <c r="BN189" s="12">
        <v>59</v>
      </c>
      <c r="BO189" s="12">
        <v>56</v>
      </c>
      <c r="BP189" s="12">
        <v>56</v>
      </c>
      <c r="BQ189" s="12">
        <v>41</v>
      </c>
      <c r="BR189" s="12">
        <v>37</v>
      </c>
      <c r="BS189" s="12">
        <v>38</v>
      </c>
      <c r="BT189" s="12">
        <v>41</v>
      </c>
      <c r="BU189" s="12">
        <v>40</v>
      </c>
      <c r="BV189" s="12">
        <v>41</v>
      </c>
      <c r="BW189" s="12">
        <v>49</v>
      </c>
      <c r="BX189" s="12">
        <v>38</v>
      </c>
      <c r="BY189" s="12">
        <v>46</v>
      </c>
      <c r="BZ189" s="12">
        <v>52</v>
      </c>
      <c r="CA189" s="12">
        <v>69</v>
      </c>
      <c r="CB189" s="12">
        <v>55</v>
      </c>
      <c r="CC189" s="12">
        <v>50</v>
      </c>
      <c r="CD189" s="12">
        <v>46</v>
      </c>
      <c r="CE189" s="12">
        <v>50</v>
      </c>
      <c r="CF189" s="12">
        <v>46</v>
      </c>
      <c r="CG189" s="12">
        <v>44</v>
      </c>
      <c r="CH189" s="12">
        <v>54</v>
      </c>
      <c r="CI189" s="12">
        <v>39</v>
      </c>
      <c r="CJ189" s="12">
        <v>36</v>
      </c>
      <c r="CK189" s="12">
        <v>33</v>
      </c>
      <c r="CL189" s="12">
        <v>38</v>
      </c>
      <c r="CM189" s="12">
        <v>58</v>
      </c>
      <c r="CN189" s="12">
        <v>30</v>
      </c>
      <c r="CO189" s="12">
        <v>27</v>
      </c>
      <c r="CP189" s="12">
        <v>22</v>
      </c>
      <c r="CQ189" s="12">
        <v>53</v>
      </c>
      <c r="CR189" s="12">
        <v>35</v>
      </c>
      <c r="CS189" s="12">
        <v>31</v>
      </c>
      <c r="CT189" s="12">
        <v>70</v>
      </c>
      <c r="CU189" s="12">
        <v>65</v>
      </c>
      <c r="CV189" s="12">
        <v>51</v>
      </c>
      <c r="CW189" s="12">
        <v>58</v>
      </c>
      <c r="CX189" s="12">
        <v>36</v>
      </c>
      <c r="CY189" s="12">
        <v>38</v>
      </c>
      <c r="CZ189" s="12">
        <v>45</v>
      </c>
      <c r="DA189" s="12">
        <v>49</v>
      </c>
      <c r="DB189" s="12">
        <v>58</v>
      </c>
      <c r="DC189" s="12">
        <v>71</v>
      </c>
      <c r="DD189" s="12">
        <v>73</v>
      </c>
      <c r="DE189" s="12">
        <v>61</v>
      </c>
      <c r="DF189" s="12">
        <v>40</v>
      </c>
      <c r="DG189" s="12">
        <v>35</v>
      </c>
      <c r="DH189" s="12">
        <v>37</v>
      </c>
      <c r="DI189" s="12">
        <v>46</v>
      </c>
      <c r="DJ189" s="12">
        <v>42</v>
      </c>
      <c r="DK189" s="12">
        <v>37</v>
      </c>
      <c r="DL189" s="12">
        <v>34</v>
      </c>
      <c r="DM189" s="12">
        <v>39</v>
      </c>
      <c r="DN189" s="12">
        <v>71</v>
      </c>
      <c r="DO189" s="12">
        <v>86</v>
      </c>
      <c r="DP189" s="12">
        <v>69</v>
      </c>
      <c r="DQ189" s="12">
        <v>55</v>
      </c>
      <c r="DR189" s="12">
        <v>55</v>
      </c>
      <c r="DS189" s="12">
        <v>56</v>
      </c>
      <c r="DT189" s="12">
        <v>38</v>
      </c>
      <c r="DU189" s="12">
        <v>53</v>
      </c>
      <c r="DV189" s="12">
        <v>74</v>
      </c>
      <c r="DW189" s="12">
        <v>84</v>
      </c>
      <c r="DX189" s="12" t="s">
        <v>78</v>
      </c>
      <c r="DY189" s="12">
        <v>42</v>
      </c>
      <c r="DZ189" s="12">
        <v>65</v>
      </c>
      <c r="EA189" s="12">
        <v>67</v>
      </c>
      <c r="EB189" s="12">
        <v>70</v>
      </c>
      <c r="EC189" s="12">
        <v>68</v>
      </c>
      <c r="ED189" s="12">
        <v>66</v>
      </c>
      <c r="EE189" s="12">
        <v>66</v>
      </c>
      <c r="EF189" s="12">
        <v>50</v>
      </c>
      <c r="EG189" s="12">
        <v>34</v>
      </c>
      <c r="EH189" s="12">
        <v>37</v>
      </c>
      <c r="EI189" s="12">
        <v>43</v>
      </c>
      <c r="EJ189" s="12">
        <v>38</v>
      </c>
      <c r="EK189" s="12">
        <v>50</v>
      </c>
      <c r="EL189" s="12">
        <v>62</v>
      </c>
      <c r="EM189" s="12">
        <v>35</v>
      </c>
      <c r="EN189" s="12">
        <v>66</v>
      </c>
      <c r="EO189" s="12">
        <v>76</v>
      </c>
      <c r="EP189" s="12">
        <v>66</v>
      </c>
      <c r="EQ189" s="12">
        <v>44</v>
      </c>
      <c r="ER189" s="12">
        <v>45</v>
      </c>
      <c r="ES189" s="12">
        <v>34</v>
      </c>
      <c r="ET189" s="12">
        <v>33</v>
      </c>
      <c r="EU189" s="12">
        <v>48</v>
      </c>
      <c r="EV189" s="12">
        <v>51</v>
      </c>
      <c r="EW189" s="12">
        <v>50</v>
      </c>
      <c r="EX189" s="12">
        <v>54</v>
      </c>
      <c r="EY189" s="12">
        <v>63</v>
      </c>
      <c r="EZ189" s="12">
        <v>58</v>
      </c>
      <c r="FA189" s="12">
        <v>48</v>
      </c>
      <c r="FB189" s="12">
        <v>42</v>
      </c>
      <c r="FC189" s="12">
        <v>36</v>
      </c>
      <c r="FD189" s="12">
        <v>46</v>
      </c>
      <c r="FE189" s="12">
        <v>56</v>
      </c>
      <c r="FF189" s="12">
        <v>53</v>
      </c>
      <c r="FG189" s="12">
        <v>41</v>
      </c>
      <c r="FH189" s="12">
        <v>30</v>
      </c>
      <c r="FI189" s="12">
        <v>52</v>
      </c>
      <c r="FJ189" s="12">
        <v>46</v>
      </c>
      <c r="FK189" s="12">
        <v>34</v>
      </c>
      <c r="FL189" s="12">
        <v>53</v>
      </c>
      <c r="FM189" s="12">
        <v>40</v>
      </c>
      <c r="FN189" s="12">
        <v>40</v>
      </c>
      <c r="FO189" s="12">
        <v>49</v>
      </c>
      <c r="FP189" s="12">
        <v>56</v>
      </c>
      <c r="FQ189" s="12">
        <v>49</v>
      </c>
      <c r="FR189" s="12">
        <v>44</v>
      </c>
      <c r="FS189" s="12">
        <v>58</v>
      </c>
      <c r="FT189" s="12">
        <v>62</v>
      </c>
      <c r="FU189" s="12">
        <v>50</v>
      </c>
      <c r="FV189" s="12">
        <v>43</v>
      </c>
      <c r="FW189" s="12">
        <v>57</v>
      </c>
      <c r="FX189" s="12">
        <v>60</v>
      </c>
      <c r="FY189" s="12">
        <v>66</v>
      </c>
      <c r="FZ189" s="12">
        <v>63</v>
      </c>
      <c r="GA189" s="12">
        <v>63</v>
      </c>
      <c r="GB189" s="12">
        <v>64</v>
      </c>
      <c r="GC189" s="12">
        <v>33</v>
      </c>
      <c r="GD189" s="12">
        <v>35</v>
      </c>
      <c r="GE189" s="12">
        <v>54</v>
      </c>
      <c r="GF189" s="12">
        <v>40</v>
      </c>
      <c r="GG189" s="12">
        <v>55</v>
      </c>
      <c r="GH189" s="12">
        <v>73</v>
      </c>
      <c r="GI189" s="12">
        <v>87</v>
      </c>
      <c r="GJ189" s="12">
        <v>55</v>
      </c>
      <c r="GK189" s="12">
        <v>41</v>
      </c>
      <c r="GL189" s="12">
        <v>35</v>
      </c>
      <c r="GM189" s="12">
        <v>40</v>
      </c>
      <c r="GN189" s="12">
        <v>38</v>
      </c>
      <c r="GO189" s="12">
        <v>51</v>
      </c>
      <c r="GP189" s="12">
        <v>40</v>
      </c>
      <c r="GQ189" s="12">
        <v>40</v>
      </c>
      <c r="GR189" s="12">
        <v>39</v>
      </c>
      <c r="GS189" s="12">
        <v>38</v>
      </c>
      <c r="GT189" s="12">
        <v>60</v>
      </c>
      <c r="GU189" s="12">
        <v>41</v>
      </c>
      <c r="GV189" s="12">
        <v>41</v>
      </c>
      <c r="GW189" s="12">
        <v>37</v>
      </c>
      <c r="GX189" s="12">
        <v>43</v>
      </c>
      <c r="GY189" s="12">
        <v>52</v>
      </c>
      <c r="GZ189" s="12">
        <v>44</v>
      </c>
      <c r="HA189" s="12">
        <v>35</v>
      </c>
      <c r="HB189" s="12">
        <v>40</v>
      </c>
      <c r="HC189" s="12">
        <v>35</v>
      </c>
      <c r="HD189" s="12">
        <v>52</v>
      </c>
      <c r="HE189" s="12">
        <v>32</v>
      </c>
      <c r="HF189" s="12">
        <v>37</v>
      </c>
      <c r="HG189" s="12">
        <v>51</v>
      </c>
      <c r="HH189" s="12">
        <v>53</v>
      </c>
      <c r="HI189" s="12">
        <v>51</v>
      </c>
      <c r="HJ189" s="12">
        <v>46</v>
      </c>
      <c r="HK189" s="12">
        <v>21</v>
      </c>
      <c r="HL189" s="12">
        <v>44</v>
      </c>
      <c r="HM189" s="12">
        <v>38</v>
      </c>
      <c r="HN189" s="12">
        <v>44</v>
      </c>
      <c r="HO189" s="12">
        <v>29</v>
      </c>
      <c r="HP189" s="12">
        <v>40</v>
      </c>
      <c r="HQ189" s="12">
        <v>62</v>
      </c>
      <c r="HR189" s="12">
        <v>52</v>
      </c>
      <c r="HS189" s="12">
        <v>17</v>
      </c>
      <c r="HT189" s="12">
        <v>19</v>
      </c>
      <c r="HU189" s="12">
        <v>32</v>
      </c>
      <c r="HV189" s="12">
        <v>38</v>
      </c>
      <c r="HW189" s="12">
        <v>34</v>
      </c>
      <c r="HX189" s="12">
        <v>32</v>
      </c>
      <c r="HY189" s="12">
        <v>37</v>
      </c>
      <c r="HZ189" s="12">
        <v>42</v>
      </c>
      <c r="IA189" s="12">
        <v>36</v>
      </c>
      <c r="IB189" s="12">
        <v>33</v>
      </c>
      <c r="IC189" s="12">
        <v>35</v>
      </c>
      <c r="ID189" s="12">
        <v>43</v>
      </c>
      <c r="IE189" s="12">
        <v>40</v>
      </c>
      <c r="IF189" s="12">
        <v>38</v>
      </c>
      <c r="IG189" s="12">
        <v>38</v>
      </c>
      <c r="IH189" s="12">
        <v>41</v>
      </c>
      <c r="II189" s="12">
        <v>39</v>
      </c>
      <c r="IJ189" s="12">
        <v>45</v>
      </c>
      <c r="IK189" s="12">
        <v>41</v>
      </c>
      <c r="IL189" s="12">
        <v>38</v>
      </c>
      <c r="IM189" s="12">
        <v>46</v>
      </c>
      <c r="IN189" s="12">
        <v>40</v>
      </c>
      <c r="IO189" s="12">
        <v>33</v>
      </c>
      <c r="IP189" s="12" t="s">
        <v>78</v>
      </c>
      <c r="IQ189" s="17" t="s">
        <v>78</v>
      </c>
      <c r="IR189" s="26">
        <f t="shared" si="63"/>
        <v>87</v>
      </c>
      <c r="IU189" s="7"/>
    </row>
    <row r="190" spans="1:255" ht="12.75" customHeight="1" x14ac:dyDescent="0.2">
      <c r="A190" s="26">
        <v>2012</v>
      </c>
      <c r="B190" s="26">
        <v>340070002</v>
      </c>
      <c r="C190" s="88">
        <f>INDEX(Sites!$A:$N,MATCH($B190,Sites!$A:$A,0),2)</f>
        <v>39.934446000000001</v>
      </c>
      <c r="D190" s="26" t="str">
        <f>INDEX(Sites!$A:$N,MATCH($B190,Sites!$A:$A,0),4)</f>
        <v>NJ</v>
      </c>
      <c r="E190" s="26" t="str">
        <f>INDEX(Sites!$A:$N,MATCH($B190,Sites!$A:$A,0),10)</f>
        <v>4.0</v>
      </c>
      <c r="F190" s="148" t="str">
        <f>INDEX(Sites!$A:$N,MATCH($B190,Sites!$A:$A,0),6)</f>
        <v>Camden Spruce St</v>
      </c>
      <c r="G190" s="18" t="s">
        <v>78</v>
      </c>
      <c r="H190" s="12" t="s">
        <v>78</v>
      </c>
      <c r="I190" s="12" t="s">
        <v>78</v>
      </c>
      <c r="J190" s="12" t="s">
        <v>78</v>
      </c>
      <c r="K190" s="12" t="s">
        <v>78</v>
      </c>
      <c r="L190" s="12" t="s">
        <v>78</v>
      </c>
      <c r="M190" s="12" t="s">
        <v>78</v>
      </c>
      <c r="N190" s="12" t="s">
        <v>78</v>
      </c>
      <c r="O190" s="12" t="s">
        <v>78</v>
      </c>
      <c r="P190" s="12" t="s">
        <v>78</v>
      </c>
      <c r="Q190" s="12" t="s">
        <v>78</v>
      </c>
      <c r="R190" s="12" t="s">
        <v>78</v>
      </c>
      <c r="S190" s="12" t="s">
        <v>78</v>
      </c>
      <c r="T190" s="12" t="s">
        <v>78</v>
      </c>
      <c r="U190" s="12" t="s">
        <v>78</v>
      </c>
      <c r="V190" s="12" t="s">
        <v>78</v>
      </c>
      <c r="W190" s="12" t="s">
        <v>78</v>
      </c>
      <c r="X190" s="12" t="s">
        <v>78</v>
      </c>
      <c r="Y190" s="12" t="s">
        <v>78</v>
      </c>
      <c r="Z190" s="12" t="s">
        <v>78</v>
      </c>
      <c r="AA190" s="12" t="s">
        <v>78</v>
      </c>
      <c r="AB190" s="12" t="s">
        <v>78</v>
      </c>
      <c r="AC190" s="12" t="s">
        <v>78</v>
      </c>
      <c r="AD190" s="12" t="s">
        <v>78</v>
      </c>
      <c r="AE190" s="12" t="s">
        <v>78</v>
      </c>
      <c r="AF190" s="12" t="s">
        <v>78</v>
      </c>
      <c r="AG190" s="12" t="s">
        <v>78</v>
      </c>
      <c r="AH190" s="12" t="s">
        <v>78</v>
      </c>
      <c r="AI190" s="12" t="s">
        <v>78</v>
      </c>
      <c r="AJ190" s="12" t="s">
        <v>78</v>
      </c>
      <c r="AK190" s="12" t="s">
        <v>78</v>
      </c>
      <c r="AL190" s="12" t="s">
        <v>78</v>
      </c>
      <c r="AM190" s="12" t="s">
        <v>78</v>
      </c>
      <c r="AN190" s="12" t="s">
        <v>78</v>
      </c>
      <c r="AO190" s="12" t="s">
        <v>78</v>
      </c>
      <c r="AP190" s="12" t="s">
        <v>78</v>
      </c>
      <c r="AQ190" s="12" t="s">
        <v>78</v>
      </c>
      <c r="AR190" s="12" t="s">
        <v>78</v>
      </c>
      <c r="AS190" s="12" t="s">
        <v>78</v>
      </c>
      <c r="AT190" s="12" t="s">
        <v>78</v>
      </c>
      <c r="AU190" s="12" t="s">
        <v>78</v>
      </c>
      <c r="AV190" s="12" t="s">
        <v>78</v>
      </c>
      <c r="AW190" s="12" t="s">
        <v>78</v>
      </c>
      <c r="AX190" s="12" t="s">
        <v>78</v>
      </c>
      <c r="AY190" s="12" t="s">
        <v>78</v>
      </c>
      <c r="AZ190" s="12" t="s">
        <v>78</v>
      </c>
      <c r="BA190" s="12" t="s">
        <v>78</v>
      </c>
      <c r="BB190" s="12" t="s">
        <v>78</v>
      </c>
      <c r="BC190" s="12">
        <v>27</v>
      </c>
      <c r="BD190" s="12">
        <v>51</v>
      </c>
      <c r="BE190" s="12">
        <v>44</v>
      </c>
      <c r="BF190" s="12">
        <v>47</v>
      </c>
      <c r="BG190" s="12">
        <v>25</v>
      </c>
      <c r="BH190" s="12">
        <v>25</v>
      </c>
      <c r="BI190" s="12">
        <v>49</v>
      </c>
      <c r="BJ190" s="12">
        <v>49</v>
      </c>
      <c r="BK190" s="12">
        <v>34</v>
      </c>
      <c r="BL190" s="12">
        <v>32</v>
      </c>
      <c r="BM190" s="12">
        <v>47</v>
      </c>
      <c r="BN190" s="12">
        <v>58</v>
      </c>
      <c r="BO190" s="12">
        <v>60</v>
      </c>
      <c r="BP190" s="12">
        <v>34</v>
      </c>
      <c r="BQ190" s="12">
        <v>30</v>
      </c>
      <c r="BR190" s="12">
        <v>22</v>
      </c>
      <c r="BS190" s="12">
        <v>29</v>
      </c>
      <c r="BT190" s="12">
        <v>24</v>
      </c>
      <c r="BU190" s="12">
        <v>27</v>
      </c>
      <c r="BV190" s="12">
        <v>25</v>
      </c>
      <c r="BW190" s="12">
        <v>32</v>
      </c>
      <c r="BX190" s="12">
        <v>29</v>
      </c>
      <c r="BY190" s="12">
        <v>29</v>
      </c>
      <c r="BZ190" s="12">
        <v>39</v>
      </c>
      <c r="CA190" s="12">
        <v>67</v>
      </c>
      <c r="CB190" s="12">
        <v>67</v>
      </c>
      <c r="CC190" s="12">
        <v>40</v>
      </c>
      <c r="CD190" s="12">
        <v>38</v>
      </c>
      <c r="CE190" s="12">
        <v>65</v>
      </c>
      <c r="CF190" s="12">
        <v>51</v>
      </c>
      <c r="CG190" s="12">
        <v>55</v>
      </c>
      <c r="CH190" s="12">
        <v>71</v>
      </c>
      <c r="CI190" s="12">
        <v>48</v>
      </c>
      <c r="CJ190" s="12">
        <v>23</v>
      </c>
      <c r="CK190" s="12">
        <v>27</v>
      </c>
      <c r="CL190" s="12">
        <v>40</v>
      </c>
      <c r="CM190" s="12">
        <v>49</v>
      </c>
      <c r="CN190" s="12">
        <v>35</v>
      </c>
      <c r="CO190" s="12">
        <v>44</v>
      </c>
      <c r="CP190" s="12">
        <v>47</v>
      </c>
      <c r="CQ190" s="12">
        <v>70</v>
      </c>
      <c r="CR190" s="12">
        <v>50</v>
      </c>
      <c r="CS190" s="12">
        <v>49</v>
      </c>
      <c r="CT190" s="12">
        <v>66</v>
      </c>
      <c r="CU190" s="12">
        <v>59</v>
      </c>
      <c r="CV190" s="12">
        <v>48</v>
      </c>
      <c r="CW190" s="12">
        <v>57</v>
      </c>
      <c r="CX190" s="12">
        <v>33</v>
      </c>
      <c r="CY190" s="12">
        <v>35</v>
      </c>
      <c r="CZ190" s="12">
        <v>44</v>
      </c>
      <c r="DA190" s="12">
        <v>50</v>
      </c>
      <c r="DB190" s="12">
        <v>50</v>
      </c>
      <c r="DC190" s="12">
        <v>73</v>
      </c>
      <c r="DD190" s="12">
        <v>90</v>
      </c>
      <c r="DE190" s="12">
        <v>57</v>
      </c>
      <c r="DF190" s="12">
        <v>33</v>
      </c>
      <c r="DG190" s="12">
        <v>41</v>
      </c>
      <c r="DH190" s="12">
        <v>48</v>
      </c>
      <c r="DI190" s="12">
        <v>68</v>
      </c>
      <c r="DJ190" s="12">
        <v>52</v>
      </c>
      <c r="DK190" s="12">
        <v>46</v>
      </c>
      <c r="DL190" s="12">
        <v>40</v>
      </c>
      <c r="DM190" s="12">
        <v>56</v>
      </c>
      <c r="DN190" s="12">
        <v>85</v>
      </c>
      <c r="DO190" s="12">
        <v>87</v>
      </c>
      <c r="DP190" s="12">
        <v>85</v>
      </c>
      <c r="DQ190" s="12">
        <v>56</v>
      </c>
      <c r="DR190" s="12">
        <v>68</v>
      </c>
      <c r="DS190" s="12" t="s">
        <v>78</v>
      </c>
      <c r="DT190" s="12">
        <v>39</v>
      </c>
      <c r="DU190" s="12">
        <v>47</v>
      </c>
      <c r="DV190" s="12">
        <v>74</v>
      </c>
      <c r="DW190" s="12">
        <v>92</v>
      </c>
      <c r="DX190" s="12">
        <v>78</v>
      </c>
      <c r="DY190" s="12">
        <v>79</v>
      </c>
      <c r="DZ190" s="12">
        <v>50</v>
      </c>
      <c r="EA190" s="12">
        <v>72</v>
      </c>
      <c r="EB190" s="12">
        <v>78</v>
      </c>
      <c r="EC190" s="12">
        <v>67</v>
      </c>
      <c r="ED190" s="12">
        <v>81</v>
      </c>
      <c r="EE190" s="12">
        <v>79</v>
      </c>
      <c r="EF190" s="12">
        <v>53</v>
      </c>
      <c r="EG190" s="12">
        <v>62</v>
      </c>
      <c r="EH190" s="12">
        <v>55</v>
      </c>
      <c r="EI190" s="12">
        <v>54</v>
      </c>
      <c r="EJ190" s="12">
        <v>66</v>
      </c>
      <c r="EK190" s="12">
        <v>86</v>
      </c>
      <c r="EL190" s="12">
        <v>55</v>
      </c>
      <c r="EM190" s="12">
        <v>57</v>
      </c>
      <c r="EN190" s="12">
        <v>65</v>
      </c>
      <c r="EO190" s="12">
        <v>78</v>
      </c>
      <c r="EP190" s="12">
        <v>84</v>
      </c>
      <c r="EQ190" s="12">
        <v>35</v>
      </c>
      <c r="ER190" s="12">
        <v>28</v>
      </c>
      <c r="ES190" s="12">
        <v>47</v>
      </c>
      <c r="ET190" s="12">
        <v>55</v>
      </c>
      <c r="EU190" s="12">
        <v>68</v>
      </c>
      <c r="EV190" s="12">
        <v>64</v>
      </c>
      <c r="EW190" s="12">
        <v>56</v>
      </c>
      <c r="EX190" s="12">
        <v>83</v>
      </c>
      <c r="EY190" s="12">
        <v>65</v>
      </c>
      <c r="EZ190" s="12">
        <v>64</v>
      </c>
      <c r="FA190" s="12">
        <v>56</v>
      </c>
      <c r="FB190" s="12">
        <v>49</v>
      </c>
      <c r="FC190" s="12">
        <v>51</v>
      </c>
      <c r="FD190" s="12">
        <v>49</v>
      </c>
      <c r="FE190" s="12">
        <v>74</v>
      </c>
      <c r="FF190" s="12">
        <v>68</v>
      </c>
      <c r="FG190" s="12">
        <v>52</v>
      </c>
      <c r="FH190" s="12">
        <v>45</v>
      </c>
      <c r="FI190" s="12">
        <v>59</v>
      </c>
      <c r="FJ190" s="12">
        <v>66</v>
      </c>
      <c r="FK190" s="12">
        <v>83</v>
      </c>
      <c r="FL190" s="12">
        <v>70</v>
      </c>
      <c r="FM190" s="12">
        <v>47</v>
      </c>
      <c r="FN190" s="12">
        <v>54</v>
      </c>
      <c r="FO190" s="12">
        <v>52</v>
      </c>
      <c r="FP190" s="12">
        <v>55</v>
      </c>
      <c r="FQ190" s="12">
        <v>42</v>
      </c>
      <c r="FR190" s="12">
        <v>61</v>
      </c>
      <c r="FS190" s="12">
        <v>61</v>
      </c>
      <c r="FT190" s="12">
        <v>68</v>
      </c>
      <c r="FU190" s="12">
        <v>47</v>
      </c>
      <c r="FV190" s="12">
        <v>45</v>
      </c>
      <c r="FW190" s="12">
        <v>60</v>
      </c>
      <c r="FX190" s="12">
        <v>69</v>
      </c>
      <c r="FY190" s="12">
        <v>84</v>
      </c>
      <c r="FZ190" s="12">
        <v>84</v>
      </c>
      <c r="GA190" s="12">
        <v>82</v>
      </c>
      <c r="GB190" s="12">
        <v>66</v>
      </c>
      <c r="GC190" s="12">
        <v>41</v>
      </c>
      <c r="GD190" s="12">
        <v>30</v>
      </c>
      <c r="GE190" s="12">
        <v>50</v>
      </c>
      <c r="GF190" s="12">
        <v>53</v>
      </c>
      <c r="GG190" s="12">
        <v>56</v>
      </c>
      <c r="GH190" s="12">
        <v>78</v>
      </c>
      <c r="GI190" s="12">
        <v>68</v>
      </c>
      <c r="GJ190" s="12">
        <v>45</v>
      </c>
      <c r="GK190" s="12">
        <v>29</v>
      </c>
      <c r="GL190" s="12">
        <v>25</v>
      </c>
      <c r="GM190" s="12">
        <v>38</v>
      </c>
      <c r="GN190" s="12">
        <v>33</v>
      </c>
      <c r="GO190" s="12">
        <v>57</v>
      </c>
      <c r="GP190" s="12">
        <v>46</v>
      </c>
      <c r="GQ190" s="12">
        <v>38</v>
      </c>
      <c r="GR190" s="12">
        <v>38</v>
      </c>
      <c r="GS190" s="12">
        <v>43</v>
      </c>
      <c r="GT190" s="12">
        <v>65</v>
      </c>
      <c r="GU190" s="12">
        <v>66</v>
      </c>
      <c r="GV190" s="12">
        <v>55</v>
      </c>
      <c r="GW190" s="12">
        <v>36</v>
      </c>
      <c r="GX190" s="12">
        <v>40</v>
      </c>
      <c r="GY190" s="12">
        <v>51</v>
      </c>
      <c r="GZ190" s="12">
        <v>35</v>
      </c>
      <c r="HA190" s="12">
        <v>37</v>
      </c>
      <c r="HB190" s="12">
        <v>48</v>
      </c>
      <c r="HC190" s="12">
        <v>46</v>
      </c>
      <c r="HD190" s="12">
        <v>53</v>
      </c>
      <c r="HE190" s="12">
        <v>36</v>
      </c>
      <c r="HF190" s="12">
        <v>38</v>
      </c>
      <c r="HG190" s="12">
        <v>47</v>
      </c>
      <c r="HH190" s="12">
        <v>49</v>
      </c>
      <c r="HI190" s="12">
        <v>38</v>
      </c>
      <c r="HJ190" s="12">
        <v>44</v>
      </c>
      <c r="HK190" s="12">
        <v>24</v>
      </c>
      <c r="HL190" s="12">
        <v>35</v>
      </c>
      <c r="HM190" s="12">
        <v>33</v>
      </c>
      <c r="HN190" s="12">
        <v>28</v>
      </c>
      <c r="HO190" s="12">
        <v>27</v>
      </c>
      <c r="HP190" s="12">
        <v>19</v>
      </c>
      <c r="HQ190" s="12">
        <v>60</v>
      </c>
      <c r="HR190" s="12">
        <v>42</v>
      </c>
      <c r="HS190" s="12">
        <v>22</v>
      </c>
      <c r="HT190" s="12">
        <v>14</v>
      </c>
      <c r="HU190" s="12">
        <v>8</v>
      </c>
      <c r="HV190" s="12">
        <v>33</v>
      </c>
      <c r="HW190" s="12">
        <v>29</v>
      </c>
      <c r="HX190" s="12">
        <v>29</v>
      </c>
      <c r="HY190" s="12">
        <v>18</v>
      </c>
      <c r="HZ190" s="12" t="s">
        <v>78</v>
      </c>
      <c r="IA190" s="12">
        <v>22</v>
      </c>
      <c r="IB190" s="12">
        <v>35</v>
      </c>
      <c r="IC190" s="12">
        <v>28</v>
      </c>
      <c r="ID190" s="12">
        <v>42</v>
      </c>
      <c r="IE190" s="12">
        <v>34</v>
      </c>
      <c r="IF190" s="12">
        <v>28</v>
      </c>
      <c r="IG190" s="12">
        <v>38</v>
      </c>
      <c r="IH190" s="12">
        <v>38</v>
      </c>
      <c r="II190" s="12">
        <v>8</v>
      </c>
      <c r="IJ190" s="12">
        <v>36</v>
      </c>
      <c r="IK190" s="12">
        <v>27</v>
      </c>
      <c r="IL190" s="12">
        <v>25</v>
      </c>
      <c r="IM190" s="12">
        <v>41</v>
      </c>
      <c r="IN190" s="12">
        <v>33</v>
      </c>
      <c r="IO190" s="12">
        <v>30</v>
      </c>
      <c r="IP190" s="12">
        <v>21</v>
      </c>
      <c r="IQ190" s="17">
        <v>13</v>
      </c>
      <c r="IR190" s="26">
        <f t="shared" si="63"/>
        <v>92</v>
      </c>
      <c r="IU190" s="7"/>
    </row>
    <row r="191" spans="1:255" ht="12.75" customHeight="1" x14ac:dyDescent="0.2">
      <c r="A191" s="26">
        <v>2012</v>
      </c>
      <c r="B191" s="26">
        <v>340150002</v>
      </c>
      <c r="C191" s="88">
        <f>INDEX(Sites!$A:$N,MATCH($B191,Sites!$A:$A,0),2)</f>
        <v>39.800339000000001</v>
      </c>
      <c r="D191" s="26" t="str">
        <f>INDEX(Sites!$A:$N,MATCH($B191,Sites!$A:$A,0),4)</f>
        <v>NJ</v>
      </c>
      <c r="E191" s="26" t="str">
        <f>INDEX(Sites!$A:$N,MATCH($B191,Sites!$A:$A,0),10)</f>
        <v>12.0</v>
      </c>
      <c r="F191" s="148" t="str">
        <f>INDEX(Sites!$A:$N,MATCH($B191,Sites!$A:$A,0),6)</f>
        <v>Clarksboro</v>
      </c>
      <c r="G191" s="18" t="s">
        <v>78</v>
      </c>
      <c r="H191" s="12" t="s">
        <v>78</v>
      </c>
      <c r="I191" s="12" t="s">
        <v>78</v>
      </c>
      <c r="J191" s="12" t="s">
        <v>78</v>
      </c>
      <c r="K191" s="12" t="s">
        <v>78</v>
      </c>
      <c r="L191" s="12" t="s">
        <v>78</v>
      </c>
      <c r="M191" s="12" t="s">
        <v>78</v>
      </c>
      <c r="N191" s="12" t="s">
        <v>78</v>
      </c>
      <c r="O191" s="12" t="s">
        <v>78</v>
      </c>
      <c r="P191" s="12" t="s">
        <v>78</v>
      </c>
      <c r="Q191" s="12" t="s">
        <v>78</v>
      </c>
      <c r="R191" s="12" t="s">
        <v>78</v>
      </c>
      <c r="S191" s="12" t="s">
        <v>78</v>
      </c>
      <c r="T191" s="12" t="s">
        <v>78</v>
      </c>
      <c r="U191" s="12" t="s">
        <v>78</v>
      </c>
      <c r="V191" s="12" t="s">
        <v>78</v>
      </c>
      <c r="W191" s="12" t="s">
        <v>78</v>
      </c>
      <c r="X191" s="12" t="s">
        <v>78</v>
      </c>
      <c r="Y191" s="12" t="s">
        <v>78</v>
      </c>
      <c r="Z191" s="12" t="s">
        <v>78</v>
      </c>
      <c r="AA191" s="12">
        <v>36</v>
      </c>
      <c r="AB191" s="12">
        <v>33</v>
      </c>
      <c r="AC191" s="12">
        <v>56</v>
      </c>
      <c r="AD191" s="12">
        <v>38</v>
      </c>
      <c r="AE191" s="12">
        <v>36</v>
      </c>
      <c r="AF191" s="12">
        <v>43</v>
      </c>
      <c r="AG191" s="12">
        <v>42</v>
      </c>
      <c r="AH191" s="12">
        <v>50</v>
      </c>
      <c r="AI191" s="12">
        <v>33</v>
      </c>
      <c r="AJ191" s="12">
        <v>40</v>
      </c>
      <c r="AK191" s="12">
        <v>38</v>
      </c>
      <c r="AL191" s="12">
        <v>41</v>
      </c>
      <c r="AM191" s="12">
        <v>46</v>
      </c>
      <c r="AN191" s="12">
        <v>49</v>
      </c>
      <c r="AO191" s="12">
        <v>55</v>
      </c>
      <c r="AP191" s="12">
        <v>38</v>
      </c>
      <c r="AQ191" s="12">
        <v>49</v>
      </c>
      <c r="AR191" s="12">
        <v>51</v>
      </c>
      <c r="AS191" s="12">
        <v>60</v>
      </c>
      <c r="AT191" s="12">
        <v>53</v>
      </c>
      <c r="AU191" s="12">
        <v>52</v>
      </c>
      <c r="AV191" s="12">
        <v>32</v>
      </c>
      <c r="AW191" s="12">
        <v>38</v>
      </c>
      <c r="AX191" s="12">
        <v>48</v>
      </c>
      <c r="AY191" s="12">
        <v>61</v>
      </c>
      <c r="AZ191" s="12">
        <v>69</v>
      </c>
      <c r="BA191" s="12">
        <v>61</v>
      </c>
      <c r="BB191" s="12">
        <v>52</v>
      </c>
      <c r="BC191" s="12">
        <v>33</v>
      </c>
      <c r="BD191" s="12">
        <v>57</v>
      </c>
      <c r="BE191" s="12">
        <v>50</v>
      </c>
      <c r="BF191" s="12">
        <v>52</v>
      </c>
      <c r="BG191" s="12">
        <v>24</v>
      </c>
      <c r="BH191" s="12">
        <v>32</v>
      </c>
      <c r="BI191" s="12">
        <v>55</v>
      </c>
      <c r="BJ191" s="12">
        <v>54</v>
      </c>
      <c r="BK191" s="12">
        <v>48</v>
      </c>
      <c r="BL191" s="12">
        <v>37</v>
      </c>
      <c r="BM191" s="12">
        <v>48</v>
      </c>
      <c r="BN191" s="12">
        <v>59</v>
      </c>
      <c r="BO191" s="12">
        <v>52</v>
      </c>
      <c r="BP191" s="12">
        <v>46</v>
      </c>
      <c r="BQ191" s="12">
        <v>34</v>
      </c>
      <c r="BR191" s="12">
        <v>32</v>
      </c>
      <c r="BS191" s="12">
        <v>42</v>
      </c>
      <c r="BT191" s="12">
        <v>34</v>
      </c>
      <c r="BU191" s="12">
        <v>38</v>
      </c>
      <c r="BV191" s="12">
        <v>41</v>
      </c>
      <c r="BW191" s="12">
        <v>50</v>
      </c>
      <c r="BX191" s="12">
        <v>38</v>
      </c>
      <c r="BY191" s="12">
        <v>42</v>
      </c>
      <c r="BZ191" s="12">
        <v>49</v>
      </c>
      <c r="CA191" s="12">
        <v>72</v>
      </c>
      <c r="CB191" s="12">
        <v>65</v>
      </c>
      <c r="CC191" s="12">
        <v>46</v>
      </c>
      <c r="CD191" s="12">
        <v>40</v>
      </c>
      <c r="CE191" s="12">
        <v>61</v>
      </c>
      <c r="CF191" s="12">
        <v>48</v>
      </c>
      <c r="CG191" s="12">
        <v>54</v>
      </c>
      <c r="CH191" s="12">
        <v>67</v>
      </c>
      <c r="CI191" s="12">
        <v>45</v>
      </c>
      <c r="CJ191" s="12">
        <v>24</v>
      </c>
      <c r="CK191" s="12">
        <v>30</v>
      </c>
      <c r="CL191" s="12">
        <v>39</v>
      </c>
      <c r="CM191" s="12">
        <v>51</v>
      </c>
      <c r="CN191" s="12">
        <v>34</v>
      </c>
      <c r="CO191" s="12">
        <v>37</v>
      </c>
      <c r="CP191" s="12">
        <v>31</v>
      </c>
      <c r="CQ191" s="12">
        <v>40</v>
      </c>
      <c r="CR191" s="12">
        <v>46</v>
      </c>
      <c r="CS191" s="12">
        <v>44</v>
      </c>
      <c r="CT191" s="12">
        <v>67</v>
      </c>
      <c r="CU191" s="12">
        <v>61</v>
      </c>
      <c r="CV191" s="12">
        <v>48</v>
      </c>
      <c r="CW191" s="12">
        <v>57</v>
      </c>
      <c r="CX191" s="12">
        <v>30</v>
      </c>
      <c r="CY191" s="12">
        <v>32</v>
      </c>
      <c r="CZ191" s="12">
        <v>45</v>
      </c>
      <c r="DA191" s="12">
        <v>49</v>
      </c>
      <c r="DB191" s="12">
        <v>52</v>
      </c>
      <c r="DC191" s="12">
        <v>71</v>
      </c>
      <c r="DD191" s="12">
        <v>87</v>
      </c>
      <c r="DE191" s="12">
        <v>58</v>
      </c>
      <c r="DF191" s="12">
        <v>33</v>
      </c>
      <c r="DG191" s="12">
        <v>42</v>
      </c>
      <c r="DH191" s="12">
        <v>46</v>
      </c>
      <c r="DI191" s="12">
        <v>67</v>
      </c>
      <c r="DJ191" s="12">
        <v>50</v>
      </c>
      <c r="DK191" s="12">
        <v>43</v>
      </c>
      <c r="DL191" s="12">
        <v>39</v>
      </c>
      <c r="DM191" s="12">
        <v>49</v>
      </c>
      <c r="DN191" s="12">
        <v>87</v>
      </c>
      <c r="DO191" s="12" t="s">
        <v>78</v>
      </c>
      <c r="DP191" s="12">
        <v>24</v>
      </c>
      <c r="DQ191" s="12">
        <v>23</v>
      </c>
      <c r="DR191" s="12">
        <v>50</v>
      </c>
      <c r="DS191" s="12">
        <v>58</v>
      </c>
      <c r="DT191" s="12">
        <v>40</v>
      </c>
      <c r="DU191" s="12">
        <v>48</v>
      </c>
      <c r="DV191" s="12">
        <v>84</v>
      </c>
      <c r="DW191" s="12">
        <v>92</v>
      </c>
      <c r="DX191" s="12">
        <v>76</v>
      </c>
      <c r="DY191" s="12">
        <v>79</v>
      </c>
      <c r="DZ191" s="12">
        <v>49</v>
      </c>
      <c r="EA191" s="12">
        <v>68</v>
      </c>
      <c r="EB191" s="12">
        <v>78</v>
      </c>
      <c r="EC191" s="12">
        <v>68</v>
      </c>
      <c r="ED191" s="12">
        <v>72</v>
      </c>
      <c r="EE191" s="12">
        <v>88</v>
      </c>
      <c r="EF191" s="12">
        <v>53</v>
      </c>
      <c r="EG191" s="12">
        <v>58</v>
      </c>
      <c r="EH191" s="12">
        <v>51</v>
      </c>
      <c r="EI191" s="12">
        <v>52</v>
      </c>
      <c r="EJ191" s="12">
        <v>56</v>
      </c>
      <c r="EK191" s="12">
        <v>79</v>
      </c>
      <c r="EL191" s="12">
        <v>50</v>
      </c>
      <c r="EM191" s="12">
        <v>53</v>
      </c>
      <c r="EN191" s="12">
        <v>64</v>
      </c>
      <c r="EO191" s="12">
        <v>82</v>
      </c>
      <c r="EP191" s="12">
        <v>83</v>
      </c>
      <c r="EQ191" s="12">
        <v>32</v>
      </c>
      <c r="ER191" s="12">
        <v>28</v>
      </c>
      <c r="ES191" s="12">
        <v>41</v>
      </c>
      <c r="ET191" s="12">
        <v>50</v>
      </c>
      <c r="EU191" s="12">
        <v>66</v>
      </c>
      <c r="EV191" s="12">
        <v>72</v>
      </c>
      <c r="EW191" s="12">
        <v>53</v>
      </c>
      <c r="EX191" s="12">
        <v>76</v>
      </c>
      <c r="EY191" s="12">
        <v>64</v>
      </c>
      <c r="EZ191" s="12">
        <v>63</v>
      </c>
      <c r="FA191" s="12">
        <v>57</v>
      </c>
      <c r="FB191" s="12">
        <v>47</v>
      </c>
      <c r="FC191" s="12">
        <v>45</v>
      </c>
      <c r="FD191" s="12">
        <v>43</v>
      </c>
      <c r="FE191" s="12">
        <v>68</v>
      </c>
      <c r="FF191" s="12">
        <v>61</v>
      </c>
      <c r="FG191" s="12">
        <v>47</v>
      </c>
      <c r="FH191" s="12">
        <v>42</v>
      </c>
      <c r="FI191" s="12">
        <v>58</v>
      </c>
      <c r="FJ191" s="12">
        <v>59</v>
      </c>
      <c r="FK191" s="12">
        <v>71</v>
      </c>
      <c r="FL191" s="12">
        <v>63</v>
      </c>
      <c r="FM191" s="12">
        <v>44</v>
      </c>
      <c r="FN191" s="12">
        <v>49</v>
      </c>
      <c r="FO191" s="12">
        <v>50</v>
      </c>
      <c r="FP191" s="12">
        <v>58</v>
      </c>
      <c r="FQ191" s="12">
        <v>37</v>
      </c>
      <c r="FR191" s="12">
        <v>63</v>
      </c>
      <c r="FS191" s="12">
        <v>58</v>
      </c>
      <c r="FT191" s="12">
        <v>64</v>
      </c>
      <c r="FU191" s="12">
        <v>46</v>
      </c>
      <c r="FV191" s="12">
        <v>35</v>
      </c>
      <c r="FW191" s="12">
        <v>55</v>
      </c>
      <c r="FX191" s="12">
        <v>65</v>
      </c>
      <c r="FY191" s="12">
        <v>78</v>
      </c>
      <c r="FZ191" s="12">
        <v>82</v>
      </c>
      <c r="GA191" s="12">
        <v>82</v>
      </c>
      <c r="GB191" s="12">
        <v>60</v>
      </c>
      <c r="GC191" s="12">
        <v>39</v>
      </c>
      <c r="GD191" s="12">
        <v>28</v>
      </c>
      <c r="GE191" s="12">
        <v>51</v>
      </c>
      <c r="GF191" s="12">
        <v>51</v>
      </c>
      <c r="GG191" s="12">
        <v>66</v>
      </c>
      <c r="GH191" s="12">
        <v>78</v>
      </c>
      <c r="GI191" s="12">
        <v>65</v>
      </c>
      <c r="GJ191" s="12">
        <v>39</v>
      </c>
      <c r="GK191" s="12">
        <v>28</v>
      </c>
      <c r="GL191" s="12">
        <v>26</v>
      </c>
      <c r="GM191" s="12">
        <v>34</v>
      </c>
      <c r="GN191" s="12">
        <v>30</v>
      </c>
      <c r="GO191" s="12">
        <v>52</v>
      </c>
      <c r="GP191" s="12">
        <v>42</v>
      </c>
      <c r="GQ191" s="12">
        <v>35</v>
      </c>
      <c r="GR191" s="12">
        <v>36</v>
      </c>
      <c r="GS191" s="12">
        <v>37</v>
      </c>
      <c r="GT191" s="12">
        <v>60</v>
      </c>
      <c r="GU191" s="12">
        <v>59</v>
      </c>
      <c r="GV191" s="12">
        <v>49</v>
      </c>
      <c r="GW191" s="12">
        <v>34</v>
      </c>
      <c r="GX191" s="12">
        <v>41</v>
      </c>
      <c r="GY191" s="12">
        <v>51</v>
      </c>
      <c r="GZ191" s="12">
        <v>37</v>
      </c>
      <c r="HA191" s="12">
        <v>35</v>
      </c>
      <c r="HB191" s="12">
        <v>44</v>
      </c>
      <c r="HC191" s="12">
        <v>48</v>
      </c>
      <c r="HD191" s="12">
        <v>51</v>
      </c>
      <c r="HE191" s="12">
        <v>32</v>
      </c>
      <c r="HF191" s="12">
        <v>35</v>
      </c>
      <c r="HG191" s="12">
        <v>47</v>
      </c>
      <c r="HH191" s="12">
        <v>55</v>
      </c>
      <c r="HI191" s="12">
        <v>32</v>
      </c>
      <c r="HJ191" s="12">
        <v>47</v>
      </c>
      <c r="HK191" s="12">
        <v>21</v>
      </c>
      <c r="HL191" s="12">
        <v>41</v>
      </c>
      <c r="HM191" s="12">
        <v>37</v>
      </c>
      <c r="HN191" s="12">
        <v>32</v>
      </c>
      <c r="HO191" s="12">
        <v>32</v>
      </c>
      <c r="HP191" s="12">
        <v>25</v>
      </c>
      <c r="HQ191" s="12">
        <v>57</v>
      </c>
      <c r="HR191" s="12">
        <v>45</v>
      </c>
      <c r="HS191" s="12">
        <v>18</v>
      </c>
      <c r="HT191" s="12">
        <v>11</v>
      </c>
      <c r="HU191" s="12">
        <v>10</v>
      </c>
      <c r="HV191" s="12">
        <v>37</v>
      </c>
      <c r="HW191" s="12">
        <v>33</v>
      </c>
      <c r="HX191" s="12">
        <v>30</v>
      </c>
      <c r="HY191" s="12">
        <v>33</v>
      </c>
      <c r="HZ191" s="12">
        <v>46</v>
      </c>
      <c r="IA191" s="12">
        <v>29</v>
      </c>
      <c r="IB191" s="12">
        <v>32</v>
      </c>
      <c r="IC191" s="12">
        <v>32</v>
      </c>
      <c r="ID191" s="12">
        <v>43</v>
      </c>
      <c r="IE191" s="12">
        <v>34</v>
      </c>
      <c r="IF191" s="12">
        <v>28</v>
      </c>
      <c r="IG191" s="12">
        <v>35</v>
      </c>
      <c r="IH191" s="12">
        <v>39</v>
      </c>
      <c r="II191" s="12">
        <v>22</v>
      </c>
      <c r="IJ191" s="12">
        <v>35</v>
      </c>
      <c r="IK191" s="12">
        <v>35</v>
      </c>
      <c r="IL191" s="12">
        <v>28</v>
      </c>
      <c r="IM191" s="12">
        <v>41</v>
      </c>
      <c r="IN191" s="12">
        <v>33</v>
      </c>
      <c r="IO191" s="12">
        <v>24</v>
      </c>
      <c r="IP191" s="12">
        <v>21</v>
      </c>
      <c r="IQ191" s="17">
        <v>15</v>
      </c>
      <c r="IR191" s="26">
        <f t="shared" si="63"/>
        <v>92</v>
      </c>
      <c r="IU191" s="7"/>
    </row>
    <row r="192" spans="1:255" ht="12.75" customHeight="1" x14ac:dyDescent="0.2">
      <c r="A192" s="26">
        <v>2012</v>
      </c>
      <c r="B192" s="26">
        <v>340290006</v>
      </c>
      <c r="C192" s="88">
        <f>INDEX(Sites!$A:$N,MATCH($B192,Sites!$A:$A,0),2)</f>
        <v>40.064830000000001</v>
      </c>
      <c r="D192" s="26" t="str">
        <f>INDEX(Sites!$A:$N,MATCH($B192,Sites!$A:$A,0),4)</f>
        <v>NJ</v>
      </c>
      <c r="E192" s="26" t="str">
        <f>INDEX(Sites!$A:$N,MATCH($B192,Sites!$A:$A,0),10)</f>
        <v>41.0</v>
      </c>
      <c r="F192" s="148" t="str">
        <f>INDEX(Sites!$A:$N,MATCH($B192,Sites!$A:$A,0),6)</f>
        <v>Colliers Mills</v>
      </c>
      <c r="G192" s="18">
        <v>37</v>
      </c>
      <c r="H192" s="12">
        <v>37</v>
      </c>
      <c r="I192" s="12">
        <v>39</v>
      </c>
      <c r="J192" s="12">
        <v>39</v>
      </c>
      <c r="K192" s="12">
        <v>39</v>
      </c>
      <c r="L192" s="12">
        <v>38</v>
      </c>
      <c r="M192" s="12">
        <v>52</v>
      </c>
      <c r="N192" s="12">
        <v>43</v>
      </c>
      <c r="O192" s="12">
        <v>39</v>
      </c>
      <c r="P192" s="12">
        <v>39</v>
      </c>
      <c r="Q192" s="12">
        <v>48</v>
      </c>
      <c r="R192" s="12">
        <v>52</v>
      </c>
      <c r="S192" s="12">
        <v>47</v>
      </c>
      <c r="T192" s="12">
        <v>53</v>
      </c>
      <c r="U192" s="12">
        <v>39</v>
      </c>
      <c r="V192" s="12">
        <v>30</v>
      </c>
      <c r="W192" s="12">
        <v>38</v>
      </c>
      <c r="X192" s="12">
        <v>46</v>
      </c>
      <c r="Y192" s="12">
        <v>48</v>
      </c>
      <c r="Z192" s="12">
        <v>36</v>
      </c>
      <c r="AA192" s="12">
        <v>31</v>
      </c>
      <c r="AB192" s="12">
        <v>31</v>
      </c>
      <c r="AC192" s="12">
        <v>53</v>
      </c>
      <c r="AD192" s="12">
        <v>42</v>
      </c>
      <c r="AE192" s="12">
        <v>40</v>
      </c>
      <c r="AF192" s="12">
        <v>45</v>
      </c>
      <c r="AG192" s="12">
        <v>46</v>
      </c>
      <c r="AH192" s="12">
        <v>52</v>
      </c>
      <c r="AI192" s="12">
        <v>36</v>
      </c>
      <c r="AJ192" s="12">
        <v>42</v>
      </c>
      <c r="AK192" s="12">
        <v>46</v>
      </c>
      <c r="AL192" s="12">
        <v>39</v>
      </c>
      <c r="AM192" s="12">
        <v>48</v>
      </c>
      <c r="AN192" s="12">
        <v>51</v>
      </c>
      <c r="AO192" s="12">
        <v>54</v>
      </c>
      <c r="AP192" s="12">
        <v>38</v>
      </c>
      <c r="AQ192" s="12">
        <v>49</v>
      </c>
      <c r="AR192" s="12">
        <v>53</v>
      </c>
      <c r="AS192" s="12">
        <v>57</v>
      </c>
      <c r="AT192" s="12">
        <v>53</v>
      </c>
      <c r="AU192" s="12">
        <v>51</v>
      </c>
      <c r="AV192" s="12">
        <v>37</v>
      </c>
      <c r="AW192" s="12">
        <v>39</v>
      </c>
      <c r="AX192" s="12">
        <v>48</v>
      </c>
      <c r="AY192" s="12">
        <v>62</v>
      </c>
      <c r="AZ192" s="12">
        <v>69</v>
      </c>
      <c r="BA192" s="12">
        <v>64</v>
      </c>
      <c r="BB192" s="12">
        <v>54</v>
      </c>
      <c r="BC192" s="12">
        <v>37</v>
      </c>
      <c r="BD192" s="12">
        <v>53</v>
      </c>
      <c r="BE192" s="12">
        <v>48</v>
      </c>
      <c r="BF192" s="12">
        <v>49</v>
      </c>
      <c r="BG192" s="12">
        <v>24</v>
      </c>
      <c r="BH192" s="12">
        <v>29</v>
      </c>
      <c r="BI192" s="12">
        <v>55</v>
      </c>
      <c r="BJ192" s="12">
        <v>55</v>
      </c>
      <c r="BK192" s="12">
        <v>48</v>
      </c>
      <c r="BL192" s="12">
        <v>38</v>
      </c>
      <c r="BM192" s="12">
        <v>51</v>
      </c>
      <c r="BN192" s="12">
        <v>60</v>
      </c>
      <c r="BO192" s="12">
        <v>54</v>
      </c>
      <c r="BP192" s="12">
        <v>51</v>
      </c>
      <c r="BQ192" s="12">
        <v>36</v>
      </c>
      <c r="BR192" s="12">
        <v>31</v>
      </c>
      <c r="BS192" s="12">
        <v>48</v>
      </c>
      <c r="BT192" s="12">
        <v>37</v>
      </c>
      <c r="BU192" s="12">
        <v>40</v>
      </c>
      <c r="BV192" s="12">
        <v>42</v>
      </c>
      <c r="BW192" s="12">
        <v>51</v>
      </c>
      <c r="BX192" s="12">
        <v>36</v>
      </c>
      <c r="BY192" s="12">
        <v>44</v>
      </c>
      <c r="BZ192" s="12">
        <v>49</v>
      </c>
      <c r="CA192" s="12">
        <v>67</v>
      </c>
      <c r="CB192" s="12">
        <v>61</v>
      </c>
      <c r="CC192" s="12">
        <v>47</v>
      </c>
      <c r="CD192" s="12">
        <v>38</v>
      </c>
      <c r="CE192" s="12">
        <v>65</v>
      </c>
      <c r="CF192" s="12">
        <v>47</v>
      </c>
      <c r="CG192" s="12">
        <v>45</v>
      </c>
      <c r="CH192" s="12">
        <v>59</v>
      </c>
      <c r="CI192" s="12">
        <v>44</v>
      </c>
      <c r="CJ192" s="12">
        <v>27</v>
      </c>
      <c r="CK192" s="12">
        <v>31</v>
      </c>
      <c r="CL192" s="12">
        <v>39</v>
      </c>
      <c r="CM192" s="12">
        <v>48</v>
      </c>
      <c r="CN192" s="12">
        <v>24</v>
      </c>
      <c r="CO192" s="12">
        <v>37</v>
      </c>
      <c r="CP192" s="12">
        <v>36</v>
      </c>
      <c r="CQ192" s="12">
        <v>64</v>
      </c>
      <c r="CR192" s="12">
        <v>44</v>
      </c>
      <c r="CS192" s="12">
        <v>40</v>
      </c>
      <c r="CT192" s="12">
        <v>64</v>
      </c>
      <c r="CU192" s="12">
        <v>52</v>
      </c>
      <c r="CV192" s="12">
        <v>49</v>
      </c>
      <c r="CW192" s="12">
        <v>56</v>
      </c>
      <c r="CX192" s="12">
        <v>26</v>
      </c>
      <c r="CY192" s="12">
        <v>33</v>
      </c>
      <c r="CZ192" s="12">
        <v>42</v>
      </c>
      <c r="DA192" s="12">
        <v>48</v>
      </c>
      <c r="DB192" s="12">
        <v>51</v>
      </c>
      <c r="DC192" s="12">
        <v>63</v>
      </c>
      <c r="DD192" s="12">
        <v>72</v>
      </c>
      <c r="DE192" s="12">
        <v>49</v>
      </c>
      <c r="DF192" s="12">
        <v>34</v>
      </c>
      <c r="DG192" s="12">
        <v>34</v>
      </c>
      <c r="DH192" s="12">
        <v>38</v>
      </c>
      <c r="DI192" s="12">
        <v>54</v>
      </c>
      <c r="DJ192" s="12">
        <v>45</v>
      </c>
      <c r="DK192" s="12">
        <v>41</v>
      </c>
      <c r="DL192" s="12">
        <v>30</v>
      </c>
      <c r="DM192" s="12">
        <v>41</v>
      </c>
      <c r="DN192" s="12">
        <v>85</v>
      </c>
      <c r="DO192" s="12">
        <v>85</v>
      </c>
      <c r="DP192" s="12">
        <v>75</v>
      </c>
      <c r="DQ192" s="12">
        <v>50</v>
      </c>
      <c r="DR192" s="12">
        <v>45</v>
      </c>
      <c r="DS192" s="12">
        <v>53</v>
      </c>
      <c r="DT192" s="12">
        <v>35</v>
      </c>
      <c r="DU192" s="12">
        <v>46</v>
      </c>
      <c r="DV192" s="12">
        <v>84</v>
      </c>
      <c r="DW192" s="12">
        <v>86</v>
      </c>
      <c r="DX192" s="12">
        <v>75</v>
      </c>
      <c r="DY192" s="12">
        <v>80</v>
      </c>
      <c r="DZ192" s="12">
        <v>49</v>
      </c>
      <c r="EA192" s="12">
        <v>75</v>
      </c>
      <c r="EB192" s="12">
        <v>69</v>
      </c>
      <c r="EC192" s="12">
        <v>57</v>
      </c>
      <c r="ED192" s="12">
        <v>73</v>
      </c>
      <c r="EE192" s="12">
        <v>75</v>
      </c>
      <c r="EF192" s="12">
        <v>48</v>
      </c>
      <c r="EG192" s="12">
        <v>42</v>
      </c>
      <c r="EH192" s="12">
        <v>43</v>
      </c>
      <c r="EI192" s="12">
        <v>46</v>
      </c>
      <c r="EJ192" s="12">
        <v>51</v>
      </c>
      <c r="EK192" s="12">
        <v>80</v>
      </c>
      <c r="EL192" s="12">
        <v>51</v>
      </c>
      <c r="EM192" s="12">
        <v>47</v>
      </c>
      <c r="EN192" s="12">
        <v>65</v>
      </c>
      <c r="EO192" s="12">
        <v>84</v>
      </c>
      <c r="EP192" s="12">
        <v>90</v>
      </c>
      <c r="EQ192" s="12">
        <v>32</v>
      </c>
      <c r="ER192" s="12">
        <v>33</v>
      </c>
      <c r="ES192" s="12">
        <v>36</v>
      </c>
      <c r="ET192" s="12">
        <v>43</v>
      </c>
      <c r="EU192" s="12">
        <v>56</v>
      </c>
      <c r="EV192" s="12">
        <v>61</v>
      </c>
      <c r="EW192" s="12">
        <v>45</v>
      </c>
      <c r="EX192" s="12">
        <v>68</v>
      </c>
      <c r="EY192" s="12">
        <v>59</v>
      </c>
      <c r="EZ192" s="12">
        <v>46</v>
      </c>
      <c r="FA192" s="12">
        <v>52</v>
      </c>
      <c r="FB192" s="12">
        <v>43</v>
      </c>
      <c r="FC192" s="12">
        <v>39</v>
      </c>
      <c r="FD192" s="12">
        <v>38</v>
      </c>
      <c r="FE192" s="12">
        <v>73</v>
      </c>
      <c r="FF192" s="12">
        <v>59</v>
      </c>
      <c r="FG192" s="12">
        <v>40</v>
      </c>
      <c r="FH192" s="12">
        <v>39</v>
      </c>
      <c r="FI192" s="12">
        <v>53</v>
      </c>
      <c r="FJ192" s="12">
        <v>45</v>
      </c>
      <c r="FK192" s="12">
        <v>63</v>
      </c>
      <c r="FL192" s="12">
        <v>58</v>
      </c>
      <c r="FM192" s="12">
        <v>38</v>
      </c>
      <c r="FN192" s="12">
        <v>42</v>
      </c>
      <c r="FO192" s="12">
        <v>49</v>
      </c>
      <c r="FP192" s="12">
        <v>52</v>
      </c>
      <c r="FQ192" s="12">
        <v>34</v>
      </c>
      <c r="FR192" s="12">
        <v>59</v>
      </c>
      <c r="FS192" s="12">
        <v>53</v>
      </c>
      <c r="FT192" s="12">
        <v>60</v>
      </c>
      <c r="FU192" s="12">
        <v>49</v>
      </c>
      <c r="FV192" s="12">
        <v>36</v>
      </c>
      <c r="FW192" s="12">
        <v>57</v>
      </c>
      <c r="FX192" s="12">
        <v>56</v>
      </c>
      <c r="FY192" s="12">
        <v>64</v>
      </c>
      <c r="FZ192" s="12">
        <v>67</v>
      </c>
      <c r="GA192" s="12">
        <v>74</v>
      </c>
      <c r="GB192" s="12">
        <v>62</v>
      </c>
      <c r="GC192" s="12">
        <v>37</v>
      </c>
      <c r="GD192" s="12">
        <v>27</v>
      </c>
      <c r="GE192" s="12">
        <v>49</v>
      </c>
      <c r="GF192" s="12">
        <v>45</v>
      </c>
      <c r="GG192" s="12">
        <v>56</v>
      </c>
      <c r="GH192" s="12">
        <v>82</v>
      </c>
      <c r="GI192" s="12">
        <v>63</v>
      </c>
      <c r="GJ192" s="12">
        <v>42</v>
      </c>
      <c r="GK192" s="12">
        <v>31</v>
      </c>
      <c r="GL192" s="12">
        <v>27</v>
      </c>
      <c r="GM192" s="12">
        <v>30</v>
      </c>
      <c r="GN192" s="12">
        <v>25</v>
      </c>
      <c r="GO192" s="12">
        <v>50</v>
      </c>
      <c r="GP192" s="12">
        <v>39</v>
      </c>
      <c r="GQ192" s="12">
        <v>34</v>
      </c>
      <c r="GR192" s="12">
        <v>34</v>
      </c>
      <c r="GS192" s="12">
        <v>35</v>
      </c>
      <c r="GT192" s="12">
        <v>54</v>
      </c>
      <c r="GU192" s="12">
        <v>48</v>
      </c>
      <c r="GV192" s="12">
        <v>35</v>
      </c>
      <c r="GW192" s="12">
        <v>33</v>
      </c>
      <c r="GX192" s="12">
        <v>39</v>
      </c>
      <c r="GY192" s="12">
        <v>46</v>
      </c>
      <c r="GZ192" s="12">
        <v>36</v>
      </c>
      <c r="HA192" s="12">
        <v>34</v>
      </c>
      <c r="HB192" s="12">
        <v>29</v>
      </c>
      <c r="HC192" s="12">
        <v>38</v>
      </c>
      <c r="HD192" s="12">
        <v>43</v>
      </c>
      <c r="HE192" s="12">
        <v>29</v>
      </c>
      <c r="HF192" s="12">
        <v>32</v>
      </c>
      <c r="HG192" s="12">
        <v>46</v>
      </c>
      <c r="HH192" s="12">
        <v>49</v>
      </c>
      <c r="HI192" s="12">
        <v>30</v>
      </c>
      <c r="HJ192" s="12">
        <v>44</v>
      </c>
      <c r="HK192" s="12">
        <v>17</v>
      </c>
      <c r="HL192" s="12">
        <v>34</v>
      </c>
      <c r="HM192" s="12">
        <v>34</v>
      </c>
      <c r="HN192" s="12">
        <v>37</v>
      </c>
      <c r="HO192" s="12">
        <v>11</v>
      </c>
      <c r="HP192" s="12">
        <v>20</v>
      </c>
      <c r="HQ192" s="12">
        <v>54</v>
      </c>
      <c r="HR192" s="12">
        <v>45</v>
      </c>
      <c r="HS192" s="12">
        <v>14</v>
      </c>
      <c r="HT192" s="12">
        <v>14</v>
      </c>
      <c r="HU192" s="12">
        <v>20</v>
      </c>
      <c r="HV192" s="12">
        <v>32</v>
      </c>
      <c r="HW192" s="12">
        <v>30</v>
      </c>
      <c r="HX192" s="12">
        <v>27</v>
      </c>
      <c r="HY192" s="12">
        <v>31</v>
      </c>
      <c r="HZ192" s="12">
        <v>42</v>
      </c>
      <c r="IA192" s="12">
        <v>30</v>
      </c>
      <c r="IB192" s="12">
        <v>32</v>
      </c>
      <c r="IC192" s="12">
        <v>27</v>
      </c>
      <c r="ID192" s="12">
        <v>39</v>
      </c>
      <c r="IE192" s="12">
        <v>35</v>
      </c>
      <c r="IF192" s="12">
        <v>31</v>
      </c>
      <c r="IG192" s="12">
        <v>35</v>
      </c>
      <c r="IH192" s="12">
        <v>38</v>
      </c>
      <c r="II192" s="12">
        <v>18</v>
      </c>
      <c r="IJ192" s="12">
        <v>34</v>
      </c>
      <c r="IK192" s="12">
        <v>32</v>
      </c>
      <c r="IL192" s="12">
        <v>31</v>
      </c>
      <c r="IM192" s="12">
        <v>40</v>
      </c>
      <c r="IN192" s="12">
        <v>35</v>
      </c>
      <c r="IO192" s="12">
        <v>22</v>
      </c>
      <c r="IP192" s="12" t="s">
        <v>78</v>
      </c>
      <c r="IQ192" s="17" t="s">
        <v>78</v>
      </c>
      <c r="IR192" s="26">
        <f t="shared" si="63"/>
        <v>90</v>
      </c>
      <c r="IU192" s="7"/>
    </row>
    <row r="193" spans="1:255" ht="12.75" customHeight="1" x14ac:dyDescent="0.2">
      <c r="A193" s="26">
        <v>2012</v>
      </c>
      <c r="B193" s="26">
        <v>340110007</v>
      </c>
      <c r="C193" s="88">
        <f>INDEX(Sites!$A:$N,MATCH($B193,Sites!$A:$A,0),2)</f>
        <v>39.422272999999997</v>
      </c>
      <c r="D193" s="26" t="str">
        <f>INDEX(Sites!$A:$N,MATCH($B193,Sites!$A:$A,0),4)</f>
        <v>NJ</v>
      </c>
      <c r="E193" s="26" t="str">
        <f>INDEX(Sites!$A:$N,MATCH($B193,Sites!$A:$A,0),10)</f>
        <v>22.0</v>
      </c>
      <c r="F193" s="148" t="str">
        <f>INDEX(Sites!$A:$N,MATCH($B193,Sites!$A:$A,0),6)</f>
        <v>Millville</v>
      </c>
      <c r="G193" s="18">
        <v>26</v>
      </c>
      <c r="H193" s="12">
        <v>36</v>
      </c>
      <c r="I193" s="12">
        <v>33</v>
      </c>
      <c r="J193" s="12">
        <v>37</v>
      </c>
      <c r="K193" s="12">
        <v>31</v>
      </c>
      <c r="L193" s="12">
        <v>39</v>
      </c>
      <c r="M193" s="12">
        <v>49</v>
      </c>
      <c r="N193" s="12">
        <v>40</v>
      </c>
      <c r="O193" s="12">
        <v>38</v>
      </c>
      <c r="P193" s="12">
        <v>39</v>
      </c>
      <c r="Q193" s="12">
        <v>47</v>
      </c>
      <c r="R193" s="12">
        <v>51</v>
      </c>
      <c r="S193" s="12">
        <v>41</v>
      </c>
      <c r="T193" s="12">
        <v>51</v>
      </c>
      <c r="U193" s="12">
        <v>44</v>
      </c>
      <c r="V193" s="12">
        <v>28</v>
      </c>
      <c r="W193" s="12">
        <v>37</v>
      </c>
      <c r="X193" s="12">
        <v>43</v>
      </c>
      <c r="Y193" s="12">
        <v>45</v>
      </c>
      <c r="Z193" s="12">
        <v>39</v>
      </c>
      <c r="AA193" s="12">
        <v>37</v>
      </c>
      <c r="AB193" s="12">
        <v>39</v>
      </c>
      <c r="AC193" s="12">
        <v>54</v>
      </c>
      <c r="AD193" s="12">
        <v>41</v>
      </c>
      <c r="AE193" s="12">
        <v>37</v>
      </c>
      <c r="AF193" s="12">
        <v>44</v>
      </c>
      <c r="AG193" s="12">
        <v>42</v>
      </c>
      <c r="AH193" s="12">
        <v>53</v>
      </c>
      <c r="AI193" s="12">
        <v>35</v>
      </c>
      <c r="AJ193" s="12">
        <v>41</v>
      </c>
      <c r="AK193" s="12">
        <v>44</v>
      </c>
      <c r="AL193" s="12">
        <v>47</v>
      </c>
      <c r="AM193" s="12">
        <v>46</v>
      </c>
      <c r="AN193" s="12">
        <v>47</v>
      </c>
      <c r="AO193" s="12">
        <v>54</v>
      </c>
      <c r="AP193" s="12">
        <v>38</v>
      </c>
      <c r="AQ193" s="12">
        <v>49</v>
      </c>
      <c r="AR193" s="12">
        <v>54</v>
      </c>
      <c r="AS193" s="12">
        <v>64</v>
      </c>
      <c r="AT193" s="12">
        <v>54</v>
      </c>
      <c r="AU193" s="12">
        <v>55</v>
      </c>
      <c r="AV193" s="12">
        <v>32</v>
      </c>
      <c r="AW193" s="12">
        <v>36</v>
      </c>
      <c r="AX193" s="12">
        <v>45</v>
      </c>
      <c r="AY193" s="12">
        <v>62</v>
      </c>
      <c r="AZ193" s="12">
        <v>70</v>
      </c>
      <c r="BA193" s="12">
        <v>59</v>
      </c>
      <c r="BB193" s="12">
        <v>56</v>
      </c>
      <c r="BC193" s="12">
        <v>36</v>
      </c>
      <c r="BD193" s="12">
        <v>53</v>
      </c>
      <c r="BE193" s="12">
        <v>45</v>
      </c>
      <c r="BF193" s="12">
        <v>49</v>
      </c>
      <c r="BG193" s="12">
        <v>24</v>
      </c>
      <c r="BH193" s="12">
        <v>35</v>
      </c>
      <c r="BI193" s="12">
        <v>55</v>
      </c>
      <c r="BJ193" s="12">
        <v>56</v>
      </c>
      <c r="BK193" s="12">
        <v>46</v>
      </c>
      <c r="BL193" s="12">
        <v>40</v>
      </c>
      <c r="BM193" s="12">
        <v>47</v>
      </c>
      <c r="BN193" s="12">
        <v>62</v>
      </c>
      <c r="BO193" s="12">
        <v>55</v>
      </c>
      <c r="BP193" s="12">
        <v>51</v>
      </c>
      <c r="BQ193" s="12">
        <v>39</v>
      </c>
      <c r="BR193" s="12">
        <v>30</v>
      </c>
      <c r="BS193" s="12">
        <v>44</v>
      </c>
      <c r="BT193" s="12">
        <v>39</v>
      </c>
      <c r="BU193" s="12">
        <v>41</v>
      </c>
      <c r="BV193" s="12">
        <v>40</v>
      </c>
      <c r="BW193" s="12">
        <v>51</v>
      </c>
      <c r="BX193" s="12">
        <v>39</v>
      </c>
      <c r="BY193" s="12">
        <v>44</v>
      </c>
      <c r="BZ193" s="12">
        <v>50</v>
      </c>
      <c r="CA193" s="12">
        <v>73</v>
      </c>
      <c r="CB193" s="12">
        <v>62</v>
      </c>
      <c r="CC193" s="12">
        <v>47</v>
      </c>
      <c r="CD193" s="12">
        <v>43</v>
      </c>
      <c r="CE193" s="12">
        <v>53</v>
      </c>
      <c r="CF193" s="12">
        <v>51</v>
      </c>
      <c r="CG193" s="12">
        <v>46</v>
      </c>
      <c r="CH193" s="12">
        <v>60</v>
      </c>
      <c r="CI193" s="12">
        <v>38</v>
      </c>
      <c r="CJ193" s="12">
        <v>29</v>
      </c>
      <c r="CK193" s="12">
        <v>33</v>
      </c>
      <c r="CL193" s="12">
        <v>33</v>
      </c>
      <c r="CM193" s="12">
        <v>59</v>
      </c>
      <c r="CN193" s="12">
        <v>25</v>
      </c>
      <c r="CO193" s="12">
        <v>35</v>
      </c>
      <c r="CP193" s="12">
        <v>31</v>
      </c>
      <c r="CQ193" s="12">
        <v>59</v>
      </c>
      <c r="CR193" s="12">
        <v>42</v>
      </c>
      <c r="CS193" s="12">
        <v>32</v>
      </c>
      <c r="CT193" s="12">
        <v>71</v>
      </c>
      <c r="CU193" s="12">
        <v>62</v>
      </c>
      <c r="CV193" s="12">
        <v>52</v>
      </c>
      <c r="CW193" s="12">
        <v>59</v>
      </c>
      <c r="CX193" s="12">
        <v>33</v>
      </c>
      <c r="CY193" s="12">
        <v>34</v>
      </c>
      <c r="CZ193" s="12">
        <v>44</v>
      </c>
      <c r="DA193" s="12">
        <v>48</v>
      </c>
      <c r="DB193" s="12">
        <v>53</v>
      </c>
      <c r="DC193" s="12">
        <v>70</v>
      </c>
      <c r="DD193" s="12">
        <v>88</v>
      </c>
      <c r="DE193" s="12">
        <v>50</v>
      </c>
      <c r="DF193" s="12">
        <v>35</v>
      </c>
      <c r="DG193" s="12">
        <v>41</v>
      </c>
      <c r="DH193" s="12">
        <v>39</v>
      </c>
      <c r="DI193" s="12">
        <v>48</v>
      </c>
      <c r="DJ193" s="12">
        <v>43</v>
      </c>
      <c r="DK193" s="12">
        <v>37</v>
      </c>
      <c r="DL193" s="12">
        <v>32</v>
      </c>
      <c r="DM193" s="12">
        <v>42</v>
      </c>
      <c r="DN193" s="12">
        <v>81</v>
      </c>
      <c r="DO193" s="12">
        <v>75</v>
      </c>
      <c r="DP193" s="12">
        <v>75</v>
      </c>
      <c r="DQ193" s="12">
        <v>59</v>
      </c>
      <c r="DR193" s="12">
        <v>58</v>
      </c>
      <c r="DS193" s="12">
        <v>62</v>
      </c>
      <c r="DT193" s="12">
        <v>38</v>
      </c>
      <c r="DU193" s="12">
        <v>47</v>
      </c>
      <c r="DV193" s="12">
        <v>84</v>
      </c>
      <c r="DW193" s="12">
        <v>87</v>
      </c>
      <c r="DX193" s="12">
        <v>78</v>
      </c>
      <c r="DY193" s="12">
        <v>80</v>
      </c>
      <c r="DZ193" s="12">
        <v>53</v>
      </c>
      <c r="EA193" s="12">
        <v>62</v>
      </c>
      <c r="EB193" s="12">
        <v>77</v>
      </c>
      <c r="EC193" s="12">
        <v>78</v>
      </c>
      <c r="ED193" s="12">
        <v>84</v>
      </c>
      <c r="EE193" s="12">
        <v>91</v>
      </c>
      <c r="EF193" s="12">
        <v>64</v>
      </c>
      <c r="EG193" s="12">
        <v>36</v>
      </c>
      <c r="EH193" s="12">
        <v>36</v>
      </c>
      <c r="EI193" s="12">
        <v>44</v>
      </c>
      <c r="EJ193" s="12">
        <v>44</v>
      </c>
      <c r="EK193" s="12">
        <v>64</v>
      </c>
      <c r="EL193" s="12">
        <v>53</v>
      </c>
      <c r="EM193" s="12">
        <v>43</v>
      </c>
      <c r="EN193" s="12">
        <v>69</v>
      </c>
      <c r="EO193" s="12">
        <v>70</v>
      </c>
      <c r="EP193" s="12">
        <v>74</v>
      </c>
      <c r="EQ193" s="12">
        <v>34</v>
      </c>
      <c r="ER193" s="12">
        <v>34</v>
      </c>
      <c r="ES193" s="12">
        <v>28</v>
      </c>
      <c r="ET193" s="12">
        <v>46</v>
      </c>
      <c r="EU193" s="12">
        <v>59</v>
      </c>
      <c r="EV193" s="12">
        <v>65</v>
      </c>
      <c r="EW193" s="12">
        <v>55</v>
      </c>
      <c r="EX193" s="12">
        <v>67</v>
      </c>
      <c r="EY193" s="12">
        <v>62</v>
      </c>
      <c r="EZ193" s="12">
        <v>58</v>
      </c>
      <c r="FA193" s="12">
        <v>50</v>
      </c>
      <c r="FB193" s="12">
        <v>43</v>
      </c>
      <c r="FC193" s="12">
        <v>36</v>
      </c>
      <c r="FD193" s="12">
        <v>37</v>
      </c>
      <c r="FE193" s="12">
        <v>60</v>
      </c>
      <c r="FF193" s="12">
        <v>56</v>
      </c>
      <c r="FG193" s="12">
        <v>46</v>
      </c>
      <c r="FH193" s="12">
        <v>37</v>
      </c>
      <c r="FI193" s="12">
        <v>58</v>
      </c>
      <c r="FJ193" s="12">
        <v>50</v>
      </c>
      <c r="FK193" s="12">
        <v>45</v>
      </c>
      <c r="FL193" s="12">
        <v>58</v>
      </c>
      <c r="FM193" s="12">
        <v>37</v>
      </c>
      <c r="FN193" s="12">
        <v>43</v>
      </c>
      <c r="FO193" s="12">
        <v>46</v>
      </c>
      <c r="FP193" s="12">
        <v>53</v>
      </c>
      <c r="FQ193" s="12">
        <v>38</v>
      </c>
      <c r="FR193" s="12">
        <v>59</v>
      </c>
      <c r="FS193" s="12">
        <v>58</v>
      </c>
      <c r="FT193" s="12">
        <v>65</v>
      </c>
      <c r="FU193" s="12">
        <v>49</v>
      </c>
      <c r="FV193" s="12">
        <v>41</v>
      </c>
      <c r="FW193" s="12">
        <v>47</v>
      </c>
      <c r="FX193" s="12">
        <v>60</v>
      </c>
      <c r="FY193" s="12">
        <v>67</v>
      </c>
      <c r="FZ193" s="12">
        <v>66</v>
      </c>
      <c r="GA193" s="12">
        <v>65</v>
      </c>
      <c r="GB193" s="12">
        <v>57</v>
      </c>
      <c r="GC193" s="12">
        <v>34</v>
      </c>
      <c r="GD193" s="12">
        <v>27</v>
      </c>
      <c r="GE193" s="12">
        <v>52</v>
      </c>
      <c r="GF193" s="12">
        <v>50</v>
      </c>
      <c r="GG193" s="12">
        <v>56</v>
      </c>
      <c r="GH193" s="12">
        <v>71</v>
      </c>
      <c r="GI193" s="12">
        <v>68</v>
      </c>
      <c r="GJ193" s="12">
        <v>48</v>
      </c>
      <c r="GK193" s="12">
        <v>32</v>
      </c>
      <c r="GL193" s="12">
        <v>31</v>
      </c>
      <c r="GM193" s="12">
        <v>36</v>
      </c>
      <c r="GN193" s="12">
        <v>32</v>
      </c>
      <c r="GO193" s="12">
        <v>50</v>
      </c>
      <c r="GP193" s="12">
        <v>43</v>
      </c>
      <c r="GQ193" s="12">
        <v>36</v>
      </c>
      <c r="GR193" s="12">
        <v>36</v>
      </c>
      <c r="GS193" s="12">
        <v>37</v>
      </c>
      <c r="GT193" s="12">
        <v>57</v>
      </c>
      <c r="GU193" s="12">
        <v>47</v>
      </c>
      <c r="GV193" s="12">
        <v>45</v>
      </c>
      <c r="GW193" s="12">
        <v>35</v>
      </c>
      <c r="GX193" s="12">
        <v>44</v>
      </c>
      <c r="GY193" s="12">
        <v>51</v>
      </c>
      <c r="GZ193" s="12">
        <v>41</v>
      </c>
      <c r="HA193" s="12">
        <v>32</v>
      </c>
      <c r="HB193" s="12">
        <v>42</v>
      </c>
      <c r="HC193" s="12">
        <v>39</v>
      </c>
      <c r="HD193" s="12">
        <v>48</v>
      </c>
      <c r="HE193" s="12">
        <v>33</v>
      </c>
      <c r="HF193" s="12">
        <v>34</v>
      </c>
      <c r="HG193" s="12">
        <v>48</v>
      </c>
      <c r="HH193" s="12">
        <v>50</v>
      </c>
      <c r="HI193" s="12">
        <v>43</v>
      </c>
      <c r="HJ193" s="12">
        <v>43</v>
      </c>
      <c r="HK193" s="12">
        <v>22</v>
      </c>
      <c r="HL193" s="12">
        <v>46</v>
      </c>
      <c r="HM193" s="12">
        <v>36</v>
      </c>
      <c r="HN193" s="12">
        <v>30</v>
      </c>
      <c r="HO193" s="12">
        <v>34</v>
      </c>
      <c r="HP193" s="12">
        <v>25</v>
      </c>
      <c r="HQ193" s="12">
        <v>53</v>
      </c>
      <c r="HR193" s="12">
        <v>48</v>
      </c>
      <c r="HS193" s="12">
        <v>16</v>
      </c>
      <c r="HT193" s="12">
        <v>13</v>
      </c>
      <c r="HU193" s="12">
        <v>15</v>
      </c>
      <c r="HV193" s="12">
        <v>34</v>
      </c>
      <c r="HW193" s="12">
        <v>29</v>
      </c>
      <c r="HX193" s="12">
        <v>26</v>
      </c>
      <c r="HY193" s="12">
        <v>35</v>
      </c>
      <c r="HZ193" s="12">
        <v>42</v>
      </c>
      <c r="IA193" s="12">
        <v>30</v>
      </c>
      <c r="IB193" s="12">
        <v>31</v>
      </c>
      <c r="IC193" s="12">
        <v>32</v>
      </c>
      <c r="ID193" s="12">
        <v>42</v>
      </c>
      <c r="IE193" s="12">
        <v>35</v>
      </c>
      <c r="IF193" s="12">
        <v>31</v>
      </c>
      <c r="IG193" s="12">
        <v>35</v>
      </c>
      <c r="IH193" s="12">
        <v>34</v>
      </c>
      <c r="II193" s="12">
        <v>35</v>
      </c>
      <c r="IJ193" s="12">
        <v>47</v>
      </c>
      <c r="IK193" s="12">
        <v>37</v>
      </c>
      <c r="IL193" s="12">
        <v>32</v>
      </c>
      <c r="IM193" s="12">
        <v>41</v>
      </c>
      <c r="IN193" s="12">
        <v>35</v>
      </c>
      <c r="IO193" s="12">
        <v>29</v>
      </c>
      <c r="IP193" s="12">
        <v>22</v>
      </c>
      <c r="IQ193" s="17">
        <v>17</v>
      </c>
      <c r="IR193" s="26">
        <f t="shared" si="63"/>
        <v>91</v>
      </c>
      <c r="IU193" s="7"/>
    </row>
    <row r="194" spans="1:255" ht="12.75" customHeight="1" x14ac:dyDescent="0.2">
      <c r="A194" s="26">
        <v>2012</v>
      </c>
      <c r="B194" s="26">
        <v>340210005</v>
      </c>
      <c r="C194" s="88">
        <f>INDEX(Sites!$A:$N,MATCH($B194,Sites!$A:$A,0),2)</f>
        <v>40.283092000000003</v>
      </c>
      <c r="D194" s="26" t="str">
        <f>INDEX(Sites!$A:$N,MATCH($B194,Sites!$A:$A,0),4)</f>
        <v>NJ</v>
      </c>
      <c r="E194" s="26" t="str">
        <f>INDEX(Sites!$A:$N,MATCH($B194,Sites!$A:$A,0),10)</f>
        <v>30.0</v>
      </c>
      <c r="F194" s="148" t="str">
        <f>INDEX(Sites!$A:$N,MATCH($B194,Sites!$A:$A,0),6)</f>
        <v>Rider University</v>
      </c>
      <c r="G194" s="18">
        <v>27</v>
      </c>
      <c r="H194" s="12">
        <v>30</v>
      </c>
      <c r="I194" s="12">
        <v>40</v>
      </c>
      <c r="J194" s="12">
        <v>38</v>
      </c>
      <c r="K194" s="12">
        <v>40</v>
      </c>
      <c r="L194" s="12">
        <v>36</v>
      </c>
      <c r="M194" s="12">
        <v>47</v>
      </c>
      <c r="N194" s="12">
        <v>42</v>
      </c>
      <c r="O194" s="12">
        <v>39</v>
      </c>
      <c r="P194" s="12">
        <v>38</v>
      </c>
      <c r="Q194" s="12">
        <v>44</v>
      </c>
      <c r="R194" s="12">
        <v>42</v>
      </c>
      <c r="S194" s="12">
        <v>42</v>
      </c>
      <c r="T194" s="12">
        <v>52</v>
      </c>
      <c r="U194" s="12">
        <v>38</v>
      </c>
      <c r="V194" s="12">
        <v>24</v>
      </c>
      <c r="W194" s="12">
        <v>37</v>
      </c>
      <c r="X194" s="12">
        <v>46</v>
      </c>
      <c r="Y194" s="12">
        <v>49</v>
      </c>
      <c r="Z194" s="12">
        <v>35</v>
      </c>
      <c r="AA194" s="12">
        <v>34</v>
      </c>
      <c r="AB194" s="12">
        <v>39</v>
      </c>
      <c r="AC194" s="12">
        <v>51</v>
      </c>
      <c r="AD194" s="12">
        <v>41</v>
      </c>
      <c r="AE194" s="12">
        <v>35</v>
      </c>
      <c r="AF194" s="12">
        <v>44</v>
      </c>
      <c r="AG194" s="12">
        <v>44</v>
      </c>
      <c r="AH194" s="12">
        <v>41</v>
      </c>
      <c r="AI194" s="12">
        <v>34</v>
      </c>
      <c r="AJ194" s="12">
        <v>43</v>
      </c>
      <c r="AK194" s="12">
        <v>39</v>
      </c>
      <c r="AL194" s="12">
        <v>34</v>
      </c>
      <c r="AM194" s="12">
        <v>48</v>
      </c>
      <c r="AN194" s="12">
        <v>51</v>
      </c>
      <c r="AO194" s="12">
        <v>54</v>
      </c>
      <c r="AP194" s="12">
        <v>38</v>
      </c>
      <c r="AQ194" s="12">
        <v>49</v>
      </c>
      <c r="AR194" s="12">
        <v>53</v>
      </c>
      <c r="AS194" s="12">
        <v>58</v>
      </c>
      <c r="AT194" s="12">
        <v>52</v>
      </c>
      <c r="AU194" s="12">
        <v>51</v>
      </c>
      <c r="AV194" s="12">
        <v>34</v>
      </c>
      <c r="AW194" s="12">
        <v>37</v>
      </c>
      <c r="AX194" s="12">
        <v>48</v>
      </c>
      <c r="AY194" s="12">
        <v>62</v>
      </c>
      <c r="AZ194" s="12">
        <v>61</v>
      </c>
      <c r="BA194" s="12">
        <v>70</v>
      </c>
      <c r="BB194" s="12">
        <v>50</v>
      </c>
      <c r="BC194" s="12">
        <v>39</v>
      </c>
      <c r="BD194" s="12">
        <v>55</v>
      </c>
      <c r="BE194" s="12">
        <v>47</v>
      </c>
      <c r="BF194" s="12">
        <v>52</v>
      </c>
      <c r="BG194" s="12">
        <v>27</v>
      </c>
      <c r="BH194" s="12">
        <v>29</v>
      </c>
      <c r="BI194" s="12">
        <v>52</v>
      </c>
      <c r="BJ194" s="12">
        <v>53</v>
      </c>
      <c r="BK194" s="12">
        <v>41</v>
      </c>
      <c r="BL194" s="12">
        <v>37</v>
      </c>
      <c r="BM194" s="12">
        <v>52</v>
      </c>
      <c r="BN194" s="12">
        <v>59</v>
      </c>
      <c r="BO194" s="12">
        <v>52</v>
      </c>
      <c r="BP194" s="12">
        <v>44</v>
      </c>
      <c r="BQ194" s="12">
        <v>31</v>
      </c>
      <c r="BR194" s="12">
        <v>27</v>
      </c>
      <c r="BS194" s="12">
        <v>41</v>
      </c>
      <c r="BT194" s="12">
        <v>36</v>
      </c>
      <c r="BU194" s="12">
        <v>39</v>
      </c>
      <c r="BV194" s="12">
        <v>38</v>
      </c>
      <c r="BW194" s="12">
        <v>49</v>
      </c>
      <c r="BX194" s="12">
        <v>38</v>
      </c>
      <c r="BY194" s="12">
        <v>43</v>
      </c>
      <c r="BZ194" s="12">
        <v>50</v>
      </c>
      <c r="CA194" s="12">
        <v>66</v>
      </c>
      <c r="CB194" s="12">
        <v>72</v>
      </c>
      <c r="CC194" s="12">
        <v>38</v>
      </c>
      <c r="CD194" s="12">
        <v>33</v>
      </c>
      <c r="CE194" s="12">
        <v>62</v>
      </c>
      <c r="CF194" s="12">
        <v>44</v>
      </c>
      <c r="CG194" s="12">
        <v>51</v>
      </c>
      <c r="CH194" s="12">
        <v>65</v>
      </c>
      <c r="CI194" s="12">
        <v>51</v>
      </c>
      <c r="CJ194" s="12">
        <v>25</v>
      </c>
      <c r="CK194" s="12">
        <v>32</v>
      </c>
      <c r="CL194" s="12">
        <v>41</v>
      </c>
      <c r="CM194" s="12">
        <v>43</v>
      </c>
      <c r="CN194" s="12">
        <v>29</v>
      </c>
      <c r="CO194" s="12">
        <v>47</v>
      </c>
      <c r="CP194" s="12">
        <v>47</v>
      </c>
      <c r="CQ194" s="12">
        <v>59</v>
      </c>
      <c r="CR194" s="12">
        <v>58</v>
      </c>
      <c r="CS194" s="12">
        <v>37</v>
      </c>
      <c r="CT194" s="12">
        <v>56</v>
      </c>
      <c r="CU194" s="12">
        <v>49</v>
      </c>
      <c r="CV194" s="12">
        <v>46</v>
      </c>
      <c r="CW194" s="12">
        <v>54</v>
      </c>
      <c r="CX194" s="12">
        <v>26</v>
      </c>
      <c r="CY194" s="12">
        <v>34</v>
      </c>
      <c r="CZ194" s="12">
        <v>35</v>
      </c>
      <c r="DA194" s="12">
        <v>47</v>
      </c>
      <c r="DB194" s="12">
        <v>48</v>
      </c>
      <c r="DC194" s="12">
        <v>59</v>
      </c>
      <c r="DD194" s="12">
        <v>74</v>
      </c>
      <c r="DE194" s="12">
        <v>52</v>
      </c>
      <c r="DF194" s="12">
        <v>32</v>
      </c>
      <c r="DG194" s="12">
        <v>38</v>
      </c>
      <c r="DH194" s="12">
        <v>47</v>
      </c>
      <c r="DI194" s="12">
        <v>63</v>
      </c>
      <c r="DJ194" s="12">
        <v>55</v>
      </c>
      <c r="DK194" s="12">
        <v>46</v>
      </c>
      <c r="DL194" s="12">
        <v>34</v>
      </c>
      <c r="DM194" s="12">
        <v>63</v>
      </c>
      <c r="DN194" s="12">
        <v>76</v>
      </c>
      <c r="DO194" s="12">
        <v>80</v>
      </c>
      <c r="DP194" s="12">
        <v>70</v>
      </c>
      <c r="DQ194" s="12">
        <v>48</v>
      </c>
      <c r="DR194" s="12">
        <v>45</v>
      </c>
      <c r="DS194" s="12">
        <v>55</v>
      </c>
      <c r="DT194" s="12">
        <v>35</v>
      </c>
      <c r="DU194" s="12">
        <v>44</v>
      </c>
      <c r="DV194" s="12">
        <v>82</v>
      </c>
      <c r="DW194" s="12">
        <v>80</v>
      </c>
      <c r="DX194" s="12">
        <v>70</v>
      </c>
      <c r="DY194" s="12">
        <v>76</v>
      </c>
      <c r="DZ194" s="12">
        <v>47</v>
      </c>
      <c r="EA194" s="12">
        <v>58</v>
      </c>
      <c r="EB194" s="12">
        <v>68</v>
      </c>
      <c r="EC194" s="12">
        <v>52</v>
      </c>
      <c r="ED194" s="12">
        <v>63</v>
      </c>
      <c r="EE194" s="12">
        <v>71</v>
      </c>
      <c r="EF194" s="12">
        <v>50</v>
      </c>
      <c r="EG194" s="12">
        <v>59</v>
      </c>
      <c r="EH194" s="12">
        <v>56</v>
      </c>
      <c r="EI194" s="12">
        <v>56</v>
      </c>
      <c r="EJ194" s="12">
        <v>67</v>
      </c>
      <c r="EK194" s="12">
        <v>77</v>
      </c>
      <c r="EL194" s="12">
        <v>62</v>
      </c>
      <c r="EM194" s="12">
        <v>45</v>
      </c>
      <c r="EN194" s="12">
        <v>65</v>
      </c>
      <c r="EO194" s="12">
        <v>81</v>
      </c>
      <c r="EP194" s="12">
        <v>79</v>
      </c>
      <c r="EQ194" s="12">
        <v>41</v>
      </c>
      <c r="ER194" s="12">
        <v>32</v>
      </c>
      <c r="ES194" s="12">
        <v>47</v>
      </c>
      <c r="ET194" s="12">
        <v>55</v>
      </c>
      <c r="EU194" s="12">
        <v>74</v>
      </c>
      <c r="EV194" s="12">
        <v>59</v>
      </c>
      <c r="EW194" s="12">
        <v>45</v>
      </c>
      <c r="EX194" s="12">
        <v>80</v>
      </c>
      <c r="EY194" s="12">
        <v>55</v>
      </c>
      <c r="EZ194" s="12">
        <v>52</v>
      </c>
      <c r="FA194" s="12">
        <v>49</v>
      </c>
      <c r="FB194" s="12">
        <v>49</v>
      </c>
      <c r="FC194" s="12">
        <v>46</v>
      </c>
      <c r="FD194" s="12">
        <v>42</v>
      </c>
      <c r="FE194" s="12">
        <v>64</v>
      </c>
      <c r="FF194" s="12">
        <v>76</v>
      </c>
      <c r="FG194" s="12">
        <v>43</v>
      </c>
      <c r="FH194" s="12">
        <v>46</v>
      </c>
      <c r="FI194" s="12">
        <v>51</v>
      </c>
      <c r="FJ194" s="12">
        <v>55</v>
      </c>
      <c r="FK194" s="12">
        <v>65</v>
      </c>
      <c r="FL194" s="12">
        <v>65</v>
      </c>
      <c r="FM194" s="12">
        <v>44</v>
      </c>
      <c r="FN194" s="12">
        <v>52</v>
      </c>
      <c r="FO194" s="12">
        <v>46</v>
      </c>
      <c r="FP194" s="12">
        <v>47</v>
      </c>
      <c r="FQ194" s="12">
        <v>31</v>
      </c>
      <c r="FR194" s="12">
        <v>58</v>
      </c>
      <c r="FS194" s="12">
        <v>52</v>
      </c>
      <c r="FT194" s="12">
        <v>69</v>
      </c>
      <c r="FU194" s="12">
        <v>41</v>
      </c>
      <c r="FV194" s="12">
        <v>35</v>
      </c>
      <c r="FW194" s="12">
        <v>60</v>
      </c>
      <c r="FX194" s="12">
        <v>50</v>
      </c>
      <c r="FY194" s="12">
        <v>74</v>
      </c>
      <c r="FZ194" s="12">
        <v>72</v>
      </c>
      <c r="GA194" s="12">
        <v>71</v>
      </c>
      <c r="GB194" s="12">
        <v>59</v>
      </c>
      <c r="GC194" s="12">
        <v>41</v>
      </c>
      <c r="GD194" s="12">
        <v>27</v>
      </c>
      <c r="GE194" s="12">
        <v>47</v>
      </c>
      <c r="GF194" s="12">
        <v>41</v>
      </c>
      <c r="GG194" s="12">
        <v>53</v>
      </c>
      <c r="GH194" s="12">
        <v>81</v>
      </c>
      <c r="GI194" s="12">
        <v>58</v>
      </c>
      <c r="GJ194" s="12">
        <v>41</v>
      </c>
      <c r="GK194" s="12">
        <v>28</v>
      </c>
      <c r="GL194" s="12">
        <v>23</v>
      </c>
      <c r="GM194" s="12">
        <v>34</v>
      </c>
      <c r="GN194" s="12">
        <v>23</v>
      </c>
      <c r="GO194" s="12">
        <v>64</v>
      </c>
      <c r="GP194" s="12">
        <v>43</v>
      </c>
      <c r="GQ194" s="12">
        <v>34</v>
      </c>
      <c r="GR194" s="12">
        <v>34</v>
      </c>
      <c r="GS194" s="12">
        <v>36</v>
      </c>
      <c r="GT194" s="12">
        <v>58</v>
      </c>
      <c r="GU194" s="12">
        <v>67</v>
      </c>
      <c r="GV194" s="12">
        <v>54</v>
      </c>
      <c r="GW194" s="12">
        <v>34</v>
      </c>
      <c r="GX194" s="12">
        <v>39</v>
      </c>
      <c r="GY194" s="12">
        <v>50</v>
      </c>
      <c r="GZ194" s="12">
        <v>34</v>
      </c>
      <c r="HA194" s="12">
        <v>34</v>
      </c>
      <c r="HB194" s="12">
        <v>37</v>
      </c>
      <c r="HC194" s="12">
        <v>43</v>
      </c>
      <c r="HD194" s="12">
        <v>48</v>
      </c>
      <c r="HE194" s="12">
        <v>30</v>
      </c>
      <c r="HF194" s="12">
        <v>34</v>
      </c>
      <c r="HG194" s="12">
        <v>47</v>
      </c>
      <c r="HH194" s="12">
        <v>50</v>
      </c>
      <c r="HI194" s="12">
        <v>31</v>
      </c>
      <c r="HJ194" s="12">
        <v>42</v>
      </c>
      <c r="HK194" s="12">
        <v>19</v>
      </c>
      <c r="HL194" s="12">
        <v>38</v>
      </c>
      <c r="HM194" s="12">
        <v>35</v>
      </c>
      <c r="HN194" s="12">
        <v>21</v>
      </c>
      <c r="HO194" s="12">
        <v>5</v>
      </c>
      <c r="HP194" s="12">
        <v>12</v>
      </c>
      <c r="HQ194" s="12">
        <v>56</v>
      </c>
      <c r="HR194" s="12">
        <v>43</v>
      </c>
      <c r="HS194" s="12">
        <v>15</v>
      </c>
      <c r="HT194" s="12">
        <v>17</v>
      </c>
      <c r="HU194" s="12">
        <v>8</v>
      </c>
      <c r="HV194" s="12">
        <v>34</v>
      </c>
      <c r="HW194" s="12">
        <v>34</v>
      </c>
      <c r="HX194" s="12">
        <v>27</v>
      </c>
      <c r="HY194" s="12">
        <v>29</v>
      </c>
      <c r="HZ194" s="12">
        <v>46</v>
      </c>
      <c r="IA194" s="12">
        <v>26</v>
      </c>
      <c r="IB194" s="12">
        <v>33</v>
      </c>
      <c r="IC194" s="12">
        <v>23</v>
      </c>
      <c r="ID194" s="12">
        <v>40</v>
      </c>
      <c r="IE194" s="12">
        <v>34</v>
      </c>
      <c r="IF194" s="12">
        <v>31</v>
      </c>
      <c r="IG194" s="12">
        <v>36</v>
      </c>
      <c r="IH194" s="12">
        <v>39</v>
      </c>
      <c r="II194" s="12">
        <v>10</v>
      </c>
      <c r="IJ194" s="12">
        <v>29</v>
      </c>
      <c r="IK194" s="12">
        <v>28</v>
      </c>
      <c r="IL194" s="12">
        <v>25</v>
      </c>
      <c r="IM194" s="12">
        <v>39</v>
      </c>
      <c r="IN194" s="12">
        <v>27</v>
      </c>
      <c r="IO194" s="12">
        <v>29</v>
      </c>
      <c r="IP194" s="12">
        <v>18</v>
      </c>
      <c r="IQ194" s="17">
        <v>13</v>
      </c>
      <c r="IR194" s="26">
        <f t="shared" si="63"/>
        <v>82</v>
      </c>
      <c r="IU194" s="7"/>
    </row>
    <row r="195" spans="1:255" ht="12.75" customHeight="1" x14ac:dyDescent="0.2">
      <c r="A195" s="26">
        <v>2012</v>
      </c>
      <c r="B195" s="26">
        <v>340219991</v>
      </c>
      <c r="C195" s="88">
        <f>INDEX(Sites!$A:$N,MATCH($B195,Sites!$A:$A,0),2)</f>
        <v>40.3125</v>
      </c>
      <c r="D195" s="26" t="str">
        <f>INDEX(Sites!$A:$N,MATCH($B195,Sites!$A:$A,0),4)</f>
        <v>NJ</v>
      </c>
      <c r="E195" s="26" t="str">
        <f>INDEX(Sites!$A:$N,MATCH($B195,Sites!$A:$A,0),10)</f>
        <v>61.0</v>
      </c>
      <c r="F195" s="148" t="str">
        <f>INDEX(Sites!$A:$N,MATCH($B195,Sites!$A:$A,0),6)</f>
        <v>Washington Crossing</v>
      </c>
      <c r="G195" s="18">
        <v>29</v>
      </c>
      <c r="H195" s="12">
        <v>33</v>
      </c>
      <c r="I195" s="12">
        <v>41</v>
      </c>
      <c r="J195" s="12">
        <v>38</v>
      </c>
      <c r="K195" s="12">
        <v>41</v>
      </c>
      <c r="L195" s="12">
        <v>38</v>
      </c>
      <c r="M195" s="12">
        <v>47</v>
      </c>
      <c r="N195" s="12">
        <v>43</v>
      </c>
      <c r="O195" s="12">
        <v>40</v>
      </c>
      <c r="P195" s="12">
        <v>39</v>
      </c>
      <c r="Q195" s="12">
        <v>45</v>
      </c>
      <c r="R195" s="12">
        <v>43</v>
      </c>
      <c r="S195" s="12">
        <v>43</v>
      </c>
      <c r="T195" s="12">
        <v>54</v>
      </c>
      <c r="U195" s="12">
        <v>39</v>
      </c>
      <c r="V195" s="12">
        <v>27</v>
      </c>
      <c r="W195" s="12">
        <v>38</v>
      </c>
      <c r="X195" s="12">
        <v>51</v>
      </c>
      <c r="Y195" s="12">
        <v>50</v>
      </c>
      <c r="Z195" s="12">
        <v>37</v>
      </c>
      <c r="AA195" s="12">
        <v>32</v>
      </c>
      <c r="AB195" s="12">
        <v>39</v>
      </c>
      <c r="AC195" s="12">
        <v>53</v>
      </c>
      <c r="AD195" s="12">
        <v>42</v>
      </c>
      <c r="AE195" s="12">
        <v>38</v>
      </c>
      <c r="AF195" s="12">
        <v>45</v>
      </c>
      <c r="AG195" s="12">
        <v>45</v>
      </c>
      <c r="AH195" s="12">
        <v>46</v>
      </c>
      <c r="AI195" s="12">
        <v>38</v>
      </c>
      <c r="AJ195" s="12">
        <v>44</v>
      </c>
      <c r="AK195" s="12">
        <v>40</v>
      </c>
      <c r="AL195" s="12">
        <v>35</v>
      </c>
      <c r="AM195" s="12">
        <v>49</v>
      </c>
      <c r="AN195" s="12">
        <v>53</v>
      </c>
      <c r="AO195" s="12">
        <v>56</v>
      </c>
      <c r="AP195" s="12">
        <v>41</v>
      </c>
      <c r="AQ195" s="12">
        <v>50</v>
      </c>
      <c r="AR195" s="12">
        <v>54</v>
      </c>
      <c r="AS195" s="12">
        <v>58</v>
      </c>
      <c r="AT195" s="12">
        <v>53</v>
      </c>
      <c r="AU195" s="12">
        <v>51</v>
      </c>
      <c r="AV195" s="12">
        <v>35</v>
      </c>
      <c r="AW195" s="12">
        <v>39</v>
      </c>
      <c r="AX195" s="12">
        <v>49</v>
      </c>
      <c r="AY195" s="12">
        <v>63</v>
      </c>
      <c r="AZ195" s="12">
        <v>62</v>
      </c>
      <c r="BA195" s="12">
        <v>70</v>
      </c>
      <c r="BB195" s="12">
        <v>51</v>
      </c>
      <c r="BC195" s="12">
        <v>41</v>
      </c>
      <c r="BD195" s="12">
        <v>56</v>
      </c>
      <c r="BE195" s="12">
        <v>49</v>
      </c>
      <c r="BF195" s="12">
        <v>54</v>
      </c>
      <c r="BG195" s="12">
        <v>29</v>
      </c>
      <c r="BH195" s="12">
        <v>29</v>
      </c>
      <c r="BI195" s="12">
        <v>52</v>
      </c>
      <c r="BJ195" s="12">
        <v>54</v>
      </c>
      <c r="BK195" s="12">
        <v>42</v>
      </c>
      <c r="BL195" s="12">
        <v>39</v>
      </c>
      <c r="BM195" s="12">
        <v>52</v>
      </c>
      <c r="BN195" s="12">
        <v>60</v>
      </c>
      <c r="BO195" s="12">
        <v>51</v>
      </c>
      <c r="BP195" s="12">
        <v>49</v>
      </c>
      <c r="BQ195" s="12">
        <v>32</v>
      </c>
      <c r="BR195" s="12">
        <v>28</v>
      </c>
      <c r="BS195" s="12">
        <v>50</v>
      </c>
      <c r="BT195" s="12">
        <v>39</v>
      </c>
      <c r="BU195" s="12">
        <v>41</v>
      </c>
      <c r="BV195" s="12">
        <v>39</v>
      </c>
      <c r="BW195" s="12">
        <v>51</v>
      </c>
      <c r="BX195" s="12">
        <v>43</v>
      </c>
      <c r="BY195" s="12">
        <v>44</v>
      </c>
      <c r="BZ195" s="12">
        <v>51</v>
      </c>
      <c r="CA195" s="12">
        <v>67</v>
      </c>
      <c r="CB195" s="12">
        <v>69</v>
      </c>
      <c r="CC195" s="12">
        <v>43</v>
      </c>
      <c r="CD195" s="12">
        <v>37</v>
      </c>
      <c r="CE195" s="12">
        <v>65</v>
      </c>
      <c r="CF195" s="12">
        <v>45</v>
      </c>
      <c r="CG195" s="12">
        <v>52</v>
      </c>
      <c r="CH195" s="12">
        <v>70</v>
      </c>
      <c r="CI195" s="12">
        <v>52</v>
      </c>
      <c r="CJ195" s="12">
        <v>25</v>
      </c>
      <c r="CK195" s="12">
        <v>33</v>
      </c>
      <c r="CL195" s="12">
        <v>45</v>
      </c>
      <c r="CM195" s="12">
        <v>43</v>
      </c>
      <c r="CN195" s="12" t="s">
        <v>78</v>
      </c>
      <c r="CO195" s="12" t="s">
        <v>78</v>
      </c>
      <c r="CP195" s="12" t="s">
        <v>78</v>
      </c>
      <c r="CQ195" s="12" t="s">
        <v>78</v>
      </c>
      <c r="CR195" s="12" t="s">
        <v>78</v>
      </c>
      <c r="CS195" s="12" t="s">
        <v>78</v>
      </c>
      <c r="CT195" s="12" t="s">
        <v>78</v>
      </c>
      <c r="CU195" s="12" t="s">
        <v>78</v>
      </c>
      <c r="CV195" s="12">
        <v>45</v>
      </c>
      <c r="CW195" s="12">
        <v>53</v>
      </c>
      <c r="CX195" s="12">
        <v>27</v>
      </c>
      <c r="CY195" s="12">
        <v>34</v>
      </c>
      <c r="CZ195" s="12">
        <v>39</v>
      </c>
      <c r="DA195" s="12">
        <v>48</v>
      </c>
      <c r="DB195" s="12">
        <v>48</v>
      </c>
      <c r="DC195" s="12">
        <v>59</v>
      </c>
      <c r="DD195" s="12">
        <v>72</v>
      </c>
      <c r="DE195" s="12">
        <v>53</v>
      </c>
      <c r="DF195" s="12">
        <v>32</v>
      </c>
      <c r="DG195" s="12">
        <v>38</v>
      </c>
      <c r="DH195" s="12">
        <v>48</v>
      </c>
      <c r="DI195" s="12">
        <v>63</v>
      </c>
      <c r="DJ195" s="12">
        <v>59</v>
      </c>
      <c r="DK195" s="12">
        <v>45</v>
      </c>
      <c r="DL195" s="12">
        <v>35</v>
      </c>
      <c r="DM195" s="12">
        <v>55</v>
      </c>
      <c r="DN195" s="12" t="s">
        <v>78</v>
      </c>
      <c r="DO195" s="12">
        <v>81</v>
      </c>
      <c r="DP195" s="12">
        <v>68</v>
      </c>
      <c r="DQ195" s="12">
        <v>48</v>
      </c>
      <c r="DR195" s="12">
        <v>44</v>
      </c>
      <c r="DS195" s="12">
        <v>55</v>
      </c>
      <c r="DT195" s="12">
        <v>36</v>
      </c>
      <c r="DU195" s="12">
        <v>45</v>
      </c>
      <c r="DV195" s="12">
        <v>81</v>
      </c>
      <c r="DW195" s="12">
        <v>79</v>
      </c>
      <c r="DX195" s="12">
        <v>70</v>
      </c>
      <c r="DY195" s="12">
        <v>75</v>
      </c>
      <c r="DZ195" s="12">
        <v>47</v>
      </c>
      <c r="EA195" s="12">
        <v>57</v>
      </c>
      <c r="EB195" s="12">
        <v>68</v>
      </c>
      <c r="EC195" s="12">
        <v>51</v>
      </c>
      <c r="ED195" s="12">
        <v>66</v>
      </c>
      <c r="EE195" s="12">
        <v>71</v>
      </c>
      <c r="EF195" s="12">
        <v>48</v>
      </c>
      <c r="EG195" s="12">
        <v>60</v>
      </c>
      <c r="EH195" s="12">
        <v>61</v>
      </c>
      <c r="EI195" s="12">
        <v>61</v>
      </c>
      <c r="EJ195" s="12">
        <v>64</v>
      </c>
      <c r="EK195" s="12">
        <v>75</v>
      </c>
      <c r="EL195" s="12">
        <v>63</v>
      </c>
      <c r="EM195" s="12">
        <v>44</v>
      </c>
      <c r="EN195" s="12">
        <v>64</v>
      </c>
      <c r="EO195" s="12">
        <v>83</v>
      </c>
      <c r="EP195" s="12">
        <v>77</v>
      </c>
      <c r="EQ195" s="12">
        <v>41</v>
      </c>
      <c r="ER195" s="12">
        <v>32</v>
      </c>
      <c r="ES195" s="12">
        <v>50</v>
      </c>
      <c r="ET195" s="12">
        <v>49</v>
      </c>
      <c r="EU195" s="12">
        <v>69</v>
      </c>
      <c r="EV195" s="12">
        <v>60</v>
      </c>
      <c r="EW195" s="12">
        <v>48</v>
      </c>
      <c r="EX195" s="12">
        <v>72</v>
      </c>
      <c r="EY195" s="12">
        <v>55</v>
      </c>
      <c r="EZ195" s="12">
        <v>53</v>
      </c>
      <c r="FA195" s="12">
        <v>46</v>
      </c>
      <c r="FB195" s="12">
        <v>53</v>
      </c>
      <c r="FC195" s="12">
        <v>51</v>
      </c>
      <c r="FD195" s="12">
        <v>44</v>
      </c>
      <c r="FE195" s="12">
        <v>63</v>
      </c>
      <c r="FF195" s="12">
        <v>78</v>
      </c>
      <c r="FG195" s="12">
        <v>47</v>
      </c>
      <c r="FH195" s="12">
        <v>49</v>
      </c>
      <c r="FI195" s="12">
        <v>52</v>
      </c>
      <c r="FJ195" s="12">
        <v>59</v>
      </c>
      <c r="FK195" s="12">
        <v>64</v>
      </c>
      <c r="FL195" s="12">
        <v>69</v>
      </c>
      <c r="FM195" s="12">
        <v>46</v>
      </c>
      <c r="FN195" s="12">
        <v>58</v>
      </c>
      <c r="FO195" s="12">
        <v>44</v>
      </c>
      <c r="FP195" s="12">
        <v>46</v>
      </c>
      <c r="FQ195" s="12">
        <v>37</v>
      </c>
      <c r="FR195" s="12">
        <v>54</v>
      </c>
      <c r="FS195" s="12" t="s">
        <v>78</v>
      </c>
      <c r="FT195" s="12">
        <v>72</v>
      </c>
      <c r="FU195" s="12">
        <v>39</v>
      </c>
      <c r="FV195" s="12">
        <v>36</v>
      </c>
      <c r="FW195" s="12">
        <v>60</v>
      </c>
      <c r="FX195" s="12">
        <v>51</v>
      </c>
      <c r="FY195" s="12">
        <v>67</v>
      </c>
      <c r="FZ195" s="12">
        <v>69</v>
      </c>
      <c r="GA195" s="12">
        <v>63</v>
      </c>
      <c r="GB195" s="12">
        <v>64</v>
      </c>
      <c r="GC195" s="12">
        <v>42</v>
      </c>
      <c r="GD195" s="12">
        <v>30</v>
      </c>
      <c r="GE195" s="12">
        <v>47</v>
      </c>
      <c r="GF195" s="12">
        <v>41</v>
      </c>
      <c r="GG195" s="12">
        <v>52</v>
      </c>
      <c r="GH195" s="12">
        <v>82</v>
      </c>
      <c r="GI195" s="12">
        <v>59</v>
      </c>
      <c r="GJ195" s="12">
        <v>48</v>
      </c>
      <c r="GK195" s="12">
        <v>28</v>
      </c>
      <c r="GL195" s="12">
        <v>27</v>
      </c>
      <c r="GM195" s="12">
        <v>36</v>
      </c>
      <c r="GN195" s="12">
        <v>27</v>
      </c>
      <c r="GO195" s="12">
        <v>72</v>
      </c>
      <c r="GP195" s="12">
        <v>43</v>
      </c>
      <c r="GQ195" s="12">
        <v>33</v>
      </c>
      <c r="GR195" s="12">
        <v>34</v>
      </c>
      <c r="GS195" s="12">
        <v>36</v>
      </c>
      <c r="GT195" s="12">
        <v>59</v>
      </c>
      <c r="GU195" s="12">
        <v>68</v>
      </c>
      <c r="GV195" s="12">
        <v>54</v>
      </c>
      <c r="GW195" s="12">
        <v>34</v>
      </c>
      <c r="GX195" s="12">
        <v>38</v>
      </c>
      <c r="GY195" s="12">
        <v>54</v>
      </c>
      <c r="GZ195" s="12">
        <v>35</v>
      </c>
      <c r="HA195" s="12">
        <v>35</v>
      </c>
      <c r="HB195" s="12">
        <v>40</v>
      </c>
      <c r="HC195" s="12">
        <v>46</v>
      </c>
      <c r="HD195" s="12">
        <v>53</v>
      </c>
      <c r="HE195" s="12">
        <v>31</v>
      </c>
      <c r="HF195" s="12">
        <v>35</v>
      </c>
      <c r="HG195" s="12">
        <v>49</v>
      </c>
      <c r="HH195" s="12">
        <v>48</v>
      </c>
      <c r="HI195" s="12">
        <v>33</v>
      </c>
      <c r="HJ195" s="12">
        <v>43</v>
      </c>
      <c r="HK195" s="12">
        <v>20</v>
      </c>
      <c r="HL195" s="12">
        <v>37</v>
      </c>
      <c r="HM195" s="12">
        <v>36</v>
      </c>
      <c r="HN195" s="12">
        <v>26</v>
      </c>
      <c r="HO195" s="12">
        <v>8</v>
      </c>
      <c r="HP195" s="12">
        <v>17</v>
      </c>
      <c r="HQ195" s="12">
        <v>60</v>
      </c>
      <c r="HR195" s="12">
        <v>40</v>
      </c>
      <c r="HS195" s="12">
        <v>17</v>
      </c>
      <c r="HT195" s="12">
        <v>18</v>
      </c>
      <c r="HU195" s="12">
        <v>14</v>
      </c>
      <c r="HV195" s="12">
        <v>36</v>
      </c>
      <c r="HW195" s="12">
        <v>35</v>
      </c>
      <c r="HX195" s="12">
        <v>29</v>
      </c>
      <c r="HY195" s="12">
        <v>30</v>
      </c>
      <c r="HZ195" s="12">
        <v>46</v>
      </c>
      <c r="IA195" s="12">
        <v>25</v>
      </c>
      <c r="IB195" s="12">
        <v>33</v>
      </c>
      <c r="IC195" s="12">
        <v>25</v>
      </c>
      <c r="ID195" s="12">
        <v>41</v>
      </c>
      <c r="IE195" s="12">
        <v>34</v>
      </c>
      <c r="IF195" s="12">
        <v>30</v>
      </c>
      <c r="IG195" s="12">
        <v>38</v>
      </c>
      <c r="IH195" s="12">
        <v>41</v>
      </c>
      <c r="II195" s="12">
        <v>21</v>
      </c>
      <c r="IJ195" s="12">
        <v>28</v>
      </c>
      <c r="IK195" s="12">
        <v>28</v>
      </c>
      <c r="IL195" s="12">
        <v>28</v>
      </c>
      <c r="IM195" s="12">
        <v>39</v>
      </c>
      <c r="IN195" s="12">
        <v>31</v>
      </c>
      <c r="IO195" s="12" t="s">
        <v>78</v>
      </c>
      <c r="IP195" s="12" t="s">
        <v>78</v>
      </c>
      <c r="IQ195" s="17" t="s">
        <v>78</v>
      </c>
      <c r="IR195" s="26">
        <f t="shared" si="63"/>
        <v>83</v>
      </c>
      <c r="IU195" s="7"/>
    </row>
    <row r="196" spans="1:255" ht="12.75" customHeight="1" x14ac:dyDescent="0.2">
      <c r="A196" s="26">
        <v>2012</v>
      </c>
      <c r="B196" s="26">
        <v>420170012</v>
      </c>
      <c r="C196" s="88">
        <f>INDEX(Sites!$A:$N,MATCH($B196,Sites!$A:$A,0),2)</f>
        <v>40.107222</v>
      </c>
      <c r="D196" s="26" t="str">
        <f>INDEX(Sites!$A:$N,MATCH($B196,Sites!$A:$A,0),4)</f>
        <v>PA</v>
      </c>
      <c r="E196" s="26" t="str">
        <f>INDEX(Sites!$A:$N,MATCH($B196,Sites!$A:$A,0),10)</f>
        <v>12.0</v>
      </c>
      <c r="F196" s="148" t="str">
        <f>INDEX(Sites!$A:$N,MATCH($B196,Sites!$A:$A,0),6)</f>
        <v>Bucks (BRIS)</v>
      </c>
      <c r="G196" s="18">
        <v>26</v>
      </c>
      <c r="H196" s="12">
        <v>31</v>
      </c>
      <c r="I196" s="12">
        <v>37</v>
      </c>
      <c r="J196" s="12">
        <v>36</v>
      </c>
      <c r="K196" s="12">
        <v>35</v>
      </c>
      <c r="L196" s="12">
        <v>32</v>
      </c>
      <c r="M196" s="12">
        <v>46</v>
      </c>
      <c r="N196" s="12">
        <v>40</v>
      </c>
      <c r="O196" s="12">
        <v>36</v>
      </c>
      <c r="P196" s="12">
        <v>36</v>
      </c>
      <c r="Q196" s="12">
        <v>43</v>
      </c>
      <c r="R196" s="12">
        <v>43</v>
      </c>
      <c r="S196" s="12">
        <v>41</v>
      </c>
      <c r="T196" s="12">
        <v>49</v>
      </c>
      <c r="U196" s="12">
        <v>36</v>
      </c>
      <c r="V196" s="12">
        <v>23</v>
      </c>
      <c r="W196" s="12">
        <v>38</v>
      </c>
      <c r="X196" s="12">
        <v>46</v>
      </c>
      <c r="Y196" s="12">
        <v>47</v>
      </c>
      <c r="Z196" s="12">
        <v>34</v>
      </c>
      <c r="AA196" s="12">
        <v>34</v>
      </c>
      <c r="AB196" s="12">
        <v>35</v>
      </c>
      <c r="AC196" s="12">
        <v>49</v>
      </c>
      <c r="AD196" s="12">
        <v>40</v>
      </c>
      <c r="AE196" s="12">
        <v>35</v>
      </c>
      <c r="AF196" s="12">
        <v>42</v>
      </c>
      <c r="AG196" s="12">
        <v>41</v>
      </c>
      <c r="AH196" s="12">
        <v>42</v>
      </c>
      <c r="AI196" s="12">
        <v>30</v>
      </c>
      <c r="AJ196" s="12">
        <v>41</v>
      </c>
      <c r="AK196" s="12">
        <v>38</v>
      </c>
      <c r="AL196" s="12">
        <v>34</v>
      </c>
      <c r="AM196" s="12">
        <v>46</v>
      </c>
      <c r="AN196" s="12">
        <v>49</v>
      </c>
      <c r="AO196" s="12">
        <v>52</v>
      </c>
      <c r="AP196" s="12">
        <v>38</v>
      </c>
      <c r="AQ196" s="12">
        <v>47</v>
      </c>
      <c r="AR196" s="12">
        <v>52</v>
      </c>
      <c r="AS196" s="12">
        <v>57</v>
      </c>
      <c r="AT196" s="12">
        <v>51</v>
      </c>
      <c r="AU196" s="12">
        <v>49</v>
      </c>
      <c r="AV196" s="12">
        <v>34</v>
      </c>
      <c r="AW196" s="12">
        <v>36</v>
      </c>
      <c r="AX196" s="12">
        <v>46</v>
      </c>
      <c r="AY196" s="12">
        <v>59</v>
      </c>
      <c r="AZ196" s="12">
        <v>62</v>
      </c>
      <c r="BA196" s="12">
        <v>64</v>
      </c>
      <c r="BB196" s="12">
        <v>50</v>
      </c>
      <c r="BC196" s="12">
        <v>34</v>
      </c>
      <c r="BD196" s="12">
        <v>53</v>
      </c>
      <c r="BE196" s="12">
        <v>45</v>
      </c>
      <c r="BF196" s="12">
        <v>50</v>
      </c>
      <c r="BG196" s="12">
        <v>26</v>
      </c>
      <c r="BH196" s="12">
        <v>28</v>
      </c>
      <c r="BI196" s="12">
        <v>53</v>
      </c>
      <c r="BJ196" s="12">
        <v>51</v>
      </c>
      <c r="BK196" s="12">
        <v>42</v>
      </c>
      <c r="BL196" s="12">
        <v>36</v>
      </c>
      <c r="BM196" s="12">
        <v>49</v>
      </c>
      <c r="BN196" s="12">
        <v>58</v>
      </c>
      <c r="BO196" s="12">
        <v>51</v>
      </c>
      <c r="BP196" s="12">
        <v>40</v>
      </c>
      <c r="BQ196" s="12">
        <v>34</v>
      </c>
      <c r="BR196" s="12">
        <v>32</v>
      </c>
      <c r="BS196" s="12">
        <v>41</v>
      </c>
      <c r="BT196" s="12">
        <v>34</v>
      </c>
      <c r="BU196" s="12">
        <v>41</v>
      </c>
      <c r="BV196" s="12">
        <v>39</v>
      </c>
      <c r="BW196" s="12">
        <v>51</v>
      </c>
      <c r="BX196" s="12">
        <v>35</v>
      </c>
      <c r="BY196" s="12">
        <v>42</v>
      </c>
      <c r="BZ196" s="12">
        <v>48</v>
      </c>
      <c r="CA196" s="12">
        <v>66</v>
      </c>
      <c r="CB196" s="12">
        <v>67</v>
      </c>
      <c r="CC196" s="12">
        <v>39</v>
      </c>
      <c r="CD196" s="12">
        <v>34</v>
      </c>
      <c r="CE196" s="12">
        <v>64</v>
      </c>
      <c r="CF196" s="12">
        <v>44</v>
      </c>
      <c r="CG196" s="12">
        <v>50</v>
      </c>
      <c r="CH196" s="12">
        <v>67</v>
      </c>
      <c r="CI196" s="12">
        <v>47</v>
      </c>
      <c r="CJ196" s="12">
        <v>25</v>
      </c>
      <c r="CK196" s="12">
        <v>28</v>
      </c>
      <c r="CL196" s="12">
        <v>40</v>
      </c>
      <c r="CM196" s="12">
        <v>42</v>
      </c>
      <c r="CN196" s="12">
        <v>28</v>
      </c>
      <c r="CO196" s="12">
        <v>40</v>
      </c>
      <c r="CP196" s="12">
        <v>42</v>
      </c>
      <c r="CQ196" s="12">
        <v>64</v>
      </c>
      <c r="CR196" s="12">
        <v>48</v>
      </c>
      <c r="CS196" s="12">
        <v>38</v>
      </c>
      <c r="CT196" s="12">
        <v>59</v>
      </c>
      <c r="CU196" s="12">
        <v>50</v>
      </c>
      <c r="CV196" s="12">
        <v>46</v>
      </c>
      <c r="CW196" s="12">
        <v>53</v>
      </c>
      <c r="CX196" s="12" t="s">
        <v>78</v>
      </c>
      <c r="CY196" s="12">
        <v>33</v>
      </c>
      <c r="CZ196" s="12">
        <v>41</v>
      </c>
      <c r="DA196" s="12">
        <v>49</v>
      </c>
      <c r="DB196" s="12">
        <v>49</v>
      </c>
      <c r="DC196" s="12">
        <v>66</v>
      </c>
      <c r="DD196" s="12">
        <v>82</v>
      </c>
      <c r="DE196" s="12">
        <v>53</v>
      </c>
      <c r="DF196" s="12">
        <v>33</v>
      </c>
      <c r="DG196" s="12">
        <v>37</v>
      </c>
      <c r="DH196" s="12">
        <v>44</v>
      </c>
      <c r="DI196" s="12">
        <v>65</v>
      </c>
      <c r="DJ196" s="12">
        <v>52</v>
      </c>
      <c r="DK196" s="12">
        <v>46</v>
      </c>
      <c r="DL196" s="12">
        <v>35</v>
      </c>
      <c r="DM196" s="12">
        <v>61</v>
      </c>
      <c r="DN196" s="12">
        <v>76</v>
      </c>
      <c r="DO196" s="12">
        <v>79</v>
      </c>
      <c r="DP196" s="12">
        <v>71</v>
      </c>
      <c r="DQ196" s="12">
        <v>49</v>
      </c>
      <c r="DR196" s="12">
        <v>58</v>
      </c>
      <c r="DS196" s="12">
        <v>53</v>
      </c>
      <c r="DT196" s="12">
        <v>36</v>
      </c>
      <c r="DU196" s="12">
        <v>45</v>
      </c>
      <c r="DV196" s="12">
        <v>84</v>
      </c>
      <c r="DW196" s="12">
        <v>82</v>
      </c>
      <c r="DX196" s="12">
        <v>73</v>
      </c>
      <c r="DY196" s="12">
        <v>75</v>
      </c>
      <c r="DZ196" s="12">
        <v>45</v>
      </c>
      <c r="EA196" s="12">
        <v>68</v>
      </c>
      <c r="EB196" s="12">
        <v>69</v>
      </c>
      <c r="EC196" s="12">
        <v>50</v>
      </c>
      <c r="ED196" s="12">
        <v>71</v>
      </c>
      <c r="EE196" s="12">
        <v>77</v>
      </c>
      <c r="EF196" s="12">
        <v>48</v>
      </c>
      <c r="EG196" s="12">
        <v>61</v>
      </c>
      <c r="EH196" s="12">
        <v>52</v>
      </c>
      <c r="EI196" s="12">
        <v>52</v>
      </c>
      <c r="EJ196" s="12">
        <v>61</v>
      </c>
      <c r="EK196" s="12">
        <v>90</v>
      </c>
      <c r="EL196" s="12">
        <v>55</v>
      </c>
      <c r="EM196" s="12">
        <v>48</v>
      </c>
      <c r="EN196" s="12">
        <v>61</v>
      </c>
      <c r="EO196" s="12">
        <v>80</v>
      </c>
      <c r="EP196" s="12">
        <v>80</v>
      </c>
      <c r="EQ196" s="12">
        <v>33</v>
      </c>
      <c r="ER196" s="12">
        <v>27</v>
      </c>
      <c r="ES196" s="12">
        <v>46</v>
      </c>
      <c r="ET196" s="12">
        <v>58</v>
      </c>
      <c r="EU196" s="12">
        <v>70</v>
      </c>
      <c r="EV196" s="12">
        <v>59</v>
      </c>
      <c r="EW196" s="12">
        <v>48</v>
      </c>
      <c r="EX196" s="12">
        <v>79</v>
      </c>
      <c r="EY196" s="12">
        <v>57</v>
      </c>
      <c r="EZ196" s="12">
        <v>51</v>
      </c>
      <c r="FA196" s="12">
        <v>52</v>
      </c>
      <c r="FB196" s="12">
        <v>45</v>
      </c>
      <c r="FC196" s="12">
        <v>46</v>
      </c>
      <c r="FD196" s="12">
        <v>42</v>
      </c>
      <c r="FE196" s="12">
        <v>72</v>
      </c>
      <c r="FF196" s="12">
        <v>69</v>
      </c>
      <c r="FG196" s="12">
        <v>40</v>
      </c>
      <c r="FH196" s="12">
        <v>40</v>
      </c>
      <c r="FI196" s="12">
        <v>50</v>
      </c>
      <c r="FJ196" s="12">
        <v>53</v>
      </c>
      <c r="FK196" s="12">
        <v>80</v>
      </c>
      <c r="FL196" s="12">
        <v>63</v>
      </c>
      <c r="FM196" s="12">
        <v>41</v>
      </c>
      <c r="FN196" s="12">
        <v>49</v>
      </c>
      <c r="FO196" s="12">
        <v>48</v>
      </c>
      <c r="FP196" s="12">
        <v>50</v>
      </c>
      <c r="FQ196" s="12">
        <v>34</v>
      </c>
      <c r="FR196" s="12">
        <v>61</v>
      </c>
      <c r="FS196" s="12">
        <v>54</v>
      </c>
      <c r="FT196" s="12">
        <v>65</v>
      </c>
      <c r="FU196" s="12">
        <v>39</v>
      </c>
      <c r="FV196" s="12">
        <v>37</v>
      </c>
      <c r="FW196" s="12">
        <v>59</v>
      </c>
      <c r="FX196" s="12">
        <v>57</v>
      </c>
      <c r="FY196" s="12">
        <v>73</v>
      </c>
      <c r="FZ196" s="12">
        <v>79</v>
      </c>
      <c r="GA196" s="12">
        <v>74</v>
      </c>
      <c r="GB196" s="12">
        <v>64</v>
      </c>
      <c r="GC196" s="12">
        <v>39</v>
      </c>
      <c r="GD196" s="12">
        <v>26</v>
      </c>
      <c r="GE196" s="12">
        <v>47</v>
      </c>
      <c r="GF196" s="12">
        <v>40</v>
      </c>
      <c r="GG196" s="12">
        <v>55</v>
      </c>
      <c r="GH196" s="12">
        <v>80</v>
      </c>
      <c r="GI196" s="12">
        <v>60</v>
      </c>
      <c r="GJ196" s="12">
        <v>48</v>
      </c>
      <c r="GK196" s="12">
        <v>27</v>
      </c>
      <c r="GL196" s="12">
        <v>23</v>
      </c>
      <c r="GM196" s="12">
        <v>31</v>
      </c>
      <c r="GN196" s="12">
        <v>24</v>
      </c>
      <c r="GO196" s="12">
        <v>60</v>
      </c>
      <c r="GP196" s="12">
        <v>40</v>
      </c>
      <c r="GQ196" s="12">
        <v>34</v>
      </c>
      <c r="GR196" s="12">
        <v>34</v>
      </c>
      <c r="GS196" s="12">
        <v>36</v>
      </c>
      <c r="GT196" s="12">
        <v>63</v>
      </c>
      <c r="GU196" s="12">
        <v>66</v>
      </c>
      <c r="GV196" s="12">
        <v>54</v>
      </c>
      <c r="GW196" s="12">
        <v>33</v>
      </c>
      <c r="GX196" s="12">
        <v>39</v>
      </c>
      <c r="GY196" s="12">
        <v>52</v>
      </c>
      <c r="GZ196" s="12">
        <v>34</v>
      </c>
      <c r="HA196" s="12">
        <v>34</v>
      </c>
      <c r="HB196" s="12">
        <v>41</v>
      </c>
      <c r="HC196" s="12">
        <v>43</v>
      </c>
      <c r="HD196" s="12">
        <v>49</v>
      </c>
      <c r="HE196" s="12">
        <v>30</v>
      </c>
      <c r="HF196" s="12">
        <v>33</v>
      </c>
      <c r="HG196" s="12">
        <v>47</v>
      </c>
      <c r="HH196" s="12">
        <v>47</v>
      </c>
      <c r="HI196" s="12">
        <v>32</v>
      </c>
      <c r="HJ196" s="12">
        <v>43</v>
      </c>
      <c r="HK196" s="12">
        <v>19</v>
      </c>
      <c r="HL196" s="12">
        <v>35</v>
      </c>
      <c r="HM196" s="12">
        <v>32</v>
      </c>
      <c r="HN196" s="12">
        <v>25</v>
      </c>
      <c r="HO196" s="12">
        <v>14</v>
      </c>
      <c r="HP196" s="12">
        <v>15</v>
      </c>
      <c r="HQ196" s="12">
        <v>57</v>
      </c>
      <c r="HR196" s="12">
        <v>43</v>
      </c>
      <c r="HS196" s="12">
        <v>15</v>
      </c>
      <c r="HT196" s="12">
        <v>13</v>
      </c>
      <c r="HU196" s="12">
        <v>7</v>
      </c>
      <c r="HV196" s="12">
        <v>33</v>
      </c>
      <c r="HW196" s="12">
        <v>32</v>
      </c>
      <c r="HX196" s="12">
        <v>26</v>
      </c>
      <c r="HY196" s="12">
        <v>32</v>
      </c>
      <c r="HZ196" s="12">
        <v>46</v>
      </c>
      <c r="IA196" s="12">
        <v>28</v>
      </c>
      <c r="IB196" s="12">
        <v>31</v>
      </c>
      <c r="IC196" s="12">
        <v>23</v>
      </c>
      <c r="ID196" s="12">
        <v>41</v>
      </c>
      <c r="IE196" s="12">
        <v>34</v>
      </c>
      <c r="IF196" s="12">
        <v>29</v>
      </c>
      <c r="IG196" s="12">
        <v>35</v>
      </c>
      <c r="IH196" s="12">
        <v>37</v>
      </c>
      <c r="II196" s="12">
        <v>7</v>
      </c>
      <c r="IJ196" s="12">
        <v>30</v>
      </c>
      <c r="IK196" s="12">
        <v>25</v>
      </c>
      <c r="IL196" s="12">
        <v>25</v>
      </c>
      <c r="IM196" s="12">
        <v>39</v>
      </c>
      <c r="IN196" s="12">
        <v>31</v>
      </c>
      <c r="IO196" s="12" t="s">
        <v>78</v>
      </c>
      <c r="IP196" s="12" t="s">
        <v>78</v>
      </c>
      <c r="IQ196" s="17" t="s">
        <v>78</v>
      </c>
      <c r="IR196" s="26">
        <f t="shared" si="63"/>
        <v>90</v>
      </c>
      <c r="IU196" s="7"/>
    </row>
    <row r="197" spans="1:255" ht="12.75" customHeight="1" x14ac:dyDescent="0.2">
      <c r="A197" s="26">
        <v>2012</v>
      </c>
      <c r="B197" s="26">
        <v>420290100</v>
      </c>
      <c r="C197" s="88">
        <f>INDEX(Sites!$A:$N,MATCH($B197,Sites!$A:$A,0),2)</f>
        <v>39.834460999999997</v>
      </c>
      <c r="D197" s="26" t="str">
        <f>INDEX(Sites!$A:$N,MATCH($B197,Sites!$A:$A,0),4)</f>
        <v>PA</v>
      </c>
      <c r="E197" s="26" t="str">
        <f>INDEX(Sites!$A:$N,MATCH($B197,Sites!$A:$A,0),10)</f>
        <v>0.0</v>
      </c>
      <c r="F197" s="148" t="str">
        <f>INDEX(Sites!$A:$N,MATCH($B197,Sites!$A:$A,0),6)</f>
        <v>Chester (NEWG)</v>
      </c>
      <c r="G197" s="18">
        <v>26</v>
      </c>
      <c r="H197" s="12">
        <v>33</v>
      </c>
      <c r="I197" s="12">
        <v>42</v>
      </c>
      <c r="J197" s="12">
        <v>38</v>
      </c>
      <c r="K197" s="12">
        <v>38</v>
      </c>
      <c r="L197" s="12">
        <v>38</v>
      </c>
      <c r="M197" s="12">
        <v>50</v>
      </c>
      <c r="N197" s="12">
        <v>42</v>
      </c>
      <c r="O197" s="12">
        <v>39</v>
      </c>
      <c r="P197" s="12">
        <v>40</v>
      </c>
      <c r="Q197" s="12">
        <v>48</v>
      </c>
      <c r="R197" s="12">
        <v>51</v>
      </c>
      <c r="S197" s="12">
        <v>45</v>
      </c>
      <c r="T197" s="12">
        <v>52</v>
      </c>
      <c r="U197" s="12">
        <v>39</v>
      </c>
      <c r="V197" s="12" t="s">
        <v>78</v>
      </c>
      <c r="W197" s="12">
        <v>40</v>
      </c>
      <c r="X197" s="12">
        <v>38</v>
      </c>
      <c r="Y197" s="12">
        <v>41</v>
      </c>
      <c r="Z197" s="12">
        <v>38</v>
      </c>
      <c r="AA197" s="12">
        <v>36</v>
      </c>
      <c r="AB197" s="12">
        <v>33</v>
      </c>
      <c r="AC197" s="12">
        <v>56</v>
      </c>
      <c r="AD197" s="12">
        <v>36</v>
      </c>
      <c r="AE197" s="12">
        <v>33</v>
      </c>
      <c r="AF197" s="12">
        <v>43</v>
      </c>
      <c r="AG197" s="12">
        <v>44</v>
      </c>
      <c r="AH197" s="12">
        <v>48</v>
      </c>
      <c r="AI197" s="12">
        <v>34</v>
      </c>
      <c r="AJ197" s="12">
        <v>39</v>
      </c>
      <c r="AK197" s="12">
        <v>34</v>
      </c>
      <c r="AL197" s="12">
        <v>40</v>
      </c>
      <c r="AM197" s="12">
        <v>46</v>
      </c>
      <c r="AN197" s="12">
        <v>53</v>
      </c>
      <c r="AO197" s="12">
        <v>55</v>
      </c>
      <c r="AP197" s="12">
        <v>39</v>
      </c>
      <c r="AQ197" s="12">
        <v>49</v>
      </c>
      <c r="AR197" s="12">
        <v>51</v>
      </c>
      <c r="AS197" s="12">
        <v>60</v>
      </c>
      <c r="AT197" s="12">
        <v>52</v>
      </c>
      <c r="AU197" s="12">
        <v>50</v>
      </c>
      <c r="AV197" s="12">
        <v>31</v>
      </c>
      <c r="AW197" s="12">
        <v>37</v>
      </c>
      <c r="AX197" s="12">
        <v>47</v>
      </c>
      <c r="AY197" s="12">
        <v>59</v>
      </c>
      <c r="AZ197" s="12">
        <v>68</v>
      </c>
      <c r="BA197" s="12">
        <v>61</v>
      </c>
      <c r="BB197" s="12">
        <v>48</v>
      </c>
      <c r="BC197" s="12">
        <v>36</v>
      </c>
      <c r="BD197" s="12">
        <v>54</v>
      </c>
      <c r="BE197" s="12">
        <v>49</v>
      </c>
      <c r="BF197" s="12">
        <v>49</v>
      </c>
      <c r="BG197" s="12">
        <v>26</v>
      </c>
      <c r="BH197" s="12">
        <v>31</v>
      </c>
      <c r="BI197" s="12">
        <v>54</v>
      </c>
      <c r="BJ197" s="12">
        <v>55</v>
      </c>
      <c r="BK197" s="12">
        <v>41</v>
      </c>
      <c r="BL197" s="12">
        <v>39</v>
      </c>
      <c r="BM197" s="12">
        <v>48</v>
      </c>
      <c r="BN197" s="12">
        <v>59</v>
      </c>
      <c r="BO197" s="12">
        <v>50</v>
      </c>
      <c r="BP197" s="12">
        <v>53</v>
      </c>
      <c r="BQ197" s="12">
        <v>33</v>
      </c>
      <c r="BR197" s="12">
        <v>29</v>
      </c>
      <c r="BS197" s="12">
        <v>42</v>
      </c>
      <c r="BT197" s="12">
        <v>44</v>
      </c>
      <c r="BU197" s="12">
        <v>39</v>
      </c>
      <c r="BV197" s="12">
        <v>38</v>
      </c>
      <c r="BW197" s="12">
        <v>45</v>
      </c>
      <c r="BX197" s="12">
        <v>50</v>
      </c>
      <c r="BY197" s="12">
        <v>42</v>
      </c>
      <c r="BZ197" s="12">
        <v>49</v>
      </c>
      <c r="CA197" s="12">
        <v>71</v>
      </c>
      <c r="CB197" s="12">
        <v>65</v>
      </c>
      <c r="CC197" s="12">
        <v>40</v>
      </c>
      <c r="CD197" s="12">
        <v>46</v>
      </c>
      <c r="CE197" s="12">
        <v>67</v>
      </c>
      <c r="CF197" s="12">
        <v>50</v>
      </c>
      <c r="CG197" s="12">
        <v>55</v>
      </c>
      <c r="CH197" s="12">
        <v>64</v>
      </c>
      <c r="CI197" s="12">
        <v>51</v>
      </c>
      <c r="CJ197" s="12">
        <v>28</v>
      </c>
      <c r="CK197" s="12">
        <v>35</v>
      </c>
      <c r="CL197" s="12">
        <v>41</v>
      </c>
      <c r="CM197" s="12">
        <v>54</v>
      </c>
      <c r="CN197" s="12">
        <v>36</v>
      </c>
      <c r="CO197" s="12">
        <v>39</v>
      </c>
      <c r="CP197" s="12">
        <v>38</v>
      </c>
      <c r="CQ197" s="12">
        <v>57</v>
      </c>
      <c r="CR197" s="12">
        <v>50</v>
      </c>
      <c r="CS197" s="12">
        <v>51</v>
      </c>
      <c r="CT197" s="12">
        <v>61</v>
      </c>
      <c r="CU197" s="12">
        <v>58</v>
      </c>
      <c r="CV197" s="12">
        <v>46</v>
      </c>
      <c r="CW197" s="12">
        <v>54</v>
      </c>
      <c r="CX197" s="12">
        <v>31</v>
      </c>
      <c r="CY197" s="12">
        <v>34</v>
      </c>
      <c r="CZ197" s="12">
        <v>42</v>
      </c>
      <c r="DA197" s="12">
        <v>50</v>
      </c>
      <c r="DB197" s="12">
        <v>49</v>
      </c>
      <c r="DC197" s="12">
        <v>69</v>
      </c>
      <c r="DD197" s="12">
        <v>81</v>
      </c>
      <c r="DE197" s="12">
        <v>64</v>
      </c>
      <c r="DF197" s="12">
        <v>34</v>
      </c>
      <c r="DG197" s="12">
        <v>41</v>
      </c>
      <c r="DH197" s="12">
        <v>54</v>
      </c>
      <c r="DI197" s="12">
        <v>57</v>
      </c>
      <c r="DJ197" s="12">
        <v>58</v>
      </c>
      <c r="DK197" s="12">
        <v>49</v>
      </c>
      <c r="DL197" s="12">
        <v>34</v>
      </c>
      <c r="DM197" s="12">
        <v>42</v>
      </c>
      <c r="DN197" s="12">
        <v>77</v>
      </c>
      <c r="DO197" s="12">
        <v>80</v>
      </c>
      <c r="DP197" s="12">
        <v>64</v>
      </c>
      <c r="DQ197" s="12">
        <v>51</v>
      </c>
      <c r="DR197" s="12">
        <v>60</v>
      </c>
      <c r="DS197" s="12">
        <v>52</v>
      </c>
      <c r="DT197" s="12">
        <v>40</v>
      </c>
      <c r="DU197" s="12">
        <v>41</v>
      </c>
      <c r="DV197" s="12">
        <v>76</v>
      </c>
      <c r="DW197" s="12">
        <v>86</v>
      </c>
      <c r="DX197" s="12">
        <v>65</v>
      </c>
      <c r="DY197" s="12">
        <v>71</v>
      </c>
      <c r="DZ197" s="12">
        <v>48</v>
      </c>
      <c r="EA197" s="12">
        <v>60</v>
      </c>
      <c r="EB197" s="12">
        <v>75</v>
      </c>
      <c r="EC197" s="12">
        <v>67</v>
      </c>
      <c r="ED197" s="12">
        <v>72</v>
      </c>
      <c r="EE197" s="12">
        <v>79</v>
      </c>
      <c r="EF197" s="12">
        <v>47</v>
      </c>
      <c r="EG197" s="12">
        <v>58</v>
      </c>
      <c r="EH197" s="12">
        <v>53</v>
      </c>
      <c r="EI197" s="12">
        <v>62</v>
      </c>
      <c r="EJ197" s="12">
        <v>65</v>
      </c>
      <c r="EK197" s="12">
        <v>66</v>
      </c>
      <c r="EL197" s="12">
        <v>52</v>
      </c>
      <c r="EM197" s="12">
        <v>43</v>
      </c>
      <c r="EN197" s="12">
        <v>70</v>
      </c>
      <c r="EO197" s="12">
        <v>86</v>
      </c>
      <c r="EP197" s="12">
        <v>73</v>
      </c>
      <c r="EQ197" s="12">
        <v>44</v>
      </c>
      <c r="ER197" s="12">
        <v>33</v>
      </c>
      <c r="ES197" s="12">
        <v>56</v>
      </c>
      <c r="ET197" s="12">
        <v>49</v>
      </c>
      <c r="EU197" s="12">
        <v>70</v>
      </c>
      <c r="EV197" s="12">
        <v>70</v>
      </c>
      <c r="EW197" s="12">
        <v>58</v>
      </c>
      <c r="EX197" s="12">
        <v>81</v>
      </c>
      <c r="EY197" s="12">
        <v>64</v>
      </c>
      <c r="EZ197" s="12">
        <v>66</v>
      </c>
      <c r="FA197" s="12">
        <v>54</v>
      </c>
      <c r="FB197" s="12">
        <v>63</v>
      </c>
      <c r="FC197" s="12">
        <v>63</v>
      </c>
      <c r="FD197" s="12">
        <v>53</v>
      </c>
      <c r="FE197" s="12">
        <v>71</v>
      </c>
      <c r="FF197" s="12">
        <v>68</v>
      </c>
      <c r="FG197" s="12">
        <v>56</v>
      </c>
      <c r="FH197" s="12">
        <v>49</v>
      </c>
      <c r="FI197" s="12">
        <v>65</v>
      </c>
      <c r="FJ197" s="12">
        <v>71</v>
      </c>
      <c r="FK197" s="12">
        <v>79</v>
      </c>
      <c r="FL197" s="12">
        <v>64</v>
      </c>
      <c r="FM197" s="12">
        <v>51</v>
      </c>
      <c r="FN197" s="12">
        <v>58</v>
      </c>
      <c r="FO197" s="12">
        <v>48</v>
      </c>
      <c r="FP197" s="12">
        <v>63</v>
      </c>
      <c r="FQ197" s="12">
        <v>51</v>
      </c>
      <c r="FR197" s="12">
        <v>63</v>
      </c>
      <c r="FS197" s="12" t="s">
        <v>78</v>
      </c>
      <c r="FT197" s="12" t="s">
        <v>78</v>
      </c>
      <c r="FU197" s="12" t="s">
        <v>78</v>
      </c>
      <c r="FV197" s="12" t="s">
        <v>78</v>
      </c>
      <c r="FW197" s="12" t="s">
        <v>78</v>
      </c>
      <c r="FX197" s="12" t="s">
        <v>78</v>
      </c>
      <c r="FY197" s="12">
        <v>70</v>
      </c>
      <c r="FZ197" s="12">
        <v>79</v>
      </c>
      <c r="GA197" s="12">
        <v>86</v>
      </c>
      <c r="GB197" s="12">
        <v>65</v>
      </c>
      <c r="GC197" s="12">
        <v>45</v>
      </c>
      <c r="GD197" s="12">
        <v>56</v>
      </c>
      <c r="GE197" s="12">
        <v>50</v>
      </c>
      <c r="GF197" s="12">
        <v>53</v>
      </c>
      <c r="GG197" s="12">
        <v>64</v>
      </c>
      <c r="GH197" s="12">
        <v>78</v>
      </c>
      <c r="GI197" s="12">
        <v>64</v>
      </c>
      <c r="GJ197" s="12">
        <v>54</v>
      </c>
      <c r="GK197" s="12">
        <v>35</v>
      </c>
      <c r="GL197" s="12" t="s">
        <v>78</v>
      </c>
      <c r="GM197" s="12" t="s">
        <v>78</v>
      </c>
      <c r="GN197" s="12" t="s">
        <v>78</v>
      </c>
      <c r="GO197" s="12" t="s">
        <v>78</v>
      </c>
      <c r="GP197" s="12" t="s">
        <v>78</v>
      </c>
      <c r="GQ197" s="12" t="s">
        <v>78</v>
      </c>
      <c r="GR197" s="12" t="s">
        <v>78</v>
      </c>
      <c r="GS197" s="12">
        <v>44</v>
      </c>
      <c r="GT197" s="12">
        <v>65</v>
      </c>
      <c r="GU197" s="12">
        <v>61</v>
      </c>
      <c r="GV197" s="12">
        <v>57</v>
      </c>
      <c r="GW197" s="12">
        <v>36</v>
      </c>
      <c r="GX197" s="12">
        <v>42</v>
      </c>
      <c r="GY197" s="12">
        <v>55</v>
      </c>
      <c r="GZ197" s="12">
        <v>32</v>
      </c>
      <c r="HA197" s="12">
        <v>38</v>
      </c>
      <c r="HB197" s="12">
        <v>49</v>
      </c>
      <c r="HC197" s="12">
        <v>51</v>
      </c>
      <c r="HD197" s="12">
        <v>55</v>
      </c>
      <c r="HE197" s="12">
        <v>33</v>
      </c>
      <c r="HF197" s="12">
        <v>39</v>
      </c>
      <c r="HG197" s="12">
        <v>52</v>
      </c>
      <c r="HH197" s="12">
        <v>53</v>
      </c>
      <c r="HI197" s="12">
        <v>38</v>
      </c>
      <c r="HJ197" s="12">
        <v>45</v>
      </c>
      <c r="HK197" s="12">
        <v>26</v>
      </c>
      <c r="HL197" s="12">
        <v>44</v>
      </c>
      <c r="HM197" s="12">
        <v>40</v>
      </c>
      <c r="HN197" s="12">
        <v>23</v>
      </c>
      <c r="HO197" s="12">
        <v>29</v>
      </c>
      <c r="HP197" s="12">
        <v>29</v>
      </c>
      <c r="HQ197" s="12">
        <v>58</v>
      </c>
      <c r="HR197" s="12">
        <v>38</v>
      </c>
      <c r="HS197" s="12">
        <v>19</v>
      </c>
      <c r="HT197" s="12">
        <v>17</v>
      </c>
      <c r="HU197" s="12">
        <v>16</v>
      </c>
      <c r="HV197" s="12">
        <v>40</v>
      </c>
      <c r="HW197" s="12">
        <v>34</v>
      </c>
      <c r="HX197" s="12">
        <v>32</v>
      </c>
      <c r="HY197" s="12">
        <v>33</v>
      </c>
      <c r="HZ197" s="12">
        <v>48</v>
      </c>
      <c r="IA197" s="12">
        <v>30</v>
      </c>
      <c r="IB197" s="12">
        <v>34</v>
      </c>
      <c r="IC197" s="12">
        <v>30</v>
      </c>
      <c r="ID197" s="12">
        <v>45</v>
      </c>
      <c r="IE197" s="12">
        <v>32</v>
      </c>
      <c r="IF197" s="12">
        <v>29</v>
      </c>
      <c r="IG197" s="12">
        <v>36</v>
      </c>
      <c r="IH197" s="12">
        <v>37</v>
      </c>
      <c r="II197" s="12">
        <v>26</v>
      </c>
      <c r="IJ197" s="12">
        <v>34</v>
      </c>
      <c r="IK197" s="12">
        <v>37</v>
      </c>
      <c r="IL197" s="12">
        <v>26</v>
      </c>
      <c r="IM197" s="12">
        <v>39</v>
      </c>
      <c r="IN197" s="12">
        <v>29</v>
      </c>
      <c r="IO197" s="12" t="s">
        <v>78</v>
      </c>
      <c r="IP197" s="12">
        <v>20</v>
      </c>
      <c r="IQ197" s="17">
        <v>16</v>
      </c>
      <c r="IR197" s="26">
        <f t="shared" si="63"/>
        <v>86</v>
      </c>
      <c r="IU197" s="7"/>
    </row>
    <row r="198" spans="1:255" ht="12.75" customHeight="1" x14ac:dyDescent="0.2">
      <c r="A198" s="26">
        <v>2012</v>
      </c>
      <c r="B198" s="26">
        <v>420450002</v>
      </c>
      <c r="C198" s="88">
        <f>INDEX(Sites!$A:$N,MATCH($B198,Sites!$A:$A,0),2)</f>
        <v>39.835555999999997</v>
      </c>
      <c r="D198" s="26" t="str">
        <f>INDEX(Sites!$A:$N,MATCH($B198,Sites!$A:$A,0),4)</f>
        <v>PA</v>
      </c>
      <c r="E198" s="26" t="str">
        <f>INDEX(Sites!$A:$N,MATCH($B198,Sites!$A:$A,0),10)</f>
        <v>3.0</v>
      </c>
      <c r="F198" s="148" t="str">
        <f>INDEX(Sites!$A:$N,MATCH($B198,Sites!$A:$A,0),6)</f>
        <v>Delaware (CHES)</v>
      </c>
      <c r="G198" s="18">
        <v>24</v>
      </c>
      <c r="H198" s="12">
        <v>34</v>
      </c>
      <c r="I198" s="12">
        <v>40</v>
      </c>
      <c r="J198" s="12">
        <v>38</v>
      </c>
      <c r="K198" s="12">
        <v>35</v>
      </c>
      <c r="L198" s="12">
        <v>39</v>
      </c>
      <c r="M198" s="12">
        <v>49</v>
      </c>
      <c r="N198" s="12">
        <v>41</v>
      </c>
      <c r="O198" s="12">
        <v>39</v>
      </c>
      <c r="P198" s="12">
        <v>41</v>
      </c>
      <c r="Q198" s="12">
        <v>44</v>
      </c>
      <c r="R198" s="12">
        <v>41</v>
      </c>
      <c r="S198" s="12">
        <v>36</v>
      </c>
      <c r="T198" s="12">
        <v>52</v>
      </c>
      <c r="U198" s="12">
        <v>34</v>
      </c>
      <c r="V198" s="12">
        <v>20</v>
      </c>
      <c r="W198" s="12">
        <v>36</v>
      </c>
      <c r="X198" s="12">
        <v>35</v>
      </c>
      <c r="Y198" s="12">
        <v>37</v>
      </c>
      <c r="Z198" s="12">
        <v>35</v>
      </c>
      <c r="AA198" s="12">
        <v>30</v>
      </c>
      <c r="AB198" s="12">
        <v>24</v>
      </c>
      <c r="AC198" s="12">
        <v>42</v>
      </c>
      <c r="AD198" s="12">
        <v>36</v>
      </c>
      <c r="AE198" s="12">
        <v>31</v>
      </c>
      <c r="AF198" s="12">
        <v>45</v>
      </c>
      <c r="AG198" s="12">
        <v>45</v>
      </c>
      <c r="AH198" s="12">
        <v>43</v>
      </c>
      <c r="AI198" s="12">
        <v>35</v>
      </c>
      <c r="AJ198" s="12">
        <v>40</v>
      </c>
      <c r="AK198" s="12">
        <v>32</v>
      </c>
      <c r="AL198" s="12">
        <v>42</v>
      </c>
      <c r="AM198" s="12">
        <v>48</v>
      </c>
      <c r="AN198" s="12">
        <v>50</v>
      </c>
      <c r="AO198" s="12">
        <v>53</v>
      </c>
      <c r="AP198" s="12">
        <v>40</v>
      </c>
      <c r="AQ198" s="12">
        <v>51</v>
      </c>
      <c r="AR198" s="12">
        <v>53</v>
      </c>
      <c r="AS198" s="12">
        <v>61</v>
      </c>
      <c r="AT198" s="12">
        <v>52</v>
      </c>
      <c r="AU198" s="12">
        <v>50</v>
      </c>
      <c r="AV198" s="12">
        <v>32</v>
      </c>
      <c r="AW198" s="12">
        <v>39</v>
      </c>
      <c r="AX198" s="12">
        <v>48</v>
      </c>
      <c r="AY198" s="12">
        <v>53</v>
      </c>
      <c r="AZ198" s="12">
        <v>61</v>
      </c>
      <c r="BA198" s="12">
        <v>54</v>
      </c>
      <c r="BB198" s="12">
        <v>50</v>
      </c>
      <c r="BC198" s="12">
        <v>33</v>
      </c>
      <c r="BD198" s="12">
        <v>50</v>
      </c>
      <c r="BE198" s="12">
        <v>43</v>
      </c>
      <c r="BF198" s="12">
        <v>47</v>
      </c>
      <c r="BG198" s="12">
        <v>28</v>
      </c>
      <c r="BH198" s="12">
        <v>30</v>
      </c>
      <c r="BI198" s="12">
        <v>54</v>
      </c>
      <c r="BJ198" s="12">
        <v>54</v>
      </c>
      <c r="BK198" s="12">
        <v>44</v>
      </c>
      <c r="BL198" s="12">
        <v>37</v>
      </c>
      <c r="BM198" s="12">
        <v>50</v>
      </c>
      <c r="BN198" s="12">
        <v>61</v>
      </c>
      <c r="BO198" s="12">
        <v>53</v>
      </c>
      <c r="BP198" s="12">
        <v>48</v>
      </c>
      <c r="BQ198" s="12">
        <v>34</v>
      </c>
      <c r="BR198" s="12">
        <v>29</v>
      </c>
      <c r="BS198" s="12">
        <v>37</v>
      </c>
      <c r="BT198" s="12">
        <v>34</v>
      </c>
      <c r="BU198" s="12">
        <v>37</v>
      </c>
      <c r="BV198" s="12">
        <v>39</v>
      </c>
      <c r="BW198" s="12">
        <v>47</v>
      </c>
      <c r="BX198" s="12">
        <v>45</v>
      </c>
      <c r="BY198" s="12">
        <v>43</v>
      </c>
      <c r="BZ198" s="12">
        <v>49</v>
      </c>
      <c r="CA198" s="12">
        <v>70</v>
      </c>
      <c r="CB198" s="12">
        <v>61</v>
      </c>
      <c r="CC198" s="12">
        <v>43</v>
      </c>
      <c r="CD198" s="12">
        <v>38</v>
      </c>
      <c r="CE198" s="12">
        <v>56</v>
      </c>
      <c r="CF198" s="12">
        <v>50</v>
      </c>
      <c r="CG198" s="12">
        <v>56</v>
      </c>
      <c r="CH198" s="12">
        <v>68</v>
      </c>
      <c r="CI198" s="12">
        <v>45</v>
      </c>
      <c r="CJ198" s="12">
        <v>22</v>
      </c>
      <c r="CK198" s="12">
        <v>32</v>
      </c>
      <c r="CL198" s="12">
        <v>36</v>
      </c>
      <c r="CM198" s="12">
        <v>54</v>
      </c>
      <c r="CN198" s="12">
        <v>30</v>
      </c>
      <c r="CO198" s="12">
        <v>36</v>
      </c>
      <c r="CP198" s="12">
        <v>41</v>
      </c>
      <c r="CQ198" s="12">
        <v>53</v>
      </c>
      <c r="CR198" s="12">
        <v>47</v>
      </c>
      <c r="CS198" s="12">
        <v>43</v>
      </c>
      <c r="CT198" s="12">
        <v>66</v>
      </c>
      <c r="CU198" s="12">
        <v>60</v>
      </c>
      <c r="CV198" s="12">
        <v>48</v>
      </c>
      <c r="CW198" s="12">
        <v>57</v>
      </c>
      <c r="CX198" s="12">
        <v>32</v>
      </c>
      <c r="CY198" s="12">
        <v>36</v>
      </c>
      <c r="CZ198" s="12">
        <v>44</v>
      </c>
      <c r="DA198" s="12">
        <v>50</v>
      </c>
      <c r="DB198" s="12">
        <v>51</v>
      </c>
      <c r="DC198" s="12">
        <v>73</v>
      </c>
      <c r="DD198" s="12">
        <v>80</v>
      </c>
      <c r="DE198" s="12">
        <v>55</v>
      </c>
      <c r="DF198" s="12">
        <v>34</v>
      </c>
      <c r="DG198" s="12">
        <v>43</v>
      </c>
      <c r="DH198" s="12">
        <v>48</v>
      </c>
      <c r="DI198" s="12">
        <v>65</v>
      </c>
      <c r="DJ198" s="12">
        <v>54</v>
      </c>
      <c r="DK198" s="12">
        <v>48</v>
      </c>
      <c r="DL198" s="12">
        <v>36</v>
      </c>
      <c r="DM198" s="12">
        <v>50</v>
      </c>
      <c r="DN198" s="12">
        <v>76</v>
      </c>
      <c r="DO198" s="12">
        <v>79</v>
      </c>
      <c r="DP198" s="12">
        <v>71</v>
      </c>
      <c r="DQ198" s="12">
        <v>53</v>
      </c>
      <c r="DR198" s="12">
        <v>61</v>
      </c>
      <c r="DS198" s="12">
        <v>56</v>
      </c>
      <c r="DT198" s="12">
        <v>41</v>
      </c>
      <c r="DU198" s="12">
        <v>45</v>
      </c>
      <c r="DV198" s="12">
        <v>77</v>
      </c>
      <c r="DW198" s="12">
        <v>81</v>
      </c>
      <c r="DX198" s="12">
        <v>71</v>
      </c>
      <c r="DY198" s="12">
        <v>71</v>
      </c>
      <c r="DZ198" s="12">
        <v>49</v>
      </c>
      <c r="EA198" s="12">
        <v>70</v>
      </c>
      <c r="EB198" s="12">
        <v>72</v>
      </c>
      <c r="EC198" s="12">
        <v>65</v>
      </c>
      <c r="ED198" s="12">
        <v>66</v>
      </c>
      <c r="EE198" s="12">
        <v>77</v>
      </c>
      <c r="EF198" s="12">
        <v>47</v>
      </c>
      <c r="EG198" s="12">
        <v>61</v>
      </c>
      <c r="EH198" s="12">
        <v>52</v>
      </c>
      <c r="EI198" s="12">
        <v>57</v>
      </c>
      <c r="EJ198" s="12">
        <v>69</v>
      </c>
      <c r="EK198" s="12">
        <v>82</v>
      </c>
      <c r="EL198" s="12">
        <v>60</v>
      </c>
      <c r="EM198" s="12">
        <v>48</v>
      </c>
      <c r="EN198" s="12">
        <v>64</v>
      </c>
      <c r="EO198" s="12">
        <v>78</v>
      </c>
      <c r="EP198" s="12">
        <v>74</v>
      </c>
      <c r="EQ198" s="12">
        <v>25</v>
      </c>
      <c r="ER198" s="12">
        <v>22</v>
      </c>
      <c r="ES198" s="12">
        <v>52</v>
      </c>
      <c r="ET198" s="12">
        <v>52</v>
      </c>
      <c r="EU198" s="12">
        <v>67</v>
      </c>
      <c r="EV198" s="12">
        <v>72</v>
      </c>
      <c r="EW198" s="12">
        <v>54</v>
      </c>
      <c r="EX198" s="12">
        <v>75</v>
      </c>
      <c r="EY198" s="12">
        <v>63</v>
      </c>
      <c r="EZ198" s="12">
        <v>63</v>
      </c>
      <c r="FA198" s="12">
        <v>56</v>
      </c>
      <c r="FB198" s="12">
        <v>56</v>
      </c>
      <c r="FC198" s="12">
        <v>54</v>
      </c>
      <c r="FD198" s="12">
        <v>51</v>
      </c>
      <c r="FE198" s="12">
        <v>73</v>
      </c>
      <c r="FF198" s="12">
        <v>65</v>
      </c>
      <c r="FG198" s="12">
        <v>51</v>
      </c>
      <c r="FH198" s="12">
        <v>45</v>
      </c>
      <c r="FI198" s="12">
        <v>62</v>
      </c>
      <c r="FJ198" s="12">
        <v>66</v>
      </c>
      <c r="FK198" s="12" t="s">
        <v>78</v>
      </c>
      <c r="FL198" s="12" t="s">
        <v>78</v>
      </c>
      <c r="FM198" s="12" t="s">
        <v>78</v>
      </c>
      <c r="FN198" s="12" t="s">
        <v>78</v>
      </c>
      <c r="FO198" s="12" t="s">
        <v>78</v>
      </c>
      <c r="FP198" s="12" t="s">
        <v>78</v>
      </c>
      <c r="FQ198" s="12" t="s">
        <v>78</v>
      </c>
      <c r="FR198" s="12" t="s">
        <v>78</v>
      </c>
      <c r="FS198" s="12">
        <v>58</v>
      </c>
      <c r="FT198" s="12">
        <v>65</v>
      </c>
      <c r="FU198" s="12">
        <v>46</v>
      </c>
      <c r="FV198" s="12">
        <v>46</v>
      </c>
      <c r="FW198" s="12">
        <v>56</v>
      </c>
      <c r="FX198" s="12">
        <v>69</v>
      </c>
      <c r="FY198" s="12">
        <v>79</v>
      </c>
      <c r="FZ198" s="12">
        <v>81</v>
      </c>
      <c r="GA198" s="12">
        <v>87</v>
      </c>
      <c r="GB198" s="12">
        <v>65</v>
      </c>
      <c r="GC198" s="12">
        <v>41</v>
      </c>
      <c r="GD198" s="12">
        <v>30</v>
      </c>
      <c r="GE198" s="12">
        <v>51</v>
      </c>
      <c r="GF198" s="12">
        <v>51</v>
      </c>
      <c r="GG198" s="12">
        <v>64</v>
      </c>
      <c r="GH198" s="12">
        <v>77</v>
      </c>
      <c r="GI198" s="12">
        <v>69</v>
      </c>
      <c r="GJ198" s="12">
        <v>49</v>
      </c>
      <c r="GK198" s="12">
        <v>31</v>
      </c>
      <c r="GL198" s="12">
        <v>28</v>
      </c>
      <c r="GM198" s="12">
        <v>35</v>
      </c>
      <c r="GN198" s="12">
        <v>34</v>
      </c>
      <c r="GO198" s="12">
        <v>60</v>
      </c>
      <c r="GP198" s="12">
        <v>44</v>
      </c>
      <c r="GQ198" s="12">
        <v>36</v>
      </c>
      <c r="GR198" s="12">
        <v>37</v>
      </c>
      <c r="GS198" s="12" t="s">
        <v>78</v>
      </c>
      <c r="GT198" s="12">
        <v>63</v>
      </c>
      <c r="GU198" s="12">
        <v>61</v>
      </c>
      <c r="GV198" s="12">
        <v>54</v>
      </c>
      <c r="GW198" s="12">
        <v>35</v>
      </c>
      <c r="GX198" s="12">
        <v>41</v>
      </c>
      <c r="GY198" s="12">
        <v>54</v>
      </c>
      <c r="GZ198" s="12">
        <v>36</v>
      </c>
      <c r="HA198" s="12">
        <v>36</v>
      </c>
      <c r="HB198" s="12">
        <v>48</v>
      </c>
      <c r="HC198" s="12">
        <v>49</v>
      </c>
      <c r="HD198" s="12">
        <v>53</v>
      </c>
      <c r="HE198" s="12">
        <v>33</v>
      </c>
      <c r="HF198" s="12">
        <v>35</v>
      </c>
      <c r="HG198" s="12">
        <v>50</v>
      </c>
      <c r="HH198" s="12">
        <v>53</v>
      </c>
      <c r="HI198" s="12">
        <v>36</v>
      </c>
      <c r="HJ198" s="12">
        <v>44</v>
      </c>
      <c r="HK198" s="12">
        <v>24</v>
      </c>
      <c r="HL198" s="12">
        <v>42</v>
      </c>
      <c r="HM198" s="12">
        <v>40</v>
      </c>
      <c r="HN198" s="12">
        <v>27</v>
      </c>
      <c r="HO198" s="12">
        <v>24</v>
      </c>
      <c r="HP198" s="12">
        <v>18</v>
      </c>
      <c r="HQ198" s="12">
        <v>58</v>
      </c>
      <c r="HR198" s="12" t="s">
        <v>78</v>
      </c>
      <c r="HS198" s="12">
        <v>17</v>
      </c>
      <c r="HT198" s="12">
        <v>11</v>
      </c>
      <c r="HU198" s="12">
        <v>10</v>
      </c>
      <c r="HV198" s="12">
        <v>38</v>
      </c>
      <c r="HW198" s="12">
        <v>35</v>
      </c>
      <c r="HX198" s="12">
        <v>30</v>
      </c>
      <c r="HY198" s="12">
        <v>35</v>
      </c>
      <c r="HZ198" s="12">
        <v>49</v>
      </c>
      <c r="IA198" s="12">
        <v>29</v>
      </c>
      <c r="IB198" s="12">
        <v>33</v>
      </c>
      <c r="IC198" s="12">
        <v>28</v>
      </c>
      <c r="ID198" s="12">
        <v>45</v>
      </c>
      <c r="IE198" s="12">
        <v>35</v>
      </c>
      <c r="IF198" s="12">
        <v>29</v>
      </c>
      <c r="IG198" s="12">
        <v>36</v>
      </c>
      <c r="IH198" s="12">
        <v>38</v>
      </c>
      <c r="II198" s="12">
        <v>9</v>
      </c>
      <c r="IJ198" s="12">
        <v>36</v>
      </c>
      <c r="IK198" s="12">
        <v>30</v>
      </c>
      <c r="IL198" s="12">
        <v>27</v>
      </c>
      <c r="IM198" s="12">
        <v>35</v>
      </c>
      <c r="IN198" s="12">
        <v>25</v>
      </c>
      <c r="IO198" s="12">
        <v>29</v>
      </c>
      <c r="IP198" s="12">
        <v>23</v>
      </c>
      <c r="IQ198" s="17">
        <v>14</v>
      </c>
      <c r="IR198" s="26">
        <f t="shared" si="63"/>
        <v>87</v>
      </c>
      <c r="IU198" s="7"/>
    </row>
    <row r="199" spans="1:255" ht="12.75" customHeight="1" x14ac:dyDescent="0.2">
      <c r="A199" s="26">
        <v>2012</v>
      </c>
      <c r="B199" s="26">
        <v>420910013</v>
      </c>
      <c r="C199" s="88">
        <f>INDEX(Sites!$A:$N,MATCH($B199,Sites!$A:$A,0),2)</f>
        <v>40.112222000000003</v>
      </c>
      <c r="D199" s="26" t="str">
        <f>INDEX(Sites!$A:$N,MATCH($B199,Sites!$A:$A,0),4)</f>
        <v>PA</v>
      </c>
      <c r="E199" s="26" t="str">
        <f>INDEX(Sites!$A:$N,MATCH($B199,Sites!$A:$A,0),10)</f>
        <v>53.0</v>
      </c>
      <c r="F199" s="148" t="str">
        <f>INDEX(Sites!$A:$N,MATCH($B199,Sites!$A:$A,0),6)</f>
        <v>Montgomery (NORR)</v>
      </c>
      <c r="G199" s="18">
        <v>25</v>
      </c>
      <c r="H199" s="12">
        <v>27</v>
      </c>
      <c r="I199" s="12">
        <v>38</v>
      </c>
      <c r="J199" s="12">
        <v>36</v>
      </c>
      <c r="K199" s="12">
        <v>38</v>
      </c>
      <c r="L199" s="12">
        <v>35</v>
      </c>
      <c r="M199" s="12">
        <v>38</v>
      </c>
      <c r="N199" s="12">
        <v>39</v>
      </c>
      <c r="O199" s="12">
        <v>38</v>
      </c>
      <c r="P199" s="12">
        <v>38</v>
      </c>
      <c r="Q199" s="12">
        <v>45</v>
      </c>
      <c r="R199" s="12">
        <v>36</v>
      </c>
      <c r="S199" s="12">
        <v>40</v>
      </c>
      <c r="T199" s="12">
        <v>50</v>
      </c>
      <c r="U199" s="12">
        <v>34</v>
      </c>
      <c r="V199" s="12">
        <v>20</v>
      </c>
      <c r="W199" s="12">
        <v>35</v>
      </c>
      <c r="X199" s="12">
        <v>40</v>
      </c>
      <c r="Y199" s="12">
        <v>38</v>
      </c>
      <c r="Z199" s="12">
        <v>32</v>
      </c>
      <c r="AA199" s="12">
        <v>22</v>
      </c>
      <c r="AB199" s="12">
        <v>34</v>
      </c>
      <c r="AC199" s="12">
        <v>48</v>
      </c>
      <c r="AD199" s="12">
        <v>38</v>
      </c>
      <c r="AE199" s="12">
        <v>33</v>
      </c>
      <c r="AF199" s="12">
        <v>44</v>
      </c>
      <c r="AG199" s="12">
        <v>43</v>
      </c>
      <c r="AH199" s="12">
        <v>44</v>
      </c>
      <c r="AI199" s="12">
        <v>31</v>
      </c>
      <c r="AJ199" s="12">
        <v>41</v>
      </c>
      <c r="AK199" s="12">
        <v>35</v>
      </c>
      <c r="AL199" s="12">
        <v>35</v>
      </c>
      <c r="AM199" s="12">
        <v>47</v>
      </c>
      <c r="AN199" s="12">
        <v>49</v>
      </c>
      <c r="AO199" s="12">
        <v>54</v>
      </c>
      <c r="AP199" s="12">
        <v>38</v>
      </c>
      <c r="AQ199" s="12">
        <v>49</v>
      </c>
      <c r="AR199" s="12">
        <v>52</v>
      </c>
      <c r="AS199" s="12">
        <v>58</v>
      </c>
      <c r="AT199" s="12">
        <v>50</v>
      </c>
      <c r="AU199" s="12">
        <v>49</v>
      </c>
      <c r="AV199" s="12">
        <v>31</v>
      </c>
      <c r="AW199" s="12">
        <v>37</v>
      </c>
      <c r="AX199" s="12">
        <v>45</v>
      </c>
      <c r="AY199" s="12">
        <v>60</v>
      </c>
      <c r="AZ199" s="12">
        <v>56</v>
      </c>
      <c r="BA199" s="12">
        <v>60</v>
      </c>
      <c r="BB199" s="12">
        <v>47</v>
      </c>
      <c r="BC199" s="12">
        <v>35</v>
      </c>
      <c r="BD199" s="12">
        <v>48</v>
      </c>
      <c r="BE199" s="12">
        <v>44</v>
      </c>
      <c r="BF199" s="12">
        <v>46</v>
      </c>
      <c r="BG199" s="12">
        <v>27</v>
      </c>
      <c r="BH199" s="12">
        <v>29</v>
      </c>
      <c r="BI199" s="12">
        <v>51</v>
      </c>
      <c r="BJ199" s="12">
        <v>52</v>
      </c>
      <c r="BK199" s="12">
        <v>37</v>
      </c>
      <c r="BL199" s="12">
        <v>36</v>
      </c>
      <c r="BM199" s="12">
        <v>50</v>
      </c>
      <c r="BN199" s="12">
        <v>58</v>
      </c>
      <c r="BO199" s="12">
        <v>44</v>
      </c>
      <c r="BP199" s="12">
        <v>41</v>
      </c>
      <c r="BQ199" s="12">
        <v>28</v>
      </c>
      <c r="BR199" s="12">
        <v>17</v>
      </c>
      <c r="BS199" s="12">
        <v>42</v>
      </c>
      <c r="BT199" s="12">
        <v>38</v>
      </c>
      <c r="BU199" s="12">
        <v>37</v>
      </c>
      <c r="BV199" s="12">
        <v>32</v>
      </c>
      <c r="BW199" s="12">
        <v>37</v>
      </c>
      <c r="BX199" s="12">
        <v>45</v>
      </c>
      <c r="BY199" s="12">
        <v>42</v>
      </c>
      <c r="BZ199" s="12">
        <v>48</v>
      </c>
      <c r="CA199" s="12">
        <v>67</v>
      </c>
      <c r="CB199" s="12">
        <v>61</v>
      </c>
      <c r="CC199" s="12">
        <v>33</v>
      </c>
      <c r="CD199" s="12">
        <v>32</v>
      </c>
      <c r="CE199" s="12">
        <v>60</v>
      </c>
      <c r="CF199" s="12">
        <v>46</v>
      </c>
      <c r="CG199" s="12">
        <v>49</v>
      </c>
      <c r="CH199" s="12">
        <v>61</v>
      </c>
      <c r="CI199" s="12">
        <v>48</v>
      </c>
      <c r="CJ199" s="12">
        <v>21</v>
      </c>
      <c r="CK199" s="12">
        <v>29</v>
      </c>
      <c r="CL199" s="12">
        <v>41</v>
      </c>
      <c r="CM199" s="12">
        <v>43</v>
      </c>
      <c r="CN199" s="12">
        <v>30</v>
      </c>
      <c r="CO199" s="12">
        <v>35</v>
      </c>
      <c r="CP199" s="12">
        <v>41</v>
      </c>
      <c r="CQ199" s="12">
        <v>57</v>
      </c>
      <c r="CR199" s="12">
        <v>46</v>
      </c>
      <c r="CS199" s="12">
        <v>42</v>
      </c>
      <c r="CT199" s="12">
        <v>56</v>
      </c>
      <c r="CU199" s="12">
        <v>48</v>
      </c>
      <c r="CV199" s="12">
        <v>44</v>
      </c>
      <c r="CW199" s="12">
        <v>52</v>
      </c>
      <c r="CX199" s="12">
        <v>27</v>
      </c>
      <c r="CY199" s="12">
        <v>31</v>
      </c>
      <c r="CZ199" s="12">
        <v>39</v>
      </c>
      <c r="DA199" s="12">
        <v>47</v>
      </c>
      <c r="DB199" s="12">
        <v>46</v>
      </c>
      <c r="DC199" s="12">
        <v>65</v>
      </c>
      <c r="DD199" s="12">
        <v>77</v>
      </c>
      <c r="DE199" s="12" t="s">
        <v>78</v>
      </c>
      <c r="DF199" s="12">
        <v>25</v>
      </c>
      <c r="DG199" s="12">
        <v>34</v>
      </c>
      <c r="DH199" s="12">
        <v>45</v>
      </c>
      <c r="DI199" s="12">
        <v>51</v>
      </c>
      <c r="DJ199" s="12">
        <v>53</v>
      </c>
      <c r="DK199" s="12">
        <v>43</v>
      </c>
      <c r="DL199" s="12">
        <v>35</v>
      </c>
      <c r="DM199" s="12">
        <v>40</v>
      </c>
      <c r="DN199" s="12">
        <v>69</v>
      </c>
      <c r="DO199" s="12">
        <v>74</v>
      </c>
      <c r="DP199" s="12">
        <v>64</v>
      </c>
      <c r="DQ199" s="12">
        <v>47</v>
      </c>
      <c r="DR199" s="12">
        <v>51</v>
      </c>
      <c r="DS199" s="12">
        <v>51</v>
      </c>
      <c r="DT199" s="12">
        <v>38</v>
      </c>
      <c r="DU199" s="12">
        <v>42</v>
      </c>
      <c r="DV199" s="12">
        <v>78</v>
      </c>
      <c r="DW199" s="12">
        <v>75</v>
      </c>
      <c r="DX199" s="12">
        <v>66</v>
      </c>
      <c r="DY199" s="12">
        <v>70</v>
      </c>
      <c r="DZ199" s="12">
        <v>42</v>
      </c>
      <c r="EA199" s="12">
        <v>60</v>
      </c>
      <c r="EB199" s="12">
        <v>65</v>
      </c>
      <c r="EC199" s="12">
        <v>52</v>
      </c>
      <c r="ED199" s="12">
        <v>67</v>
      </c>
      <c r="EE199" s="12">
        <v>73</v>
      </c>
      <c r="EF199" s="12">
        <v>43</v>
      </c>
      <c r="EG199" s="12">
        <v>49</v>
      </c>
      <c r="EH199" s="12">
        <v>51</v>
      </c>
      <c r="EI199" s="12">
        <v>58</v>
      </c>
      <c r="EJ199" s="12">
        <v>65</v>
      </c>
      <c r="EK199" s="12">
        <v>70</v>
      </c>
      <c r="EL199" s="12">
        <v>52</v>
      </c>
      <c r="EM199" s="12">
        <v>36</v>
      </c>
      <c r="EN199" s="12">
        <v>55</v>
      </c>
      <c r="EO199" s="12">
        <v>73</v>
      </c>
      <c r="EP199" s="12">
        <v>64</v>
      </c>
      <c r="EQ199" s="12">
        <v>33</v>
      </c>
      <c r="ER199" s="12">
        <v>26</v>
      </c>
      <c r="ES199" s="12">
        <v>50</v>
      </c>
      <c r="ET199" s="12">
        <v>39</v>
      </c>
      <c r="EU199" s="12">
        <v>52</v>
      </c>
      <c r="EV199" s="12">
        <v>55</v>
      </c>
      <c r="EW199" s="12">
        <v>47</v>
      </c>
      <c r="EX199" s="12">
        <v>64</v>
      </c>
      <c r="EY199" s="12">
        <v>49</v>
      </c>
      <c r="EZ199" s="12">
        <v>49</v>
      </c>
      <c r="FA199" s="12">
        <v>39</v>
      </c>
      <c r="FB199" s="12">
        <v>48</v>
      </c>
      <c r="FC199" s="12">
        <v>51</v>
      </c>
      <c r="FD199" s="12">
        <v>41</v>
      </c>
      <c r="FE199" s="12">
        <v>60</v>
      </c>
      <c r="FF199" s="12">
        <v>65</v>
      </c>
      <c r="FG199" s="12">
        <v>46</v>
      </c>
      <c r="FH199" s="12">
        <v>41</v>
      </c>
      <c r="FI199" s="12">
        <v>49</v>
      </c>
      <c r="FJ199" s="12">
        <v>65</v>
      </c>
      <c r="FK199" s="12">
        <v>69</v>
      </c>
      <c r="FL199" s="12">
        <v>62</v>
      </c>
      <c r="FM199" s="12">
        <v>40</v>
      </c>
      <c r="FN199" s="12">
        <v>50</v>
      </c>
      <c r="FO199" s="12">
        <v>46</v>
      </c>
      <c r="FP199" s="12">
        <v>49</v>
      </c>
      <c r="FQ199" s="12">
        <v>35</v>
      </c>
      <c r="FR199" s="12">
        <v>56</v>
      </c>
      <c r="FS199" s="12">
        <v>55</v>
      </c>
      <c r="FT199" s="12">
        <v>60</v>
      </c>
      <c r="FU199" s="12">
        <v>40</v>
      </c>
      <c r="FV199" s="12">
        <v>34</v>
      </c>
      <c r="FW199" s="12">
        <v>52</v>
      </c>
      <c r="FX199" s="12">
        <v>56</v>
      </c>
      <c r="FY199" s="12">
        <v>65</v>
      </c>
      <c r="FZ199" s="12">
        <v>71</v>
      </c>
      <c r="GA199" s="12">
        <v>65</v>
      </c>
      <c r="GB199" s="12">
        <v>60</v>
      </c>
      <c r="GC199" s="12">
        <v>40</v>
      </c>
      <c r="GD199" s="12">
        <v>31</v>
      </c>
      <c r="GE199" s="12">
        <v>47</v>
      </c>
      <c r="GF199" s="12">
        <v>42</v>
      </c>
      <c r="GG199" s="12">
        <v>52</v>
      </c>
      <c r="GH199" s="12">
        <v>75</v>
      </c>
      <c r="GI199" s="12">
        <v>54</v>
      </c>
      <c r="GJ199" s="12">
        <v>44</v>
      </c>
      <c r="GK199" s="12">
        <v>27</v>
      </c>
      <c r="GL199" s="12">
        <v>21</v>
      </c>
      <c r="GM199" s="12">
        <v>33</v>
      </c>
      <c r="GN199" s="12">
        <v>24</v>
      </c>
      <c r="GO199" s="12">
        <v>55</v>
      </c>
      <c r="GP199" s="12">
        <v>39</v>
      </c>
      <c r="GQ199" s="12">
        <v>33</v>
      </c>
      <c r="GR199" s="12">
        <v>34</v>
      </c>
      <c r="GS199" s="12">
        <v>37</v>
      </c>
      <c r="GT199" s="12">
        <v>62</v>
      </c>
      <c r="GU199" s="12">
        <v>63</v>
      </c>
      <c r="GV199" s="12">
        <v>52</v>
      </c>
      <c r="GW199" s="12">
        <v>32</v>
      </c>
      <c r="GX199" s="12">
        <v>37</v>
      </c>
      <c r="GY199" s="12">
        <v>49</v>
      </c>
      <c r="GZ199" s="12" t="s">
        <v>78</v>
      </c>
      <c r="HA199" s="12" t="s">
        <v>78</v>
      </c>
      <c r="HB199" s="12" t="s">
        <v>78</v>
      </c>
      <c r="HC199" s="12">
        <v>42</v>
      </c>
      <c r="HD199" s="12">
        <v>50</v>
      </c>
      <c r="HE199" s="12">
        <v>31</v>
      </c>
      <c r="HF199" s="12">
        <v>34</v>
      </c>
      <c r="HG199" s="12">
        <v>44</v>
      </c>
      <c r="HH199" s="12">
        <v>45</v>
      </c>
      <c r="HI199" s="12">
        <v>27</v>
      </c>
      <c r="HJ199" s="12">
        <v>42</v>
      </c>
      <c r="HK199" s="12">
        <v>22</v>
      </c>
      <c r="HL199" s="12">
        <v>39</v>
      </c>
      <c r="HM199" s="12">
        <v>34</v>
      </c>
      <c r="HN199" s="12">
        <v>16</v>
      </c>
      <c r="HO199" s="12">
        <v>10</v>
      </c>
      <c r="HP199" s="12">
        <v>15</v>
      </c>
      <c r="HQ199" s="12">
        <v>55</v>
      </c>
      <c r="HR199" s="12">
        <v>38</v>
      </c>
      <c r="HS199" s="12">
        <v>15</v>
      </c>
      <c r="HT199" s="12">
        <v>13</v>
      </c>
      <c r="HU199" s="12">
        <v>10</v>
      </c>
      <c r="HV199" s="12">
        <v>34</v>
      </c>
      <c r="HW199" s="12">
        <v>33</v>
      </c>
      <c r="HX199" s="12">
        <v>29</v>
      </c>
      <c r="HY199" s="12">
        <v>28</v>
      </c>
      <c r="HZ199" s="12">
        <v>44</v>
      </c>
      <c r="IA199" s="12">
        <v>20</v>
      </c>
      <c r="IB199" s="12">
        <v>32</v>
      </c>
      <c r="IC199" s="12">
        <v>21</v>
      </c>
      <c r="ID199" s="12">
        <v>37</v>
      </c>
      <c r="IE199" s="12">
        <v>27</v>
      </c>
      <c r="IF199" s="12">
        <v>27</v>
      </c>
      <c r="IG199" s="12">
        <v>35</v>
      </c>
      <c r="IH199" s="12">
        <v>38</v>
      </c>
      <c r="II199" s="12">
        <v>7</v>
      </c>
      <c r="IJ199" s="12">
        <v>28</v>
      </c>
      <c r="IK199" s="12">
        <v>21</v>
      </c>
      <c r="IL199" s="12">
        <v>20</v>
      </c>
      <c r="IM199" s="12">
        <v>33</v>
      </c>
      <c r="IN199" s="12">
        <v>26</v>
      </c>
      <c r="IO199" s="12" t="s">
        <v>78</v>
      </c>
      <c r="IP199" s="12">
        <v>17</v>
      </c>
      <c r="IQ199" s="17">
        <v>11</v>
      </c>
      <c r="IR199" s="26">
        <f t="shared" si="63"/>
        <v>78</v>
      </c>
      <c r="IU199" s="7"/>
    </row>
    <row r="200" spans="1:255" ht="12.75" customHeight="1" x14ac:dyDescent="0.2">
      <c r="A200" s="26">
        <v>2012</v>
      </c>
      <c r="B200" s="26">
        <v>421011002</v>
      </c>
      <c r="C200" s="88">
        <f>INDEX(Sites!$A:$N,MATCH($B200,Sites!$A:$A,0),2)</f>
        <v>40.035984999999997</v>
      </c>
      <c r="D200" s="26" t="str">
        <f>INDEX(Sites!$A:$N,MATCH($B200,Sites!$A:$A,0),4)</f>
        <v>PA</v>
      </c>
      <c r="E200" s="26" t="str">
        <f>INDEX(Sites!$A:$N,MATCH($B200,Sites!$A:$A,0),10)</f>
        <v>9.0</v>
      </c>
      <c r="F200" s="148" t="str">
        <f>INDEX(Sites!$A:$N,MATCH($B200,Sites!$A:$A,0),6)</f>
        <v>Philadelphia (BAX)</v>
      </c>
      <c r="G200" s="18">
        <v>27</v>
      </c>
      <c r="H200" s="12">
        <v>35</v>
      </c>
      <c r="I200" s="12" t="s">
        <v>78</v>
      </c>
      <c r="J200" s="12">
        <v>38</v>
      </c>
      <c r="K200" s="12">
        <v>37</v>
      </c>
      <c r="L200" s="12">
        <v>35</v>
      </c>
      <c r="M200" s="12">
        <v>49</v>
      </c>
      <c r="N200" s="12">
        <v>41</v>
      </c>
      <c r="O200" s="12">
        <v>38</v>
      </c>
      <c r="P200" s="12" t="s">
        <v>78</v>
      </c>
      <c r="Q200" s="12" t="s">
        <v>78</v>
      </c>
      <c r="R200" s="12" t="s">
        <v>78</v>
      </c>
      <c r="S200" s="12" t="s">
        <v>78</v>
      </c>
      <c r="T200" s="12" t="s">
        <v>78</v>
      </c>
      <c r="U200" s="12" t="s">
        <v>78</v>
      </c>
      <c r="V200" s="12">
        <v>27</v>
      </c>
      <c r="W200" s="12" t="s">
        <v>78</v>
      </c>
      <c r="X200" s="12">
        <v>44</v>
      </c>
      <c r="Y200" s="12" t="s">
        <v>78</v>
      </c>
      <c r="Z200" s="12">
        <v>37</v>
      </c>
      <c r="AA200" s="12">
        <v>35</v>
      </c>
      <c r="AB200" s="12">
        <v>34</v>
      </c>
      <c r="AC200" s="12" t="s">
        <v>78</v>
      </c>
      <c r="AD200" s="12">
        <v>43</v>
      </c>
      <c r="AE200" s="12">
        <v>37</v>
      </c>
      <c r="AF200" s="12">
        <v>43</v>
      </c>
      <c r="AG200" s="12">
        <v>42</v>
      </c>
      <c r="AH200" s="12">
        <v>43</v>
      </c>
      <c r="AI200" s="12">
        <v>29</v>
      </c>
      <c r="AJ200" s="12" t="s">
        <v>78</v>
      </c>
      <c r="AK200" s="12" t="s">
        <v>78</v>
      </c>
      <c r="AL200" s="12" t="s">
        <v>78</v>
      </c>
      <c r="AM200" s="12" t="s">
        <v>78</v>
      </c>
      <c r="AN200" s="12" t="s">
        <v>78</v>
      </c>
      <c r="AO200" s="12">
        <v>54</v>
      </c>
      <c r="AP200" s="12">
        <v>38</v>
      </c>
      <c r="AQ200" s="12">
        <v>48</v>
      </c>
      <c r="AR200" s="12">
        <v>53</v>
      </c>
      <c r="AS200" s="12">
        <v>60</v>
      </c>
      <c r="AT200" s="12" t="s">
        <v>78</v>
      </c>
      <c r="AU200" s="12" t="s">
        <v>78</v>
      </c>
      <c r="AV200" s="12" t="s">
        <v>78</v>
      </c>
      <c r="AW200" s="12" t="s">
        <v>78</v>
      </c>
      <c r="AX200" s="12">
        <v>48</v>
      </c>
      <c r="AY200" s="12" t="s">
        <v>78</v>
      </c>
      <c r="AZ200" s="12" t="s">
        <v>78</v>
      </c>
      <c r="BA200" s="12" t="s">
        <v>78</v>
      </c>
      <c r="BB200" s="12">
        <v>52</v>
      </c>
      <c r="BC200" s="12">
        <v>35</v>
      </c>
      <c r="BD200" s="12">
        <v>55</v>
      </c>
      <c r="BE200" s="12">
        <v>46</v>
      </c>
      <c r="BF200" s="12">
        <v>50</v>
      </c>
      <c r="BG200" s="12">
        <v>28</v>
      </c>
      <c r="BH200" s="12">
        <v>28</v>
      </c>
      <c r="BI200" s="12">
        <v>54</v>
      </c>
      <c r="BJ200" s="12">
        <v>52</v>
      </c>
      <c r="BK200" s="12">
        <v>44</v>
      </c>
      <c r="BL200" s="12">
        <v>36</v>
      </c>
      <c r="BM200" s="12" t="s">
        <v>78</v>
      </c>
      <c r="BN200" s="12" t="s">
        <v>78</v>
      </c>
      <c r="BO200" s="12" t="s">
        <v>78</v>
      </c>
      <c r="BP200" s="12">
        <v>45</v>
      </c>
      <c r="BQ200" s="12">
        <v>35</v>
      </c>
      <c r="BR200" s="12" t="s">
        <v>78</v>
      </c>
      <c r="BS200" s="12" t="s">
        <v>78</v>
      </c>
      <c r="BT200" s="12">
        <v>35</v>
      </c>
      <c r="BU200" s="12">
        <v>41</v>
      </c>
      <c r="BV200" s="12">
        <v>43</v>
      </c>
      <c r="BW200" s="12">
        <v>51</v>
      </c>
      <c r="BX200" s="12">
        <v>37</v>
      </c>
      <c r="BY200" s="12">
        <v>43</v>
      </c>
      <c r="BZ200" s="12">
        <v>50</v>
      </c>
      <c r="CA200" s="12">
        <v>70</v>
      </c>
      <c r="CB200" s="12" t="s">
        <v>78</v>
      </c>
      <c r="CC200" s="12" t="s">
        <v>78</v>
      </c>
      <c r="CD200" s="12" t="s">
        <v>78</v>
      </c>
      <c r="CE200" s="12">
        <v>65</v>
      </c>
      <c r="CF200" s="12">
        <v>48</v>
      </c>
      <c r="CG200" s="12">
        <v>52</v>
      </c>
      <c r="CH200" s="12">
        <v>68</v>
      </c>
      <c r="CI200" s="12">
        <v>48</v>
      </c>
      <c r="CJ200" s="12">
        <v>26</v>
      </c>
      <c r="CK200" s="12">
        <v>26</v>
      </c>
      <c r="CL200" s="12" t="s">
        <v>78</v>
      </c>
      <c r="CM200" s="12" t="s">
        <v>78</v>
      </c>
      <c r="CN200" s="12" t="s">
        <v>78</v>
      </c>
      <c r="CO200" s="12">
        <v>40</v>
      </c>
      <c r="CP200" s="12">
        <v>45</v>
      </c>
      <c r="CQ200" s="12">
        <v>65</v>
      </c>
      <c r="CR200" s="12">
        <v>49</v>
      </c>
      <c r="CS200" s="12">
        <v>45</v>
      </c>
      <c r="CT200" s="12">
        <v>63</v>
      </c>
      <c r="CU200" s="12">
        <v>48</v>
      </c>
      <c r="CV200" s="12">
        <v>57</v>
      </c>
      <c r="CW200" s="12">
        <v>53</v>
      </c>
      <c r="CX200" s="12" t="s">
        <v>78</v>
      </c>
      <c r="CY200" s="12">
        <v>34</v>
      </c>
      <c r="CZ200" s="12">
        <v>42</v>
      </c>
      <c r="DA200" s="12">
        <v>55</v>
      </c>
      <c r="DB200" s="12">
        <v>50</v>
      </c>
      <c r="DC200" s="12">
        <v>70</v>
      </c>
      <c r="DD200" s="12">
        <v>87</v>
      </c>
      <c r="DE200" s="12">
        <v>55</v>
      </c>
      <c r="DF200" s="12">
        <v>34</v>
      </c>
      <c r="DG200" s="12">
        <v>38</v>
      </c>
      <c r="DH200" s="12">
        <v>48</v>
      </c>
      <c r="DI200" s="12">
        <v>72</v>
      </c>
      <c r="DJ200" s="12">
        <v>54</v>
      </c>
      <c r="DK200" s="12">
        <v>47</v>
      </c>
      <c r="DL200" s="12">
        <v>42</v>
      </c>
      <c r="DM200" s="12">
        <v>60</v>
      </c>
      <c r="DN200" s="12">
        <v>82</v>
      </c>
      <c r="DO200" s="12">
        <v>84</v>
      </c>
      <c r="DP200" s="12">
        <v>78</v>
      </c>
      <c r="DQ200" s="12" t="s">
        <v>78</v>
      </c>
      <c r="DR200" s="12" t="s">
        <v>78</v>
      </c>
      <c r="DS200" s="12" t="s">
        <v>78</v>
      </c>
      <c r="DT200" s="12">
        <v>38</v>
      </c>
      <c r="DU200" s="12">
        <v>46</v>
      </c>
      <c r="DV200" s="12">
        <v>79</v>
      </c>
      <c r="DW200" s="12">
        <v>82</v>
      </c>
      <c r="DX200" s="12">
        <v>71</v>
      </c>
      <c r="DY200" s="12">
        <v>76</v>
      </c>
      <c r="DZ200" s="12">
        <v>48</v>
      </c>
      <c r="EA200" s="12">
        <v>70</v>
      </c>
      <c r="EB200" s="12">
        <v>72</v>
      </c>
      <c r="EC200" s="12">
        <v>56</v>
      </c>
      <c r="ED200" s="12">
        <v>74</v>
      </c>
      <c r="EE200" s="12">
        <v>80</v>
      </c>
      <c r="EF200" s="12">
        <v>50</v>
      </c>
      <c r="EG200" s="12">
        <v>62</v>
      </c>
      <c r="EH200" s="12">
        <v>53</v>
      </c>
      <c r="EI200" s="12">
        <v>53</v>
      </c>
      <c r="EJ200" s="12">
        <v>69</v>
      </c>
      <c r="EK200" s="12">
        <v>87</v>
      </c>
      <c r="EL200" s="12">
        <v>55</v>
      </c>
      <c r="EM200" s="12">
        <v>50</v>
      </c>
      <c r="EN200" s="12">
        <v>64</v>
      </c>
      <c r="EO200" s="12">
        <v>77</v>
      </c>
      <c r="EP200" s="12">
        <v>83</v>
      </c>
      <c r="EQ200" s="12">
        <v>36</v>
      </c>
      <c r="ER200" s="12">
        <v>27</v>
      </c>
      <c r="ES200" s="12">
        <v>47</v>
      </c>
      <c r="ET200" s="12">
        <v>56</v>
      </c>
      <c r="EU200" s="12">
        <v>67</v>
      </c>
      <c r="EV200" s="12">
        <v>62</v>
      </c>
      <c r="EW200" s="12">
        <v>53</v>
      </c>
      <c r="EX200" s="12">
        <v>79</v>
      </c>
      <c r="EY200" s="12">
        <v>59</v>
      </c>
      <c r="EZ200" s="12">
        <v>52</v>
      </c>
      <c r="FA200" s="12">
        <v>53</v>
      </c>
      <c r="FB200" s="12">
        <v>46</v>
      </c>
      <c r="FC200" s="12">
        <v>48</v>
      </c>
      <c r="FD200" s="12">
        <v>45</v>
      </c>
      <c r="FE200" s="12">
        <v>73</v>
      </c>
      <c r="FF200" s="12">
        <v>67</v>
      </c>
      <c r="FG200" s="12">
        <v>43</v>
      </c>
      <c r="FH200" s="12">
        <v>41</v>
      </c>
      <c r="FI200" s="12">
        <v>56</v>
      </c>
      <c r="FJ200" s="12" t="s">
        <v>78</v>
      </c>
      <c r="FK200" s="12" t="s">
        <v>78</v>
      </c>
      <c r="FL200" s="12" t="s">
        <v>78</v>
      </c>
      <c r="FM200" s="12">
        <v>39</v>
      </c>
      <c r="FN200" s="12">
        <v>47</v>
      </c>
      <c r="FO200" s="12">
        <v>47</v>
      </c>
      <c r="FP200" s="12">
        <v>51</v>
      </c>
      <c r="FQ200" s="12">
        <v>37</v>
      </c>
      <c r="FR200" s="12">
        <v>54</v>
      </c>
      <c r="FS200" s="12">
        <v>57</v>
      </c>
      <c r="FT200" s="12">
        <v>66</v>
      </c>
      <c r="FU200" s="12">
        <v>42</v>
      </c>
      <c r="FV200" s="12">
        <v>40</v>
      </c>
      <c r="FW200" s="12">
        <v>58</v>
      </c>
      <c r="FX200" s="12">
        <v>61</v>
      </c>
      <c r="FY200" s="12">
        <v>83</v>
      </c>
      <c r="FZ200" s="12">
        <v>80</v>
      </c>
      <c r="GA200" s="12">
        <v>78</v>
      </c>
      <c r="GB200" s="12">
        <v>66</v>
      </c>
      <c r="GC200" s="12">
        <v>40</v>
      </c>
      <c r="GD200" s="12">
        <v>29</v>
      </c>
      <c r="GE200" s="12">
        <v>52</v>
      </c>
      <c r="GF200" s="12">
        <v>47</v>
      </c>
      <c r="GG200" s="12">
        <v>59</v>
      </c>
      <c r="GH200" s="12">
        <v>76</v>
      </c>
      <c r="GI200" s="12">
        <v>63</v>
      </c>
      <c r="GJ200" s="12">
        <v>48</v>
      </c>
      <c r="GK200" s="12">
        <v>28</v>
      </c>
      <c r="GL200" s="12">
        <v>25</v>
      </c>
      <c r="GM200" s="12">
        <v>33</v>
      </c>
      <c r="GN200" s="12">
        <v>30</v>
      </c>
      <c r="GO200" s="12">
        <v>58</v>
      </c>
      <c r="GP200" s="12">
        <v>41</v>
      </c>
      <c r="GQ200" s="12">
        <v>36</v>
      </c>
      <c r="GR200" s="12">
        <v>36</v>
      </c>
      <c r="GS200" s="12">
        <v>40</v>
      </c>
      <c r="GT200" s="12">
        <v>64</v>
      </c>
      <c r="GU200" s="12">
        <v>69</v>
      </c>
      <c r="GV200" s="12">
        <v>55</v>
      </c>
      <c r="GW200" s="12">
        <v>35</v>
      </c>
      <c r="GX200" s="12">
        <v>41</v>
      </c>
      <c r="GY200" s="12">
        <v>57</v>
      </c>
      <c r="GZ200" s="12">
        <v>34</v>
      </c>
      <c r="HA200" s="12">
        <v>35</v>
      </c>
      <c r="HB200" s="12">
        <v>44</v>
      </c>
      <c r="HC200" s="12">
        <v>44</v>
      </c>
      <c r="HD200" s="12">
        <v>51</v>
      </c>
      <c r="HE200" s="12">
        <v>32</v>
      </c>
      <c r="HF200" s="12">
        <v>34</v>
      </c>
      <c r="HG200" s="12">
        <v>49</v>
      </c>
      <c r="HH200" s="12">
        <v>50</v>
      </c>
      <c r="HI200" s="12">
        <v>34</v>
      </c>
      <c r="HJ200" s="12">
        <v>45</v>
      </c>
      <c r="HK200" s="12">
        <v>22</v>
      </c>
      <c r="HL200" s="12">
        <v>41</v>
      </c>
      <c r="HM200" s="12">
        <v>35</v>
      </c>
      <c r="HN200" s="12">
        <v>30</v>
      </c>
      <c r="HO200" s="12">
        <v>15</v>
      </c>
      <c r="HP200" s="12">
        <v>16</v>
      </c>
      <c r="HQ200" s="12">
        <v>58</v>
      </c>
      <c r="HR200" s="12">
        <v>42</v>
      </c>
      <c r="HS200" s="12">
        <v>18</v>
      </c>
      <c r="HT200" s="12">
        <v>15</v>
      </c>
      <c r="HU200" s="12">
        <v>8</v>
      </c>
      <c r="HV200" s="12">
        <v>35</v>
      </c>
      <c r="HW200" s="12">
        <v>34</v>
      </c>
      <c r="HX200" s="12">
        <v>27</v>
      </c>
      <c r="HY200" s="12">
        <v>34</v>
      </c>
      <c r="HZ200" s="12">
        <v>47</v>
      </c>
      <c r="IA200" s="12">
        <v>31</v>
      </c>
      <c r="IB200" s="12">
        <v>32</v>
      </c>
      <c r="IC200" s="12">
        <v>26</v>
      </c>
      <c r="ID200" s="12">
        <v>46</v>
      </c>
      <c r="IE200" s="12">
        <v>37</v>
      </c>
      <c r="IF200" s="12">
        <v>25</v>
      </c>
      <c r="IG200" s="12">
        <v>28</v>
      </c>
      <c r="IH200" s="12">
        <v>30</v>
      </c>
      <c r="II200" s="12">
        <v>3</v>
      </c>
      <c r="IJ200" s="12">
        <v>31</v>
      </c>
      <c r="IK200" s="12">
        <v>28</v>
      </c>
      <c r="IL200" s="12">
        <v>27</v>
      </c>
      <c r="IM200" s="12">
        <v>39</v>
      </c>
      <c r="IN200" s="12">
        <v>21</v>
      </c>
      <c r="IO200" s="12">
        <v>9</v>
      </c>
      <c r="IP200" s="12">
        <v>10</v>
      </c>
      <c r="IQ200" s="17">
        <v>9</v>
      </c>
      <c r="IR200" s="26">
        <f t="shared" si="63"/>
        <v>87</v>
      </c>
      <c r="IU200" s="7"/>
    </row>
    <row r="201" spans="1:255" ht="12.75" customHeight="1" x14ac:dyDescent="0.2">
      <c r="A201" s="26">
        <v>2012</v>
      </c>
      <c r="B201" s="26">
        <v>421010004</v>
      </c>
      <c r="C201" s="88">
        <f>INDEX(Sites!$A:$N,MATCH($B201,Sites!$A:$A,0),2)</f>
        <v>40.008889000000003</v>
      </c>
      <c r="D201" s="26" t="str">
        <f>INDEX(Sites!$A:$N,MATCH($B201,Sites!$A:$A,0),4)</f>
        <v>PA</v>
      </c>
      <c r="E201" s="26" t="str">
        <f>INDEX(Sites!$A:$N,MATCH($B201,Sites!$A:$A,0),10)</f>
        <v>22.0</v>
      </c>
      <c r="F201" s="148" t="str">
        <f>INDEX(Sites!$A:$N,MATCH($B201,Sites!$A:$A,0),6)</f>
        <v>Philadelphia (LAB)</v>
      </c>
      <c r="G201" s="18">
        <v>13</v>
      </c>
      <c r="H201" s="12">
        <v>22</v>
      </c>
      <c r="I201" s="12">
        <v>30</v>
      </c>
      <c r="J201" s="12">
        <v>31</v>
      </c>
      <c r="K201" s="12">
        <v>29</v>
      </c>
      <c r="L201" s="12">
        <v>27</v>
      </c>
      <c r="M201" s="12">
        <v>34</v>
      </c>
      <c r="N201" s="12">
        <v>28</v>
      </c>
      <c r="O201" s="12">
        <v>34</v>
      </c>
      <c r="P201" s="12">
        <v>34</v>
      </c>
      <c r="Q201" s="12">
        <v>35</v>
      </c>
      <c r="R201" s="12">
        <v>30</v>
      </c>
      <c r="S201" s="12">
        <v>26</v>
      </c>
      <c r="T201" s="12">
        <v>42</v>
      </c>
      <c r="U201" s="12">
        <v>29</v>
      </c>
      <c r="V201" s="12">
        <v>15</v>
      </c>
      <c r="W201" s="12">
        <v>30</v>
      </c>
      <c r="X201" s="12">
        <v>35</v>
      </c>
      <c r="Y201" s="12">
        <v>32</v>
      </c>
      <c r="Z201" s="12">
        <v>28</v>
      </c>
      <c r="AA201" s="12">
        <v>22</v>
      </c>
      <c r="AB201" s="12">
        <v>23</v>
      </c>
      <c r="AC201" s="12">
        <v>44</v>
      </c>
      <c r="AD201" s="12">
        <v>33</v>
      </c>
      <c r="AE201" s="12">
        <v>31</v>
      </c>
      <c r="AF201" s="12">
        <v>38</v>
      </c>
      <c r="AG201" s="12">
        <v>34</v>
      </c>
      <c r="AH201" s="12">
        <v>31</v>
      </c>
      <c r="AI201" s="12">
        <v>28</v>
      </c>
      <c r="AJ201" s="12">
        <v>30</v>
      </c>
      <c r="AK201" s="12">
        <v>23</v>
      </c>
      <c r="AL201" s="12">
        <v>29</v>
      </c>
      <c r="AM201" s="12">
        <v>43</v>
      </c>
      <c r="AN201" s="12">
        <v>40</v>
      </c>
      <c r="AO201" s="12">
        <v>42</v>
      </c>
      <c r="AP201" s="12">
        <v>35</v>
      </c>
      <c r="AQ201" s="12">
        <v>42</v>
      </c>
      <c r="AR201" s="12">
        <v>43</v>
      </c>
      <c r="AS201" s="12">
        <v>51</v>
      </c>
      <c r="AT201" s="12">
        <v>43</v>
      </c>
      <c r="AU201" s="12">
        <v>37</v>
      </c>
      <c r="AV201" s="12">
        <v>23</v>
      </c>
      <c r="AW201" s="12">
        <v>26</v>
      </c>
      <c r="AX201" s="12">
        <v>32</v>
      </c>
      <c r="AY201" s="12">
        <v>44</v>
      </c>
      <c r="AZ201" s="12">
        <v>49</v>
      </c>
      <c r="BA201" s="12">
        <v>42</v>
      </c>
      <c r="BB201" s="12" t="s">
        <v>78</v>
      </c>
      <c r="BC201" s="12">
        <v>30</v>
      </c>
      <c r="BD201" s="12">
        <v>40</v>
      </c>
      <c r="BE201" s="12">
        <v>27</v>
      </c>
      <c r="BF201" s="12">
        <v>32</v>
      </c>
      <c r="BG201" s="12">
        <v>19</v>
      </c>
      <c r="BH201" s="12">
        <v>25</v>
      </c>
      <c r="BI201" s="12">
        <v>39</v>
      </c>
      <c r="BJ201" s="12">
        <v>40</v>
      </c>
      <c r="BK201" s="12">
        <v>29</v>
      </c>
      <c r="BL201" s="12">
        <v>29</v>
      </c>
      <c r="BM201" s="12">
        <v>39</v>
      </c>
      <c r="BN201" s="12">
        <v>48</v>
      </c>
      <c r="BO201" s="12">
        <v>43</v>
      </c>
      <c r="BP201" s="12">
        <v>29</v>
      </c>
      <c r="BQ201" s="12">
        <v>27</v>
      </c>
      <c r="BR201" s="12">
        <v>19</v>
      </c>
      <c r="BS201" s="12">
        <v>24</v>
      </c>
      <c r="BT201" s="12">
        <v>29</v>
      </c>
      <c r="BU201" s="12">
        <v>29</v>
      </c>
      <c r="BV201" s="12">
        <v>33</v>
      </c>
      <c r="BW201" s="12">
        <v>30</v>
      </c>
      <c r="BX201" s="12">
        <v>33</v>
      </c>
      <c r="BY201" s="12">
        <v>31</v>
      </c>
      <c r="BZ201" s="12">
        <v>34</v>
      </c>
      <c r="CA201" s="12">
        <v>50</v>
      </c>
      <c r="CB201" s="12">
        <v>45</v>
      </c>
      <c r="CC201" s="12">
        <v>25</v>
      </c>
      <c r="CD201" s="12">
        <v>20</v>
      </c>
      <c r="CE201" s="12">
        <v>45</v>
      </c>
      <c r="CF201" s="12">
        <v>35</v>
      </c>
      <c r="CG201" s="12">
        <v>40</v>
      </c>
      <c r="CH201" s="12">
        <v>52</v>
      </c>
      <c r="CI201" s="12">
        <v>28</v>
      </c>
      <c r="CJ201" s="12">
        <v>7</v>
      </c>
      <c r="CK201" s="12">
        <v>14</v>
      </c>
      <c r="CL201" s="12">
        <v>26</v>
      </c>
      <c r="CM201" s="12">
        <v>31</v>
      </c>
      <c r="CN201" s="12">
        <v>17</v>
      </c>
      <c r="CO201" s="12">
        <v>26</v>
      </c>
      <c r="CP201" s="12">
        <v>30</v>
      </c>
      <c r="CQ201" s="12">
        <v>42</v>
      </c>
      <c r="CR201" s="12">
        <v>26</v>
      </c>
      <c r="CS201" s="12">
        <v>29</v>
      </c>
      <c r="CT201" s="12">
        <v>44</v>
      </c>
      <c r="CU201" s="12" t="s">
        <v>78</v>
      </c>
      <c r="CV201" s="12">
        <v>30</v>
      </c>
      <c r="CW201" s="12">
        <v>33</v>
      </c>
      <c r="CX201" s="12" t="s">
        <v>78</v>
      </c>
      <c r="CY201" s="12">
        <v>25</v>
      </c>
      <c r="CZ201" s="12">
        <v>31</v>
      </c>
      <c r="DA201" s="12">
        <v>36</v>
      </c>
      <c r="DB201" s="12">
        <v>34</v>
      </c>
      <c r="DC201" s="12">
        <v>51</v>
      </c>
      <c r="DD201" s="12">
        <v>62</v>
      </c>
      <c r="DE201" s="12">
        <v>41</v>
      </c>
      <c r="DF201" s="12">
        <v>24</v>
      </c>
      <c r="DG201" s="12">
        <v>29</v>
      </c>
      <c r="DH201" s="12">
        <v>34</v>
      </c>
      <c r="DI201" s="12">
        <v>51</v>
      </c>
      <c r="DJ201" s="12">
        <v>39</v>
      </c>
      <c r="DK201" s="12">
        <v>33</v>
      </c>
      <c r="DL201" s="12">
        <v>26</v>
      </c>
      <c r="DM201" s="12">
        <v>42</v>
      </c>
      <c r="DN201" s="12">
        <v>60</v>
      </c>
      <c r="DO201" s="12">
        <v>60</v>
      </c>
      <c r="DP201" s="12">
        <v>45</v>
      </c>
      <c r="DQ201" s="12">
        <v>36</v>
      </c>
      <c r="DR201" s="12">
        <v>46</v>
      </c>
      <c r="DS201" s="12">
        <v>38</v>
      </c>
      <c r="DT201" s="12">
        <v>28</v>
      </c>
      <c r="DU201" s="12">
        <v>29</v>
      </c>
      <c r="DV201" s="12">
        <v>59</v>
      </c>
      <c r="DW201" s="12">
        <v>65</v>
      </c>
      <c r="DX201" s="12">
        <v>51</v>
      </c>
      <c r="DY201" s="12">
        <v>56</v>
      </c>
      <c r="DZ201" s="12">
        <v>30</v>
      </c>
      <c r="EA201" s="12">
        <v>49</v>
      </c>
      <c r="EB201" s="12">
        <v>55</v>
      </c>
      <c r="EC201" s="12">
        <v>40</v>
      </c>
      <c r="ED201" s="12">
        <v>55</v>
      </c>
      <c r="EE201" s="12">
        <v>58</v>
      </c>
      <c r="EF201" s="12">
        <v>37</v>
      </c>
      <c r="EG201" s="12">
        <v>45</v>
      </c>
      <c r="EH201" s="12">
        <v>40</v>
      </c>
      <c r="EI201" s="12">
        <v>38</v>
      </c>
      <c r="EJ201" s="12">
        <v>48</v>
      </c>
      <c r="EK201" s="12">
        <v>65</v>
      </c>
      <c r="EL201" s="12">
        <v>36</v>
      </c>
      <c r="EM201" s="12">
        <v>35</v>
      </c>
      <c r="EN201" s="12">
        <v>44</v>
      </c>
      <c r="EO201" s="12">
        <v>57</v>
      </c>
      <c r="EP201" s="12">
        <v>51</v>
      </c>
      <c r="EQ201" s="12">
        <v>27</v>
      </c>
      <c r="ER201" s="12">
        <v>14</v>
      </c>
      <c r="ES201" s="12">
        <v>34</v>
      </c>
      <c r="ET201" s="12">
        <v>39</v>
      </c>
      <c r="EU201" s="12">
        <v>48</v>
      </c>
      <c r="EV201" s="12">
        <v>42</v>
      </c>
      <c r="EW201" s="12">
        <v>38</v>
      </c>
      <c r="EX201" s="12">
        <v>57</v>
      </c>
      <c r="EY201" s="12">
        <v>43</v>
      </c>
      <c r="EZ201" s="12">
        <v>34</v>
      </c>
      <c r="FA201" s="12">
        <v>38</v>
      </c>
      <c r="FB201" s="12">
        <v>31</v>
      </c>
      <c r="FC201" s="12">
        <v>37</v>
      </c>
      <c r="FD201" s="12">
        <v>26</v>
      </c>
      <c r="FE201" s="12">
        <v>51</v>
      </c>
      <c r="FF201" s="12">
        <v>43</v>
      </c>
      <c r="FG201" s="12">
        <v>29</v>
      </c>
      <c r="FH201" s="12">
        <v>24</v>
      </c>
      <c r="FI201" s="12">
        <v>39</v>
      </c>
      <c r="FJ201" s="12">
        <v>48</v>
      </c>
      <c r="FK201" s="12">
        <v>61</v>
      </c>
      <c r="FL201" s="12">
        <v>48</v>
      </c>
      <c r="FM201" s="12">
        <v>28</v>
      </c>
      <c r="FN201" s="12">
        <v>33</v>
      </c>
      <c r="FO201" s="12">
        <v>34</v>
      </c>
      <c r="FP201" s="12">
        <v>39</v>
      </c>
      <c r="FQ201" s="12">
        <v>27</v>
      </c>
      <c r="FR201" s="12">
        <v>40</v>
      </c>
      <c r="FS201" s="12">
        <v>44</v>
      </c>
      <c r="FT201" s="12">
        <v>48</v>
      </c>
      <c r="FU201" s="12">
        <v>29</v>
      </c>
      <c r="FV201" s="12">
        <v>33</v>
      </c>
      <c r="FW201" s="12">
        <v>48</v>
      </c>
      <c r="FX201" s="12">
        <v>53</v>
      </c>
      <c r="FY201" s="12">
        <v>67</v>
      </c>
      <c r="FZ201" s="12">
        <v>65</v>
      </c>
      <c r="GA201" s="12">
        <v>61</v>
      </c>
      <c r="GB201" s="12">
        <v>51</v>
      </c>
      <c r="GC201" s="12">
        <v>27</v>
      </c>
      <c r="GD201" s="12">
        <v>15</v>
      </c>
      <c r="GE201" s="12">
        <v>36</v>
      </c>
      <c r="GF201" s="12">
        <v>33</v>
      </c>
      <c r="GG201" s="12">
        <v>44</v>
      </c>
      <c r="GH201" s="12">
        <v>58</v>
      </c>
      <c r="GI201" s="12">
        <v>44</v>
      </c>
      <c r="GJ201" s="12">
        <v>33</v>
      </c>
      <c r="GK201" s="12">
        <v>18</v>
      </c>
      <c r="GL201" s="12">
        <v>14</v>
      </c>
      <c r="GM201" s="12">
        <v>22</v>
      </c>
      <c r="GN201" s="12">
        <v>17</v>
      </c>
      <c r="GO201" s="12">
        <v>41</v>
      </c>
      <c r="GP201" s="12">
        <v>23</v>
      </c>
      <c r="GQ201" s="12">
        <v>25</v>
      </c>
      <c r="GR201" s="12">
        <v>25</v>
      </c>
      <c r="GS201" s="12">
        <v>29</v>
      </c>
      <c r="GT201" s="12">
        <v>46</v>
      </c>
      <c r="GU201" s="12">
        <v>48</v>
      </c>
      <c r="GV201" s="12">
        <v>34</v>
      </c>
      <c r="GW201" s="12">
        <v>21</v>
      </c>
      <c r="GX201" s="12">
        <v>28</v>
      </c>
      <c r="GY201" s="12">
        <v>36</v>
      </c>
      <c r="GZ201" s="12">
        <v>21</v>
      </c>
      <c r="HA201" s="12">
        <v>23</v>
      </c>
      <c r="HB201" s="12">
        <v>34</v>
      </c>
      <c r="HC201" s="12">
        <v>27</v>
      </c>
      <c r="HD201" s="12">
        <v>31</v>
      </c>
      <c r="HE201" s="12">
        <v>24</v>
      </c>
      <c r="HF201" s="12">
        <v>23</v>
      </c>
      <c r="HG201" s="12">
        <v>31</v>
      </c>
      <c r="HH201" s="12">
        <v>29</v>
      </c>
      <c r="HI201" s="12">
        <v>21</v>
      </c>
      <c r="HJ201" s="12">
        <v>25</v>
      </c>
      <c r="HK201" s="12">
        <v>13</v>
      </c>
      <c r="HL201" s="12">
        <v>31</v>
      </c>
      <c r="HM201" s="12">
        <v>21</v>
      </c>
      <c r="HN201" s="12">
        <v>9</v>
      </c>
      <c r="HO201" s="12">
        <v>9</v>
      </c>
      <c r="HP201" s="12">
        <v>7</v>
      </c>
      <c r="HQ201" s="12">
        <v>38</v>
      </c>
      <c r="HR201" s="12">
        <v>25</v>
      </c>
      <c r="HS201" s="12">
        <v>14</v>
      </c>
      <c r="HT201" s="12">
        <v>7</v>
      </c>
      <c r="HU201" s="12">
        <v>3</v>
      </c>
      <c r="HV201" s="12">
        <v>22</v>
      </c>
      <c r="HW201" s="12">
        <v>21</v>
      </c>
      <c r="HX201" s="12">
        <v>20</v>
      </c>
      <c r="HY201" s="12">
        <v>22</v>
      </c>
      <c r="HZ201" s="12">
        <v>31</v>
      </c>
      <c r="IA201" s="12">
        <v>18</v>
      </c>
      <c r="IB201" s="12">
        <v>21</v>
      </c>
      <c r="IC201" s="12">
        <v>13</v>
      </c>
      <c r="ID201" s="12">
        <v>27</v>
      </c>
      <c r="IE201" s="12">
        <v>25</v>
      </c>
      <c r="IF201" s="12">
        <v>15</v>
      </c>
      <c r="IG201" s="12">
        <v>21</v>
      </c>
      <c r="IH201" s="12">
        <v>23</v>
      </c>
      <c r="II201" s="12">
        <v>2</v>
      </c>
      <c r="IJ201" s="12">
        <v>25</v>
      </c>
      <c r="IK201" s="12">
        <v>16</v>
      </c>
      <c r="IL201" s="12">
        <v>19</v>
      </c>
      <c r="IM201" s="12">
        <v>28</v>
      </c>
      <c r="IN201" s="12">
        <v>22</v>
      </c>
      <c r="IO201" s="12">
        <v>19</v>
      </c>
      <c r="IP201" s="12">
        <v>14</v>
      </c>
      <c r="IQ201" s="17">
        <v>7</v>
      </c>
      <c r="IR201" s="26">
        <f t="shared" si="63"/>
        <v>67</v>
      </c>
      <c r="IU201" s="7"/>
    </row>
    <row r="202" spans="1:255" ht="12.75" customHeight="1" x14ac:dyDescent="0.2">
      <c r="A202" s="87">
        <v>2012</v>
      </c>
      <c r="B202" s="87">
        <v>421010024</v>
      </c>
      <c r="C202" s="89">
        <f>INDEX(Sites!$A:$N,MATCH($B202,Sites!$A:$A,0),2)</f>
        <v>40.0764</v>
      </c>
      <c r="D202" s="87" t="str">
        <f>INDEX(Sites!$A:$N,MATCH($B202,Sites!$A:$A,0),4)</f>
        <v>PA</v>
      </c>
      <c r="E202" s="87" t="str">
        <f>INDEX(Sites!$A:$N,MATCH($B202,Sites!$A:$A,0),10)</f>
        <v>28.0</v>
      </c>
      <c r="F202" s="149" t="str">
        <f>INDEX(Sites!$A:$N,MATCH($B202,Sites!$A:$A,0),6)</f>
        <v>Philadelphia (NEA)</v>
      </c>
      <c r="G202" s="16">
        <v>30</v>
      </c>
      <c r="H202" s="11">
        <v>34</v>
      </c>
      <c r="I202" s="11">
        <v>39</v>
      </c>
      <c r="J202" s="11">
        <v>38</v>
      </c>
      <c r="K202" s="11">
        <v>39</v>
      </c>
      <c r="L202" s="11">
        <v>36</v>
      </c>
      <c r="M202" s="11">
        <v>44</v>
      </c>
      <c r="N202" s="11">
        <v>41</v>
      </c>
      <c r="O202" s="11">
        <v>40</v>
      </c>
      <c r="P202" s="11">
        <v>39</v>
      </c>
      <c r="Q202" s="11">
        <v>45</v>
      </c>
      <c r="R202" s="11">
        <v>43</v>
      </c>
      <c r="S202" s="11">
        <v>40</v>
      </c>
      <c r="T202" s="11">
        <v>52</v>
      </c>
      <c r="U202" s="11">
        <v>40</v>
      </c>
      <c r="V202" s="11">
        <v>26</v>
      </c>
      <c r="W202" s="11">
        <v>40</v>
      </c>
      <c r="X202" s="11">
        <v>46</v>
      </c>
      <c r="Y202" s="11">
        <v>48</v>
      </c>
      <c r="Z202" s="11">
        <v>38</v>
      </c>
      <c r="AA202" s="11">
        <v>35</v>
      </c>
      <c r="AB202" s="11">
        <v>36</v>
      </c>
      <c r="AC202" s="11">
        <v>54</v>
      </c>
      <c r="AD202" s="11">
        <v>43</v>
      </c>
      <c r="AE202" s="11">
        <v>37</v>
      </c>
      <c r="AF202" s="11">
        <v>46</v>
      </c>
      <c r="AG202" s="11">
        <v>43</v>
      </c>
      <c r="AH202" s="11">
        <v>40</v>
      </c>
      <c r="AI202" s="11">
        <v>32</v>
      </c>
      <c r="AJ202" s="11">
        <v>43</v>
      </c>
      <c r="AK202" s="11">
        <v>40</v>
      </c>
      <c r="AL202" s="11">
        <v>36</v>
      </c>
      <c r="AM202" s="11">
        <v>49</v>
      </c>
      <c r="AN202" s="11">
        <v>51</v>
      </c>
      <c r="AO202" s="11">
        <v>54</v>
      </c>
      <c r="AP202" s="11">
        <v>42</v>
      </c>
      <c r="AQ202" s="11">
        <v>50</v>
      </c>
      <c r="AR202" s="11">
        <v>55</v>
      </c>
      <c r="AS202" s="11">
        <v>60</v>
      </c>
      <c r="AT202" s="11">
        <v>50</v>
      </c>
      <c r="AU202" s="11">
        <v>51</v>
      </c>
      <c r="AV202" s="11">
        <v>35</v>
      </c>
      <c r="AW202" s="11">
        <v>39</v>
      </c>
      <c r="AX202" s="11">
        <v>49</v>
      </c>
      <c r="AY202" s="11">
        <v>60</v>
      </c>
      <c r="AZ202" s="11">
        <v>64</v>
      </c>
      <c r="BA202" s="11">
        <v>66</v>
      </c>
      <c r="BB202" s="11" t="s">
        <v>78</v>
      </c>
      <c r="BC202" s="11">
        <v>38</v>
      </c>
      <c r="BD202" s="11">
        <v>55</v>
      </c>
      <c r="BE202" s="11">
        <v>48</v>
      </c>
      <c r="BF202" s="11">
        <v>53</v>
      </c>
      <c r="BG202" s="11">
        <v>31</v>
      </c>
      <c r="BH202" s="11">
        <v>29</v>
      </c>
      <c r="BI202" s="11">
        <v>53</v>
      </c>
      <c r="BJ202" s="11">
        <v>53</v>
      </c>
      <c r="BK202" s="11">
        <v>43</v>
      </c>
      <c r="BL202" s="11">
        <v>37</v>
      </c>
      <c r="BM202" s="11">
        <v>52</v>
      </c>
      <c r="BN202" s="11">
        <v>60</v>
      </c>
      <c r="BO202" s="11">
        <v>50</v>
      </c>
      <c r="BP202" s="11">
        <v>45</v>
      </c>
      <c r="BQ202" s="11">
        <v>36</v>
      </c>
      <c r="BR202" s="11">
        <v>30</v>
      </c>
      <c r="BS202" s="11">
        <v>44</v>
      </c>
      <c r="BT202" s="11">
        <v>38</v>
      </c>
      <c r="BU202" s="11">
        <v>43</v>
      </c>
      <c r="BV202" s="11">
        <v>42</v>
      </c>
      <c r="BW202" s="11">
        <v>51</v>
      </c>
      <c r="BX202" s="11">
        <v>38</v>
      </c>
      <c r="BY202" s="11">
        <v>43</v>
      </c>
      <c r="BZ202" s="11">
        <v>51</v>
      </c>
      <c r="CA202" s="11">
        <v>70</v>
      </c>
      <c r="CB202" s="11">
        <v>70</v>
      </c>
      <c r="CC202" s="11">
        <v>42</v>
      </c>
      <c r="CD202" s="11">
        <v>37</v>
      </c>
      <c r="CE202" s="11">
        <v>65</v>
      </c>
      <c r="CF202" s="11">
        <v>50</v>
      </c>
      <c r="CG202" s="11">
        <v>55</v>
      </c>
      <c r="CH202" s="11" t="s">
        <v>78</v>
      </c>
      <c r="CI202" s="11" t="s">
        <v>78</v>
      </c>
      <c r="CJ202" s="11" t="s">
        <v>78</v>
      </c>
      <c r="CK202" s="11" t="s">
        <v>78</v>
      </c>
      <c r="CL202" s="11">
        <v>46</v>
      </c>
      <c r="CM202" s="11">
        <v>48</v>
      </c>
      <c r="CN202" s="11">
        <v>37</v>
      </c>
      <c r="CO202" s="11">
        <v>46</v>
      </c>
      <c r="CP202" s="11">
        <v>50</v>
      </c>
      <c r="CQ202" s="11">
        <v>64</v>
      </c>
      <c r="CR202" s="11">
        <v>52</v>
      </c>
      <c r="CS202" s="11">
        <v>44</v>
      </c>
      <c r="CT202" s="11">
        <v>63</v>
      </c>
      <c r="CU202" s="11" t="s">
        <v>78</v>
      </c>
      <c r="CV202" s="11">
        <v>48</v>
      </c>
      <c r="CW202" s="11">
        <v>56</v>
      </c>
      <c r="CX202" s="11" t="s">
        <v>78</v>
      </c>
      <c r="CY202" s="11">
        <v>35</v>
      </c>
      <c r="CZ202" s="11">
        <v>42</v>
      </c>
      <c r="DA202" s="11">
        <v>51</v>
      </c>
      <c r="DB202" s="11">
        <v>50</v>
      </c>
      <c r="DC202" s="11">
        <v>69</v>
      </c>
      <c r="DD202" s="11">
        <v>86</v>
      </c>
      <c r="DE202" s="11">
        <v>56</v>
      </c>
      <c r="DF202" s="11">
        <v>34</v>
      </c>
      <c r="DG202" s="11">
        <v>40</v>
      </c>
      <c r="DH202" s="11">
        <v>49</v>
      </c>
      <c r="DI202" s="11">
        <v>68</v>
      </c>
      <c r="DJ202" s="11">
        <v>56</v>
      </c>
      <c r="DK202" s="11">
        <v>47</v>
      </c>
      <c r="DL202" s="11">
        <v>42</v>
      </c>
      <c r="DM202" s="11">
        <v>62</v>
      </c>
      <c r="DN202" s="11">
        <v>80</v>
      </c>
      <c r="DO202" s="11">
        <v>84</v>
      </c>
      <c r="DP202" s="11">
        <v>77</v>
      </c>
      <c r="DQ202" s="11">
        <v>53</v>
      </c>
      <c r="DR202" s="11">
        <v>62</v>
      </c>
      <c r="DS202" s="11">
        <v>58</v>
      </c>
      <c r="DT202" s="11">
        <v>40</v>
      </c>
      <c r="DU202" s="11">
        <v>46</v>
      </c>
      <c r="DV202" s="11">
        <v>85</v>
      </c>
      <c r="DW202" s="11">
        <v>86</v>
      </c>
      <c r="DX202" s="11">
        <v>74</v>
      </c>
      <c r="DY202" s="11">
        <v>78</v>
      </c>
      <c r="DZ202" s="11">
        <v>48</v>
      </c>
      <c r="EA202" s="11">
        <v>67</v>
      </c>
      <c r="EB202" s="11">
        <v>74</v>
      </c>
      <c r="EC202" s="11">
        <v>57</v>
      </c>
      <c r="ED202" s="11">
        <v>78</v>
      </c>
      <c r="EE202" s="11">
        <v>82</v>
      </c>
      <c r="EF202" s="11">
        <v>52</v>
      </c>
      <c r="EG202" s="11">
        <v>64</v>
      </c>
      <c r="EH202" s="11">
        <v>56</v>
      </c>
      <c r="EI202" s="11">
        <v>57</v>
      </c>
      <c r="EJ202" s="11">
        <v>73</v>
      </c>
      <c r="EK202" s="11">
        <v>87</v>
      </c>
      <c r="EL202" s="11">
        <v>58</v>
      </c>
      <c r="EM202" s="11">
        <v>51</v>
      </c>
      <c r="EN202" s="11">
        <v>65</v>
      </c>
      <c r="EO202" s="11">
        <v>80</v>
      </c>
      <c r="EP202" s="11">
        <v>78</v>
      </c>
      <c r="EQ202" s="11">
        <v>38</v>
      </c>
      <c r="ER202" s="11">
        <v>31</v>
      </c>
      <c r="ES202" s="11">
        <v>52</v>
      </c>
      <c r="ET202" s="11">
        <v>57</v>
      </c>
      <c r="EU202" s="11">
        <v>71</v>
      </c>
      <c r="EV202" s="11">
        <v>63</v>
      </c>
      <c r="EW202" s="11">
        <v>54</v>
      </c>
      <c r="EX202" s="11">
        <v>83</v>
      </c>
      <c r="EY202" s="11">
        <v>59</v>
      </c>
      <c r="EZ202" s="11">
        <v>58</v>
      </c>
      <c r="FA202" s="11">
        <v>54</v>
      </c>
      <c r="FB202" s="11">
        <v>50</v>
      </c>
      <c r="FC202" s="11">
        <v>52</v>
      </c>
      <c r="FD202" s="11">
        <v>46</v>
      </c>
      <c r="FE202" s="11">
        <v>77</v>
      </c>
      <c r="FF202" s="11">
        <v>73</v>
      </c>
      <c r="FG202" s="11">
        <v>50</v>
      </c>
      <c r="FH202" s="11">
        <v>46</v>
      </c>
      <c r="FI202" s="11">
        <v>55</v>
      </c>
      <c r="FJ202" s="11">
        <v>62</v>
      </c>
      <c r="FK202" s="11">
        <v>84</v>
      </c>
      <c r="FL202" s="11">
        <v>72</v>
      </c>
      <c r="FM202" s="11">
        <v>47</v>
      </c>
      <c r="FN202" s="11">
        <v>55</v>
      </c>
      <c r="FO202" s="11">
        <v>49</v>
      </c>
      <c r="FP202" s="11">
        <v>52</v>
      </c>
      <c r="FQ202" s="11">
        <v>40</v>
      </c>
      <c r="FR202" s="11">
        <v>61</v>
      </c>
      <c r="FS202" s="11">
        <v>57</v>
      </c>
      <c r="FT202" s="11">
        <v>71</v>
      </c>
      <c r="FU202" s="11">
        <v>43</v>
      </c>
      <c r="FV202" s="11">
        <v>43</v>
      </c>
      <c r="FW202" s="11">
        <v>61</v>
      </c>
      <c r="FX202" s="11">
        <v>61</v>
      </c>
      <c r="FY202" s="11">
        <v>82</v>
      </c>
      <c r="FZ202" s="11">
        <v>84</v>
      </c>
      <c r="GA202" s="11">
        <v>80</v>
      </c>
      <c r="GB202" s="11">
        <v>70</v>
      </c>
      <c r="GC202" s="11">
        <v>43</v>
      </c>
      <c r="GD202" s="11">
        <v>31</v>
      </c>
      <c r="GE202" s="11">
        <v>50</v>
      </c>
      <c r="GF202" s="11">
        <v>46</v>
      </c>
      <c r="GG202" s="11">
        <v>59</v>
      </c>
      <c r="GH202" s="11">
        <v>83</v>
      </c>
      <c r="GI202" s="11">
        <v>63</v>
      </c>
      <c r="GJ202" s="11">
        <v>52</v>
      </c>
      <c r="GK202" s="11">
        <v>30</v>
      </c>
      <c r="GL202" s="11">
        <v>28</v>
      </c>
      <c r="GM202" s="11">
        <v>37</v>
      </c>
      <c r="GN202" s="11">
        <v>27</v>
      </c>
      <c r="GO202" s="11">
        <v>63</v>
      </c>
      <c r="GP202" s="11">
        <v>44</v>
      </c>
      <c r="GQ202" s="11">
        <v>36</v>
      </c>
      <c r="GR202" s="11">
        <v>37</v>
      </c>
      <c r="GS202" s="11">
        <v>40</v>
      </c>
      <c r="GT202" s="11">
        <v>64</v>
      </c>
      <c r="GU202" s="11">
        <v>68</v>
      </c>
      <c r="GV202" s="11">
        <v>59</v>
      </c>
      <c r="GW202" s="11">
        <v>36</v>
      </c>
      <c r="GX202" s="11">
        <v>40</v>
      </c>
      <c r="GY202" s="11">
        <v>54</v>
      </c>
      <c r="GZ202" s="11">
        <v>37</v>
      </c>
      <c r="HA202" s="11">
        <v>37</v>
      </c>
      <c r="HB202" s="11">
        <v>45</v>
      </c>
      <c r="HC202" s="11">
        <v>43</v>
      </c>
      <c r="HD202" s="11">
        <v>53</v>
      </c>
      <c r="HE202" s="11">
        <v>32</v>
      </c>
      <c r="HF202" s="11">
        <v>35</v>
      </c>
      <c r="HG202" s="11">
        <v>48</v>
      </c>
      <c r="HH202" s="11">
        <v>51</v>
      </c>
      <c r="HI202" s="11">
        <v>34</v>
      </c>
      <c r="HJ202" s="11">
        <v>45</v>
      </c>
      <c r="HK202" s="11">
        <v>23</v>
      </c>
      <c r="HL202" s="11">
        <v>40</v>
      </c>
      <c r="HM202" s="11">
        <v>35</v>
      </c>
      <c r="HN202" s="11">
        <v>29</v>
      </c>
      <c r="HO202" s="11">
        <v>16</v>
      </c>
      <c r="HP202" s="11">
        <v>18</v>
      </c>
      <c r="HQ202" s="11">
        <v>59</v>
      </c>
      <c r="HR202" s="11">
        <v>42</v>
      </c>
      <c r="HS202" s="11">
        <v>19</v>
      </c>
      <c r="HT202" s="11">
        <v>17</v>
      </c>
      <c r="HU202" s="11">
        <v>12</v>
      </c>
      <c r="HV202" s="11">
        <v>35</v>
      </c>
      <c r="HW202" s="11">
        <v>33</v>
      </c>
      <c r="HX202" s="11">
        <v>30</v>
      </c>
      <c r="HY202" s="11">
        <v>33</v>
      </c>
      <c r="HZ202" s="11">
        <v>47</v>
      </c>
      <c r="IA202" s="11">
        <v>29</v>
      </c>
      <c r="IB202" s="11">
        <v>33</v>
      </c>
      <c r="IC202" s="11">
        <v>22</v>
      </c>
      <c r="ID202" s="11">
        <v>43</v>
      </c>
      <c r="IE202" s="11">
        <v>36</v>
      </c>
      <c r="IF202" s="11">
        <v>30</v>
      </c>
      <c r="IG202" s="11">
        <v>36</v>
      </c>
      <c r="IH202" s="11">
        <v>40</v>
      </c>
      <c r="II202" s="11">
        <v>6</v>
      </c>
      <c r="IJ202" s="11">
        <v>35</v>
      </c>
      <c r="IK202" s="11">
        <v>29</v>
      </c>
      <c r="IL202" s="11">
        <v>27</v>
      </c>
      <c r="IM202" s="11">
        <v>41</v>
      </c>
      <c r="IN202" s="11">
        <v>30</v>
      </c>
      <c r="IO202" s="11">
        <v>30</v>
      </c>
      <c r="IP202" s="11">
        <v>22</v>
      </c>
      <c r="IQ202" s="13">
        <v>14</v>
      </c>
      <c r="IR202" s="87">
        <f t="shared" si="63"/>
        <v>87</v>
      </c>
      <c r="IU202" s="7"/>
    </row>
    <row r="203" spans="1:255" ht="12.75" customHeight="1" x14ac:dyDescent="0.2">
      <c r="B203" s="9" t="s">
        <v>78</v>
      </c>
      <c r="IU203" s="7"/>
    </row>
    <row r="204" spans="1:255" ht="12.75" customHeight="1" x14ac:dyDescent="0.2">
      <c r="B204" s="9" t="s">
        <v>78</v>
      </c>
      <c r="IU204" s="7"/>
    </row>
    <row r="205" spans="1:255" ht="12.75" customHeight="1" x14ac:dyDescent="0.2">
      <c r="B205" s="9" t="s">
        <v>78</v>
      </c>
    </row>
    <row r="206" spans="1:255" ht="12.75" customHeight="1" x14ac:dyDescent="0.2">
      <c r="A206" s="489">
        <v>2011</v>
      </c>
      <c r="B206" s="489">
        <v>100010002</v>
      </c>
      <c r="C206" s="513">
        <f>INDEX(Sites!$A:$N,MATCH($B206,Sites!$A:$A,0),2)</f>
        <v>38.986671999999999</v>
      </c>
      <c r="D206" s="489" t="str">
        <f>INDEX(Sites!$A:$N,MATCH($B206,Sites!$A:$A,0),4)</f>
        <v>DE</v>
      </c>
      <c r="E206" s="489" t="str">
        <f>INDEX(Sites!$A:$N,MATCH($B206,Sites!$A:$A,0),10)</f>
        <v>0.0</v>
      </c>
      <c r="F206" s="515" t="str">
        <f>INDEX(Sites!$A:$N,MATCH($B206,Sites!$A:$A,0),6)</f>
        <v>Kent (KILLENS)</v>
      </c>
      <c r="G206" s="20">
        <v>41</v>
      </c>
      <c r="H206" s="19">
        <v>43</v>
      </c>
      <c r="I206" s="19">
        <v>38</v>
      </c>
      <c r="J206" s="19">
        <v>44</v>
      </c>
      <c r="K206" s="19">
        <v>46</v>
      </c>
      <c r="L206" s="19">
        <v>42</v>
      </c>
      <c r="M206" s="19">
        <v>46</v>
      </c>
      <c r="N206" s="19">
        <v>39</v>
      </c>
      <c r="O206" s="19">
        <v>44</v>
      </c>
      <c r="P206" s="19">
        <v>43</v>
      </c>
      <c r="Q206" s="19">
        <v>34</v>
      </c>
      <c r="R206" s="19">
        <v>46</v>
      </c>
      <c r="S206" s="19">
        <v>49</v>
      </c>
      <c r="T206" s="19">
        <v>43</v>
      </c>
      <c r="U206" s="19">
        <v>39</v>
      </c>
      <c r="V206" s="19">
        <v>38</v>
      </c>
      <c r="W206" s="19">
        <v>47</v>
      </c>
      <c r="X206" s="19">
        <v>55</v>
      </c>
      <c r="Y206" s="19">
        <v>49</v>
      </c>
      <c r="Z206" s="19">
        <v>43</v>
      </c>
      <c r="AA206" s="19">
        <v>41</v>
      </c>
      <c r="AB206" s="19">
        <v>39</v>
      </c>
      <c r="AC206" s="19">
        <v>41</v>
      </c>
      <c r="AD206" s="19">
        <v>40</v>
      </c>
      <c r="AE206" s="19">
        <v>40</v>
      </c>
      <c r="AF206" s="19">
        <v>48</v>
      </c>
      <c r="AG206" s="19">
        <v>45</v>
      </c>
      <c r="AH206" s="19">
        <v>45</v>
      </c>
      <c r="AI206" s="19">
        <v>46</v>
      </c>
      <c r="AJ206" s="19">
        <v>44</v>
      </c>
      <c r="AK206" s="19">
        <v>44</v>
      </c>
      <c r="AL206" s="19">
        <v>44</v>
      </c>
      <c r="AM206" s="19">
        <v>47</v>
      </c>
      <c r="AN206" s="19">
        <v>55</v>
      </c>
      <c r="AO206" s="19">
        <v>56</v>
      </c>
      <c r="AP206" s="19">
        <v>38</v>
      </c>
      <c r="AQ206" s="19">
        <v>52</v>
      </c>
      <c r="AR206" s="19">
        <v>49</v>
      </c>
      <c r="AS206" s="19">
        <v>49</v>
      </c>
      <c r="AT206" s="19">
        <v>54</v>
      </c>
      <c r="AU206" s="19">
        <v>47</v>
      </c>
      <c r="AV206" s="19">
        <v>42</v>
      </c>
      <c r="AW206" s="19">
        <v>40</v>
      </c>
      <c r="AX206" s="19">
        <v>33</v>
      </c>
      <c r="AY206" s="19">
        <v>53</v>
      </c>
      <c r="AZ206" s="19">
        <v>45</v>
      </c>
      <c r="BA206" s="19">
        <v>48</v>
      </c>
      <c r="BB206" s="19">
        <v>50</v>
      </c>
      <c r="BC206" s="19">
        <v>54</v>
      </c>
      <c r="BD206" s="19">
        <v>47</v>
      </c>
      <c r="BE206" s="19">
        <v>59</v>
      </c>
      <c r="BF206" s="19">
        <v>52</v>
      </c>
      <c r="BG206" s="19">
        <v>47</v>
      </c>
      <c r="BH206" s="19">
        <v>39</v>
      </c>
      <c r="BI206" s="19">
        <v>46</v>
      </c>
      <c r="BJ206" s="19">
        <v>48</v>
      </c>
      <c r="BK206" s="19">
        <v>29</v>
      </c>
      <c r="BL206" s="19">
        <v>28</v>
      </c>
      <c r="BM206" s="19">
        <v>43</v>
      </c>
      <c r="BN206" s="19">
        <v>53</v>
      </c>
      <c r="BO206" s="19">
        <v>38</v>
      </c>
      <c r="BP206" s="19">
        <v>40</v>
      </c>
      <c r="BQ206" s="19">
        <v>54</v>
      </c>
      <c r="BR206" s="19">
        <v>50</v>
      </c>
      <c r="BS206" s="19">
        <v>30</v>
      </c>
      <c r="BT206" s="19">
        <v>48</v>
      </c>
      <c r="BU206" s="19">
        <v>58</v>
      </c>
      <c r="BV206" s="19">
        <v>56</v>
      </c>
      <c r="BW206" s="19">
        <v>55</v>
      </c>
      <c r="BX206" s="19">
        <v>49</v>
      </c>
      <c r="BY206" s="19">
        <v>53</v>
      </c>
      <c r="BZ206" s="19">
        <v>47</v>
      </c>
      <c r="CA206" s="19">
        <v>52</v>
      </c>
      <c r="CB206" s="19">
        <v>44</v>
      </c>
      <c r="CC206" s="19">
        <v>30</v>
      </c>
      <c r="CD206" s="19">
        <v>51</v>
      </c>
      <c r="CE206" s="19">
        <v>46</v>
      </c>
      <c r="CF206" s="19">
        <v>51</v>
      </c>
      <c r="CG206" s="19">
        <v>48</v>
      </c>
      <c r="CH206" s="19">
        <v>47</v>
      </c>
      <c r="CI206" s="19">
        <v>44</v>
      </c>
      <c r="CJ206" s="19">
        <v>49</v>
      </c>
      <c r="CK206" s="19">
        <v>55</v>
      </c>
      <c r="CL206" s="19">
        <v>54</v>
      </c>
      <c r="CM206" s="19">
        <v>58</v>
      </c>
      <c r="CN206" s="19">
        <v>68</v>
      </c>
      <c r="CO206" s="19">
        <v>62</v>
      </c>
      <c r="CP206" s="19">
        <v>49</v>
      </c>
      <c r="CQ206" s="19">
        <v>36</v>
      </c>
      <c r="CR206" s="19">
        <v>40</v>
      </c>
      <c r="CS206" s="19">
        <v>70</v>
      </c>
      <c r="CT206" s="19">
        <v>67</v>
      </c>
      <c r="CU206" s="19">
        <v>66</v>
      </c>
      <c r="CV206" s="19">
        <v>66</v>
      </c>
      <c r="CW206" s="19">
        <v>52</v>
      </c>
      <c r="CX206" s="19">
        <v>64</v>
      </c>
      <c r="CY206" s="19">
        <v>51</v>
      </c>
      <c r="CZ206" s="19">
        <v>71</v>
      </c>
      <c r="DA206" s="19">
        <v>72</v>
      </c>
      <c r="DB206" s="19">
        <v>94</v>
      </c>
      <c r="DC206" s="19">
        <v>88</v>
      </c>
      <c r="DD206" s="19">
        <v>69</v>
      </c>
      <c r="DE206" s="19">
        <v>60</v>
      </c>
      <c r="DF206" s="19">
        <v>56</v>
      </c>
      <c r="DG206" s="19">
        <v>47</v>
      </c>
      <c r="DH206" s="19">
        <v>46</v>
      </c>
      <c r="DI206" s="19">
        <v>48</v>
      </c>
      <c r="DJ206" s="19">
        <v>51</v>
      </c>
      <c r="DK206" s="19">
        <v>60</v>
      </c>
      <c r="DL206" s="19">
        <v>68</v>
      </c>
      <c r="DM206" s="19">
        <v>52</v>
      </c>
      <c r="DN206" s="19">
        <v>43</v>
      </c>
      <c r="DO206" s="19">
        <v>53</v>
      </c>
      <c r="DP206" s="19">
        <v>54</v>
      </c>
      <c r="DQ206" s="19">
        <v>50</v>
      </c>
      <c r="DR206" s="19">
        <v>60</v>
      </c>
      <c r="DS206" s="19">
        <v>54</v>
      </c>
      <c r="DT206" s="19">
        <v>50</v>
      </c>
      <c r="DU206" s="19">
        <v>53</v>
      </c>
      <c r="DV206" s="19">
        <v>54</v>
      </c>
      <c r="DW206" s="19">
        <v>68</v>
      </c>
      <c r="DX206" s="19">
        <v>59</v>
      </c>
      <c r="DY206" s="19">
        <v>66</v>
      </c>
      <c r="DZ206" s="19">
        <v>70</v>
      </c>
      <c r="EA206" s="19">
        <v>66</v>
      </c>
      <c r="EB206" s="19">
        <v>56</v>
      </c>
      <c r="EC206" s="19">
        <v>66</v>
      </c>
      <c r="ED206" s="19">
        <v>57</v>
      </c>
      <c r="EE206" s="19">
        <v>69</v>
      </c>
      <c r="EF206" s="19">
        <v>50</v>
      </c>
      <c r="EG206" s="19">
        <v>57</v>
      </c>
      <c r="EH206" s="19">
        <v>59</v>
      </c>
      <c r="EI206" s="19">
        <v>50</v>
      </c>
      <c r="EJ206" s="19">
        <v>68</v>
      </c>
      <c r="EK206" s="19">
        <v>59</v>
      </c>
      <c r="EL206" s="19">
        <v>44</v>
      </c>
      <c r="EM206" s="19">
        <v>49</v>
      </c>
      <c r="EN206" s="19">
        <v>43</v>
      </c>
      <c r="EO206" s="19">
        <v>42</v>
      </c>
      <c r="EP206" s="19">
        <v>52</v>
      </c>
      <c r="EQ206" s="19">
        <v>65</v>
      </c>
      <c r="ER206" s="19">
        <v>54</v>
      </c>
      <c r="ES206" s="19">
        <v>58</v>
      </c>
      <c r="ET206" s="19">
        <v>65</v>
      </c>
      <c r="EU206" s="19">
        <v>62</v>
      </c>
      <c r="EV206" s="19">
        <v>55</v>
      </c>
      <c r="EW206" s="19">
        <v>54</v>
      </c>
      <c r="EX206" s="19">
        <v>51</v>
      </c>
      <c r="EY206" s="19">
        <v>47</v>
      </c>
      <c r="EZ206" s="19">
        <v>62</v>
      </c>
      <c r="FA206" s="19">
        <v>76</v>
      </c>
      <c r="FB206" s="19">
        <v>49</v>
      </c>
      <c r="FC206" s="19">
        <v>61</v>
      </c>
      <c r="FD206" s="19">
        <v>69</v>
      </c>
      <c r="FE206" s="19">
        <v>55</v>
      </c>
      <c r="FF206" s="19">
        <v>35</v>
      </c>
      <c r="FG206" s="19">
        <v>37</v>
      </c>
      <c r="FH206" s="19">
        <v>48</v>
      </c>
      <c r="FI206" s="19">
        <v>38</v>
      </c>
      <c r="FJ206" s="19">
        <v>53</v>
      </c>
      <c r="FK206" s="19">
        <v>60</v>
      </c>
      <c r="FL206" s="19">
        <v>62</v>
      </c>
      <c r="FM206" s="19">
        <v>57</v>
      </c>
      <c r="FN206" s="19">
        <v>51</v>
      </c>
      <c r="FO206" s="19">
        <v>54</v>
      </c>
      <c r="FP206" s="19">
        <v>46</v>
      </c>
      <c r="FQ206" s="19">
        <v>37</v>
      </c>
      <c r="FR206" s="19">
        <v>40</v>
      </c>
      <c r="FS206" s="19">
        <v>37</v>
      </c>
      <c r="FT206" s="19">
        <v>51</v>
      </c>
      <c r="FU206" s="19">
        <v>49</v>
      </c>
      <c r="FV206" s="19">
        <v>48</v>
      </c>
      <c r="FW206" s="19">
        <v>58</v>
      </c>
      <c r="FX206" s="19">
        <v>45</v>
      </c>
      <c r="FY206" s="19">
        <v>38</v>
      </c>
      <c r="FZ206" s="19">
        <v>40</v>
      </c>
      <c r="GA206" s="19">
        <v>52</v>
      </c>
      <c r="GB206" s="19">
        <v>39</v>
      </c>
      <c r="GC206" s="19">
        <v>41</v>
      </c>
      <c r="GD206" s="19">
        <v>30</v>
      </c>
      <c r="GE206" s="19">
        <v>38</v>
      </c>
      <c r="GF206" s="19">
        <v>32</v>
      </c>
      <c r="GG206" s="19">
        <v>44</v>
      </c>
      <c r="GH206" s="19">
        <v>59</v>
      </c>
      <c r="GI206" s="19">
        <v>51</v>
      </c>
      <c r="GJ206" s="19">
        <v>31</v>
      </c>
      <c r="GK206" s="19">
        <v>46</v>
      </c>
      <c r="GL206" s="19">
        <v>49</v>
      </c>
      <c r="GM206" s="19">
        <v>38</v>
      </c>
      <c r="GN206" s="19">
        <v>39</v>
      </c>
      <c r="GO206" s="19">
        <v>20</v>
      </c>
      <c r="GP206" s="19">
        <v>15</v>
      </c>
      <c r="GQ206" s="19">
        <v>22</v>
      </c>
      <c r="GR206" s="19">
        <v>43</v>
      </c>
      <c r="GS206" s="19">
        <v>51</v>
      </c>
      <c r="GT206" s="19">
        <v>47</v>
      </c>
      <c r="GU206" s="19">
        <v>52</v>
      </c>
      <c r="GV206" s="19">
        <v>52</v>
      </c>
      <c r="GW206" s="19">
        <v>46</v>
      </c>
      <c r="GX206" s="19">
        <v>22</v>
      </c>
      <c r="GY206" s="19">
        <v>27</v>
      </c>
      <c r="GZ206" s="19">
        <v>33</v>
      </c>
      <c r="HA206" s="19">
        <v>36</v>
      </c>
      <c r="HB206" s="19">
        <v>29</v>
      </c>
      <c r="HC206" s="19">
        <v>31</v>
      </c>
      <c r="HD206" s="19">
        <v>26</v>
      </c>
      <c r="HE206" s="19">
        <v>13</v>
      </c>
      <c r="HF206" s="19">
        <v>20</v>
      </c>
      <c r="HG206" s="19">
        <v>27</v>
      </c>
      <c r="HH206" s="19">
        <v>23</v>
      </c>
      <c r="HI206" s="19">
        <v>26</v>
      </c>
      <c r="HJ206" s="19">
        <v>32</v>
      </c>
      <c r="HK206" s="19">
        <v>46</v>
      </c>
      <c r="HL206" s="19">
        <v>47</v>
      </c>
      <c r="HM206" s="19">
        <v>20</v>
      </c>
      <c r="HN206" s="19">
        <v>15</v>
      </c>
      <c r="HO206" s="19">
        <v>23</v>
      </c>
      <c r="HP206" s="19">
        <v>23</v>
      </c>
      <c r="HQ206" s="19">
        <v>31</v>
      </c>
      <c r="HR206" s="19">
        <v>36</v>
      </c>
      <c r="HS206" s="19">
        <v>38</v>
      </c>
      <c r="HT206" s="19">
        <v>44</v>
      </c>
      <c r="HU206" s="19">
        <v>51</v>
      </c>
      <c r="HV206" s="19">
        <v>46</v>
      </c>
      <c r="HW206" s="19">
        <v>39</v>
      </c>
      <c r="HX206" s="19">
        <v>37</v>
      </c>
      <c r="HY206" s="19">
        <v>31</v>
      </c>
      <c r="HZ206" s="19">
        <v>32</v>
      </c>
      <c r="IA206" s="19">
        <v>38</v>
      </c>
      <c r="IB206" s="19">
        <v>39</v>
      </c>
      <c r="IC206" s="19">
        <v>43</v>
      </c>
      <c r="ID206" s="19">
        <v>45</v>
      </c>
      <c r="IE206" s="19">
        <v>30</v>
      </c>
      <c r="IF206" s="19">
        <v>21</v>
      </c>
      <c r="IG206" s="19">
        <v>19</v>
      </c>
      <c r="IH206" s="19">
        <v>30</v>
      </c>
      <c r="II206" s="19">
        <v>35</v>
      </c>
      <c r="IJ206" s="19">
        <v>40</v>
      </c>
      <c r="IK206" s="19">
        <v>36</v>
      </c>
      <c r="IL206" s="19">
        <v>43</v>
      </c>
      <c r="IM206" s="19">
        <v>41</v>
      </c>
      <c r="IN206" s="19">
        <v>31</v>
      </c>
      <c r="IO206" s="19">
        <v>30</v>
      </c>
      <c r="IP206" s="19">
        <v>30</v>
      </c>
      <c r="IQ206" s="14">
        <v>36</v>
      </c>
      <c r="IR206" s="489">
        <f t="shared" ref="IR206:IR227" si="64">MAX(G206:IQ206)</f>
        <v>94</v>
      </c>
    </row>
    <row r="207" spans="1:255" ht="12.75" customHeight="1" x14ac:dyDescent="0.2">
      <c r="A207" s="26">
        <v>2011</v>
      </c>
      <c r="B207" s="26">
        <v>100031010</v>
      </c>
      <c r="C207" s="88">
        <f>INDEX(Sites!$A:$N,MATCH($B207,Sites!$A:$A,0),2)</f>
        <v>39.817222000000001</v>
      </c>
      <c r="D207" s="26" t="str">
        <f>INDEX(Sites!$A:$N,MATCH($B207,Sites!$A:$A,0),4)</f>
        <v>DE</v>
      </c>
      <c r="E207" s="26" t="str">
        <f>INDEX(Sites!$A:$N,MATCH($B207,Sites!$A:$A,0),10)</f>
        <v>0.0</v>
      </c>
      <c r="F207" s="148" t="str">
        <f>INDEX(Sites!$A:$N,MATCH($B207,Sites!$A:$A,0),6)</f>
        <v>New Castle (BCSP)</v>
      </c>
      <c r="G207" s="18" t="s">
        <v>78</v>
      </c>
      <c r="H207" s="12" t="s">
        <v>78</v>
      </c>
      <c r="I207" s="12" t="s">
        <v>78</v>
      </c>
      <c r="J207" s="12" t="s">
        <v>78</v>
      </c>
      <c r="K207" s="12" t="s">
        <v>78</v>
      </c>
      <c r="L207" s="12" t="s">
        <v>78</v>
      </c>
      <c r="M207" s="12" t="s">
        <v>78</v>
      </c>
      <c r="N207" s="12" t="s">
        <v>78</v>
      </c>
      <c r="O207" s="12" t="s">
        <v>78</v>
      </c>
      <c r="P207" s="12" t="s">
        <v>78</v>
      </c>
      <c r="Q207" s="12" t="s">
        <v>78</v>
      </c>
      <c r="R207" s="12" t="s">
        <v>78</v>
      </c>
      <c r="S207" s="12" t="s">
        <v>78</v>
      </c>
      <c r="T207" s="12" t="s">
        <v>78</v>
      </c>
      <c r="U207" s="12" t="s">
        <v>78</v>
      </c>
      <c r="V207" s="12" t="s">
        <v>78</v>
      </c>
      <c r="W207" s="12" t="s">
        <v>78</v>
      </c>
      <c r="X207" s="12" t="s">
        <v>78</v>
      </c>
      <c r="Y207" s="12" t="s">
        <v>78</v>
      </c>
      <c r="Z207" s="12" t="s">
        <v>78</v>
      </c>
      <c r="AA207" s="12" t="s">
        <v>78</v>
      </c>
      <c r="AB207" s="12" t="s">
        <v>78</v>
      </c>
      <c r="AC207" s="12" t="s">
        <v>78</v>
      </c>
      <c r="AD207" s="12" t="s">
        <v>78</v>
      </c>
      <c r="AE207" s="12" t="s">
        <v>78</v>
      </c>
      <c r="AF207" s="12" t="s">
        <v>78</v>
      </c>
      <c r="AG207" s="12" t="s">
        <v>78</v>
      </c>
      <c r="AH207" s="12" t="s">
        <v>78</v>
      </c>
      <c r="AI207" s="12" t="s">
        <v>78</v>
      </c>
      <c r="AJ207" s="12" t="s">
        <v>78</v>
      </c>
      <c r="AK207" s="12" t="s">
        <v>78</v>
      </c>
      <c r="AL207" s="12">
        <v>41</v>
      </c>
      <c r="AM207" s="12">
        <v>51</v>
      </c>
      <c r="AN207" s="12">
        <v>53</v>
      </c>
      <c r="AO207" s="12">
        <v>56</v>
      </c>
      <c r="AP207" s="12">
        <v>41</v>
      </c>
      <c r="AQ207" s="12">
        <v>51</v>
      </c>
      <c r="AR207" s="12">
        <v>35</v>
      </c>
      <c r="AS207" s="12">
        <v>41</v>
      </c>
      <c r="AT207" s="12">
        <v>50</v>
      </c>
      <c r="AU207" s="12">
        <v>45</v>
      </c>
      <c r="AV207" s="12">
        <v>46</v>
      </c>
      <c r="AW207" s="12">
        <v>46</v>
      </c>
      <c r="AX207" s="12">
        <v>41</v>
      </c>
      <c r="AY207" s="12">
        <v>58</v>
      </c>
      <c r="AZ207" s="12">
        <v>43</v>
      </c>
      <c r="BA207" s="12">
        <v>48</v>
      </c>
      <c r="BB207" s="12">
        <v>51</v>
      </c>
      <c r="BC207" s="12">
        <v>49</v>
      </c>
      <c r="BD207" s="12">
        <v>27</v>
      </c>
      <c r="BE207" s="12">
        <v>60</v>
      </c>
      <c r="BF207" s="12">
        <v>54</v>
      </c>
      <c r="BG207" s="12">
        <v>42</v>
      </c>
      <c r="BH207" s="12">
        <v>35</v>
      </c>
      <c r="BI207" s="12">
        <v>51</v>
      </c>
      <c r="BJ207" s="12">
        <v>52</v>
      </c>
      <c r="BK207" s="12">
        <v>32</v>
      </c>
      <c r="BL207" s="12">
        <v>23</v>
      </c>
      <c r="BM207" s="12">
        <v>42</v>
      </c>
      <c r="BN207" s="12">
        <v>49</v>
      </c>
      <c r="BO207" s="12">
        <v>42</v>
      </c>
      <c r="BP207" s="12">
        <v>47</v>
      </c>
      <c r="BQ207" s="12">
        <v>45</v>
      </c>
      <c r="BR207" s="12">
        <v>52</v>
      </c>
      <c r="BS207" s="12">
        <v>29</v>
      </c>
      <c r="BT207" s="12">
        <v>51</v>
      </c>
      <c r="BU207" s="12">
        <v>58</v>
      </c>
      <c r="BV207" s="12">
        <v>53</v>
      </c>
      <c r="BW207" s="12">
        <v>56</v>
      </c>
      <c r="BX207" s="12">
        <v>48</v>
      </c>
      <c r="BY207" s="12">
        <v>55</v>
      </c>
      <c r="BZ207" s="12">
        <v>51</v>
      </c>
      <c r="CA207" s="12">
        <v>58</v>
      </c>
      <c r="CB207" s="12">
        <v>41</v>
      </c>
      <c r="CC207" s="12">
        <v>30</v>
      </c>
      <c r="CD207" s="12">
        <v>37</v>
      </c>
      <c r="CE207" s="12">
        <v>41</v>
      </c>
      <c r="CF207" s="12">
        <v>44</v>
      </c>
      <c r="CG207" s="12">
        <v>38</v>
      </c>
      <c r="CH207" s="12">
        <v>44</v>
      </c>
      <c r="CI207" s="12">
        <v>32</v>
      </c>
      <c r="CJ207" s="12">
        <v>49</v>
      </c>
      <c r="CK207" s="12">
        <v>45</v>
      </c>
      <c r="CL207" s="12">
        <v>41</v>
      </c>
      <c r="CM207" s="12">
        <v>55</v>
      </c>
      <c r="CN207" s="12">
        <v>69</v>
      </c>
      <c r="CO207" s="12">
        <v>61</v>
      </c>
      <c r="CP207" s="12">
        <v>54</v>
      </c>
      <c r="CQ207" s="12">
        <v>45</v>
      </c>
      <c r="CR207" s="12">
        <v>50</v>
      </c>
      <c r="CS207" s="12">
        <v>61</v>
      </c>
      <c r="CT207" s="12">
        <v>64</v>
      </c>
      <c r="CU207" s="12">
        <v>82</v>
      </c>
      <c r="CV207" s="12" t="s">
        <v>78</v>
      </c>
      <c r="CW207" s="12" t="s">
        <v>78</v>
      </c>
      <c r="CX207" s="12" t="s">
        <v>78</v>
      </c>
      <c r="CY207" s="12" t="s">
        <v>78</v>
      </c>
      <c r="CZ207" s="12" t="s">
        <v>78</v>
      </c>
      <c r="DA207" s="12" t="s">
        <v>78</v>
      </c>
      <c r="DB207" s="12" t="s">
        <v>78</v>
      </c>
      <c r="DC207" s="12" t="s">
        <v>78</v>
      </c>
      <c r="DD207" s="12" t="s">
        <v>78</v>
      </c>
      <c r="DE207" s="12" t="s">
        <v>78</v>
      </c>
      <c r="DF207" s="12" t="s">
        <v>78</v>
      </c>
      <c r="DG207" s="12" t="s">
        <v>78</v>
      </c>
      <c r="DH207" s="12" t="s">
        <v>78</v>
      </c>
      <c r="DI207" s="12" t="s">
        <v>78</v>
      </c>
      <c r="DJ207" s="12" t="s">
        <v>78</v>
      </c>
      <c r="DK207" s="12" t="s">
        <v>78</v>
      </c>
      <c r="DL207" s="12" t="s">
        <v>78</v>
      </c>
      <c r="DM207" s="12" t="s">
        <v>78</v>
      </c>
      <c r="DN207" s="12" t="s">
        <v>78</v>
      </c>
      <c r="DO207" s="12" t="s">
        <v>78</v>
      </c>
      <c r="DP207" s="12" t="s">
        <v>78</v>
      </c>
      <c r="DQ207" s="12" t="s">
        <v>78</v>
      </c>
      <c r="DR207" s="12" t="s">
        <v>78</v>
      </c>
      <c r="DS207" s="12" t="s">
        <v>78</v>
      </c>
      <c r="DT207" s="12" t="s">
        <v>78</v>
      </c>
      <c r="DU207" s="12" t="s">
        <v>78</v>
      </c>
      <c r="DV207" s="12" t="s">
        <v>78</v>
      </c>
      <c r="DW207" s="12" t="s">
        <v>78</v>
      </c>
      <c r="DX207" s="12" t="s">
        <v>78</v>
      </c>
      <c r="DY207" s="12">
        <v>62</v>
      </c>
      <c r="DZ207" s="12">
        <v>57</v>
      </c>
      <c r="EA207" s="12">
        <v>63</v>
      </c>
      <c r="EB207" s="12">
        <v>49</v>
      </c>
      <c r="EC207" s="12">
        <v>63</v>
      </c>
      <c r="ED207" s="12">
        <v>68</v>
      </c>
      <c r="EE207" s="12">
        <v>77</v>
      </c>
      <c r="EF207" s="12">
        <v>50</v>
      </c>
      <c r="EG207" s="12">
        <v>52</v>
      </c>
      <c r="EH207" s="12">
        <v>64</v>
      </c>
      <c r="EI207" s="12">
        <v>63</v>
      </c>
      <c r="EJ207" s="12">
        <v>65</v>
      </c>
      <c r="EK207" s="12">
        <v>50</v>
      </c>
      <c r="EL207" s="12">
        <v>48</v>
      </c>
      <c r="EM207" s="12">
        <v>65</v>
      </c>
      <c r="EN207" s="12">
        <v>55</v>
      </c>
      <c r="EO207" s="12">
        <v>55</v>
      </c>
      <c r="EP207" s="12">
        <v>82</v>
      </c>
      <c r="EQ207" s="12">
        <v>78</v>
      </c>
      <c r="ER207" s="12">
        <v>73</v>
      </c>
      <c r="ES207" s="12">
        <v>77</v>
      </c>
      <c r="ET207" s="12">
        <v>86</v>
      </c>
      <c r="EU207" s="12">
        <v>74</v>
      </c>
      <c r="EV207" s="12">
        <v>62</v>
      </c>
      <c r="EW207" s="12">
        <v>52</v>
      </c>
      <c r="EX207" s="12">
        <v>69</v>
      </c>
      <c r="EY207" s="12">
        <v>49</v>
      </c>
      <c r="EZ207" s="12">
        <v>49</v>
      </c>
      <c r="FA207" s="12">
        <v>71</v>
      </c>
      <c r="FB207" s="12">
        <v>52</v>
      </c>
      <c r="FC207" s="12">
        <v>71</v>
      </c>
      <c r="FD207" s="12">
        <v>74</v>
      </c>
      <c r="FE207" s="12">
        <v>55</v>
      </c>
      <c r="FF207" s="12">
        <v>32</v>
      </c>
      <c r="FG207" s="12">
        <v>35</v>
      </c>
      <c r="FH207" s="12">
        <v>54</v>
      </c>
      <c r="FI207" s="12">
        <v>38</v>
      </c>
      <c r="FJ207" s="12">
        <v>50</v>
      </c>
      <c r="FK207" s="12">
        <v>57</v>
      </c>
      <c r="FL207" s="12" t="s">
        <v>78</v>
      </c>
      <c r="FM207" s="12" t="s">
        <v>78</v>
      </c>
      <c r="FN207" s="12" t="s">
        <v>78</v>
      </c>
      <c r="FO207" s="12">
        <v>46</v>
      </c>
      <c r="FP207" s="12">
        <v>50</v>
      </c>
      <c r="FQ207" s="12">
        <v>37</v>
      </c>
      <c r="FR207" s="12">
        <v>30</v>
      </c>
      <c r="FS207" s="12">
        <v>35</v>
      </c>
      <c r="FT207" s="12">
        <v>42</v>
      </c>
      <c r="FU207" s="12">
        <v>60</v>
      </c>
      <c r="FV207" s="12" t="s">
        <v>78</v>
      </c>
      <c r="FW207" s="12" t="s">
        <v>78</v>
      </c>
      <c r="FX207" s="12" t="s">
        <v>78</v>
      </c>
      <c r="FY207" s="12" t="s">
        <v>78</v>
      </c>
      <c r="FZ207" s="12">
        <v>41</v>
      </c>
      <c r="GA207" s="12">
        <v>49</v>
      </c>
      <c r="GB207" s="12">
        <v>32</v>
      </c>
      <c r="GC207" s="12">
        <v>56</v>
      </c>
      <c r="GD207" s="12">
        <v>26</v>
      </c>
      <c r="GE207" s="12" t="s">
        <v>78</v>
      </c>
      <c r="GF207" s="12" t="s">
        <v>78</v>
      </c>
      <c r="GG207" s="12">
        <v>46</v>
      </c>
      <c r="GH207" s="12">
        <v>57</v>
      </c>
      <c r="GI207" s="12">
        <v>57</v>
      </c>
      <c r="GJ207" s="12" t="s">
        <v>78</v>
      </c>
      <c r="GK207" s="12" t="s">
        <v>78</v>
      </c>
      <c r="GL207" s="12">
        <v>43</v>
      </c>
      <c r="GM207" s="12">
        <v>33</v>
      </c>
      <c r="GN207" s="12">
        <v>41</v>
      </c>
      <c r="GO207" s="12">
        <v>25</v>
      </c>
      <c r="GP207" s="12">
        <v>12</v>
      </c>
      <c r="GQ207" s="12">
        <v>32</v>
      </c>
      <c r="GR207" s="12">
        <v>42</v>
      </c>
      <c r="GS207" s="12">
        <v>35</v>
      </c>
      <c r="GT207" s="12">
        <v>44</v>
      </c>
      <c r="GU207" s="12">
        <v>60</v>
      </c>
      <c r="GV207" s="12">
        <v>55</v>
      </c>
      <c r="GW207" s="12">
        <v>32</v>
      </c>
      <c r="GX207" s="12">
        <v>21</v>
      </c>
      <c r="GY207" s="12">
        <v>18</v>
      </c>
      <c r="GZ207" s="12">
        <v>35</v>
      </c>
      <c r="HA207" s="12">
        <v>32</v>
      </c>
      <c r="HB207" s="12">
        <v>18</v>
      </c>
      <c r="HC207" s="12">
        <v>22</v>
      </c>
      <c r="HD207" s="12">
        <v>25</v>
      </c>
      <c r="HE207" s="12">
        <v>15</v>
      </c>
      <c r="HF207" s="12">
        <v>16</v>
      </c>
      <c r="HG207" s="12">
        <v>37</v>
      </c>
      <c r="HH207" s="12">
        <v>21</v>
      </c>
      <c r="HI207" s="12">
        <v>24</v>
      </c>
      <c r="HJ207" s="12">
        <v>24</v>
      </c>
      <c r="HK207" s="12">
        <v>44</v>
      </c>
      <c r="HL207" s="12">
        <v>38</v>
      </c>
      <c r="HM207" s="12" t="s">
        <v>78</v>
      </c>
      <c r="HN207" s="12" t="s">
        <v>78</v>
      </c>
      <c r="HO207" s="12" t="s">
        <v>78</v>
      </c>
      <c r="HP207" s="12" t="s">
        <v>78</v>
      </c>
      <c r="HQ207" s="12">
        <v>29</v>
      </c>
      <c r="HR207" s="12">
        <v>32</v>
      </c>
      <c r="HS207" s="12">
        <v>26</v>
      </c>
      <c r="HT207" s="12">
        <v>44</v>
      </c>
      <c r="HU207" s="12">
        <v>53</v>
      </c>
      <c r="HV207" s="12">
        <v>41</v>
      </c>
      <c r="HW207" s="12">
        <v>31</v>
      </c>
      <c r="HX207" s="12">
        <v>24</v>
      </c>
      <c r="HY207" s="12">
        <v>21</v>
      </c>
      <c r="HZ207" s="12">
        <v>32</v>
      </c>
      <c r="IA207" s="12" t="s">
        <v>78</v>
      </c>
      <c r="IB207" s="12">
        <v>40</v>
      </c>
      <c r="IC207" s="12">
        <v>40</v>
      </c>
      <c r="ID207" s="12">
        <v>34</v>
      </c>
      <c r="IE207" s="12">
        <v>26</v>
      </c>
      <c r="IF207" s="12">
        <v>20</v>
      </c>
      <c r="IG207" s="12">
        <v>15</v>
      </c>
      <c r="IH207" s="12">
        <v>27</v>
      </c>
      <c r="II207" s="12">
        <v>34</v>
      </c>
      <c r="IJ207" s="12">
        <v>37</v>
      </c>
      <c r="IK207" s="12">
        <v>38</v>
      </c>
      <c r="IL207" s="12">
        <v>23</v>
      </c>
      <c r="IM207" s="12">
        <v>24</v>
      </c>
      <c r="IN207" s="12">
        <v>27</v>
      </c>
      <c r="IO207" s="12">
        <v>25</v>
      </c>
      <c r="IP207" s="12">
        <v>30</v>
      </c>
      <c r="IQ207" s="17">
        <v>30</v>
      </c>
      <c r="IR207" s="26">
        <f t="shared" si="64"/>
        <v>86</v>
      </c>
    </row>
    <row r="208" spans="1:255" ht="12.75" customHeight="1" x14ac:dyDescent="0.2">
      <c r="A208" s="26">
        <v>2011</v>
      </c>
      <c r="B208" s="26">
        <v>100031013</v>
      </c>
      <c r="C208" s="88">
        <f>INDEX(Sites!$A:$N,MATCH($B208,Sites!$A:$A,0),2)</f>
        <v>39.773888999999997</v>
      </c>
      <c r="D208" s="26" t="str">
        <f>INDEX(Sites!$A:$N,MATCH($B208,Sites!$A:$A,0),4)</f>
        <v>DE</v>
      </c>
      <c r="E208" s="26" t="str">
        <f>INDEX(Sites!$A:$N,MATCH($B208,Sites!$A:$A,0),10)</f>
        <v>0.0</v>
      </c>
      <c r="F208" s="148" t="str">
        <f>INDEX(Sites!$A:$N,MATCH($B208,Sites!$A:$A,0),6)</f>
        <v>New Castle (BELLFNT2)</v>
      </c>
      <c r="G208" s="18">
        <v>42</v>
      </c>
      <c r="H208" s="12">
        <v>44</v>
      </c>
      <c r="I208" s="12">
        <v>39</v>
      </c>
      <c r="J208" s="12">
        <v>42</v>
      </c>
      <c r="K208" s="12">
        <v>42</v>
      </c>
      <c r="L208" s="12">
        <v>38</v>
      </c>
      <c r="M208" s="12">
        <v>47</v>
      </c>
      <c r="N208" s="12">
        <v>35</v>
      </c>
      <c r="O208" s="12">
        <v>39</v>
      </c>
      <c r="P208" s="12">
        <v>42</v>
      </c>
      <c r="Q208" s="12">
        <v>36</v>
      </c>
      <c r="R208" s="12">
        <v>42</v>
      </c>
      <c r="S208" s="12">
        <v>43</v>
      </c>
      <c r="T208" s="12">
        <v>39</v>
      </c>
      <c r="U208" s="12">
        <v>37</v>
      </c>
      <c r="V208" s="12">
        <v>35</v>
      </c>
      <c r="W208" s="12">
        <v>49</v>
      </c>
      <c r="X208" s="12">
        <v>47</v>
      </c>
      <c r="Y208" s="12">
        <v>48</v>
      </c>
      <c r="Z208" s="12">
        <v>42</v>
      </c>
      <c r="AA208" s="12">
        <v>34</v>
      </c>
      <c r="AB208" s="12">
        <v>39</v>
      </c>
      <c r="AC208" s="12">
        <v>31</v>
      </c>
      <c r="AD208" s="12">
        <v>40</v>
      </c>
      <c r="AE208" s="12" t="s">
        <v>78</v>
      </c>
      <c r="AF208" s="12">
        <v>48</v>
      </c>
      <c r="AG208" s="12">
        <v>43</v>
      </c>
      <c r="AH208" s="12">
        <v>45</v>
      </c>
      <c r="AI208" s="12">
        <v>47</v>
      </c>
      <c r="AJ208" s="12">
        <v>40</v>
      </c>
      <c r="AK208" s="12">
        <v>33</v>
      </c>
      <c r="AL208" s="12">
        <v>39</v>
      </c>
      <c r="AM208" s="12">
        <v>49</v>
      </c>
      <c r="AN208" s="12">
        <v>52</v>
      </c>
      <c r="AO208" s="12">
        <v>50</v>
      </c>
      <c r="AP208" s="12">
        <v>40</v>
      </c>
      <c r="AQ208" s="12">
        <v>46</v>
      </c>
      <c r="AR208" s="12">
        <v>28</v>
      </c>
      <c r="AS208" s="12">
        <v>39</v>
      </c>
      <c r="AT208" s="12">
        <v>48</v>
      </c>
      <c r="AU208" s="12">
        <v>42</v>
      </c>
      <c r="AV208" s="12">
        <v>43</v>
      </c>
      <c r="AW208" s="12">
        <v>43</v>
      </c>
      <c r="AX208" s="12">
        <v>29</v>
      </c>
      <c r="AY208" s="12">
        <v>55</v>
      </c>
      <c r="AZ208" s="12">
        <v>42</v>
      </c>
      <c r="BA208" s="12">
        <v>45</v>
      </c>
      <c r="BB208" s="12">
        <v>51</v>
      </c>
      <c r="BC208" s="12">
        <v>46</v>
      </c>
      <c r="BD208" s="12">
        <v>26</v>
      </c>
      <c r="BE208" s="12">
        <v>57</v>
      </c>
      <c r="BF208" s="12">
        <v>54</v>
      </c>
      <c r="BG208" s="12">
        <v>40</v>
      </c>
      <c r="BH208" s="12">
        <v>33</v>
      </c>
      <c r="BI208" s="12">
        <v>45</v>
      </c>
      <c r="BJ208" s="12">
        <v>46</v>
      </c>
      <c r="BK208" s="12">
        <v>26</v>
      </c>
      <c r="BL208" s="12">
        <v>23</v>
      </c>
      <c r="BM208" s="12">
        <v>38</v>
      </c>
      <c r="BN208" s="12">
        <v>51</v>
      </c>
      <c r="BO208" s="12">
        <v>41</v>
      </c>
      <c r="BP208" s="12">
        <v>46</v>
      </c>
      <c r="BQ208" s="12">
        <v>42</v>
      </c>
      <c r="BR208" s="12">
        <v>48</v>
      </c>
      <c r="BS208" s="12">
        <v>31</v>
      </c>
      <c r="BT208" s="12">
        <v>50</v>
      </c>
      <c r="BU208" s="12">
        <v>58</v>
      </c>
      <c r="BV208" s="12">
        <v>54</v>
      </c>
      <c r="BW208" s="12">
        <v>55</v>
      </c>
      <c r="BX208" s="12">
        <v>49</v>
      </c>
      <c r="BY208" s="12">
        <v>52</v>
      </c>
      <c r="BZ208" s="12">
        <v>45</v>
      </c>
      <c r="CA208" s="12">
        <v>53</v>
      </c>
      <c r="CB208" s="12">
        <v>40</v>
      </c>
      <c r="CC208" s="12">
        <v>28</v>
      </c>
      <c r="CD208" s="12">
        <v>38</v>
      </c>
      <c r="CE208" s="12">
        <v>27</v>
      </c>
      <c r="CF208" s="12">
        <v>41</v>
      </c>
      <c r="CG208" s="12">
        <v>34</v>
      </c>
      <c r="CH208" s="12">
        <v>43</v>
      </c>
      <c r="CI208" s="12">
        <v>33</v>
      </c>
      <c r="CJ208" s="12">
        <v>49</v>
      </c>
      <c r="CK208" s="12">
        <v>42</v>
      </c>
      <c r="CL208" s="12">
        <v>39</v>
      </c>
      <c r="CM208" s="12">
        <v>53</v>
      </c>
      <c r="CN208" s="12">
        <v>63</v>
      </c>
      <c r="CO208" s="12">
        <v>58</v>
      </c>
      <c r="CP208" s="12">
        <v>52</v>
      </c>
      <c r="CQ208" s="12">
        <v>45</v>
      </c>
      <c r="CR208" s="12">
        <v>49</v>
      </c>
      <c r="CS208" s="12">
        <v>62</v>
      </c>
      <c r="CT208" s="12">
        <v>67</v>
      </c>
      <c r="CU208" s="12">
        <v>82</v>
      </c>
      <c r="CV208" s="12">
        <v>62</v>
      </c>
      <c r="CW208" s="12">
        <v>56</v>
      </c>
      <c r="CX208" s="12">
        <v>61</v>
      </c>
      <c r="CY208" s="12">
        <v>53</v>
      </c>
      <c r="CZ208" s="12">
        <v>65</v>
      </c>
      <c r="DA208" s="12">
        <v>100</v>
      </c>
      <c r="DB208" s="12">
        <v>93</v>
      </c>
      <c r="DC208" s="12">
        <v>97</v>
      </c>
      <c r="DD208" s="12">
        <v>83</v>
      </c>
      <c r="DE208" s="12">
        <v>52</v>
      </c>
      <c r="DF208" s="12">
        <v>60</v>
      </c>
      <c r="DG208" s="12">
        <v>45</v>
      </c>
      <c r="DH208" s="12">
        <v>46</v>
      </c>
      <c r="DI208" s="12">
        <v>50</v>
      </c>
      <c r="DJ208" s="12">
        <v>50</v>
      </c>
      <c r="DK208" s="12">
        <v>59</v>
      </c>
      <c r="DL208" s="12">
        <v>69</v>
      </c>
      <c r="DM208" s="12">
        <v>64</v>
      </c>
      <c r="DN208" s="12">
        <v>48</v>
      </c>
      <c r="DO208" s="12">
        <v>51</v>
      </c>
      <c r="DP208" s="12">
        <v>57</v>
      </c>
      <c r="DQ208" s="12">
        <v>48</v>
      </c>
      <c r="DR208" s="12">
        <v>61</v>
      </c>
      <c r="DS208" s="12">
        <v>50</v>
      </c>
      <c r="DT208" s="12">
        <v>48</v>
      </c>
      <c r="DU208" s="12">
        <v>46</v>
      </c>
      <c r="DV208" s="12">
        <v>45</v>
      </c>
      <c r="DW208" s="12">
        <v>55</v>
      </c>
      <c r="DX208" s="12">
        <v>58</v>
      </c>
      <c r="DY208" s="12">
        <v>62</v>
      </c>
      <c r="DZ208" s="12">
        <v>63</v>
      </c>
      <c r="EA208" s="12">
        <v>65</v>
      </c>
      <c r="EB208" s="12">
        <v>52</v>
      </c>
      <c r="EC208" s="12">
        <v>70</v>
      </c>
      <c r="ED208" s="12">
        <v>63</v>
      </c>
      <c r="EE208" s="12">
        <v>79</v>
      </c>
      <c r="EF208" s="12">
        <v>43</v>
      </c>
      <c r="EG208" s="12">
        <v>53</v>
      </c>
      <c r="EH208" s="12">
        <v>62</v>
      </c>
      <c r="EI208" s="12">
        <v>57</v>
      </c>
      <c r="EJ208" s="12">
        <v>65</v>
      </c>
      <c r="EK208" s="12">
        <v>53</v>
      </c>
      <c r="EL208" s="12">
        <v>44</v>
      </c>
      <c r="EM208" s="12">
        <v>64</v>
      </c>
      <c r="EN208" s="12">
        <v>55</v>
      </c>
      <c r="EO208" s="12">
        <v>49</v>
      </c>
      <c r="EP208" s="12">
        <v>79</v>
      </c>
      <c r="EQ208" s="12">
        <v>78</v>
      </c>
      <c r="ER208" s="12">
        <v>61</v>
      </c>
      <c r="ES208" s="12">
        <v>70</v>
      </c>
      <c r="ET208" s="12">
        <v>82</v>
      </c>
      <c r="EU208" s="12">
        <v>72</v>
      </c>
      <c r="EV208" s="12">
        <v>59</v>
      </c>
      <c r="EW208" s="12">
        <v>47</v>
      </c>
      <c r="EX208" s="12" t="s">
        <v>78</v>
      </c>
      <c r="EY208" s="12" t="s">
        <v>78</v>
      </c>
      <c r="EZ208" s="12">
        <v>53</v>
      </c>
      <c r="FA208" s="12">
        <v>67</v>
      </c>
      <c r="FB208" s="12">
        <v>52</v>
      </c>
      <c r="FC208" s="12">
        <v>66</v>
      </c>
      <c r="FD208" s="12">
        <v>75</v>
      </c>
      <c r="FE208" s="12">
        <v>58</v>
      </c>
      <c r="FF208" s="12">
        <v>40</v>
      </c>
      <c r="FG208" s="12">
        <v>32</v>
      </c>
      <c r="FH208" s="12">
        <v>49</v>
      </c>
      <c r="FI208" s="12">
        <v>36</v>
      </c>
      <c r="FJ208" s="12">
        <v>50</v>
      </c>
      <c r="FK208" s="12">
        <v>57</v>
      </c>
      <c r="FL208" s="12" t="s">
        <v>78</v>
      </c>
      <c r="FM208" s="12">
        <v>55</v>
      </c>
      <c r="FN208" s="12">
        <v>46</v>
      </c>
      <c r="FO208" s="12">
        <v>48</v>
      </c>
      <c r="FP208" s="12">
        <v>50</v>
      </c>
      <c r="FQ208" s="12">
        <v>41</v>
      </c>
      <c r="FR208" s="12">
        <v>35</v>
      </c>
      <c r="FS208" s="12">
        <v>34</v>
      </c>
      <c r="FT208" s="12">
        <v>46</v>
      </c>
      <c r="FU208" s="12">
        <v>58</v>
      </c>
      <c r="FV208" s="12">
        <v>49</v>
      </c>
      <c r="FW208" s="12">
        <v>62</v>
      </c>
      <c r="FX208" s="12">
        <v>38</v>
      </c>
      <c r="FY208" s="12">
        <v>35</v>
      </c>
      <c r="FZ208" s="12">
        <v>40</v>
      </c>
      <c r="GA208" s="12">
        <v>46</v>
      </c>
      <c r="GB208" s="12">
        <v>32</v>
      </c>
      <c r="GC208" s="12">
        <v>50</v>
      </c>
      <c r="GD208" s="12" t="s">
        <v>78</v>
      </c>
      <c r="GE208" s="12" t="s">
        <v>78</v>
      </c>
      <c r="GF208" s="12">
        <v>44</v>
      </c>
      <c r="GG208" s="12">
        <v>44</v>
      </c>
      <c r="GH208" s="12">
        <v>58</v>
      </c>
      <c r="GI208" s="12" t="s">
        <v>78</v>
      </c>
      <c r="GJ208" s="12" t="s">
        <v>78</v>
      </c>
      <c r="GK208" s="12" t="s">
        <v>78</v>
      </c>
      <c r="GL208" s="12" t="s">
        <v>78</v>
      </c>
      <c r="GM208" s="12">
        <v>34</v>
      </c>
      <c r="GN208" s="12">
        <v>35</v>
      </c>
      <c r="GO208" s="12">
        <v>19</v>
      </c>
      <c r="GP208" s="12">
        <v>5</v>
      </c>
      <c r="GQ208" s="12">
        <v>30</v>
      </c>
      <c r="GR208" s="12">
        <v>40</v>
      </c>
      <c r="GS208" s="12">
        <v>38</v>
      </c>
      <c r="GT208" s="12">
        <v>43</v>
      </c>
      <c r="GU208" s="12">
        <v>58</v>
      </c>
      <c r="GV208" s="12">
        <v>52</v>
      </c>
      <c r="GW208" s="12">
        <v>33</v>
      </c>
      <c r="GX208" s="12">
        <v>22</v>
      </c>
      <c r="GY208" s="12">
        <v>23</v>
      </c>
      <c r="GZ208" s="12">
        <v>33</v>
      </c>
      <c r="HA208" s="12">
        <v>36</v>
      </c>
      <c r="HB208" s="12">
        <v>17</v>
      </c>
      <c r="HC208" s="12">
        <v>17</v>
      </c>
      <c r="HD208" s="12">
        <v>24</v>
      </c>
      <c r="HE208" s="12">
        <v>12</v>
      </c>
      <c r="HF208" s="12">
        <v>12</v>
      </c>
      <c r="HG208" s="12">
        <v>40</v>
      </c>
      <c r="HH208" s="12">
        <v>20</v>
      </c>
      <c r="HI208" s="12">
        <v>22</v>
      </c>
      <c r="HJ208" s="12">
        <v>20</v>
      </c>
      <c r="HK208" s="12">
        <v>42</v>
      </c>
      <c r="HL208" s="12">
        <v>39</v>
      </c>
      <c r="HM208" s="12">
        <v>19</v>
      </c>
      <c r="HN208" s="12">
        <v>11</v>
      </c>
      <c r="HO208" s="12">
        <v>16</v>
      </c>
      <c r="HP208" s="12">
        <v>20</v>
      </c>
      <c r="HQ208" s="12">
        <v>30</v>
      </c>
      <c r="HR208" s="12">
        <v>33</v>
      </c>
      <c r="HS208" s="12">
        <v>22</v>
      </c>
      <c r="HT208" s="12">
        <v>41</v>
      </c>
      <c r="HU208" s="12">
        <v>59</v>
      </c>
      <c r="HV208" s="12">
        <v>40</v>
      </c>
      <c r="HW208" s="12">
        <v>38</v>
      </c>
      <c r="HX208" s="12">
        <v>21</v>
      </c>
      <c r="HY208" s="12">
        <v>18</v>
      </c>
      <c r="HZ208" s="12">
        <v>32</v>
      </c>
      <c r="IA208" s="12">
        <v>39</v>
      </c>
      <c r="IB208" s="12">
        <v>40</v>
      </c>
      <c r="IC208" s="12">
        <v>41</v>
      </c>
      <c r="ID208" s="12">
        <v>42</v>
      </c>
      <c r="IE208" s="12">
        <v>23</v>
      </c>
      <c r="IF208" s="12">
        <v>19</v>
      </c>
      <c r="IG208" s="12">
        <v>15</v>
      </c>
      <c r="IH208" s="12">
        <v>28</v>
      </c>
      <c r="II208" s="12">
        <v>32</v>
      </c>
      <c r="IJ208" s="12">
        <v>36</v>
      </c>
      <c r="IK208" s="12">
        <v>34</v>
      </c>
      <c r="IL208" s="12" t="s">
        <v>78</v>
      </c>
      <c r="IM208" s="12" t="s">
        <v>78</v>
      </c>
      <c r="IN208" s="12" t="s">
        <v>78</v>
      </c>
      <c r="IO208" s="12">
        <v>27</v>
      </c>
      <c r="IP208" s="12">
        <v>31</v>
      </c>
      <c r="IQ208" s="17">
        <v>29</v>
      </c>
      <c r="IR208" s="26">
        <f t="shared" si="64"/>
        <v>100</v>
      </c>
    </row>
    <row r="209" spans="1:252" ht="12.75" customHeight="1" x14ac:dyDescent="0.2">
      <c r="A209" s="26">
        <v>2011</v>
      </c>
      <c r="B209" s="26">
        <v>100031007</v>
      </c>
      <c r="C209" s="88">
        <f>INDEX(Sites!$A:$N,MATCH($B209,Sites!$A:$A,0),2)</f>
        <v>39.551299999999998</v>
      </c>
      <c r="D209" s="26" t="str">
        <f>INDEX(Sites!$A:$N,MATCH($B209,Sites!$A:$A,0),4)</f>
        <v>DE</v>
      </c>
      <c r="E209" s="26" t="str">
        <f>INDEX(Sites!$A:$N,MATCH($B209,Sites!$A:$A,0),10)</f>
        <v>20.0</v>
      </c>
      <c r="F209" s="148" t="str">
        <f>INDEX(Sites!$A:$N,MATCH($B209,Sites!$A:$A,0),6)</f>
        <v>New Castle (LUMS 2)</v>
      </c>
      <c r="G209" s="18">
        <v>42</v>
      </c>
      <c r="H209" s="12">
        <v>43</v>
      </c>
      <c r="I209" s="12">
        <v>39</v>
      </c>
      <c r="J209" s="12">
        <v>44</v>
      </c>
      <c r="K209" s="12">
        <v>45</v>
      </c>
      <c r="L209" s="12">
        <v>40</v>
      </c>
      <c r="M209" s="12">
        <v>46</v>
      </c>
      <c r="N209" s="12">
        <v>36</v>
      </c>
      <c r="O209" s="12">
        <v>43</v>
      </c>
      <c r="P209" s="12">
        <v>45</v>
      </c>
      <c r="Q209" s="12">
        <v>35</v>
      </c>
      <c r="R209" s="12">
        <v>43</v>
      </c>
      <c r="S209" s="12">
        <v>45</v>
      </c>
      <c r="T209" s="12">
        <v>42</v>
      </c>
      <c r="U209" s="12">
        <v>39</v>
      </c>
      <c r="V209" s="12">
        <v>36</v>
      </c>
      <c r="W209" s="12">
        <v>48</v>
      </c>
      <c r="X209" s="12">
        <v>46</v>
      </c>
      <c r="Y209" s="12">
        <v>46</v>
      </c>
      <c r="Z209" s="12">
        <v>45</v>
      </c>
      <c r="AA209" s="12" t="s">
        <v>78</v>
      </c>
      <c r="AB209" s="12">
        <v>40</v>
      </c>
      <c r="AC209" s="12">
        <v>37</v>
      </c>
      <c r="AD209" s="12">
        <v>39</v>
      </c>
      <c r="AE209" s="12">
        <v>41</v>
      </c>
      <c r="AF209" s="12">
        <v>49</v>
      </c>
      <c r="AG209" s="12">
        <v>44</v>
      </c>
      <c r="AH209" s="12">
        <v>45</v>
      </c>
      <c r="AI209" s="12">
        <v>47</v>
      </c>
      <c r="AJ209" s="12">
        <v>45</v>
      </c>
      <c r="AK209" s="12">
        <v>41</v>
      </c>
      <c r="AL209" s="12">
        <v>43</v>
      </c>
      <c r="AM209" s="12">
        <v>52</v>
      </c>
      <c r="AN209" s="12">
        <v>54</v>
      </c>
      <c r="AO209" s="12">
        <v>57</v>
      </c>
      <c r="AP209" s="12">
        <v>41</v>
      </c>
      <c r="AQ209" s="12">
        <v>51</v>
      </c>
      <c r="AR209" s="12">
        <v>36</v>
      </c>
      <c r="AS209" s="12">
        <v>44</v>
      </c>
      <c r="AT209" s="12">
        <v>50</v>
      </c>
      <c r="AU209" s="12">
        <v>43</v>
      </c>
      <c r="AV209" s="12">
        <v>41</v>
      </c>
      <c r="AW209" s="12">
        <v>39</v>
      </c>
      <c r="AX209" s="12">
        <v>37</v>
      </c>
      <c r="AY209" s="12">
        <v>52</v>
      </c>
      <c r="AZ209" s="12">
        <v>46</v>
      </c>
      <c r="BA209" s="12">
        <v>46</v>
      </c>
      <c r="BB209" s="12">
        <v>49</v>
      </c>
      <c r="BC209" s="12">
        <v>45</v>
      </c>
      <c r="BD209" s="12">
        <v>33</v>
      </c>
      <c r="BE209" s="12">
        <v>54</v>
      </c>
      <c r="BF209" s="12">
        <v>51</v>
      </c>
      <c r="BG209" s="12">
        <v>44</v>
      </c>
      <c r="BH209" s="12">
        <v>36</v>
      </c>
      <c r="BI209" s="12">
        <v>44</v>
      </c>
      <c r="BJ209" s="12">
        <v>45</v>
      </c>
      <c r="BK209" s="12">
        <v>31</v>
      </c>
      <c r="BL209" s="12">
        <v>28</v>
      </c>
      <c r="BM209" s="12">
        <v>37</v>
      </c>
      <c r="BN209" s="12">
        <v>48</v>
      </c>
      <c r="BO209" s="12">
        <v>36</v>
      </c>
      <c r="BP209" s="12">
        <v>40</v>
      </c>
      <c r="BQ209" s="12">
        <v>43</v>
      </c>
      <c r="BR209" s="12">
        <v>52</v>
      </c>
      <c r="BS209" s="12">
        <v>32</v>
      </c>
      <c r="BT209" s="12">
        <v>47</v>
      </c>
      <c r="BU209" s="12">
        <v>58</v>
      </c>
      <c r="BV209" s="12">
        <v>51</v>
      </c>
      <c r="BW209" s="12">
        <v>53</v>
      </c>
      <c r="BX209" s="12">
        <v>47</v>
      </c>
      <c r="BY209" s="12">
        <v>51</v>
      </c>
      <c r="BZ209" s="12">
        <v>46</v>
      </c>
      <c r="CA209" s="12">
        <v>47</v>
      </c>
      <c r="CB209" s="12">
        <v>36</v>
      </c>
      <c r="CC209" s="12">
        <v>28</v>
      </c>
      <c r="CD209" s="12">
        <v>39</v>
      </c>
      <c r="CE209" s="12">
        <v>48</v>
      </c>
      <c r="CF209" s="12">
        <v>44</v>
      </c>
      <c r="CG209" s="12">
        <v>41</v>
      </c>
      <c r="CH209" s="12">
        <v>37</v>
      </c>
      <c r="CI209" s="12">
        <v>34</v>
      </c>
      <c r="CJ209" s="12">
        <v>43</v>
      </c>
      <c r="CK209" s="12">
        <v>49</v>
      </c>
      <c r="CL209" s="12">
        <v>46</v>
      </c>
      <c r="CM209" s="12">
        <v>47</v>
      </c>
      <c r="CN209" s="12">
        <v>59</v>
      </c>
      <c r="CO209" s="12">
        <v>50</v>
      </c>
      <c r="CP209" s="12">
        <v>44</v>
      </c>
      <c r="CQ209" s="12">
        <v>37</v>
      </c>
      <c r="CR209" s="12">
        <v>41</v>
      </c>
      <c r="CS209" s="12">
        <v>54</v>
      </c>
      <c r="CT209" s="12">
        <v>63</v>
      </c>
      <c r="CU209" s="12">
        <v>69</v>
      </c>
      <c r="CV209" s="12">
        <v>54</v>
      </c>
      <c r="CW209" s="12">
        <v>47</v>
      </c>
      <c r="CX209" s="12">
        <v>52</v>
      </c>
      <c r="CY209" s="12">
        <v>46</v>
      </c>
      <c r="CZ209" s="12">
        <v>58</v>
      </c>
      <c r="DA209" s="12">
        <v>78</v>
      </c>
      <c r="DB209" s="12">
        <v>76</v>
      </c>
      <c r="DC209" s="12">
        <v>79</v>
      </c>
      <c r="DD209" s="12">
        <v>82</v>
      </c>
      <c r="DE209" s="12">
        <v>51</v>
      </c>
      <c r="DF209" s="12">
        <v>55</v>
      </c>
      <c r="DG209" s="12">
        <v>42</v>
      </c>
      <c r="DH209" s="12">
        <v>43</v>
      </c>
      <c r="DI209" s="12">
        <v>47</v>
      </c>
      <c r="DJ209" s="12">
        <v>50</v>
      </c>
      <c r="DK209" s="12">
        <v>52</v>
      </c>
      <c r="DL209" s="12">
        <v>63</v>
      </c>
      <c r="DM209" s="12">
        <v>59</v>
      </c>
      <c r="DN209" s="12">
        <v>45</v>
      </c>
      <c r="DO209" s="12">
        <v>49</v>
      </c>
      <c r="DP209" s="12">
        <v>55</v>
      </c>
      <c r="DQ209" s="12">
        <v>55</v>
      </c>
      <c r="DR209" s="12">
        <v>64</v>
      </c>
      <c r="DS209" s="12">
        <v>48</v>
      </c>
      <c r="DT209" s="12">
        <v>46</v>
      </c>
      <c r="DU209" s="12">
        <v>49</v>
      </c>
      <c r="DV209" s="12">
        <v>64</v>
      </c>
      <c r="DW209" s="12">
        <v>57</v>
      </c>
      <c r="DX209" s="12">
        <v>57</v>
      </c>
      <c r="DY209" s="12">
        <v>64</v>
      </c>
      <c r="DZ209" s="12">
        <v>63</v>
      </c>
      <c r="EA209" s="12">
        <v>76</v>
      </c>
      <c r="EB209" s="12">
        <v>50</v>
      </c>
      <c r="EC209" s="12">
        <v>64</v>
      </c>
      <c r="ED209" s="12">
        <v>71</v>
      </c>
      <c r="EE209" s="12">
        <v>74</v>
      </c>
      <c r="EF209" s="12">
        <v>46</v>
      </c>
      <c r="EG209" s="12">
        <v>49</v>
      </c>
      <c r="EH209" s="12">
        <v>58</v>
      </c>
      <c r="EI209" s="12">
        <v>59</v>
      </c>
      <c r="EJ209" s="12">
        <v>65</v>
      </c>
      <c r="EK209" s="12">
        <v>53</v>
      </c>
      <c r="EL209" s="12">
        <v>49</v>
      </c>
      <c r="EM209" s="12">
        <v>64</v>
      </c>
      <c r="EN209" s="12">
        <v>52</v>
      </c>
      <c r="EO209" s="12">
        <v>49</v>
      </c>
      <c r="EP209" s="12">
        <v>76</v>
      </c>
      <c r="EQ209" s="12">
        <v>61</v>
      </c>
      <c r="ER209" s="12">
        <v>57</v>
      </c>
      <c r="ES209" s="12">
        <v>65</v>
      </c>
      <c r="ET209" s="12">
        <v>78</v>
      </c>
      <c r="EU209" s="12">
        <v>69</v>
      </c>
      <c r="EV209" s="12">
        <v>59</v>
      </c>
      <c r="EW209" s="12">
        <v>52</v>
      </c>
      <c r="EX209" s="12">
        <v>59</v>
      </c>
      <c r="EY209" s="12">
        <v>48</v>
      </c>
      <c r="EZ209" s="12">
        <v>53</v>
      </c>
      <c r="FA209" s="12">
        <v>73</v>
      </c>
      <c r="FB209" s="12">
        <v>50</v>
      </c>
      <c r="FC209" s="12">
        <v>62</v>
      </c>
      <c r="FD209" s="12">
        <v>72</v>
      </c>
      <c r="FE209" s="12">
        <v>52</v>
      </c>
      <c r="FF209" s="12">
        <v>40</v>
      </c>
      <c r="FG209" s="12">
        <v>34</v>
      </c>
      <c r="FH209" s="12">
        <v>52</v>
      </c>
      <c r="FI209" s="12">
        <v>37</v>
      </c>
      <c r="FJ209" s="12">
        <v>53</v>
      </c>
      <c r="FK209" s="12">
        <v>61</v>
      </c>
      <c r="FL209" s="12">
        <v>57</v>
      </c>
      <c r="FM209" s="12">
        <v>50</v>
      </c>
      <c r="FN209" s="12">
        <v>47</v>
      </c>
      <c r="FO209" s="12">
        <v>46</v>
      </c>
      <c r="FP209" s="12">
        <v>49</v>
      </c>
      <c r="FQ209" s="12">
        <v>43</v>
      </c>
      <c r="FR209" s="12">
        <v>32</v>
      </c>
      <c r="FS209" s="12">
        <v>36</v>
      </c>
      <c r="FT209" s="12">
        <v>40</v>
      </c>
      <c r="FU209" s="12">
        <v>57</v>
      </c>
      <c r="FV209" s="12">
        <v>50</v>
      </c>
      <c r="FW209" s="12">
        <v>56</v>
      </c>
      <c r="FX209" s="12">
        <v>38</v>
      </c>
      <c r="FY209" s="12">
        <v>34</v>
      </c>
      <c r="FZ209" s="12">
        <v>41</v>
      </c>
      <c r="GA209" s="12">
        <v>48</v>
      </c>
      <c r="GB209" s="12">
        <v>32</v>
      </c>
      <c r="GC209" s="12">
        <v>50</v>
      </c>
      <c r="GD209" s="12">
        <v>24</v>
      </c>
      <c r="GE209" s="12">
        <v>31</v>
      </c>
      <c r="GF209" s="12">
        <v>32</v>
      </c>
      <c r="GG209" s="12">
        <v>46</v>
      </c>
      <c r="GH209" s="12">
        <v>57</v>
      </c>
      <c r="GI209" s="12">
        <v>56</v>
      </c>
      <c r="GJ209" s="12">
        <v>26</v>
      </c>
      <c r="GK209" s="12">
        <v>43</v>
      </c>
      <c r="GL209" s="12">
        <v>44</v>
      </c>
      <c r="GM209" s="12">
        <v>36</v>
      </c>
      <c r="GN209" s="12">
        <v>36</v>
      </c>
      <c r="GO209" s="12">
        <v>23</v>
      </c>
      <c r="GP209" s="12">
        <v>17</v>
      </c>
      <c r="GQ209" s="12">
        <v>21</v>
      </c>
      <c r="GR209" s="12">
        <v>36</v>
      </c>
      <c r="GS209" s="12">
        <v>39</v>
      </c>
      <c r="GT209" s="12">
        <v>48</v>
      </c>
      <c r="GU209" s="12">
        <v>59</v>
      </c>
      <c r="GV209" s="12">
        <v>53</v>
      </c>
      <c r="GW209" s="12">
        <v>36</v>
      </c>
      <c r="GX209" s="12">
        <v>23</v>
      </c>
      <c r="GY209" s="12">
        <v>25</v>
      </c>
      <c r="GZ209" s="12">
        <v>35</v>
      </c>
      <c r="HA209" s="12">
        <v>20</v>
      </c>
      <c r="HB209" s="12">
        <v>22</v>
      </c>
      <c r="HC209" s="12">
        <v>26</v>
      </c>
      <c r="HD209" s="12">
        <v>26</v>
      </c>
      <c r="HE209" s="12">
        <v>14</v>
      </c>
      <c r="HF209" s="12">
        <v>18</v>
      </c>
      <c r="HG209" s="12">
        <v>37</v>
      </c>
      <c r="HH209" s="12">
        <v>26</v>
      </c>
      <c r="HI209" s="12">
        <v>30</v>
      </c>
      <c r="HJ209" s="12">
        <v>30</v>
      </c>
      <c r="HK209" s="12">
        <v>39</v>
      </c>
      <c r="HL209" s="12">
        <v>34</v>
      </c>
      <c r="HM209" s="12">
        <v>15</v>
      </c>
      <c r="HN209" s="12">
        <v>8</v>
      </c>
      <c r="HO209" s="12">
        <v>14</v>
      </c>
      <c r="HP209" s="12">
        <v>17</v>
      </c>
      <c r="HQ209" s="12">
        <v>27</v>
      </c>
      <c r="HR209" s="12">
        <v>29</v>
      </c>
      <c r="HS209" s="12">
        <v>20</v>
      </c>
      <c r="HT209" s="12">
        <v>38</v>
      </c>
      <c r="HU209" s="12">
        <v>49</v>
      </c>
      <c r="HV209" s="12">
        <v>27</v>
      </c>
      <c r="HW209" s="12">
        <v>29</v>
      </c>
      <c r="HX209" s="12">
        <v>20</v>
      </c>
      <c r="HY209" s="12">
        <v>20</v>
      </c>
      <c r="HZ209" s="12">
        <v>30</v>
      </c>
      <c r="IA209" s="12">
        <v>35</v>
      </c>
      <c r="IB209" s="12">
        <v>37</v>
      </c>
      <c r="IC209" s="12">
        <v>36</v>
      </c>
      <c r="ID209" s="12">
        <v>38</v>
      </c>
      <c r="IE209" s="12">
        <v>22</v>
      </c>
      <c r="IF209" s="12">
        <v>16</v>
      </c>
      <c r="IG209" s="12">
        <v>12</v>
      </c>
      <c r="IH209" s="12">
        <v>23</v>
      </c>
      <c r="II209" s="12">
        <v>28</v>
      </c>
      <c r="IJ209" s="12">
        <v>32</v>
      </c>
      <c r="IK209" s="12">
        <v>30</v>
      </c>
      <c r="IL209" s="12">
        <v>23</v>
      </c>
      <c r="IM209" s="12">
        <v>21</v>
      </c>
      <c r="IN209" s="12">
        <v>22</v>
      </c>
      <c r="IO209" s="12">
        <v>21</v>
      </c>
      <c r="IP209" s="12">
        <v>25</v>
      </c>
      <c r="IQ209" s="17">
        <v>28</v>
      </c>
      <c r="IR209" s="26">
        <f t="shared" si="64"/>
        <v>82</v>
      </c>
    </row>
    <row r="210" spans="1:252" ht="12.75" customHeight="1" x14ac:dyDescent="0.2">
      <c r="A210" s="26">
        <v>2011</v>
      </c>
      <c r="B210" s="26">
        <v>100032004</v>
      </c>
      <c r="C210" s="88">
        <f>INDEX(Sites!$A:$N,MATCH($B210,Sites!$A:$A,0),2)</f>
        <v>39.739443999999999</v>
      </c>
      <c r="D210" s="26" t="str">
        <f>INDEX(Sites!$A:$N,MATCH($B210,Sites!$A:$A,0),4)</f>
        <v>DE</v>
      </c>
      <c r="E210" s="26" t="str">
        <f>INDEX(Sites!$A:$N,MATCH($B210,Sites!$A:$A,0),10)</f>
        <v>0.0</v>
      </c>
      <c r="F210" s="148" t="str">
        <f>INDEX(Sites!$A:$N,MATCH($B210,Sites!$A:$A,0),6)</f>
        <v>New Castle (MLK)</v>
      </c>
      <c r="G210" s="18">
        <v>29</v>
      </c>
      <c r="H210" s="12">
        <v>30</v>
      </c>
      <c r="I210" s="12">
        <v>29</v>
      </c>
      <c r="J210" s="12">
        <v>31</v>
      </c>
      <c r="K210" s="12">
        <v>29</v>
      </c>
      <c r="L210" s="12">
        <v>23</v>
      </c>
      <c r="M210" s="12">
        <v>27</v>
      </c>
      <c r="N210" s="12">
        <v>18</v>
      </c>
      <c r="O210" s="12">
        <v>24</v>
      </c>
      <c r="P210" s="12">
        <v>29</v>
      </c>
      <c r="Q210" s="12">
        <v>20</v>
      </c>
      <c r="R210" s="12" t="s">
        <v>78</v>
      </c>
      <c r="S210" s="12">
        <v>28</v>
      </c>
      <c r="T210" s="12">
        <v>28</v>
      </c>
      <c r="U210" s="12">
        <v>32</v>
      </c>
      <c r="V210" s="12">
        <v>26</v>
      </c>
      <c r="W210" s="12">
        <v>41</v>
      </c>
      <c r="X210" s="12">
        <v>38</v>
      </c>
      <c r="Y210" s="12">
        <v>40</v>
      </c>
      <c r="Z210" s="12">
        <v>39</v>
      </c>
      <c r="AA210" s="12">
        <v>30</v>
      </c>
      <c r="AB210" s="12">
        <v>32</v>
      </c>
      <c r="AC210" s="12">
        <v>29</v>
      </c>
      <c r="AD210" s="12">
        <v>28</v>
      </c>
      <c r="AE210" s="12">
        <v>33</v>
      </c>
      <c r="AF210" s="12">
        <v>40</v>
      </c>
      <c r="AG210" s="12">
        <v>38</v>
      </c>
      <c r="AH210" s="12">
        <v>35</v>
      </c>
      <c r="AI210" s="12">
        <v>38</v>
      </c>
      <c r="AJ210" s="12">
        <v>38</v>
      </c>
      <c r="AK210" s="12">
        <v>30</v>
      </c>
      <c r="AL210" s="12">
        <v>33</v>
      </c>
      <c r="AM210" s="12">
        <v>43</v>
      </c>
      <c r="AN210" s="12">
        <v>48</v>
      </c>
      <c r="AO210" s="12">
        <v>48</v>
      </c>
      <c r="AP210" s="12">
        <v>34</v>
      </c>
      <c r="AQ210" s="12">
        <v>42</v>
      </c>
      <c r="AR210" s="12">
        <v>24</v>
      </c>
      <c r="AS210" s="12">
        <v>36</v>
      </c>
      <c r="AT210" s="12">
        <v>46</v>
      </c>
      <c r="AU210" s="12">
        <v>40</v>
      </c>
      <c r="AV210" s="12">
        <v>35</v>
      </c>
      <c r="AW210" s="12">
        <v>34</v>
      </c>
      <c r="AX210" s="12">
        <v>29</v>
      </c>
      <c r="AY210" s="12">
        <v>42</v>
      </c>
      <c r="AZ210" s="12" t="s">
        <v>78</v>
      </c>
      <c r="BA210" s="12" t="s">
        <v>78</v>
      </c>
      <c r="BB210" s="12" t="s">
        <v>78</v>
      </c>
      <c r="BC210" s="12" t="s">
        <v>78</v>
      </c>
      <c r="BD210" s="12" t="s">
        <v>78</v>
      </c>
      <c r="BE210" s="12" t="s">
        <v>78</v>
      </c>
      <c r="BF210" s="12">
        <v>44</v>
      </c>
      <c r="BG210" s="12">
        <v>41</v>
      </c>
      <c r="BH210" s="12">
        <v>30</v>
      </c>
      <c r="BI210" s="12">
        <v>40</v>
      </c>
      <c r="BJ210" s="12">
        <v>36</v>
      </c>
      <c r="BK210" s="12">
        <v>26</v>
      </c>
      <c r="BL210" s="12">
        <v>21</v>
      </c>
      <c r="BM210" s="12" t="s">
        <v>78</v>
      </c>
      <c r="BN210" s="12" t="s">
        <v>78</v>
      </c>
      <c r="BO210" s="12">
        <v>32</v>
      </c>
      <c r="BP210" s="12">
        <v>39</v>
      </c>
      <c r="BQ210" s="12">
        <v>39</v>
      </c>
      <c r="BR210" s="12">
        <v>42</v>
      </c>
      <c r="BS210" s="12">
        <v>22</v>
      </c>
      <c r="BT210" s="12">
        <v>32</v>
      </c>
      <c r="BU210" s="12">
        <v>43</v>
      </c>
      <c r="BV210" s="12">
        <v>38</v>
      </c>
      <c r="BW210" s="12">
        <v>40</v>
      </c>
      <c r="BX210" s="12">
        <v>29</v>
      </c>
      <c r="BY210" s="12">
        <v>35</v>
      </c>
      <c r="BZ210" s="12">
        <v>34</v>
      </c>
      <c r="CA210" s="12">
        <v>42</v>
      </c>
      <c r="CB210" s="12">
        <v>34</v>
      </c>
      <c r="CC210" s="12">
        <v>26</v>
      </c>
      <c r="CD210" s="12">
        <v>35</v>
      </c>
      <c r="CE210" s="12">
        <v>33</v>
      </c>
      <c r="CF210" s="12">
        <v>35</v>
      </c>
      <c r="CG210" s="12">
        <v>31</v>
      </c>
      <c r="CH210" s="12">
        <v>33</v>
      </c>
      <c r="CI210" s="12">
        <v>27</v>
      </c>
      <c r="CJ210" s="12">
        <v>39</v>
      </c>
      <c r="CK210" s="12">
        <v>39</v>
      </c>
      <c r="CL210" s="12">
        <v>38</v>
      </c>
      <c r="CM210" s="12">
        <v>42</v>
      </c>
      <c r="CN210" s="12" t="s">
        <v>78</v>
      </c>
      <c r="CO210" s="12" t="s">
        <v>78</v>
      </c>
      <c r="CP210" s="12" t="s">
        <v>78</v>
      </c>
      <c r="CQ210" s="12">
        <v>38</v>
      </c>
      <c r="CR210" s="12">
        <v>41</v>
      </c>
      <c r="CS210" s="12">
        <v>54</v>
      </c>
      <c r="CT210" s="12">
        <v>55</v>
      </c>
      <c r="CU210" s="12" t="s">
        <v>78</v>
      </c>
      <c r="CV210" s="12">
        <v>55</v>
      </c>
      <c r="CW210" s="12">
        <v>46</v>
      </c>
      <c r="CX210" s="12">
        <v>55</v>
      </c>
      <c r="CY210" s="12">
        <v>53</v>
      </c>
      <c r="CZ210" s="12">
        <v>58</v>
      </c>
      <c r="DA210" s="12">
        <v>78</v>
      </c>
      <c r="DB210" s="12" t="s">
        <v>78</v>
      </c>
      <c r="DC210" s="12" t="s">
        <v>78</v>
      </c>
      <c r="DD210" s="12" t="s">
        <v>78</v>
      </c>
      <c r="DE210" s="12" t="s">
        <v>78</v>
      </c>
      <c r="DF210" s="12" t="s">
        <v>78</v>
      </c>
      <c r="DG210" s="12" t="s">
        <v>78</v>
      </c>
      <c r="DH210" s="12">
        <v>39</v>
      </c>
      <c r="DI210" s="12">
        <v>45</v>
      </c>
      <c r="DJ210" s="12">
        <v>49</v>
      </c>
      <c r="DK210" s="12">
        <v>54</v>
      </c>
      <c r="DL210" s="12">
        <v>67</v>
      </c>
      <c r="DM210" s="12">
        <v>67</v>
      </c>
      <c r="DN210" s="12">
        <v>47</v>
      </c>
      <c r="DO210" s="12">
        <v>52</v>
      </c>
      <c r="DP210" s="12">
        <v>61</v>
      </c>
      <c r="DQ210" s="12">
        <v>47</v>
      </c>
      <c r="DR210" s="12">
        <v>61</v>
      </c>
      <c r="DS210" s="12">
        <v>48</v>
      </c>
      <c r="DT210" s="12">
        <v>47</v>
      </c>
      <c r="DU210" s="12">
        <v>47</v>
      </c>
      <c r="DV210" s="12">
        <v>49</v>
      </c>
      <c r="DW210" s="12">
        <v>50</v>
      </c>
      <c r="DX210" s="12">
        <v>55</v>
      </c>
      <c r="DY210" s="12">
        <v>58</v>
      </c>
      <c r="DZ210" s="12">
        <v>63</v>
      </c>
      <c r="EA210" s="12">
        <v>69</v>
      </c>
      <c r="EB210" s="12">
        <v>53</v>
      </c>
      <c r="EC210" s="12">
        <v>67</v>
      </c>
      <c r="ED210" s="12">
        <v>68</v>
      </c>
      <c r="EE210" s="12">
        <v>80</v>
      </c>
      <c r="EF210" s="12">
        <v>42</v>
      </c>
      <c r="EG210" s="12">
        <v>52</v>
      </c>
      <c r="EH210" s="12">
        <v>65</v>
      </c>
      <c r="EI210" s="12">
        <v>60</v>
      </c>
      <c r="EJ210" s="12">
        <v>62</v>
      </c>
      <c r="EK210" s="12">
        <v>47</v>
      </c>
      <c r="EL210" s="12">
        <v>43</v>
      </c>
      <c r="EM210" s="12">
        <v>60</v>
      </c>
      <c r="EN210" s="12">
        <v>55</v>
      </c>
      <c r="EO210" s="12">
        <v>49</v>
      </c>
      <c r="EP210" s="12">
        <v>78</v>
      </c>
      <c r="EQ210" s="12">
        <v>79</v>
      </c>
      <c r="ER210" s="12">
        <v>66</v>
      </c>
      <c r="ES210" s="12">
        <v>72</v>
      </c>
      <c r="ET210" s="12">
        <v>82</v>
      </c>
      <c r="EU210" s="12">
        <v>75</v>
      </c>
      <c r="EV210" s="12">
        <v>61</v>
      </c>
      <c r="EW210" s="12">
        <v>50</v>
      </c>
      <c r="EX210" s="12">
        <v>65</v>
      </c>
      <c r="EY210" s="12">
        <v>46</v>
      </c>
      <c r="EZ210" s="12">
        <v>61</v>
      </c>
      <c r="FA210" s="12">
        <v>69</v>
      </c>
      <c r="FB210" s="12">
        <v>50</v>
      </c>
      <c r="FC210" s="12">
        <v>69</v>
      </c>
      <c r="FD210" s="12">
        <v>71</v>
      </c>
      <c r="FE210" s="12">
        <v>50</v>
      </c>
      <c r="FF210" s="12">
        <v>39</v>
      </c>
      <c r="FG210" s="12">
        <v>33</v>
      </c>
      <c r="FH210" s="12">
        <v>53</v>
      </c>
      <c r="FI210" s="12">
        <v>39</v>
      </c>
      <c r="FJ210" s="12">
        <v>51</v>
      </c>
      <c r="FK210" s="12">
        <v>54</v>
      </c>
      <c r="FL210" s="12" t="s">
        <v>78</v>
      </c>
      <c r="FM210" s="12" t="s">
        <v>78</v>
      </c>
      <c r="FN210" s="12">
        <v>42</v>
      </c>
      <c r="FO210" s="12">
        <v>46</v>
      </c>
      <c r="FP210" s="12">
        <v>56</v>
      </c>
      <c r="FQ210" s="12">
        <v>43</v>
      </c>
      <c r="FR210" s="12">
        <v>30</v>
      </c>
      <c r="FS210" s="12">
        <v>32</v>
      </c>
      <c r="FT210" s="12">
        <v>46</v>
      </c>
      <c r="FU210" s="12">
        <v>62</v>
      </c>
      <c r="FV210" s="12">
        <v>56</v>
      </c>
      <c r="FW210" s="12">
        <v>70</v>
      </c>
      <c r="FX210" s="12">
        <v>44</v>
      </c>
      <c r="FY210" s="12">
        <v>30</v>
      </c>
      <c r="FZ210" s="12">
        <v>41</v>
      </c>
      <c r="GA210" s="12">
        <v>46</v>
      </c>
      <c r="GB210" s="12">
        <v>29</v>
      </c>
      <c r="GC210" s="12">
        <v>47</v>
      </c>
      <c r="GD210" s="12">
        <v>21</v>
      </c>
      <c r="GE210" s="12">
        <v>29</v>
      </c>
      <c r="GF210" s="12">
        <v>29</v>
      </c>
      <c r="GG210" s="12">
        <v>51</v>
      </c>
      <c r="GH210" s="12">
        <v>67</v>
      </c>
      <c r="GI210" s="12">
        <v>56</v>
      </c>
      <c r="GJ210" s="12">
        <v>29</v>
      </c>
      <c r="GK210" s="12">
        <v>46</v>
      </c>
      <c r="GL210" s="12">
        <v>47</v>
      </c>
      <c r="GM210" s="12">
        <v>34</v>
      </c>
      <c r="GN210" s="12">
        <v>33</v>
      </c>
      <c r="GO210" s="12">
        <v>19</v>
      </c>
      <c r="GP210" s="12">
        <v>10</v>
      </c>
      <c r="GQ210" s="12">
        <v>31</v>
      </c>
      <c r="GR210" s="12">
        <v>41</v>
      </c>
      <c r="GS210" s="12">
        <v>43</v>
      </c>
      <c r="GT210" s="12">
        <v>50</v>
      </c>
      <c r="GU210" s="12">
        <v>60</v>
      </c>
      <c r="GV210" s="12">
        <v>56</v>
      </c>
      <c r="GW210" s="12">
        <v>27</v>
      </c>
      <c r="GX210" s="12">
        <v>15</v>
      </c>
      <c r="GY210" s="12">
        <v>22</v>
      </c>
      <c r="GZ210" s="12">
        <v>35</v>
      </c>
      <c r="HA210" s="12">
        <v>37</v>
      </c>
      <c r="HB210" s="12">
        <v>18</v>
      </c>
      <c r="HC210" s="12">
        <v>20</v>
      </c>
      <c r="HD210" s="12">
        <v>26</v>
      </c>
      <c r="HE210" s="12">
        <v>11</v>
      </c>
      <c r="HF210" s="12">
        <v>16</v>
      </c>
      <c r="HG210" s="12">
        <v>48</v>
      </c>
      <c r="HH210" s="12">
        <v>23</v>
      </c>
      <c r="HI210" s="12">
        <v>25</v>
      </c>
      <c r="HJ210" s="12">
        <v>26</v>
      </c>
      <c r="HK210" s="12">
        <v>42</v>
      </c>
      <c r="HL210" s="12" t="s">
        <v>78</v>
      </c>
      <c r="HM210" s="12">
        <v>17</v>
      </c>
      <c r="HN210" s="12">
        <v>10</v>
      </c>
      <c r="HO210" s="12">
        <v>14</v>
      </c>
      <c r="HP210" s="12">
        <v>14</v>
      </c>
      <c r="HQ210" s="12">
        <v>23</v>
      </c>
      <c r="HR210" s="12">
        <v>27</v>
      </c>
      <c r="HS210" s="12">
        <v>20</v>
      </c>
      <c r="HT210" s="12">
        <v>43</v>
      </c>
      <c r="HU210" s="12">
        <v>53</v>
      </c>
      <c r="HV210" s="12">
        <v>35</v>
      </c>
      <c r="HW210" s="12">
        <v>27</v>
      </c>
      <c r="HX210" s="12">
        <v>20</v>
      </c>
      <c r="HY210" s="12">
        <v>18</v>
      </c>
      <c r="HZ210" s="12">
        <v>26</v>
      </c>
      <c r="IA210" s="12">
        <v>36</v>
      </c>
      <c r="IB210" s="12">
        <v>38</v>
      </c>
      <c r="IC210" s="12">
        <v>35</v>
      </c>
      <c r="ID210" s="12">
        <v>32</v>
      </c>
      <c r="IE210" s="12">
        <v>21</v>
      </c>
      <c r="IF210" s="12">
        <v>20</v>
      </c>
      <c r="IG210" s="12">
        <v>12</v>
      </c>
      <c r="IH210" s="12">
        <v>24</v>
      </c>
      <c r="II210" s="12">
        <v>32</v>
      </c>
      <c r="IJ210" s="12">
        <v>34</v>
      </c>
      <c r="IK210" s="12">
        <v>29</v>
      </c>
      <c r="IL210" s="12">
        <v>16</v>
      </c>
      <c r="IM210" s="12">
        <v>18</v>
      </c>
      <c r="IN210" s="12">
        <v>23</v>
      </c>
      <c r="IO210" s="12">
        <v>22</v>
      </c>
      <c r="IP210" s="12">
        <v>27</v>
      </c>
      <c r="IQ210" s="17">
        <v>29</v>
      </c>
      <c r="IR210" s="26">
        <f t="shared" si="64"/>
        <v>82</v>
      </c>
    </row>
    <row r="211" spans="1:252" ht="12.75" customHeight="1" x14ac:dyDescent="0.2">
      <c r="A211" s="26">
        <v>2011</v>
      </c>
      <c r="B211" s="26">
        <v>100051003</v>
      </c>
      <c r="C211" s="88">
        <f>INDEX(Sites!$A:$N,MATCH($B211,Sites!$A:$A,0),2)</f>
        <v>38.7791</v>
      </c>
      <c r="D211" s="26" t="str">
        <f>INDEX(Sites!$A:$N,MATCH($B211,Sites!$A:$A,0),4)</f>
        <v>DE</v>
      </c>
      <c r="E211" s="26" t="str">
        <f>INDEX(Sites!$A:$N,MATCH($B211,Sites!$A:$A,0),10)</f>
        <v>0.0</v>
      </c>
      <c r="F211" s="148" t="str">
        <f>INDEX(Sites!$A:$N,MATCH($B211,Sites!$A:$A,0),6)</f>
        <v>Sussex (LEWES)</v>
      </c>
      <c r="G211" s="18">
        <v>41</v>
      </c>
      <c r="H211" s="12">
        <v>45</v>
      </c>
      <c r="I211" s="12">
        <v>40</v>
      </c>
      <c r="J211" s="12">
        <v>45</v>
      </c>
      <c r="K211" s="12">
        <v>45</v>
      </c>
      <c r="L211" s="12">
        <v>43</v>
      </c>
      <c r="M211" s="12">
        <v>47</v>
      </c>
      <c r="N211" s="12">
        <v>44</v>
      </c>
      <c r="O211" s="12">
        <v>45</v>
      </c>
      <c r="P211" s="12">
        <v>44</v>
      </c>
      <c r="Q211" s="12">
        <v>39</v>
      </c>
      <c r="R211" s="12">
        <v>48</v>
      </c>
      <c r="S211" s="12">
        <v>49</v>
      </c>
      <c r="T211" s="12">
        <v>42</v>
      </c>
      <c r="U211" s="12">
        <v>40</v>
      </c>
      <c r="V211" s="12">
        <v>35</v>
      </c>
      <c r="W211" s="12">
        <v>41</v>
      </c>
      <c r="X211" s="12">
        <v>53</v>
      </c>
      <c r="Y211" s="12">
        <v>46</v>
      </c>
      <c r="Z211" s="12">
        <v>43</v>
      </c>
      <c r="AA211" s="12">
        <v>42</v>
      </c>
      <c r="AB211" s="12">
        <v>38</v>
      </c>
      <c r="AC211" s="12">
        <v>44</v>
      </c>
      <c r="AD211" s="12">
        <v>43</v>
      </c>
      <c r="AE211" s="12">
        <v>40</v>
      </c>
      <c r="AF211" s="12">
        <v>49</v>
      </c>
      <c r="AG211" s="12">
        <v>44</v>
      </c>
      <c r="AH211" s="12">
        <v>46</v>
      </c>
      <c r="AI211" s="12">
        <v>46</v>
      </c>
      <c r="AJ211" s="12">
        <v>46</v>
      </c>
      <c r="AK211" s="12">
        <v>49</v>
      </c>
      <c r="AL211" s="12">
        <v>43</v>
      </c>
      <c r="AM211" s="12">
        <v>47</v>
      </c>
      <c r="AN211" s="12">
        <v>54</v>
      </c>
      <c r="AO211" s="12">
        <v>54</v>
      </c>
      <c r="AP211" s="12">
        <v>40</v>
      </c>
      <c r="AQ211" s="12">
        <v>53</v>
      </c>
      <c r="AR211" s="12">
        <v>48</v>
      </c>
      <c r="AS211" s="12">
        <v>50</v>
      </c>
      <c r="AT211" s="12">
        <v>52</v>
      </c>
      <c r="AU211" s="12">
        <v>42</v>
      </c>
      <c r="AV211" s="12">
        <v>41</v>
      </c>
      <c r="AW211" s="12">
        <v>41</v>
      </c>
      <c r="AX211" s="12">
        <v>33</v>
      </c>
      <c r="AY211" s="12">
        <v>50</v>
      </c>
      <c r="AZ211" s="12">
        <v>40</v>
      </c>
      <c r="BA211" s="12">
        <v>44</v>
      </c>
      <c r="BB211" s="12">
        <v>47</v>
      </c>
      <c r="BC211" s="12">
        <v>52</v>
      </c>
      <c r="BD211" s="12">
        <v>48</v>
      </c>
      <c r="BE211" s="12">
        <v>55</v>
      </c>
      <c r="BF211" s="12">
        <v>51</v>
      </c>
      <c r="BG211" s="12">
        <v>45</v>
      </c>
      <c r="BH211" s="12">
        <v>40</v>
      </c>
      <c r="BI211" s="12">
        <v>43</v>
      </c>
      <c r="BJ211" s="12">
        <v>43</v>
      </c>
      <c r="BK211" s="12">
        <v>24</v>
      </c>
      <c r="BL211" s="12">
        <v>23</v>
      </c>
      <c r="BM211" s="12">
        <v>33</v>
      </c>
      <c r="BN211" s="12">
        <v>54</v>
      </c>
      <c r="BO211" s="12">
        <v>40</v>
      </c>
      <c r="BP211" s="12">
        <v>40</v>
      </c>
      <c r="BQ211" s="12">
        <v>44</v>
      </c>
      <c r="BR211" s="12">
        <v>51</v>
      </c>
      <c r="BS211" s="12">
        <v>31</v>
      </c>
      <c r="BT211" s="12">
        <v>51</v>
      </c>
      <c r="BU211" s="12">
        <v>57</v>
      </c>
      <c r="BV211" s="12">
        <v>58</v>
      </c>
      <c r="BW211" s="12">
        <v>55</v>
      </c>
      <c r="BX211" s="12">
        <v>51</v>
      </c>
      <c r="BY211" s="12">
        <v>50</v>
      </c>
      <c r="BZ211" s="12">
        <v>45</v>
      </c>
      <c r="CA211" s="12">
        <v>49</v>
      </c>
      <c r="CB211" s="12">
        <v>40</v>
      </c>
      <c r="CC211" s="12">
        <v>35</v>
      </c>
      <c r="CD211" s="12">
        <v>52</v>
      </c>
      <c r="CE211" s="12">
        <v>46</v>
      </c>
      <c r="CF211" s="12">
        <v>51</v>
      </c>
      <c r="CG211" s="12">
        <v>50</v>
      </c>
      <c r="CH211" s="12">
        <v>47</v>
      </c>
      <c r="CI211" s="12">
        <v>41</v>
      </c>
      <c r="CJ211" s="12">
        <v>52</v>
      </c>
      <c r="CK211" s="12">
        <v>53</v>
      </c>
      <c r="CL211" s="12">
        <v>44</v>
      </c>
      <c r="CM211" s="12">
        <v>53</v>
      </c>
      <c r="CN211" s="12">
        <v>68</v>
      </c>
      <c r="CO211" s="12">
        <v>60</v>
      </c>
      <c r="CP211" s="12">
        <v>41</v>
      </c>
      <c r="CQ211" s="12">
        <v>34</v>
      </c>
      <c r="CR211" s="12">
        <v>38</v>
      </c>
      <c r="CS211" s="12">
        <v>73</v>
      </c>
      <c r="CT211" s="12">
        <v>65</v>
      </c>
      <c r="CU211" s="12">
        <v>66</v>
      </c>
      <c r="CV211" s="12">
        <v>72</v>
      </c>
      <c r="CW211" s="12">
        <v>58</v>
      </c>
      <c r="CX211" s="12">
        <v>57</v>
      </c>
      <c r="CY211" s="12">
        <v>53</v>
      </c>
      <c r="CZ211" s="12">
        <v>61</v>
      </c>
      <c r="DA211" s="12">
        <v>72</v>
      </c>
      <c r="DB211" s="12">
        <v>85</v>
      </c>
      <c r="DC211" s="12">
        <v>83</v>
      </c>
      <c r="DD211" s="12">
        <v>68</v>
      </c>
      <c r="DE211" s="12">
        <v>55</v>
      </c>
      <c r="DF211" s="12">
        <v>56</v>
      </c>
      <c r="DG211" s="12">
        <v>56</v>
      </c>
      <c r="DH211" s="12">
        <v>52</v>
      </c>
      <c r="DI211" s="12">
        <v>50</v>
      </c>
      <c r="DJ211" s="12">
        <v>51</v>
      </c>
      <c r="DK211" s="12">
        <v>58</v>
      </c>
      <c r="DL211" s="12">
        <v>70</v>
      </c>
      <c r="DM211" s="12">
        <v>55</v>
      </c>
      <c r="DN211" s="12">
        <v>46</v>
      </c>
      <c r="DO211" s="12">
        <v>53</v>
      </c>
      <c r="DP211" s="12">
        <v>60</v>
      </c>
      <c r="DQ211" s="12">
        <v>49</v>
      </c>
      <c r="DR211" s="12">
        <v>60</v>
      </c>
      <c r="DS211" s="12">
        <v>59</v>
      </c>
      <c r="DT211" s="12">
        <v>59</v>
      </c>
      <c r="DU211" s="12">
        <v>56</v>
      </c>
      <c r="DV211" s="12">
        <v>61</v>
      </c>
      <c r="DW211" s="12">
        <v>71</v>
      </c>
      <c r="DX211" s="12">
        <v>56</v>
      </c>
      <c r="DY211" s="12">
        <v>70</v>
      </c>
      <c r="DZ211" s="12">
        <v>75</v>
      </c>
      <c r="EA211" s="12">
        <v>66</v>
      </c>
      <c r="EB211" s="12">
        <v>70</v>
      </c>
      <c r="EC211" s="12">
        <v>60</v>
      </c>
      <c r="ED211" s="12">
        <v>55</v>
      </c>
      <c r="EE211" s="12">
        <v>59</v>
      </c>
      <c r="EF211" s="12">
        <v>44</v>
      </c>
      <c r="EG211" s="12">
        <v>65</v>
      </c>
      <c r="EH211" s="12">
        <v>61</v>
      </c>
      <c r="EI211" s="12">
        <v>55</v>
      </c>
      <c r="EJ211" s="12">
        <v>75</v>
      </c>
      <c r="EK211" s="12">
        <v>67</v>
      </c>
      <c r="EL211" s="12">
        <v>40</v>
      </c>
      <c r="EM211" s="12">
        <v>49</v>
      </c>
      <c r="EN211" s="12">
        <v>43</v>
      </c>
      <c r="EO211" s="12">
        <v>44</v>
      </c>
      <c r="EP211" s="12">
        <v>52</v>
      </c>
      <c r="EQ211" s="12">
        <v>64</v>
      </c>
      <c r="ER211" s="12">
        <v>46</v>
      </c>
      <c r="ES211" s="12">
        <v>50</v>
      </c>
      <c r="ET211" s="12">
        <v>74</v>
      </c>
      <c r="EU211" s="12">
        <v>84</v>
      </c>
      <c r="EV211" s="12">
        <v>69</v>
      </c>
      <c r="EW211" s="12">
        <v>56</v>
      </c>
      <c r="EX211" s="12">
        <v>58</v>
      </c>
      <c r="EY211" s="12">
        <v>67</v>
      </c>
      <c r="EZ211" s="12">
        <v>65</v>
      </c>
      <c r="FA211" s="12">
        <v>69</v>
      </c>
      <c r="FB211" s="12">
        <v>62</v>
      </c>
      <c r="FC211" s="12">
        <v>64</v>
      </c>
      <c r="FD211" s="12">
        <v>67</v>
      </c>
      <c r="FE211" s="12">
        <v>70</v>
      </c>
      <c r="FF211" s="12">
        <v>52</v>
      </c>
      <c r="FG211" s="12">
        <v>40</v>
      </c>
      <c r="FH211" s="12">
        <v>50</v>
      </c>
      <c r="FI211" s="12">
        <v>38</v>
      </c>
      <c r="FJ211" s="12">
        <v>58</v>
      </c>
      <c r="FK211" s="12">
        <v>71</v>
      </c>
      <c r="FL211" s="12">
        <v>63</v>
      </c>
      <c r="FM211" s="12">
        <v>61</v>
      </c>
      <c r="FN211" s="12">
        <v>59</v>
      </c>
      <c r="FO211" s="12">
        <v>60</v>
      </c>
      <c r="FP211" s="12">
        <v>57</v>
      </c>
      <c r="FQ211" s="12">
        <v>51</v>
      </c>
      <c r="FR211" s="12">
        <v>44</v>
      </c>
      <c r="FS211" s="12">
        <v>41</v>
      </c>
      <c r="FT211" s="12">
        <v>51</v>
      </c>
      <c r="FU211" s="12">
        <v>48</v>
      </c>
      <c r="FV211" s="12">
        <v>46</v>
      </c>
      <c r="FW211" s="12">
        <v>63</v>
      </c>
      <c r="FX211" s="12">
        <v>49</v>
      </c>
      <c r="FY211" s="12">
        <v>44</v>
      </c>
      <c r="FZ211" s="12">
        <v>42</v>
      </c>
      <c r="GA211" s="12">
        <v>48</v>
      </c>
      <c r="GB211" s="12">
        <v>48</v>
      </c>
      <c r="GC211" s="12">
        <v>40</v>
      </c>
      <c r="GD211" s="12">
        <v>31</v>
      </c>
      <c r="GE211" s="12">
        <v>41</v>
      </c>
      <c r="GF211" s="12">
        <v>41</v>
      </c>
      <c r="GG211" s="12">
        <v>45</v>
      </c>
      <c r="GH211" s="12">
        <v>65</v>
      </c>
      <c r="GI211" s="12">
        <v>59</v>
      </c>
      <c r="GJ211" s="12">
        <v>32</v>
      </c>
      <c r="GK211" s="12">
        <v>44</v>
      </c>
      <c r="GL211" s="12">
        <v>47</v>
      </c>
      <c r="GM211" s="12">
        <v>34</v>
      </c>
      <c r="GN211" s="12">
        <v>47</v>
      </c>
      <c r="GO211" s="12">
        <v>18</v>
      </c>
      <c r="GP211" s="12">
        <v>19</v>
      </c>
      <c r="GQ211" s="12" t="s">
        <v>78</v>
      </c>
      <c r="GR211" s="12">
        <v>44</v>
      </c>
      <c r="GS211" s="12">
        <v>55</v>
      </c>
      <c r="GT211" s="12">
        <v>53</v>
      </c>
      <c r="GU211" s="12">
        <v>53</v>
      </c>
      <c r="GV211" s="12">
        <v>58</v>
      </c>
      <c r="GW211" s="12">
        <v>54</v>
      </c>
      <c r="GX211" s="12">
        <v>26</v>
      </c>
      <c r="GY211" s="12">
        <v>34</v>
      </c>
      <c r="GZ211" s="12">
        <v>40</v>
      </c>
      <c r="HA211" s="12">
        <v>36</v>
      </c>
      <c r="HB211" s="12">
        <v>31</v>
      </c>
      <c r="HC211" s="12">
        <v>32</v>
      </c>
      <c r="HD211" s="12">
        <v>24</v>
      </c>
      <c r="HE211" s="12">
        <v>15</v>
      </c>
      <c r="HF211" s="12">
        <v>20</v>
      </c>
      <c r="HG211" s="12">
        <v>25</v>
      </c>
      <c r="HH211" s="12">
        <v>25</v>
      </c>
      <c r="HI211" s="12">
        <v>28</v>
      </c>
      <c r="HJ211" s="12">
        <v>32</v>
      </c>
      <c r="HK211" s="12">
        <v>46</v>
      </c>
      <c r="HL211" s="12">
        <v>52</v>
      </c>
      <c r="HM211" s="12">
        <v>23</v>
      </c>
      <c r="HN211" s="12">
        <v>18</v>
      </c>
      <c r="HO211" s="12">
        <v>28</v>
      </c>
      <c r="HP211" s="12">
        <v>26</v>
      </c>
      <c r="HQ211" s="12">
        <v>36</v>
      </c>
      <c r="HR211" s="12">
        <v>38</v>
      </c>
      <c r="HS211" s="12">
        <v>38</v>
      </c>
      <c r="HT211" s="12">
        <v>42</v>
      </c>
      <c r="HU211" s="12">
        <v>59</v>
      </c>
      <c r="HV211" s="12">
        <v>46</v>
      </c>
      <c r="HW211" s="12">
        <v>41</v>
      </c>
      <c r="HX211" s="12">
        <v>43</v>
      </c>
      <c r="HY211" s="12">
        <v>37</v>
      </c>
      <c r="HZ211" s="12">
        <v>35</v>
      </c>
      <c r="IA211" s="12">
        <v>41</v>
      </c>
      <c r="IB211" s="12">
        <v>41</v>
      </c>
      <c r="IC211" s="12">
        <v>44</v>
      </c>
      <c r="ID211" s="12">
        <v>49</v>
      </c>
      <c r="IE211" s="12">
        <v>35</v>
      </c>
      <c r="IF211" s="12">
        <v>24</v>
      </c>
      <c r="IG211" s="12">
        <v>22</v>
      </c>
      <c r="IH211" s="12">
        <v>29</v>
      </c>
      <c r="II211" s="12">
        <v>36</v>
      </c>
      <c r="IJ211" s="12">
        <v>44</v>
      </c>
      <c r="IK211" s="12">
        <v>40</v>
      </c>
      <c r="IL211" s="12">
        <v>50</v>
      </c>
      <c r="IM211" s="12">
        <v>45</v>
      </c>
      <c r="IN211" s="12">
        <v>37</v>
      </c>
      <c r="IO211" s="12">
        <v>36</v>
      </c>
      <c r="IP211" s="12">
        <v>31</v>
      </c>
      <c r="IQ211" s="17">
        <v>38</v>
      </c>
      <c r="IR211" s="26">
        <f t="shared" si="64"/>
        <v>85</v>
      </c>
    </row>
    <row r="212" spans="1:252" ht="12.75" customHeight="1" x14ac:dyDescent="0.2">
      <c r="A212" s="26">
        <v>2011</v>
      </c>
      <c r="B212" s="26">
        <v>100051002</v>
      </c>
      <c r="C212" s="88">
        <f>INDEX(Sites!$A:$N,MATCH($B212,Sites!$A:$A,0),2)</f>
        <v>38.6539</v>
      </c>
      <c r="D212" s="26" t="str">
        <f>INDEX(Sites!$A:$N,MATCH($B212,Sites!$A:$A,0),4)</f>
        <v>DE</v>
      </c>
      <c r="E212" s="26" t="str">
        <f>INDEX(Sites!$A:$N,MATCH($B212,Sites!$A:$A,0),10)</f>
        <v>0.0</v>
      </c>
      <c r="F212" s="148" t="str">
        <f>INDEX(Sites!$A:$N,MATCH($B212,Sites!$A:$A,0),6)</f>
        <v>Sussex (SEAFORD)</v>
      </c>
      <c r="G212" s="18">
        <v>39</v>
      </c>
      <c r="H212" s="12">
        <v>41</v>
      </c>
      <c r="I212" s="12">
        <v>39</v>
      </c>
      <c r="J212" s="12">
        <v>42</v>
      </c>
      <c r="K212" s="12">
        <v>43</v>
      </c>
      <c r="L212" s="12">
        <v>41</v>
      </c>
      <c r="M212" s="12">
        <v>45</v>
      </c>
      <c r="N212" s="12">
        <v>39</v>
      </c>
      <c r="O212" s="12">
        <v>42</v>
      </c>
      <c r="P212" s="12">
        <v>42</v>
      </c>
      <c r="Q212" s="12">
        <v>34</v>
      </c>
      <c r="R212" s="12">
        <v>46</v>
      </c>
      <c r="S212" s="12">
        <v>48</v>
      </c>
      <c r="T212" s="12">
        <v>43</v>
      </c>
      <c r="U212" s="12">
        <v>38</v>
      </c>
      <c r="V212" s="12">
        <v>34</v>
      </c>
      <c r="W212" s="12">
        <v>45</v>
      </c>
      <c r="X212" s="12">
        <v>54</v>
      </c>
      <c r="Y212" s="12">
        <v>48</v>
      </c>
      <c r="Z212" s="12">
        <v>42</v>
      </c>
      <c r="AA212" s="12">
        <v>40</v>
      </c>
      <c r="AB212" s="12">
        <v>40</v>
      </c>
      <c r="AC212" s="12">
        <v>40</v>
      </c>
      <c r="AD212" s="12">
        <v>39</v>
      </c>
      <c r="AE212" s="12">
        <v>38</v>
      </c>
      <c r="AF212" s="12">
        <v>45</v>
      </c>
      <c r="AG212" s="12">
        <v>45</v>
      </c>
      <c r="AH212" s="12">
        <v>43</v>
      </c>
      <c r="AI212" s="12">
        <v>45</v>
      </c>
      <c r="AJ212" s="12">
        <v>41</v>
      </c>
      <c r="AK212" s="12">
        <v>43</v>
      </c>
      <c r="AL212" s="12">
        <v>44</v>
      </c>
      <c r="AM212" s="12">
        <v>44</v>
      </c>
      <c r="AN212" s="12">
        <v>53</v>
      </c>
      <c r="AO212" s="12">
        <v>45</v>
      </c>
      <c r="AP212" s="12">
        <v>27</v>
      </c>
      <c r="AQ212" s="12">
        <v>27</v>
      </c>
      <c r="AR212" s="12">
        <v>27</v>
      </c>
      <c r="AS212" s="12">
        <v>26</v>
      </c>
      <c r="AT212" s="12">
        <v>27</v>
      </c>
      <c r="AU212" s="12">
        <v>26</v>
      </c>
      <c r="AV212" s="12">
        <v>39</v>
      </c>
      <c r="AW212" s="12">
        <v>41</v>
      </c>
      <c r="AX212" s="12">
        <v>29</v>
      </c>
      <c r="AY212" s="12">
        <v>50</v>
      </c>
      <c r="AZ212" s="12">
        <v>45</v>
      </c>
      <c r="BA212" s="12">
        <v>45</v>
      </c>
      <c r="BB212" s="12">
        <v>47</v>
      </c>
      <c r="BC212" s="12">
        <v>54</v>
      </c>
      <c r="BD212" s="12">
        <v>49</v>
      </c>
      <c r="BE212" s="12">
        <v>55</v>
      </c>
      <c r="BF212" s="12">
        <v>50</v>
      </c>
      <c r="BG212" s="12">
        <v>44</v>
      </c>
      <c r="BH212" s="12">
        <v>37</v>
      </c>
      <c r="BI212" s="12">
        <v>46</v>
      </c>
      <c r="BJ212" s="12">
        <v>45</v>
      </c>
      <c r="BK212" s="12">
        <v>26</v>
      </c>
      <c r="BL212" s="12">
        <v>25</v>
      </c>
      <c r="BM212" s="12">
        <v>38</v>
      </c>
      <c r="BN212" s="12">
        <v>53</v>
      </c>
      <c r="BO212" s="12">
        <v>37</v>
      </c>
      <c r="BP212" s="12">
        <v>39</v>
      </c>
      <c r="BQ212" s="12">
        <v>52</v>
      </c>
      <c r="BR212" s="12">
        <v>50</v>
      </c>
      <c r="BS212" s="12">
        <v>32</v>
      </c>
      <c r="BT212" s="12">
        <v>49</v>
      </c>
      <c r="BU212" s="12">
        <v>57</v>
      </c>
      <c r="BV212" s="12">
        <v>57</v>
      </c>
      <c r="BW212" s="12">
        <v>52</v>
      </c>
      <c r="BX212" s="12">
        <v>50</v>
      </c>
      <c r="BY212" s="12">
        <v>54</v>
      </c>
      <c r="BZ212" s="12">
        <v>47</v>
      </c>
      <c r="CA212" s="12">
        <v>49</v>
      </c>
      <c r="CB212" s="12">
        <v>45</v>
      </c>
      <c r="CC212" s="12">
        <v>33</v>
      </c>
      <c r="CD212" s="12">
        <v>53</v>
      </c>
      <c r="CE212" s="12">
        <v>47</v>
      </c>
      <c r="CF212" s="12">
        <v>51</v>
      </c>
      <c r="CG212" s="12">
        <v>48</v>
      </c>
      <c r="CH212" s="12">
        <v>49</v>
      </c>
      <c r="CI212" s="12">
        <v>48</v>
      </c>
      <c r="CJ212" s="12">
        <v>53</v>
      </c>
      <c r="CK212" s="12">
        <v>59</v>
      </c>
      <c r="CL212" s="12">
        <v>54</v>
      </c>
      <c r="CM212" s="12">
        <v>56</v>
      </c>
      <c r="CN212" s="12">
        <v>68</v>
      </c>
      <c r="CO212" s="12">
        <v>64</v>
      </c>
      <c r="CP212" s="12">
        <v>47</v>
      </c>
      <c r="CQ212" s="12">
        <v>35</v>
      </c>
      <c r="CR212" s="12">
        <v>37</v>
      </c>
      <c r="CS212" s="12">
        <v>75</v>
      </c>
      <c r="CT212" s="12">
        <v>66</v>
      </c>
      <c r="CU212" s="12">
        <v>70</v>
      </c>
      <c r="CV212" s="12">
        <v>73</v>
      </c>
      <c r="CW212" s="12">
        <v>57</v>
      </c>
      <c r="CX212" s="12">
        <v>64</v>
      </c>
      <c r="CY212" s="12">
        <v>55</v>
      </c>
      <c r="CZ212" s="12">
        <v>66</v>
      </c>
      <c r="DA212" s="12">
        <v>71</v>
      </c>
      <c r="DB212" s="12">
        <v>94</v>
      </c>
      <c r="DC212" s="12">
        <v>76</v>
      </c>
      <c r="DD212" s="12">
        <v>73</v>
      </c>
      <c r="DE212" s="12">
        <v>61</v>
      </c>
      <c r="DF212" s="12">
        <v>56</v>
      </c>
      <c r="DG212" s="12">
        <v>51</v>
      </c>
      <c r="DH212" s="12">
        <v>50</v>
      </c>
      <c r="DI212" s="12">
        <v>50</v>
      </c>
      <c r="DJ212" s="12">
        <v>51</v>
      </c>
      <c r="DK212" s="12">
        <v>58</v>
      </c>
      <c r="DL212" s="12">
        <v>67</v>
      </c>
      <c r="DM212" s="12">
        <v>55</v>
      </c>
      <c r="DN212" s="12">
        <v>41</v>
      </c>
      <c r="DO212" s="12">
        <v>53</v>
      </c>
      <c r="DP212" s="12">
        <v>57</v>
      </c>
      <c r="DQ212" s="12">
        <v>46</v>
      </c>
      <c r="DR212" s="12">
        <v>58</v>
      </c>
      <c r="DS212" s="12">
        <v>54</v>
      </c>
      <c r="DT212" s="12">
        <v>50</v>
      </c>
      <c r="DU212" s="12">
        <v>55</v>
      </c>
      <c r="DV212" s="12">
        <v>71</v>
      </c>
      <c r="DW212" s="12">
        <v>78</v>
      </c>
      <c r="DX212" s="12">
        <v>63</v>
      </c>
      <c r="DY212" s="12">
        <v>69</v>
      </c>
      <c r="DZ212" s="12">
        <v>71</v>
      </c>
      <c r="EA212" s="12">
        <v>64</v>
      </c>
      <c r="EB212" s="12">
        <v>63</v>
      </c>
      <c r="EC212" s="12">
        <v>58</v>
      </c>
      <c r="ED212" s="12">
        <v>53</v>
      </c>
      <c r="EE212" s="12">
        <v>75</v>
      </c>
      <c r="EF212" s="12">
        <v>50</v>
      </c>
      <c r="EG212" s="12">
        <v>59</v>
      </c>
      <c r="EH212" s="12">
        <v>62</v>
      </c>
      <c r="EI212" s="12">
        <v>53</v>
      </c>
      <c r="EJ212" s="12">
        <v>76</v>
      </c>
      <c r="EK212" s="12">
        <v>62</v>
      </c>
      <c r="EL212" s="12">
        <v>44</v>
      </c>
      <c r="EM212" s="12">
        <v>46</v>
      </c>
      <c r="EN212" s="12">
        <v>43</v>
      </c>
      <c r="EO212" s="12">
        <v>41</v>
      </c>
      <c r="EP212" s="12">
        <v>52</v>
      </c>
      <c r="EQ212" s="12">
        <v>63</v>
      </c>
      <c r="ER212" s="12">
        <v>64</v>
      </c>
      <c r="ES212" s="12">
        <v>64</v>
      </c>
      <c r="ET212" s="12">
        <v>72</v>
      </c>
      <c r="EU212" s="12">
        <v>77</v>
      </c>
      <c r="EV212" s="12">
        <v>67</v>
      </c>
      <c r="EW212" s="12">
        <v>59</v>
      </c>
      <c r="EX212" s="12">
        <v>54</v>
      </c>
      <c r="EY212" s="12">
        <v>57</v>
      </c>
      <c r="EZ212" s="12">
        <v>64</v>
      </c>
      <c r="FA212" s="12">
        <v>81</v>
      </c>
      <c r="FB212" s="12">
        <v>60</v>
      </c>
      <c r="FC212" s="12">
        <v>65</v>
      </c>
      <c r="FD212" s="12">
        <v>72</v>
      </c>
      <c r="FE212" s="12">
        <v>65</v>
      </c>
      <c r="FF212" s="12">
        <v>41</v>
      </c>
      <c r="FG212" s="12">
        <v>41</v>
      </c>
      <c r="FH212" s="12">
        <v>45</v>
      </c>
      <c r="FI212" s="12">
        <v>38</v>
      </c>
      <c r="FJ212" s="12">
        <v>56</v>
      </c>
      <c r="FK212" s="12">
        <v>69</v>
      </c>
      <c r="FL212" s="12">
        <v>62</v>
      </c>
      <c r="FM212" s="12">
        <v>60</v>
      </c>
      <c r="FN212" s="12">
        <v>56</v>
      </c>
      <c r="FO212" s="12">
        <v>62</v>
      </c>
      <c r="FP212" s="12">
        <v>51</v>
      </c>
      <c r="FQ212" s="12">
        <v>44</v>
      </c>
      <c r="FR212" s="12">
        <v>46</v>
      </c>
      <c r="FS212" s="12">
        <v>41</v>
      </c>
      <c r="FT212" s="12">
        <v>49</v>
      </c>
      <c r="FU212" s="12">
        <v>48</v>
      </c>
      <c r="FV212" s="12">
        <v>50</v>
      </c>
      <c r="FW212" s="12">
        <v>58</v>
      </c>
      <c r="FX212" s="12">
        <v>51</v>
      </c>
      <c r="FY212" s="12">
        <v>41</v>
      </c>
      <c r="FZ212" s="12">
        <v>41</v>
      </c>
      <c r="GA212" s="12">
        <v>52</v>
      </c>
      <c r="GB212" s="12">
        <v>46</v>
      </c>
      <c r="GC212" s="12">
        <v>30</v>
      </c>
      <c r="GD212" s="12">
        <v>30</v>
      </c>
      <c r="GE212" s="12">
        <v>43</v>
      </c>
      <c r="GF212" s="12">
        <v>35</v>
      </c>
      <c r="GG212" s="12">
        <v>40</v>
      </c>
      <c r="GH212" s="12">
        <v>60</v>
      </c>
      <c r="GI212" s="12">
        <v>49</v>
      </c>
      <c r="GJ212" s="12">
        <v>35</v>
      </c>
      <c r="GK212" s="12">
        <v>47</v>
      </c>
      <c r="GL212" s="12">
        <v>49</v>
      </c>
      <c r="GM212" s="12">
        <v>39</v>
      </c>
      <c r="GN212" s="12">
        <v>38</v>
      </c>
      <c r="GO212" s="12">
        <v>19</v>
      </c>
      <c r="GP212" s="12">
        <v>13</v>
      </c>
      <c r="GQ212" s="12">
        <v>25</v>
      </c>
      <c r="GR212" s="12">
        <v>48</v>
      </c>
      <c r="GS212" s="12">
        <v>49</v>
      </c>
      <c r="GT212" s="12">
        <v>51</v>
      </c>
      <c r="GU212" s="12">
        <v>52</v>
      </c>
      <c r="GV212" s="12">
        <v>53</v>
      </c>
      <c r="GW212" s="12">
        <v>52</v>
      </c>
      <c r="GX212" s="12">
        <v>25</v>
      </c>
      <c r="GY212" s="12">
        <v>24</v>
      </c>
      <c r="GZ212" s="12">
        <v>33</v>
      </c>
      <c r="HA212" s="12">
        <v>36</v>
      </c>
      <c r="HB212" s="12">
        <v>31</v>
      </c>
      <c r="HC212" s="12">
        <v>30</v>
      </c>
      <c r="HD212" s="12">
        <v>27</v>
      </c>
      <c r="HE212" s="12">
        <v>12</v>
      </c>
      <c r="HF212" s="12">
        <v>18</v>
      </c>
      <c r="HG212" s="12">
        <v>26</v>
      </c>
      <c r="HH212" s="12">
        <v>25</v>
      </c>
      <c r="HI212" s="12">
        <v>23</v>
      </c>
      <c r="HJ212" s="12">
        <v>33</v>
      </c>
      <c r="HK212" s="12">
        <v>46</v>
      </c>
      <c r="HL212" s="12">
        <v>50</v>
      </c>
      <c r="HM212" s="12">
        <v>19</v>
      </c>
      <c r="HN212" s="12">
        <v>18</v>
      </c>
      <c r="HO212" s="12">
        <v>24</v>
      </c>
      <c r="HP212" s="12">
        <v>26</v>
      </c>
      <c r="HQ212" s="12">
        <v>35</v>
      </c>
      <c r="HR212" s="12">
        <v>38</v>
      </c>
      <c r="HS212" s="12">
        <v>40</v>
      </c>
      <c r="HT212" s="12">
        <v>46</v>
      </c>
      <c r="HU212" s="12">
        <v>58</v>
      </c>
      <c r="HV212" s="12">
        <v>50</v>
      </c>
      <c r="HW212" s="12">
        <v>39</v>
      </c>
      <c r="HX212" s="12">
        <v>39</v>
      </c>
      <c r="HY212" s="12">
        <v>29</v>
      </c>
      <c r="HZ212" s="12">
        <v>35</v>
      </c>
      <c r="IA212" s="12">
        <v>39</v>
      </c>
      <c r="IB212" s="12">
        <v>40</v>
      </c>
      <c r="IC212" s="12">
        <v>44</v>
      </c>
      <c r="ID212" s="12">
        <v>48</v>
      </c>
      <c r="IE212" s="12">
        <v>30</v>
      </c>
      <c r="IF212" s="12">
        <v>23</v>
      </c>
      <c r="IG212" s="12">
        <v>21</v>
      </c>
      <c r="IH212" s="12">
        <v>29</v>
      </c>
      <c r="II212" s="12">
        <v>36</v>
      </c>
      <c r="IJ212" s="12">
        <v>40</v>
      </c>
      <c r="IK212" s="12">
        <v>38</v>
      </c>
      <c r="IL212" s="12">
        <v>47</v>
      </c>
      <c r="IM212" s="12">
        <v>43</v>
      </c>
      <c r="IN212" s="12">
        <v>29</v>
      </c>
      <c r="IO212" s="12">
        <v>30</v>
      </c>
      <c r="IP212" s="12">
        <v>29</v>
      </c>
      <c r="IQ212" s="17">
        <v>34</v>
      </c>
      <c r="IR212" s="26">
        <f t="shared" si="64"/>
        <v>94</v>
      </c>
    </row>
    <row r="213" spans="1:252" ht="12.75" customHeight="1" x14ac:dyDescent="0.2">
      <c r="A213" s="26">
        <v>2011</v>
      </c>
      <c r="B213" s="26">
        <v>240150003</v>
      </c>
      <c r="C213" s="88">
        <f>INDEX(Sites!$A:$N,MATCH($B213,Sites!$A:$A,0),2)</f>
        <v>39.701444000000002</v>
      </c>
      <c r="D213" s="26" t="str">
        <f>INDEX(Sites!$A:$N,MATCH($B213,Sites!$A:$A,0),4)</f>
        <v>MD</v>
      </c>
      <c r="E213" s="26" t="str">
        <f>INDEX(Sites!$A:$N,MATCH($B213,Sites!$A:$A,0),10)</f>
        <v>128.0</v>
      </c>
      <c r="F213" s="148" t="str">
        <f>INDEX(Sites!$A:$N,MATCH($B213,Sites!$A:$A,0),6)</f>
        <v>Cecil (Fair Hill)</v>
      </c>
      <c r="G213" s="18" t="s">
        <v>78</v>
      </c>
      <c r="H213" s="12" t="s">
        <v>78</v>
      </c>
      <c r="I213" s="12" t="s">
        <v>78</v>
      </c>
      <c r="J213" s="12" t="s">
        <v>78</v>
      </c>
      <c r="K213" s="12" t="s">
        <v>78</v>
      </c>
      <c r="L213" s="12" t="s">
        <v>78</v>
      </c>
      <c r="M213" s="12" t="s">
        <v>78</v>
      </c>
      <c r="N213" s="12" t="s">
        <v>78</v>
      </c>
      <c r="O213" s="12" t="s">
        <v>78</v>
      </c>
      <c r="P213" s="12" t="s">
        <v>78</v>
      </c>
      <c r="Q213" s="12" t="s">
        <v>78</v>
      </c>
      <c r="R213" s="12" t="s">
        <v>78</v>
      </c>
      <c r="S213" s="12" t="s">
        <v>78</v>
      </c>
      <c r="T213" s="12" t="s">
        <v>78</v>
      </c>
      <c r="U213" s="12" t="s">
        <v>78</v>
      </c>
      <c r="V213" s="12" t="s">
        <v>78</v>
      </c>
      <c r="W213" s="12" t="s">
        <v>78</v>
      </c>
      <c r="X213" s="12" t="s">
        <v>78</v>
      </c>
      <c r="Y213" s="12" t="s">
        <v>78</v>
      </c>
      <c r="Z213" s="12" t="s">
        <v>78</v>
      </c>
      <c r="AA213" s="12" t="s">
        <v>78</v>
      </c>
      <c r="AB213" s="12" t="s">
        <v>78</v>
      </c>
      <c r="AC213" s="12" t="s">
        <v>78</v>
      </c>
      <c r="AD213" s="12" t="s">
        <v>78</v>
      </c>
      <c r="AE213" s="12" t="s">
        <v>78</v>
      </c>
      <c r="AF213" s="12" t="s">
        <v>78</v>
      </c>
      <c r="AG213" s="12" t="s">
        <v>78</v>
      </c>
      <c r="AH213" s="12" t="s">
        <v>78</v>
      </c>
      <c r="AI213" s="12" t="s">
        <v>78</v>
      </c>
      <c r="AJ213" s="12" t="s">
        <v>78</v>
      </c>
      <c r="AK213" s="12" t="s">
        <v>78</v>
      </c>
      <c r="AL213" s="12">
        <v>41</v>
      </c>
      <c r="AM213" s="12">
        <v>48</v>
      </c>
      <c r="AN213" s="12">
        <v>51</v>
      </c>
      <c r="AO213" s="12">
        <v>56</v>
      </c>
      <c r="AP213" s="12">
        <v>39</v>
      </c>
      <c r="AQ213" s="12">
        <v>49</v>
      </c>
      <c r="AR213" s="12">
        <v>32</v>
      </c>
      <c r="AS213" s="12" t="s">
        <v>78</v>
      </c>
      <c r="AT213" s="12">
        <v>48</v>
      </c>
      <c r="AU213" s="12">
        <v>39</v>
      </c>
      <c r="AV213" s="12">
        <v>45</v>
      </c>
      <c r="AW213" s="12">
        <v>39</v>
      </c>
      <c r="AX213" s="12">
        <v>38</v>
      </c>
      <c r="AY213" s="12">
        <v>52</v>
      </c>
      <c r="AZ213" s="12">
        <v>44</v>
      </c>
      <c r="BA213" s="12">
        <v>47</v>
      </c>
      <c r="BB213" s="12">
        <v>48</v>
      </c>
      <c r="BC213" s="12">
        <v>45</v>
      </c>
      <c r="BD213" s="12">
        <v>36</v>
      </c>
      <c r="BE213" s="12">
        <v>54</v>
      </c>
      <c r="BF213" s="12">
        <v>49</v>
      </c>
      <c r="BG213" s="12">
        <v>40</v>
      </c>
      <c r="BH213" s="12">
        <v>34</v>
      </c>
      <c r="BI213" s="12">
        <v>48</v>
      </c>
      <c r="BJ213" s="12">
        <v>48</v>
      </c>
      <c r="BK213" s="12">
        <v>32</v>
      </c>
      <c r="BL213" s="12">
        <v>28</v>
      </c>
      <c r="BM213" s="12">
        <v>44</v>
      </c>
      <c r="BN213" s="12">
        <v>45</v>
      </c>
      <c r="BO213" s="12">
        <v>37</v>
      </c>
      <c r="BP213" s="12">
        <v>37</v>
      </c>
      <c r="BQ213" s="12">
        <v>44</v>
      </c>
      <c r="BR213" s="12">
        <v>52</v>
      </c>
      <c r="BS213" s="12">
        <v>32</v>
      </c>
      <c r="BT213" s="12">
        <v>47</v>
      </c>
      <c r="BU213" s="12">
        <v>58</v>
      </c>
      <c r="BV213" s="12">
        <v>50</v>
      </c>
      <c r="BW213" s="12">
        <v>51</v>
      </c>
      <c r="BX213" s="12">
        <v>44</v>
      </c>
      <c r="BY213" s="12">
        <v>51</v>
      </c>
      <c r="BZ213" s="12">
        <v>50</v>
      </c>
      <c r="CA213" s="12">
        <v>58</v>
      </c>
      <c r="CB213" s="12">
        <v>42</v>
      </c>
      <c r="CC213" s="12">
        <v>32</v>
      </c>
      <c r="CD213" s="12">
        <v>47</v>
      </c>
      <c r="CE213" s="12">
        <v>53</v>
      </c>
      <c r="CF213" s="12">
        <v>46</v>
      </c>
      <c r="CG213" s="12">
        <v>42</v>
      </c>
      <c r="CH213" s="12">
        <v>38</v>
      </c>
      <c r="CI213" s="12">
        <v>36</v>
      </c>
      <c r="CJ213" s="12">
        <v>44</v>
      </c>
      <c r="CK213" s="12">
        <v>51</v>
      </c>
      <c r="CL213" s="12">
        <v>54</v>
      </c>
      <c r="CM213" s="12">
        <v>48</v>
      </c>
      <c r="CN213" s="12">
        <v>66</v>
      </c>
      <c r="CO213" s="12">
        <v>63</v>
      </c>
      <c r="CP213" s="12">
        <v>54</v>
      </c>
      <c r="CQ213" s="12">
        <v>40</v>
      </c>
      <c r="CR213" s="12">
        <v>46</v>
      </c>
      <c r="CS213" s="12">
        <v>63</v>
      </c>
      <c r="CT213" s="12">
        <v>65</v>
      </c>
      <c r="CU213" s="12">
        <v>92</v>
      </c>
      <c r="CV213" s="12">
        <v>57</v>
      </c>
      <c r="CW213" s="12">
        <v>50</v>
      </c>
      <c r="CX213" s="12">
        <v>55</v>
      </c>
      <c r="CY213" s="12">
        <v>54</v>
      </c>
      <c r="CZ213" s="12">
        <v>59</v>
      </c>
      <c r="DA213" s="12">
        <v>89</v>
      </c>
      <c r="DB213" s="12">
        <v>94</v>
      </c>
      <c r="DC213" s="12">
        <v>96</v>
      </c>
      <c r="DD213" s="12">
        <v>76</v>
      </c>
      <c r="DE213" s="12">
        <v>55</v>
      </c>
      <c r="DF213" s="12">
        <v>58</v>
      </c>
      <c r="DG213" s="12">
        <v>39</v>
      </c>
      <c r="DH213" s="12">
        <v>41</v>
      </c>
      <c r="DI213" s="12">
        <v>45</v>
      </c>
      <c r="DJ213" s="12">
        <v>43</v>
      </c>
      <c r="DK213" s="12" t="s">
        <v>78</v>
      </c>
      <c r="DL213" s="12">
        <v>65</v>
      </c>
      <c r="DM213" s="12">
        <v>50</v>
      </c>
      <c r="DN213" s="12">
        <v>50</v>
      </c>
      <c r="DO213" s="12">
        <v>55</v>
      </c>
      <c r="DP213" s="12">
        <v>56</v>
      </c>
      <c r="DQ213" s="12" t="s">
        <v>78</v>
      </c>
      <c r="DR213" s="12">
        <v>56</v>
      </c>
      <c r="DS213" s="12">
        <v>45</v>
      </c>
      <c r="DT213" s="12">
        <v>43</v>
      </c>
      <c r="DU213" s="12">
        <v>44</v>
      </c>
      <c r="DV213" s="12">
        <v>52</v>
      </c>
      <c r="DW213" s="12">
        <v>55</v>
      </c>
      <c r="DX213" s="12">
        <v>59</v>
      </c>
      <c r="DY213" s="12">
        <v>66</v>
      </c>
      <c r="DZ213" s="12">
        <v>68</v>
      </c>
      <c r="EA213" s="12">
        <v>72</v>
      </c>
      <c r="EB213" s="12">
        <v>50</v>
      </c>
      <c r="EC213" s="12">
        <v>57</v>
      </c>
      <c r="ED213" s="12">
        <v>73</v>
      </c>
      <c r="EE213" s="12">
        <v>68</v>
      </c>
      <c r="EF213" s="12">
        <v>48</v>
      </c>
      <c r="EG213" s="12">
        <v>55</v>
      </c>
      <c r="EH213" s="12">
        <v>65</v>
      </c>
      <c r="EI213" s="12">
        <v>68</v>
      </c>
      <c r="EJ213" s="12">
        <v>65</v>
      </c>
      <c r="EK213" s="12">
        <v>49</v>
      </c>
      <c r="EL213" s="12">
        <v>48</v>
      </c>
      <c r="EM213" s="12">
        <v>69</v>
      </c>
      <c r="EN213" s="12">
        <v>51</v>
      </c>
      <c r="EO213" s="12">
        <v>55</v>
      </c>
      <c r="EP213" s="12">
        <v>86</v>
      </c>
      <c r="EQ213" s="12">
        <v>68</v>
      </c>
      <c r="ER213" s="12">
        <v>66</v>
      </c>
      <c r="ES213" s="12">
        <v>67</v>
      </c>
      <c r="ET213" s="12">
        <v>88</v>
      </c>
      <c r="EU213" s="12">
        <v>75</v>
      </c>
      <c r="EV213" s="12">
        <v>60</v>
      </c>
      <c r="EW213" s="12">
        <v>51</v>
      </c>
      <c r="EX213" s="12">
        <v>71</v>
      </c>
      <c r="EY213" s="12">
        <v>47</v>
      </c>
      <c r="EZ213" s="12">
        <v>59</v>
      </c>
      <c r="FA213" s="12">
        <v>70</v>
      </c>
      <c r="FB213" s="12">
        <v>48</v>
      </c>
      <c r="FC213" s="12">
        <v>64</v>
      </c>
      <c r="FD213" s="12">
        <v>76</v>
      </c>
      <c r="FE213" s="12">
        <v>52</v>
      </c>
      <c r="FF213" s="12">
        <v>39</v>
      </c>
      <c r="FG213" s="12">
        <v>34</v>
      </c>
      <c r="FH213" s="12">
        <v>53</v>
      </c>
      <c r="FI213" s="12">
        <v>39</v>
      </c>
      <c r="FJ213" s="12">
        <v>51</v>
      </c>
      <c r="FK213" s="12">
        <v>62</v>
      </c>
      <c r="FL213" s="12">
        <v>50</v>
      </c>
      <c r="FM213" s="12">
        <v>52</v>
      </c>
      <c r="FN213" s="12">
        <v>46</v>
      </c>
      <c r="FO213" s="12">
        <v>45</v>
      </c>
      <c r="FP213" s="12">
        <v>52</v>
      </c>
      <c r="FQ213" s="12">
        <v>44</v>
      </c>
      <c r="FR213" s="12">
        <v>36</v>
      </c>
      <c r="FS213" s="12">
        <v>38</v>
      </c>
      <c r="FT213" s="12">
        <v>47</v>
      </c>
      <c r="FU213" s="12">
        <v>70</v>
      </c>
      <c r="FV213" s="12">
        <v>58</v>
      </c>
      <c r="FW213" s="12">
        <v>68</v>
      </c>
      <c r="FX213" s="12">
        <v>46</v>
      </c>
      <c r="FY213" s="12">
        <v>34</v>
      </c>
      <c r="FZ213" s="12">
        <v>45</v>
      </c>
      <c r="GA213" s="12">
        <v>51</v>
      </c>
      <c r="GB213" s="12">
        <v>37</v>
      </c>
      <c r="GC213" s="12">
        <v>64</v>
      </c>
      <c r="GD213" s="12">
        <v>25</v>
      </c>
      <c r="GE213" s="12">
        <v>33</v>
      </c>
      <c r="GF213" s="12">
        <v>32</v>
      </c>
      <c r="GG213" s="12">
        <v>43</v>
      </c>
      <c r="GH213" s="12">
        <v>60</v>
      </c>
      <c r="GI213" s="12">
        <v>63</v>
      </c>
      <c r="GJ213" s="12">
        <v>29</v>
      </c>
      <c r="GK213" s="12">
        <v>55</v>
      </c>
      <c r="GL213" s="12">
        <v>50</v>
      </c>
      <c r="GM213" s="12">
        <v>37</v>
      </c>
      <c r="GN213" s="12">
        <v>40</v>
      </c>
      <c r="GO213" s="12">
        <v>26</v>
      </c>
      <c r="GP213" s="12">
        <v>17</v>
      </c>
      <c r="GQ213" s="12">
        <v>27</v>
      </c>
      <c r="GR213" s="12">
        <v>43</v>
      </c>
      <c r="GS213" s="12">
        <v>40</v>
      </c>
      <c r="GT213" s="12">
        <v>53</v>
      </c>
      <c r="GU213" s="12">
        <v>68</v>
      </c>
      <c r="GV213" s="12">
        <v>61</v>
      </c>
      <c r="GW213" s="12">
        <v>32</v>
      </c>
      <c r="GX213" s="12">
        <v>22</v>
      </c>
      <c r="GY213" s="12">
        <v>15</v>
      </c>
      <c r="GZ213" s="12">
        <v>36</v>
      </c>
      <c r="HA213" s="12">
        <v>37</v>
      </c>
      <c r="HB213" s="12">
        <v>20</v>
      </c>
      <c r="HC213" s="12">
        <v>26</v>
      </c>
      <c r="HD213" s="12">
        <v>32</v>
      </c>
      <c r="HE213" s="12">
        <v>15</v>
      </c>
      <c r="HF213" s="12">
        <v>19</v>
      </c>
      <c r="HG213" s="12">
        <v>37</v>
      </c>
      <c r="HH213" s="12">
        <v>26</v>
      </c>
      <c r="HI213" s="12" t="s">
        <v>78</v>
      </c>
      <c r="HJ213" s="12">
        <v>28</v>
      </c>
      <c r="HK213" s="12">
        <v>41</v>
      </c>
      <c r="HL213" s="12">
        <v>35</v>
      </c>
      <c r="HM213" s="12">
        <v>17</v>
      </c>
      <c r="HN213" s="12">
        <v>12</v>
      </c>
      <c r="HO213" s="12">
        <v>19</v>
      </c>
      <c r="HP213" s="12">
        <v>20</v>
      </c>
      <c r="HQ213" s="12">
        <v>29</v>
      </c>
      <c r="HR213" s="12">
        <v>32</v>
      </c>
      <c r="HS213" s="12">
        <v>27</v>
      </c>
      <c r="HT213" s="12">
        <v>44</v>
      </c>
      <c r="HU213" s="12">
        <v>51</v>
      </c>
      <c r="HV213" s="12">
        <v>37</v>
      </c>
      <c r="HW213" s="12">
        <v>32</v>
      </c>
      <c r="HX213" s="12">
        <v>23</v>
      </c>
      <c r="HY213" s="12">
        <v>22</v>
      </c>
      <c r="HZ213" s="12">
        <v>31</v>
      </c>
      <c r="IA213" s="12">
        <v>36</v>
      </c>
      <c r="IB213" s="12">
        <v>39</v>
      </c>
      <c r="IC213" s="12">
        <v>40</v>
      </c>
      <c r="ID213" s="12">
        <v>38</v>
      </c>
      <c r="IE213" s="12">
        <v>27</v>
      </c>
      <c r="IF213" s="12">
        <v>20</v>
      </c>
      <c r="IG213" s="12">
        <v>15</v>
      </c>
      <c r="IH213" s="12">
        <v>26</v>
      </c>
      <c r="II213" s="12">
        <v>33</v>
      </c>
      <c r="IJ213" s="12">
        <v>37</v>
      </c>
      <c r="IK213" s="12">
        <v>35</v>
      </c>
      <c r="IL213" s="12">
        <v>21</v>
      </c>
      <c r="IM213" s="12">
        <v>22</v>
      </c>
      <c r="IN213" s="12">
        <v>26</v>
      </c>
      <c r="IO213" s="12">
        <v>25</v>
      </c>
      <c r="IP213" s="12">
        <v>28</v>
      </c>
      <c r="IQ213" s="17">
        <v>31</v>
      </c>
      <c r="IR213" s="26">
        <f t="shared" si="64"/>
        <v>96</v>
      </c>
    </row>
    <row r="214" spans="1:252" ht="12.75" customHeight="1" x14ac:dyDescent="0.2">
      <c r="A214" s="26">
        <v>2011</v>
      </c>
      <c r="B214" s="26">
        <v>340071001</v>
      </c>
      <c r="C214" s="88">
        <f>INDEX(Sites!$A:$N,MATCH($B214,Sites!$A:$A,0),2)</f>
        <v>39.684249999999999</v>
      </c>
      <c r="D214" s="26" t="str">
        <f>INDEX(Sites!$A:$N,MATCH($B214,Sites!$A:$A,0),4)</f>
        <v>NJ</v>
      </c>
      <c r="E214" s="26" t="str">
        <f>INDEX(Sites!$A:$N,MATCH($B214,Sites!$A:$A,0),10)</f>
        <v>33.0</v>
      </c>
      <c r="F214" s="26" t="str">
        <f>INDEX(Sites!$A:$N,MATCH($B214,Sites!$A:$A,0),6)</f>
        <v>Ancora State Hospital</v>
      </c>
      <c r="G214" s="18">
        <v>42</v>
      </c>
      <c r="H214" s="12">
        <v>42</v>
      </c>
      <c r="I214" s="12">
        <v>40</v>
      </c>
      <c r="J214" s="12">
        <v>43</v>
      </c>
      <c r="K214" s="12">
        <v>45</v>
      </c>
      <c r="L214" s="12">
        <v>41</v>
      </c>
      <c r="M214" s="12">
        <v>45</v>
      </c>
      <c r="N214" s="12">
        <v>37</v>
      </c>
      <c r="O214" s="12">
        <v>40</v>
      </c>
      <c r="P214" s="12">
        <v>42</v>
      </c>
      <c r="Q214" s="12">
        <v>36</v>
      </c>
      <c r="R214" s="12">
        <v>46</v>
      </c>
      <c r="S214" s="12">
        <v>44</v>
      </c>
      <c r="T214" s="12">
        <v>34</v>
      </c>
      <c r="U214" s="12">
        <v>39</v>
      </c>
      <c r="V214" s="12">
        <v>34</v>
      </c>
      <c r="W214" s="12">
        <v>49</v>
      </c>
      <c r="X214" s="12">
        <v>55</v>
      </c>
      <c r="Y214" s="12">
        <v>46</v>
      </c>
      <c r="Z214" s="12">
        <v>44</v>
      </c>
      <c r="AA214" s="12">
        <v>40</v>
      </c>
      <c r="AB214" s="12">
        <v>39</v>
      </c>
      <c r="AC214" s="12">
        <v>39</v>
      </c>
      <c r="AD214" s="12">
        <v>40</v>
      </c>
      <c r="AE214" s="12">
        <v>41</v>
      </c>
      <c r="AF214" s="12">
        <v>48</v>
      </c>
      <c r="AG214" s="12">
        <v>43</v>
      </c>
      <c r="AH214" s="12">
        <v>43</v>
      </c>
      <c r="AI214" s="12">
        <v>46</v>
      </c>
      <c r="AJ214" s="12">
        <v>46</v>
      </c>
      <c r="AK214" s="12">
        <v>43</v>
      </c>
      <c r="AL214" s="12">
        <v>40</v>
      </c>
      <c r="AM214" s="12">
        <v>51</v>
      </c>
      <c r="AN214" s="12">
        <v>54</v>
      </c>
      <c r="AO214" s="12">
        <v>57</v>
      </c>
      <c r="AP214" s="12">
        <v>40</v>
      </c>
      <c r="AQ214" s="12">
        <v>52</v>
      </c>
      <c r="AR214" s="12">
        <v>42</v>
      </c>
      <c r="AS214" s="12">
        <v>46</v>
      </c>
      <c r="AT214" s="12">
        <v>53</v>
      </c>
      <c r="AU214" s="12">
        <v>50</v>
      </c>
      <c r="AV214" s="12">
        <v>44</v>
      </c>
      <c r="AW214" s="12">
        <v>40</v>
      </c>
      <c r="AX214" s="12">
        <v>39</v>
      </c>
      <c r="AY214" s="12">
        <v>50</v>
      </c>
      <c r="AZ214" s="12">
        <v>39</v>
      </c>
      <c r="BA214" s="12">
        <v>51</v>
      </c>
      <c r="BB214" s="12">
        <v>50</v>
      </c>
      <c r="BC214" s="12">
        <v>52</v>
      </c>
      <c r="BD214" s="12">
        <v>36</v>
      </c>
      <c r="BE214" s="12">
        <v>59</v>
      </c>
      <c r="BF214" s="12">
        <v>53</v>
      </c>
      <c r="BG214" s="12">
        <v>43</v>
      </c>
      <c r="BH214" s="12">
        <v>41</v>
      </c>
      <c r="BI214" s="12">
        <v>48</v>
      </c>
      <c r="BJ214" s="12">
        <v>53</v>
      </c>
      <c r="BK214" s="12">
        <v>29</v>
      </c>
      <c r="BL214" s="12">
        <v>28</v>
      </c>
      <c r="BM214" s="12">
        <v>36</v>
      </c>
      <c r="BN214" s="12">
        <v>52</v>
      </c>
      <c r="BO214" s="12">
        <v>39</v>
      </c>
      <c r="BP214" s="12">
        <v>50</v>
      </c>
      <c r="BQ214" s="12">
        <v>47</v>
      </c>
      <c r="BR214" s="12">
        <v>54</v>
      </c>
      <c r="BS214" s="12">
        <v>29</v>
      </c>
      <c r="BT214" s="12">
        <v>46</v>
      </c>
      <c r="BU214" s="12">
        <v>59</v>
      </c>
      <c r="BV214" s="12">
        <v>55</v>
      </c>
      <c r="BW214" s="12">
        <v>58</v>
      </c>
      <c r="BX214" s="12">
        <v>48</v>
      </c>
      <c r="BY214" s="12">
        <v>51</v>
      </c>
      <c r="BZ214" s="12">
        <v>46</v>
      </c>
      <c r="CA214" s="12">
        <v>53</v>
      </c>
      <c r="CB214" s="12">
        <v>46</v>
      </c>
      <c r="CC214" s="12">
        <v>31</v>
      </c>
      <c r="CD214" s="12">
        <v>50</v>
      </c>
      <c r="CE214" s="12">
        <v>41</v>
      </c>
      <c r="CF214" s="12">
        <v>49</v>
      </c>
      <c r="CG214" s="12">
        <v>45</v>
      </c>
      <c r="CH214" s="12">
        <v>49</v>
      </c>
      <c r="CI214" s="12">
        <v>39</v>
      </c>
      <c r="CJ214" s="12">
        <v>59</v>
      </c>
      <c r="CK214" s="12">
        <v>47</v>
      </c>
      <c r="CL214" s="12">
        <v>43</v>
      </c>
      <c r="CM214" s="12">
        <v>61</v>
      </c>
      <c r="CN214" s="12">
        <v>61</v>
      </c>
      <c r="CO214" s="12">
        <v>60</v>
      </c>
      <c r="CP214" s="12">
        <v>52</v>
      </c>
      <c r="CQ214" s="12">
        <v>43</v>
      </c>
      <c r="CR214" s="12">
        <v>44</v>
      </c>
      <c r="CS214" s="12">
        <v>71</v>
      </c>
      <c r="CT214" s="12">
        <v>72</v>
      </c>
      <c r="CU214" s="12">
        <v>74</v>
      </c>
      <c r="CV214" s="12">
        <v>63</v>
      </c>
      <c r="CW214" s="12">
        <v>55</v>
      </c>
      <c r="CX214" s="12">
        <v>55</v>
      </c>
      <c r="CY214" s="12">
        <v>55</v>
      </c>
      <c r="CZ214" s="12">
        <v>64</v>
      </c>
      <c r="DA214" s="12">
        <v>82</v>
      </c>
      <c r="DB214" s="12">
        <v>97</v>
      </c>
      <c r="DC214" s="12">
        <v>96</v>
      </c>
      <c r="DD214" s="12">
        <v>72</v>
      </c>
      <c r="DE214" s="12">
        <v>45</v>
      </c>
      <c r="DF214" s="12">
        <v>44</v>
      </c>
      <c r="DG214" s="12">
        <v>48</v>
      </c>
      <c r="DH214" s="12">
        <v>39</v>
      </c>
      <c r="DI214" s="12">
        <v>55</v>
      </c>
      <c r="DJ214" s="12">
        <v>56</v>
      </c>
      <c r="DK214" s="12">
        <v>62</v>
      </c>
      <c r="DL214" s="12">
        <v>73</v>
      </c>
      <c r="DM214" s="12">
        <v>50</v>
      </c>
      <c r="DN214" s="12">
        <v>46</v>
      </c>
      <c r="DO214" s="12">
        <v>55</v>
      </c>
      <c r="DP214" s="12">
        <v>56</v>
      </c>
      <c r="DQ214" s="12">
        <v>58</v>
      </c>
      <c r="DR214" s="12">
        <v>63</v>
      </c>
      <c r="DS214" s="12">
        <v>55</v>
      </c>
      <c r="DT214" s="12">
        <v>51</v>
      </c>
      <c r="DU214" s="12">
        <v>49</v>
      </c>
      <c r="DV214" s="12">
        <v>47</v>
      </c>
      <c r="DW214" s="12">
        <v>63</v>
      </c>
      <c r="DX214" s="12">
        <v>64</v>
      </c>
      <c r="DY214" s="12">
        <v>66</v>
      </c>
      <c r="DZ214" s="12">
        <v>67</v>
      </c>
      <c r="EA214" s="12">
        <v>60</v>
      </c>
      <c r="EB214" s="12">
        <v>63</v>
      </c>
      <c r="EC214" s="12">
        <v>75</v>
      </c>
      <c r="ED214" s="12">
        <v>65</v>
      </c>
      <c r="EE214" s="12">
        <v>80</v>
      </c>
      <c r="EF214" s="12">
        <v>48</v>
      </c>
      <c r="EG214" s="12">
        <v>59</v>
      </c>
      <c r="EH214" s="12">
        <v>58</v>
      </c>
      <c r="EI214" s="12">
        <v>55</v>
      </c>
      <c r="EJ214" s="12">
        <v>72</v>
      </c>
      <c r="EK214" s="12">
        <v>63</v>
      </c>
      <c r="EL214" s="12">
        <v>49</v>
      </c>
      <c r="EM214" s="12">
        <v>59</v>
      </c>
      <c r="EN214" s="12">
        <v>54</v>
      </c>
      <c r="EO214" s="12">
        <v>45</v>
      </c>
      <c r="EP214" s="12">
        <v>57</v>
      </c>
      <c r="EQ214" s="12">
        <v>77</v>
      </c>
      <c r="ER214" s="12">
        <v>60</v>
      </c>
      <c r="ES214" s="12">
        <v>64</v>
      </c>
      <c r="ET214" s="12">
        <v>84</v>
      </c>
      <c r="EU214" s="12">
        <v>83</v>
      </c>
      <c r="EV214" s="12">
        <v>65</v>
      </c>
      <c r="EW214" s="12">
        <v>47</v>
      </c>
      <c r="EX214" s="12">
        <v>57</v>
      </c>
      <c r="EY214" s="12">
        <v>59</v>
      </c>
      <c r="EZ214" s="12">
        <v>51</v>
      </c>
      <c r="FA214" s="12">
        <v>75</v>
      </c>
      <c r="FB214" s="12">
        <v>57</v>
      </c>
      <c r="FC214" s="12">
        <v>61</v>
      </c>
      <c r="FD214" s="12">
        <v>76</v>
      </c>
      <c r="FE214" s="12">
        <v>67</v>
      </c>
      <c r="FF214" s="12">
        <v>39</v>
      </c>
      <c r="FG214" s="12">
        <v>38</v>
      </c>
      <c r="FH214" s="12">
        <v>53</v>
      </c>
      <c r="FI214" s="12">
        <v>37</v>
      </c>
      <c r="FJ214" s="12">
        <v>52</v>
      </c>
      <c r="FK214" s="12">
        <v>66</v>
      </c>
      <c r="FL214" s="12">
        <v>55</v>
      </c>
      <c r="FM214" s="12">
        <v>60</v>
      </c>
      <c r="FN214" s="12">
        <v>52</v>
      </c>
      <c r="FO214" s="12">
        <v>57</v>
      </c>
      <c r="FP214" s="12">
        <v>60</v>
      </c>
      <c r="FQ214" s="12">
        <v>47</v>
      </c>
      <c r="FR214" s="12">
        <v>43</v>
      </c>
      <c r="FS214" s="12">
        <v>31</v>
      </c>
      <c r="FT214" s="12">
        <v>46</v>
      </c>
      <c r="FU214" s="12">
        <v>46</v>
      </c>
      <c r="FV214" s="12">
        <v>49</v>
      </c>
      <c r="FW214" s="12">
        <v>68</v>
      </c>
      <c r="FX214" s="12">
        <v>44</v>
      </c>
      <c r="FY214" s="12">
        <v>41</v>
      </c>
      <c r="FZ214" s="12">
        <v>48</v>
      </c>
      <c r="GA214" s="12">
        <v>51</v>
      </c>
      <c r="GB214" s="12">
        <v>40</v>
      </c>
      <c r="GC214" s="12" t="s">
        <v>78</v>
      </c>
      <c r="GD214" s="12" t="s">
        <v>78</v>
      </c>
      <c r="GE214" s="12" t="s">
        <v>78</v>
      </c>
      <c r="GF214" s="12" t="s">
        <v>78</v>
      </c>
      <c r="GG214" s="12">
        <v>45</v>
      </c>
      <c r="GH214" s="12">
        <v>59</v>
      </c>
      <c r="GI214" s="12">
        <v>48</v>
      </c>
      <c r="GJ214" s="12">
        <v>35</v>
      </c>
      <c r="GK214" s="12">
        <v>48</v>
      </c>
      <c r="GL214" s="12">
        <v>48</v>
      </c>
      <c r="GM214" s="12">
        <v>33</v>
      </c>
      <c r="GN214" s="12">
        <v>43</v>
      </c>
      <c r="GO214" s="12">
        <v>24</v>
      </c>
      <c r="GP214" s="12">
        <v>15</v>
      </c>
      <c r="GQ214" s="12">
        <v>49</v>
      </c>
      <c r="GR214" s="12">
        <v>50</v>
      </c>
      <c r="GS214" s="12">
        <v>41</v>
      </c>
      <c r="GT214" s="12">
        <v>55</v>
      </c>
      <c r="GU214" s="12">
        <v>56</v>
      </c>
      <c r="GV214" s="12">
        <v>58</v>
      </c>
      <c r="GW214" s="12">
        <v>43</v>
      </c>
      <c r="GX214" s="12">
        <v>21</v>
      </c>
      <c r="GY214" s="12">
        <v>26</v>
      </c>
      <c r="GZ214" s="12">
        <v>34</v>
      </c>
      <c r="HA214" s="12">
        <v>33</v>
      </c>
      <c r="HB214" s="12">
        <v>26</v>
      </c>
      <c r="HC214" s="12">
        <v>29</v>
      </c>
      <c r="HD214" s="12">
        <v>30</v>
      </c>
      <c r="HE214" s="12">
        <v>13</v>
      </c>
      <c r="HF214" s="12">
        <v>23</v>
      </c>
      <c r="HG214" s="12">
        <v>32</v>
      </c>
      <c r="HH214" s="12">
        <v>24</v>
      </c>
      <c r="HI214" s="12">
        <v>24</v>
      </c>
      <c r="HJ214" s="12">
        <v>29</v>
      </c>
      <c r="HK214" s="12">
        <v>44</v>
      </c>
      <c r="HL214" s="12">
        <v>50</v>
      </c>
      <c r="HM214" s="12">
        <v>24</v>
      </c>
      <c r="HN214" s="12">
        <v>14</v>
      </c>
      <c r="HO214" s="12">
        <v>28</v>
      </c>
      <c r="HP214" s="12">
        <v>24</v>
      </c>
      <c r="HQ214" s="12">
        <v>32</v>
      </c>
      <c r="HR214" s="12">
        <v>32</v>
      </c>
      <c r="HS214" s="12">
        <v>37</v>
      </c>
      <c r="HT214" s="12">
        <v>46</v>
      </c>
      <c r="HU214" s="12">
        <v>61</v>
      </c>
      <c r="HV214" s="12">
        <v>45</v>
      </c>
      <c r="HW214" s="12">
        <v>36</v>
      </c>
      <c r="HX214" s="12">
        <v>29</v>
      </c>
      <c r="HY214" s="12">
        <v>27</v>
      </c>
      <c r="HZ214" s="12">
        <v>32</v>
      </c>
      <c r="IA214" s="12">
        <v>40</v>
      </c>
      <c r="IB214" s="12">
        <v>41</v>
      </c>
      <c r="IC214" s="12">
        <v>41</v>
      </c>
      <c r="ID214" s="12">
        <v>41</v>
      </c>
      <c r="IE214" s="12">
        <v>32</v>
      </c>
      <c r="IF214" s="12">
        <v>24</v>
      </c>
      <c r="IG214" s="12">
        <v>15</v>
      </c>
      <c r="IH214" s="12">
        <v>27</v>
      </c>
      <c r="II214" s="12">
        <v>34</v>
      </c>
      <c r="IJ214" s="12">
        <v>42</v>
      </c>
      <c r="IK214" s="12">
        <v>36</v>
      </c>
      <c r="IL214" s="12">
        <v>37</v>
      </c>
      <c r="IM214" s="12">
        <v>30</v>
      </c>
      <c r="IN214" s="12">
        <v>28</v>
      </c>
      <c r="IO214" s="12">
        <v>28</v>
      </c>
      <c r="IP214" s="12">
        <v>31</v>
      </c>
      <c r="IQ214" s="17">
        <v>35</v>
      </c>
      <c r="IR214" s="26">
        <f t="shared" si="64"/>
        <v>97</v>
      </c>
    </row>
    <row r="215" spans="1:252" ht="12.75" customHeight="1" x14ac:dyDescent="0.2">
      <c r="A215" s="26">
        <v>2011</v>
      </c>
      <c r="B215" s="26">
        <v>340010006</v>
      </c>
      <c r="C215" s="88">
        <f>INDEX(Sites!$A:$N,MATCH($B215,Sites!$A:$A,0),2)</f>
        <v>39.464872</v>
      </c>
      <c r="D215" s="26" t="str">
        <f>INDEX(Sites!$A:$N,MATCH($B215,Sites!$A:$A,0),4)</f>
        <v>NJ</v>
      </c>
      <c r="E215" s="26" t="str">
        <f>INDEX(Sites!$A:$N,MATCH($B215,Sites!$A:$A,0),10)</f>
        <v>5.0</v>
      </c>
      <c r="F215" s="148" t="str">
        <f>INDEX(Sites!$A:$N,MATCH($B215,Sites!$A:$A,0),6)</f>
        <v>Brigantine</v>
      </c>
      <c r="G215" s="18">
        <v>38</v>
      </c>
      <c r="H215" s="12">
        <v>41</v>
      </c>
      <c r="I215" s="12">
        <v>37</v>
      </c>
      <c r="J215" s="12">
        <v>41</v>
      </c>
      <c r="K215" s="12">
        <v>42</v>
      </c>
      <c r="L215" s="12" t="s">
        <v>78</v>
      </c>
      <c r="M215" s="12" t="s">
        <v>78</v>
      </c>
      <c r="N215" s="12">
        <v>40</v>
      </c>
      <c r="O215" s="12">
        <v>41</v>
      </c>
      <c r="P215" s="12">
        <v>42</v>
      </c>
      <c r="Q215" s="12">
        <v>42</v>
      </c>
      <c r="R215" s="12">
        <v>43</v>
      </c>
      <c r="S215" s="12">
        <v>43</v>
      </c>
      <c r="T215" s="12">
        <v>33</v>
      </c>
      <c r="U215" s="12">
        <v>38</v>
      </c>
      <c r="V215" s="12">
        <v>34</v>
      </c>
      <c r="W215" s="12">
        <v>40</v>
      </c>
      <c r="X215" s="12">
        <v>53</v>
      </c>
      <c r="Y215" s="12">
        <v>45</v>
      </c>
      <c r="Z215" s="12">
        <v>41</v>
      </c>
      <c r="AA215" s="12">
        <v>40</v>
      </c>
      <c r="AB215" s="12">
        <v>40</v>
      </c>
      <c r="AC215" s="12">
        <v>42</v>
      </c>
      <c r="AD215" s="12" t="s">
        <v>78</v>
      </c>
      <c r="AE215" s="12" t="s">
        <v>78</v>
      </c>
      <c r="AF215" s="12">
        <v>45</v>
      </c>
      <c r="AG215" s="12">
        <v>41</v>
      </c>
      <c r="AH215" s="12">
        <v>40</v>
      </c>
      <c r="AI215" s="12">
        <v>44</v>
      </c>
      <c r="AJ215" s="12">
        <v>44</v>
      </c>
      <c r="AK215" s="12">
        <v>46</v>
      </c>
      <c r="AL215" s="12">
        <v>39</v>
      </c>
      <c r="AM215" s="12">
        <v>49</v>
      </c>
      <c r="AN215" s="12">
        <v>52</v>
      </c>
      <c r="AO215" s="12">
        <v>51</v>
      </c>
      <c r="AP215" s="12">
        <v>38</v>
      </c>
      <c r="AQ215" s="12">
        <v>48</v>
      </c>
      <c r="AR215" s="12">
        <v>44</v>
      </c>
      <c r="AS215" s="12">
        <v>47</v>
      </c>
      <c r="AT215" s="12">
        <v>51</v>
      </c>
      <c r="AU215" s="12">
        <v>42</v>
      </c>
      <c r="AV215" s="12">
        <v>40</v>
      </c>
      <c r="AW215" s="12">
        <v>37</v>
      </c>
      <c r="AX215" s="12">
        <v>44</v>
      </c>
      <c r="AY215" s="12">
        <v>47</v>
      </c>
      <c r="AZ215" s="12">
        <v>38</v>
      </c>
      <c r="BA215" s="12">
        <v>45</v>
      </c>
      <c r="BB215" s="12">
        <v>47</v>
      </c>
      <c r="BC215" s="12">
        <v>49</v>
      </c>
      <c r="BD215" s="12">
        <v>40</v>
      </c>
      <c r="BE215" s="12">
        <v>42</v>
      </c>
      <c r="BF215" s="12">
        <v>51</v>
      </c>
      <c r="BG215" s="12">
        <v>42</v>
      </c>
      <c r="BH215" s="12">
        <v>43</v>
      </c>
      <c r="BI215" s="12">
        <v>36</v>
      </c>
      <c r="BJ215" s="12">
        <v>37</v>
      </c>
      <c r="BK215" s="12">
        <v>23</v>
      </c>
      <c r="BL215" s="12">
        <v>27</v>
      </c>
      <c r="BM215" s="12">
        <v>26</v>
      </c>
      <c r="BN215" s="12">
        <v>52</v>
      </c>
      <c r="BO215" s="12">
        <v>41</v>
      </c>
      <c r="BP215" s="12">
        <v>46</v>
      </c>
      <c r="BQ215" s="12">
        <v>43</v>
      </c>
      <c r="BR215" s="12">
        <v>49</v>
      </c>
      <c r="BS215" s="12">
        <v>25</v>
      </c>
      <c r="BT215" s="12">
        <v>45</v>
      </c>
      <c r="BU215" s="12">
        <v>54</v>
      </c>
      <c r="BV215" s="12">
        <v>55</v>
      </c>
      <c r="BW215" s="12">
        <v>54</v>
      </c>
      <c r="BX215" s="12">
        <v>40</v>
      </c>
      <c r="BY215" s="12">
        <v>44</v>
      </c>
      <c r="BZ215" s="12">
        <v>44</v>
      </c>
      <c r="CA215" s="12">
        <v>44</v>
      </c>
      <c r="CB215" s="12">
        <v>40</v>
      </c>
      <c r="CC215" s="12">
        <v>33</v>
      </c>
      <c r="CD215" s="12">
        <v>54</v>
      </c>
      <c r="CE215" s="12">
        <v>47</v>
      </c>
      <c r="CF215" s="12">
        <v>52</v>
      </c>
      <c r="CG215" s="12">
        <v>51</v>
      </c>
      <c r="CH215" s="12">
        <v>49</v>
      </c>
      <c r="CI215" s="12">
        <v>41</v>
      </c>
      <c r="CJ215" s="12">
        <v>60</v>
      </c>
      <c r="CK215" s="12">
        <v>54</v>
      </c>
      <c r="CL215" s="12">
        <v>45</v>
      </c>
      <c r="CM215" s="12">
        <v>56</v>
      </c>
      <c r="CN215" s="12">
        <v>54</v>
      </c>
      <c r="CO215" s="12">
        <v>56</v>
      </c>
      <c r="CP215" s="12">
        <v>33</v>
      </c>
      <c r="CQ215" s="12">
        <v>32</v>
      </c>
      <c r="CR215" s="12">
        <v>34</v>
      </c>
      <c r="CS215" s="12">
        <v>55</v>
      </c>
      <c r="CT215" s="12">
        <v>58</v>
      </c>
      <c r="CU215" s="12">
        <v>46</v>
      </c>
      <c r="CV215" s="12">
        <v>62</v>
      </c>
      <c r="CW215" s="12">
        <v>52</v>
      </c>
      <c r="CX215" s="12">
        <v>50</v>
      </c>
      <c r="CY215" s="12">
        <v>45</v>
      </c>
      <c r="CZ215" s="12">
        <v>53</v>
      </c>
      <c r="DA215" s="12">
        <v>65</v>
      </c>
      <c r="DB215" s="12">
        <v>81</v>
      </c>
      <c r="DC215" s="12">
        <v>78</v>
      </c>
      <c r="DD215" s="12">
        <v>73</v>
      </c>
      <c r="DE215" s="12">
        <v>50</v>
      </c>
      <c r="DF215" s="12">
        <v>36</v>
      </c>
      <c r="DG215" s="12">
        <v>41</v>
      </c>
      <c r="DH215" s="12">
        <v>35</v>
      </c>
      <c r="DI215" s="12" t="s">
        <v>78</v>
      </c>
      <c r="DJ215" s="12">
        <v>52</v>
      </c>
      <c r="DK215" s="12">
        <v>56</v>
      </c>
      <c r="DL215" s="12">
        <v>63</v>
      </c>
      <c r="DM215" s="12">
        <v>45</v>
      </c>
      <c r="DN215" s="12">
        <v>40</v>
      </c>
      <c r="DO215" s="12">
        <v>49</v>
      </c>
      <c r="DP215" s="12">
        <v>65</v>
      </c>
      <c r="DQ215" s="12">
        <v>51</v>
      </c>
      <c r="DR215" s="12">
        <v>54</v>
      </c>
      <c r="DS215" s="12">
        <v>52</v>
      </c>
      <c r="DT215" s="12">
        <v>49</v>
      </c>
      <c r="DU215" s="12">
        <v>53</v>
      </c>
      <c r="DV215" s="12">
        <v>50</v>
      </c>
      <c r="DW215" s="12">
        <v>63</v>
      </c>
      <c r="DX215" s="12">
        <v>55</v>
      </c>
      <c r="DY215" s="12">
        <v>58</v>
      </c>
      <c r="DZ215" s="12">
        <v>65</v>
      </c>
      <c r="EA215" s="12">
        <v>56</v>
      </c>
      <c r="EB215" s="12">
        <v>57</v>
      </c>
      <c r="EC215" s="12">
        <v>58</v>
      </c>
      <c r="ED215" s="12">
        <v>53</v>
      </c>
      <c r="EE215" s="12">
        <v>60</v>
      </c>
      <c r="EF215" s="12">
        <v>41</v>
      </c>
      <c r="EG215" s="12">
        <v>60</v>
      </c>
      <c r="EH215" s="12">
        <v>60</v>
      </c>
      <c r="EI215" s="12">
        <v>54</v>
      </c>
      <c r="EJ215" s="12">
        <v>71</v>
      </c>
      <c r="EK215" s="12">
        <v>58</v>
      </c>
      <c r="EL215" s="12">
        <v>39</v>
      </c>
      <c r="EM215" s="12">
        <v>46</v>
      </c>
      <c r="EN215" s="12">
        <v>46</v>
      </c>
      <c r="EO215" s="12">
        <v>42</v>
      </c>
      <c r="EP215" s="12">
        <v>47</v>
      </c>
      <c r="EQ215" s="12">
        <v>74</v>
      </c>
      <c r="ER215" s="12">
        <v>57</v>
      </c>
      <c r="ES215" s="12">
        <v>40</v>
      </c>
      <c r="ET215" s="12" t="s">
        <v>78</v>
      </c>
      <c r="EU215" s="12" t="s">
        <v>78</v>
      </c>
      <c r="EV215" s="12" t="s">
        <v>78</v>
      </c>
      <c r="EW215" s="12" t="s">
        <v>78</v>
      </c>
      <c r="EX215" s="12">
        <v>54</v>
      </c>
      <c r="EY215" s="12">
        <v>53</v>
      </c>
      <c r="EZ215" s="12">
        <v>59</v>
      </c>
      <c r="FA215" s="12">
        <v>59</v>
      </c>
      <c r="FB215" s="12">
        <v>47</v>
      </c>
      <c r="FC215" s="12">
        <v>56</v>
      </c>
      <c r="FD215" s="12">
        <v>64</v>
      </c>
      <c r="FE215" s="12">
        <v>61</v>
      </c>
      <c r="FF215" s="12">
        <v>45</v>
      </c>
      <c r="FG215" s="12">
        <v>43</v>
      </c>
      <c r="FH215" s="12">
        <v>49</v>
      </c>
      <c r="FI215" s="12">
        <v>34</v>
      </c>
      <c r="FJ215" s="12">
        <v>46</v>
      </c>
      <c r="FK215" s="12">
        <v>65</v>
      </c>
      <c r="FL215" s="12">
        <v>55</v>
      </c>
      <c r="FM215" s="12">
        <v>57</v>
      </c>
      <c r="FN215" s="12">
        <v>54</v>
      </c>
      <c r="FO215" s="12">
        <v>49</v>
      </c>
      <c r="FP215" s="12">
        <v>58</v>
      </c>
      <c r="FQ215" s="12">
        <v>51</v>
      </c>
      <c r="FR215" s="12" t="s">
        <v>78</v>
      </c>
      <c r="FS215" s="12">
        <v>27</v>
      </c>
      <c r="FT215" s="12" t="s">
        <v>78</v>
      </c>
      <c r="FU215" s="12">
        <v>44</v>
      </c>
      <c r="FV215" s="12">
        <v>47</v>
      </c>
      <c r="FW215" s="12">
        <v>61</v>
      </c>
      <c r="FX215" s="12">
        <v>44</v>
      </c>
      <c r="FY215" s="12">
        <v>43</v>
      </c>
      <c r="FZ215" s="12">
        <v>38</v>
      </c>
      <c r="GA215" s="12">
        <v>49</v>
      </c>
      <c r="GB215" s="12">
        <v>40</v>
      </c>
      <c r="GC215" s="12">
        <v>58</v>
      </c>
      <c r="GD215" s="12">
        <v>28</v>
      </c>
      <c r="GE215" s="12">
        <v>32</v>
      </c>
      <c r="GF215" s="12">
        <v>33</v>
      </c>
      <c r="GG215" s="12" t="s">
        <v>78</v>
      </c>
      <c r="GH215" s="12" t="s">
        <v>78</v>
      </c>
      <c r="GI215" s="12" t="s">
        <v>78</v>
      </c>
      <c r="GJ215" s="12">
        <v>30</v>
      </c>
      <c r="GK215" s="12">
        <v>42</v>
      </c>
      <c r="GL215" s="12">
        <v>39</v>
      </c>
      <c r="GM215" s="12">
        <v>31</v>
      </c>
      <c r="GN215" s="12">
        <v>48</v>
      </c>
      <c r="GO215" s="12">
        <v>22</v>
      </c>
      <c r="GP215" s="12">
        <v>17</v>
      </c>
      <c r="GQ215" s="12">
        <v>41</v>
      </c>
      <c r="GR215" s="12">
        <v>52</v>
      </c>
      <c r="GS215" s="12">
        <v>46</v>
      </c>
      <c r="GT215" s="12">
        <v>54</v>
      </c>
      <c r="GU215" s="12">
        <v>55</v>
      </c>
      <c r="GV215" s="12">
        <v>54</v>
      </c>
      <c r="GW215" s="12">
        <v>45</v>
      </c>
      <c r="GX215" s="12">
        <v>21</v>
      </c>
      <c r="GY215" s="12">
        <v>31</v>
      </c>
      <c r="GZ215" s="12">
        <v>36</v>
      </c>
      <c r="HA215" s="12">
        <v>32</v>
      </c>
      <c r="HB215" s="12">
        <v>26</v>
      </c>
      <c r="HC215" s="12">
        <v>32</v>
      </c>
      <c r="HD215" s="12">
        <v>28</v>
      </c>
      <c r="HE215" s="12">
        <v>15</v>
      </c>
      <c r="HF215" s="12">
        <v>22</v>
      </c>
      <c r="HG215" s="12">
        <v>29</v>
      </c>
      <c r="HH215" s="12">
        <v>26</v>
      </c>
      <c r="HI215" s="12">
        <v>25</v>
      </c>
      <c r="HJ215" s="12">
        <v>31</v>
      </c>
      <c r="HK215" s="12">
        <v>43</v>
      </c>
      <c r="HL215" s="12">
        <v>51</v>
      </c>
      <c r="HM215" s="12">
        <v>26</v>
      </c>
      <c r="HN215" s="12">
        <v>15</v>
      </c>
      <c r="HO215" s="12">
        <v>25</v>
      </c>
      <c r="HP215" s="12">
        <v>23</v>
      </c>
      <c r="HQ215" s="12">
        <v>30</v>
      </c>
      <c r="HR215" s="12">
        <v>32</v>
      </c>
      <c r="HS215" s="12">
        <v>39</v>
      </c>
      <c r="HT215" s="12">
        <v>42</v>
      </c>
      <c r="HU215" s="12" t="s">
        <v>78</v>
      </c>
      <c r="HV215" s="12" t="s">
        <v>78</v>
      </c>
      <c r="HW215" s="12">
        <v>35</v>
      </c>
      <c r="HX215" s="12">
        <v>40</v>
      </c>
      <c r="HY215" s="12">
        <v>34</v>
      </c>
      <c r="HZ215" s="12">
        <v>31</v>
      </c>
      <c r="IA215" s="12">
        <v>39</v>
      </c>
      <c r="IB215" s="12">
        <v>39</v>
      </c>
      <c r="IC215" s="12" t="s">
        <v>78</v>
      </c>
      <c r="ID215" s="12">
        <v>40</v>
      </c>
      <c r="IE215" s="12">
        <v>31</v>
      </c>
      <c r="IF215" s="12">
        <v>23</v>
      </c>
      <c r="IG215" s="12">
        <v>14</v>
      </c>
      <c r="IH215" s="12">
        <v>24</v>
      </c>
      <c r="II215" s="12">
        <v>34</v>
      </c>
      <c r="IJ215" s="12">
        <v>40</v>
      </c>
      <c r="IK215" s="12">
        <v>33</v>
      </c>
      <c r="IL215" s="12">
        <v>43</v>
      </c>
      <c r="IM215" s="12">
        <v>29</v>
      </c>
      <c r="IN215" s="12">
        <v>32</v>
      </c>
      <c r="IO215" s="12">
        <v>34</v>
      </c>
      <c r="IP215" s="12">
        <v>30</v>
      </c>
      <c r="IQ215" s="17">
        <v>35</v>
      </c>
      <c r="IR215" s="26">
        <f t="shared" si="64"/>
        <v>81</v>
      </c>
    </row>
    <row r="216" spans="1:252" ht="12.75" customHeight="1" x14ac:dyDescent="0.2">
      <c r="A216" s="26">
        <v>2011</v>
      </c>
      <c r="B216" s="26">
        <v>340150002</v>
      </c>
      <c r="C216" s="88">
        <f>INDEX(Sites!$A:$N,MATCH($B216,Sites!$A:$A,0),2)</f>
        <v>39.800339000000001</v>
      </c>
      <c r="D216" s="26" t="str">
        <f>INDEX(Sites!$A:$N,MATCH($B216,Sites!$A:$A,0),4)</f>
        <v>NJ</v>
      </c>
      <c r="E216" s="26" t="str">
        <f>INDEX(Sites!$A:$N,MATCH($B216,Sites!$A:$A,0),10)</f>
        <v>12.0</v>
      </c>
      <c r="F216" s="148" t="str">
        <f>INDEX(Sites!$A:$N,MATCH($B216,Sites!$A:$A,0),6)</f>
        <v>Clarksboro</v>
      </c>
      <c r="G216" s="18">
        <v>38</v>
      </c>
      <c r="H216" s="12">
        <v>41</v>
      </c>
      <c r="I216" s="12">
        <v>35</v>
      </c>
      <c r="J216" s="12">
        <v>43</v>
      </c>
      <c r="K216" s="12">
        <v>45</v>
      </c>
      <c r="L216" s="12">
        <v>41</v>
      </c>
      <c r="M216" s="12">
        <v>44</v>
      </c>
      <c r="N216" s="12">
        <v>32</v>
      </c>
      <c r="O216" s="12">
        <v>40</v>
      </c>
      <c r="P216" s="12">
        <v>43</v>
      </c>
      <c r="Q216" s="12">
        <v>33</v>
      </c>
      <c r="R216" s="12">
        <v>43</v>
      </c>
      <c r="S216" s="12">
        <v>42</v>
      </c>
      <c r="T216" s="12">
        <v>34</v>
      </c>
      <c r="U216" s="12">
        <v>38</v>
      </c>
      <c r="V216" s="12">
        <v>34</v>
      </c>
      <c r="W216" s="12">
        <v>48</v>
      </c>
      <c r="X216" s="12">
        <v>48</v>
      </c>
      <c r="Y216" s="12">
        <v>44</v>
      </c>
      <c r="Z216" s="12">
        <v>43</v>
      </c>
      <c r="AA216" s="12">
        <v>39</v>
      </c>
      <c r="AB216" s="12">
        <v>36</v>
      </c>
      <c r="AC216" s="12">
        <v>37</v>
      </c>
      <c r="AD216" s="12">
        <v>39</v>
      </c>
      <c r="AE216" s="12">
        <v>41</v>
      </c>
      <c r="AF216" s="12">
        <v>47</v>
      </c>
      <c r="AG216" s="12">
        <v>43</v>
      </c>
      <c r="AH216" s="12">
        <v>44</v>
      </c>
      <c r="AI216" s="12">
        <v>46</v>
      </c>
      <c r="AJ216" s="12">
        <v>45</v>
      </c>
      <c r="AK216" s="12">
        <v>42</v>
      </c>
      <c r="AL216" s="12">
        <v>40</v>
      </c>
      <c r="AM216" s="12">
        <v>51</v>
      </c>
      <c r="AN216" s="12">
        <v>53</v>
      </c>
      <c r="AO216" s="12">
        <v>56</v>
      </c>
      <c r="AP216" s="12">
        <v>40</v>
      </c>
      <c r="AQ216" s="12">
        <v>48</v>
      </c>
      <c r="AR216" s="12">
        <v>34</v>
      </c>
      <c r="AS216" s="12">
        <v>42</v>
      </c>
      <c r="AT216" s="12">
        <v>52</v>
      </c>
      <c r="AU216" s="12">
        <v>49</v>
      </c>
      <c r="AV216" s="12">
        <v>43</v>
      </c>
      <c r="AW216" s="12">
        <v>41</v>
      </c>
      <c r="AX216" s="12">
        <v>39</v>
      </c>
      <c r="AY216" s="12">
        <v>50</v>
      </c>
      <c r="AZ216" s="12">
        <v>41</v>
      </c>
      <c r="BA216" s="12">
        <v>47</v>
      </c>
      <c r="BB216" s="12">
        <v>50</v>
      </c>
      <c r="BC216" s="12">
        <v>49</v>
      </c>
      <c r="BD216" s="12">
        <v>34</v>
      </c>
      <c r="BE216" s="12">
        <v>57</v>
      </c>
      <c r="BF216" s="12">
        <v>51</v>
      </c>
      <c r="BG216" s="12">
        <v>43</v>
      </c>
      <c r="BH216" s="12">
        <v>37</v>
      </c>
      <c r="BI216" s="12">
        <v>48</v>
      </c>
      <c r="BJ216" s="12">
        <v>50</v>
      </c>
      <c r="BK216" s="12">
        <v>28</v>
      </c>
      <c r="BL216" s="12">
        <v>27</v>
      </c>
      <c r="BM216" s="12">
        <v>36</v>
      </c>
      <c r="BN216" s="12">
        <v>49</v>
      </c>
      <c r="BO216" s="12">
        <v>37</v>
      </c>
      <c r="BP216" s="12">
        <v>46</v>
      </c>
      <c r="BQ216" s="12">
        <v>46</v>
      </c>
      <c r="BR216" s="12">
        <v>51</v>
      </c>
      <c r="BS216" s="12">
        <v>26</v>
      </c>
      <c r="BT216" s="12">
        <v>45</v>
      </c>
      <c r="BU216" s="12">
        <v>57</v>
      </c>
      <c r="BV216" s="12">
        <v>52</v>
      </c>
      <c r="BW216" s="12">
        <v>57</v>
      </c>
      <c r="BX216" s="12">
        <v>46</v>
      </c>
      <c r="BY216" s="12">
        <v>48</v>
      </c>
      <c r="BZ216" s="12">
        <v>48</v>
      </c>
      <c r="CA216" s="12">
        <v>57</v>
      </c>
      <c r="CB216" s="12">
        <v>45</v>
      </c>
      <c r="CC216" s="12">
        <v>29</v>
      </c>
      <c r="CD216" s="12">
        <v>46</v>
      </c>
      <c r="CE216" s="12">
        <v>30</v>
      </c>
      <c r="CF216" s="12">
        <v>45</v>
      </c>
      <c r="CG216" s="12" t="s">
        <v>78</v>
      </c>
      <c r="CH216" s="12">
        <v>45</v>
      </c>
      <c r="CI216" s="12">
        <v>35</v>
      </c>
      <c r="CJ216" s="12">
        <v>51</v>
      </c>
      <c r="CK216" s="12">
        <v>46</v>
      </c>
      <c r="CL216" s="12">
        <v>46</v>
      </c>
      <c r="CM216" s="12">
        <v>56</v>
      </c>
      <c r="CN216" s="12">
        <v>66</v>
      </c>
      <c r="CO216" s="12">
        <v>62</v>
      </c>
      <c r="CP216" s="12">
        <v>54</v>
      </c>
      <c r="CQ216" s="12">
        <v>46</v>
      </c>
      <c r="CR216" s="12">
        <v>46</v>
      </c>
      <c r="CS216" s="12">
        <v>65</v>
      </c>
      <c r="CT216" s="12" t="s">
        <v>78</v>
      </c>
      <c r="CU216" s="12">
        <v>83</v>
      </c>
      <c r="CV216" s="12">
        <v>59</v>
      </c>
      <c r="CW216" s="12">
        <v>52</v>
      </c>
      <c r="CX216" s="12">
        <v>55</v>
      </c>
      <c r="CY216" s="12">
        <v>52</v>
      </c>
      <c r="CZ216" s="12">
        <v>68</v>
      </c>
      <c r="DA216" s="12">
        <v>95</v>
      </c>
      <c r="DB216" s="12">
        <v>93</v>
      </c>
      <c r="DC216" s="12">
        <v>102</v>
      </c>
      <c r="DD216" s="12">
        <v>88</v>
      </c>
      <c r="DE216" s="12">
        <v>49</v>
      </c>
      <c r="DF216" s="12">
        <v>45</v>
      </c>
      <c r="DG216" s="12">
        <v>42</v>
      </c>
      <c r="DH216" s="12">
        <v>41</v>
      </c>
      <c r="DI216" s="12">
        <v>49</v>
      </c>
      <c r="DJ216" s="12">
        <v>53</v>
      </c>
      <c r="DK216" s="12">
        <v>61</v>
      </c>
      <c r="DL216" s="12">
        <v>71</v>
      </c>
      <c r="DM216" s="12">
        <v>58</v>
      </c>
      <c r="DN216" s="12">
        <v>50</v>
      </c>
      <c r="DO216" s="12">
        <v>54</v>
      </c>
      <c r="DP216" s="12" t="s">
        <v>78</v>
      </c>
      <c r="DQ216" s="12" t="s">
        <v>78</v>
      </c>
      <c r="DR216" s="12">
        <v>66</v>
      </c>
      <c r="DS216" s="12">
        <v>52</v>
      </c>
      <c r="DT216" s="12">
        <v>47</v>
      </c>
      <c r="DU216" s="12">
        <v>40</v>
      </c>
      <c r="DV216" s="12">
        <v>45</v>
      </c>
      <c r="DW216" s="12">
        <v>55</v>
      </c>
      <c r="DX216" s="12">
        <v>60</v>
      </c>
      <c r="DY216" s="12">
        <v>66</v>
      </c>
      <c r="DZ216" s="12">
        <v>68</v>
      </c>
      <c r="EA216" s="12">
        <v>68</v>
      </c>
      <c r="EB216" s="12">
        <v>57</v>
      </c>
      <c r="EC216" s="12">
        <v>77</v>
      </c>
      <c r="ED216" s="12">
        <v>67</v>
      </c>
      <c r="EE216" s="12">
        <v>89</v>
      </c>
      <c r="EF216" s="12">
        <v>43</v>
      </c>
      <c r="EG216" s="12">
        <v>56</v>
      </c>
      <c r="EH216" s="12">
        <v>64</v>
      </c>
      <c r="EI216" s="12">
        <v>57</v>
      </c>
      <c r="EJ216" s="12">
        <v>67</v>
      </c>
      <c r="EK216" s="12">
        <v>55</v>
      </c>
      <c r="EL216" s="12">
        <v>47</v>
      </c>
      <c r="EM216" s="12">
        <v>65</v>
      </c>
      <c r="EN216" s="12">
        <v>57</v>
      </c>
      <c r="EO216" s="12">
        <v>50</v>
      </c>
      <c r="EP216" s="12">
        <v>75</v>
      </c>
      <c r="EQ216" s="12">
        <v>92</v>
      </c>
      <c r="ER216" s="12">
        <v>61</v>
      </c>
      <c r="ES216" s="12">
        <v>64</v>
      </c>
      <c r="ET216" s="12">
        <v>90</v>
      </c>
      <c r="EU216" s="12">
        <v>73</v>
      </c>
      <c r="EV216" s="12">
        <v>62</v>
      </c>
      <c r="EW216" s="12">
        <v>50</v>
      </c>
      <c r="EX216" s="12">
        <v>63</v>
      </c>
      <c r="EY216" s="12">
        <v>52</v>
      </c>
      <c r="EZ216" s="12">
        <v>48</v>
      </c>
      <c r="FA216" s="12">
        <v>80</v>
      </c>
      <c r="FB216" s="12">
        <v>52</v>
      </c>
      <c r="FC216" s="12">
        <v>67</v>
      </c>
      <c r="FD216" s="12">
        <v>79</v>
      </c>
      <c r="FE216" s="12">
        <v>57</v>
      </c>
      <c r="FF216" s="12">
        <v>36</v>
      </c>
      <c r="FG216" s="12">
        <v>33</v>
      </c>
      <c r="FH216" s="12">
        <v>52</v>
      </c>
      <c r="FI216" s="12">
        <v>39</v>
      </c>
      <c r="FJ216" s="12">
        <v>57</v>
      </c>
      <c r="FK216" s="12">
        <v>60</v>
      </c>
      <c r="FL216" s="12">
        <v>54</v>
      </c>
      <c r="FM216" s="12">
        <v>55</v>
      </c>
      <c r="FN216" s="12">
        <v>46</v>
      </c>
      <c r="FO216" s="12">
        <v>50</v>
      </c>
      <c r="FP216" s="12">
        <v>58</v>
      </c>
      <c r="FQ216" s="12">
        <v>46</v>
      </c>
      <c r="FR216" s="12">
        <v>40</v>
      </c>
      <c r="FS216" s="12">
        <v>30</v>
      </c>
      <c r="FT216" s="12">
        <v>56</v>
      </c>
      <c r="FU216" s="12">
        <v>49</v>
      </c>
      <c r="FV216" s="12">
        <v>50</v>
      </c>
      <c r="FW216" s="12">
        <v>71</v>
      </c>
      <c r="FX216" s="12">
        <v>43</v>
      </c>
      <c r="FY216" s="12">
        <v>36</v>
      </c>
      <c r="FZ216" s="12">
        <v>46</v>
      </c>
      <c r="GA216" s="12">
        <v>51</v>
      </c>
      <c r="GB216" s="12">
        <v>36</v>
      </c>
      <c r="GC216" s="12">
        <v>52</v>
      </c>
      <c r="GD216" s="12">
        <v>27</v>
      </c>
      <c r="GE216" s="12">
        <v>32</v>
      </c>
      <c r="GF216" s="12">
        <v>35</v>
      </c>
      <c r="GG216" s="12">
        <v>51</v>
      </c>
      <c r="GH216" s="12">
        <v>71</v>
      </c>
      <c r="GI216" s="12">
        <v>53</v>
      </c>
      <c r="GJ216" s="12">
        <v>34</v>
      </c>
      <c r="GK216" s="12">
        <v>46</v>
      </c>
      <c r="GL216" s="12">
        <v>46</v>
      </c>
      <c r="GM216" s="12">
        <v>32</v>
      </c>
      <c r="GN216" s="12">
        <v>34</v>
      </c>
      <c r="GO216" s="12">
        <v>21</v>
      </c>
      <c r="GP216" s="12">
        <v>11</v>
      </c>
      <c r="GQ216" s="12">
        <v>44</v>
      </c>
      <c r="GR216" s="12">
        <v>44</v>
      </c>
      <c r="GS216" s="12">
        <v>38</v>
      </c>
      <c r="GT216" s="12">
        <v>51</v>
      </c>
      <c r="GU216" s="12">
        <v>58</v>
      </c>
      <c r="GV216" s="12">
        <v>57</v>
      </c>
      <c r="GW216" s="12">
        <v>32</v>
      </c>
      <c r="GX216" s="12">
        <v>20</v>
      </c>
      <c r="GY216" s="12">
        <v>26</v>
      </c>
      <c r="GZ216" s="12">
        <v>33</v>
      </c>
      <c r="HA216" s="12">
        <v>33</v>
      </c>
      <c r="HB216" s="12">
        <v>21</v>
      </c>
      <c r="HC216" s="12">
        <v>25</v>
      </c>
      <c r="HD216" s="12">
        <v>28</v>
      </c>
      <c r="HE216" s="12">
        <v>15</v>
      </c>
      <c r="HF216" s="12">
        <v>13</v>
      </c>
      <c r="HG216" s="12">
        <v>34</v>
      </c>
      <c r="HH216" s="12">
        <v>26</v>
      </c>
      <c r="HI216" s="12">
        <v>26</v>
      </c>
      <c r="HJ216" s="12">
        <v>27</v>
      </c>
      <c r="HK216" s="12">
        <v>44</v>
      </c>
      <c r="HL216" s="12">
        <v>44</v>
      </c>
      <c r="HM216" s="12">
        <v>19</v>
      </c>
      <c r="HN216" s="12">
        <v>11</v>
      </c>
      <c r="HO216" s="12">
        <v>22</v>
      </c>
      <c r="HP216" s="12">
        <v>20</v>
      </c>
      <c r="HQ216" s="12">
        <v>29</v>
      </c>
      <c r="HR216" s="12">
        <v>30</v>
      </c>
      <c r="HS216" s="12">
        <v>25</v>
      </c>
      <c r="HT216" s="12">
        <v>34</v>
      </c>
      <c r="HU216" s="12" t="s">
        <v>78</v>
      </c>
      <c r="HV216" s="12">
        <v>33</v>
      </c>
      <c r="HW216" s="12">
        <v>33</v>
      </c>
      <c r="HX216" s="12">
        <v>25</v>
      </c>
      <c r="HY216" s="12">
        <v>24</v>
      </c>
      <c r="HZ216" s="12">
        <v>31</v>
      </c>
      <c r="IA216" s="12">
        <v>39</v>
      </c>
      <c r="IB216" s="12">
        <v>40</v>
      </c>
      <c r="IC216" s="12">
        <v>39</v>
      </c>
      <c r="ID216" s="12">
        <v>37</v>
      </c>
      <c r="IE216" s="12">
        <v>27</v>
      </c>
      <c r="IF216" s="12">
        <v>22</v>
      </c>
      <c r="IG216" s="12">
        <v>14</v>
      </c>
      <c r="IH216" s="12">
        <v>27</v>
      </c>
      <c r="II216" s="12">
        <v>31</v>
      </c>
      <c r="IJ216" s="12">
        <v>39</v>
      </c>
      <c r="IK216" s="12">
        <v>36</v>
      </c>
      <c r="IL216" s="12">
        <v>26</v>
      </c>
      <c r="IM216" s="12">
        <v>26</v>
      </c>
      <c r="IN216" s="12">
        <v>26</v>
      </c>
      <c r="IO216" s="12">
        <v>23</v>
      </c>
      <c r="IP216" s="12">
        <v>30</v>
      </c>
      <c r="IQ216" s="17">
        <v>33</v>
      </c>
      <c r="IR216" s="26">
        <f t="shared" si="64"/>
        <v>102</v>
      </c>
    </row>
    <row r="217" spans="1:252" ht="12.75" customHeight="1" x14ac:dyDescent="0.2">
      <c r="A217" s="26">
        <v>2011</v>
      </c>
      <c r="B217" s="26">
        <v>340290006</v>
      </c>
      <c r="C217" s="88">
        <f>INDEX(Sites!$A:$N,MATCH($B217,Sites!$A:$A,0),2)</f>
        <v>40.064830000000001</v>
      </c>
      <c r="D217" s="26" t="str">
        <f>INDEX(Sites!$A:$N,MATCH($B217,Sites!$A:$A,0),4)</f>
        <v>NJ</v>
      </c>
      <c r="E217" s="26" t="str">
        <f>INDEX(Sites!$A:$N,MATCH($B217,Sites!$A:$A,0),10)</f>
        <v>41.0</v>
      </c>
      <c r="F217" s="148" t="str">
        <f>INDEX(Sites!$A:$N,MATCH($B217,Sites!$A:$A,0),6)</f>
        <v>Colliers Mills</v>
      </c>
      <c r="G217" s="18">
        <v>33</v>
      </c>
      <c r="H217" s="12">
        <v>36</v>
      </c>
      <c r="I217" s="12">
        <v>35</v>
      </c>
      <c r="J217" s="12">
        <v>44</v>
      </c>
      <c r="K217" s="12">
        <v>45</v>
      </c>
      <c r="L217" s="12">
        <v>41</v>
      </c>
      <c r="M217" s="12">
        <v>44</v>
      </c>
      <c r="N217" s="12">
        <v>35</v>
      </c>
      <c r="O217" s="12">
        <v>42</v>
      </c>
      <c r="P217" s="12">
        <v>45</v>
      </c>
      <c r="Q217" s="12">
        <v>39</v>
      </c>
      <c r="R217" s="12">
        <v>44</v>
      </c>
      <c r="S217" s="12">
        <v>42</v>
      </c>
      <c r="T217" s="12">
        <v>35</v>
      </c>
      <c r="U217" s="12">
        <v>40</v>
      </c>
      <c r="V217" s="12">
        <v>35</v>
      </c>
      <c r="W217" s="12">
        <v>48</v>
      </c>
      <c r="X217" s="12">
        <v>50</v>
      </c>
      <c r="Y217" s="12">
        <v>44</v>
      </c>
      <c r="Z217" s="12">
        <v>44</v>
      </c>
      <c r="AA217" s="12">
        <v>41</v>
      </c>
      <c r="AB217" s="12">
        <v>42</v>
      </c>
      <c r="AC217" s="12">
        <v>41</v>
      </c>
      <c r="AD217" s="12">
        <v>44</v>
      </c>
      <c r="AE217" s="12">
        <v>41</v>
      </c>
      <c r="AF217" s="12">
        <v>49</v>
      </c>
      <c r="AG217" s="12">
        <v>45</v>
      </c>
      <c r="AH217" s="12">
        <v>47</v>
      </c>
      <c r="AI217" s="12">
        <v>49</v>
      </c>
      <c r="AJ217" s="12">
        <v>49</v>
      </c>
      <c r="AK217" s="12">
        <v>46</v>
      </c>
      <c r="AL217" s="12">
        <v>41</v>
      </c>
      <c r="AM217" s="12">
        <v>53</v>
      </c>
      <c r="AN217" s="12">
        <v>54</v>
      </c>
      <c r="AO217" s="12" t="s">
        <v>78</v>
      </c>
      <c r="AP217" s="12">
        <v>40</v>
      </c>
      <c r="AQ217" s="12">
        <v>48</v>
      </c>
      <c r="AR217" s="12">
        <v>42</v>
      </c>
      <c r="AS217" s="12">
        <v>44</v>
      </c>
      <c r="AT217" s="12">
        <v>55</v>
      </c>
      <c r="AU217" s="12">
        <v>48</v>
      </c>
      <c r="AV217" s="12">
        <v>44</v>
      </c>
      <c r="AW217" s="12">
        <v>44</v>
      </c>
      <c r="AX217" s="12">
        <v>43</v>
      </c>
      <c r="AY217" s="12">
        <v>53</v>
      </c>
      <c r="AZ217" s="12">
        <v>39</v>
      </c>
      <c r="BA217" s="12">
        <v>51</v>
      </c>
      <c r="BB217" s="12">
        <v>51</v>
      </c>
      <c r="BC217" s="12">
        <v>52</v>
      </c>
      <c r="BD217" s="12">
        <v>42</v>
      </c>
      <c r="BE217" s="12">
        <v>48</v>
      </c>
      <c r="BF217" s="12">
        <v>53</v>
      </c>
      <c r="BG217" s="12">
        <v>42</v>
      </c>
      <c r="BH217" s="12">
        <v>41</v>
      </c>
      <c r="BI217" s="12">
        <v>50</v>
      </c>
      <c r="BJ217" s="12">
        <v>49</v>
      </c>
      <c r="BK217" s="12">
        <v>29</v>
      </c>
      <c r="BL217" s="12">
        <v>28</v>
      </c>
      <c r="BM217" s="12">
        <v>35</v>
      </c>
      <c r="BN217" s="12">
        <v>50</v>
      </c>
      <c r="BO217" s="12">
        <v>40</v>
      </c>
      <c r="BP217" s="12">
        <v>45</v>
      </c>
      <c r="BQ217" s="12">
        <v>46</v>
      </c>
      <c r="BR217" s="12">
        <v>55</v>
      </c>
      <c r="BS217" s="12">
        <v>30</v>
      </c>
      <c r="BT217" s="12">
        <v>47</v>
      </c>
      <c r="BU217" s="12">
        <v>59</v>
      </c>
      <c r="BV217" s="12">
        <v>53</v>
      </c>
      <c r="BW217" s="12">
        <v>54</v>
      </c>
      <c r="BX217" s="12">
        <v>42</v>
      </c>
      <c r="BY217" s="12">
        <v>51</v>
      </c>
      <c r="BZ217" s="12">
        <v>45</v>
      </c>
      <c r="CA217" s="12">
        <v>49</v>
      </c>
      <c r="CB217" s="12">
        <v>43</v>
      </c>
      <c r="CC217" s="12">
        <v>31</v>
      </c>
      <c r="CD217" s="12">
        <v>48</v>
      </c>
      <c r="CE217" s="12">
        <v>40</v>
      </c>
      <c r="CF217" s="12">
        <v>47</v>
      </c>
      <c r="CG217" s="12">
        <v>45</v>
      </c>
      <c r="CH217" s="12">
        <v>50</v>
      </c>
      <c r="CI217" s="12">
        <v>35</v>
      </c>
      <c r="CJ217" s="12">
        <v>52</v>
      </c>
      <c r="CK217" s="12">
        <v>50</v>
      </c>
      <c r="CL217" s="12">
        <v>40</v>
      </c>
      <c r="CM217" s="12">
        <v>60</v>
      </c>
      <c r="CN217" s="12">
        <v>59</v>
      </c>
      <c r="CO217" s="12">
        <v>55</v>
      </c>
      <c r="CP217" s="12">
        <v>50</v>
      </c>
      <c r="CQ217" s="12">
        <v>42</v>
      </c>
      <c r="CR217" s="12">
        <v>45</v>
      </c>
      <c r="CS217" s="12">
        <v>54</v>
      </c>
      <c r="CT217" s="12">
        <v>74</v>
      </c>
      <c r="CU217" s="12">
        <v>70</v>
      </c>
      <c r="CV217" s="12">
        <v>59</v>
      </c>
      <c r="CW217" s="12">
        <v>52</v>
      </c>
      <c r="CX217" s="12">
        <v>49</v>
      </c>
      <c r="CY217" s="12">
        <v>40</v>
      </c>
      <c r="CZ217" s="12">
        <v>74</v>
      </c>
      <c r="DA217" s="12">
        <v>94</v>
      </c>
      <c r="DB217" s="12">
        <v>89</v>
      </c>
      <c r="DC217" s="12">
        <v>101</v>
      </c>
      <c r="DD217" s="12">
        <v>78</v>
      </c>
      <c r="DE217" s="12">
        <v>47</v>
      </c>
      <c r="DF217" s="12">
        <v>35</v>
      </c>
      <c r="DG217" s="12">
        <v>43</v>
      </c>
      <c r="DH217" s="12">
        <v>34</v>
      </c>
      <c r="DI217" s="12">
        <v>46</v>
      </c>
      <c r="DJ217" s="12">
        <v>59</v>
      </c>
      <c r="DK217" s="12">
        <v>60</v>
      </c>
      <c r="DL217" s="12">
        <v>78</v>
      </c>
      <c r="DM217" s="12">
        <v>61</v>
      </c>
      <c r="DN217" s="12">
        <v>46</v>
      </c>
      <c r="DO217" s="12">
        <v>57</v>
      </c>
      <c r="DP217" s="12">
        <v>49</v>
      </c>
      <c r="DQ217" s="12">
        <v>50</v>
      </c>
      <c r="DR217" s="12">
        <v>50</v>
      </c>
      <c r="DS217" s="12">
        <v>55</v>
      </c>
      <c r="DT217" s="12">
        <v>45</v>
      </c>
      <c r="DU217" s="12">
        <v>47</v>
      </c>
      <c r="DV217" s="12">
        <v>47</v>
      </c>
      <c r="DW217" s="12">
        <v>60</v>
      </c>
      <c r="DX217" s="12">
        <v>58</v>
      </c>
      <c r="DY217" s="12">
        <v>46</v>
      </c>
      <c r="DZ217" s="12">
        <v>55</v>
      </c>
      <c r="EA217" s="12">
        <v>55</v>
      </c>
      <c r="EB217" s="12">
        <v>52</v>
      </c>
      <c r="EC217" s="12">
        <v>69</v>
      </c>
      <c r="ED217" s="12">
        <v>65</v>
      </c>
      <c r="EE217" s="12">
        <v>73</v>
      </c>
      <c r="EF217" s="12">
        <v>47</v>
      </c>
      <c r="EG217" s="12">
        <v>48</v>
      </c>
      <c r="EH217" s="12">
        <v>53</v>
      </c>
      <c r="EI217" s="12">
        <v>52</v>
      </c>
      <c r="EJ217" s="12">
        <v>66</v>
      </c>
      <c r="EK217" s="12">
        <v>51</v>
      </c>
      <c r="EL217" s="12">
        <v>54</v>
      </c>
      <c r="EM217" s="12">
        <v>56</v>
      </c>
      <c r="EN217" s="12">
        <v>63</v>
      </c>
      <c r="EO217" s="12">
        <v>51</v>
      </c>
      <c r="EP217" s="12">
        <v>76</v>
      </c>
      <c r="EQ217" s="12">
        <v>85</v>
      </c>
      <c r="ER217" s="12">
        <v>72</v>
      </c>
      <c r="ES217" s="12">
        <v>65</v>
      </c>
      <c r="ET217" s="12">
        <v>77</v>
      </c>
      <c r="EU217" s="12">
        <v>83</v>
      </c>
      <c r="EV217" s="12">
        <v>60</v>
      </c>
      <c r="EW217" s="12">
        <v>43</v>
      </c>
      <c r="EX217" s="12">
        <v>59</v>
      </c>
      <c r="EY217" s="12">
        <v>47</v>
      </c>
      <c r="EZ217" s="12">
        <v>49</v>
      </c>
      <c r="FA217" s="12">
        <v>76</v>
      </c>
      <c r="FB217" s="12">
        <v>46</v>
      </c>
      <c r="FC217" s="12">
        <v>59</v>
      </c>
      <c r="FD217" s="12">
        <v>77</v>
      </c>
      <c r="FE217" s="12">
        <v>50</v>
      </c>
      <c r="FF217" s="12">
        <v>38</v>
      </c>
      <c r="FG217" s="12">
        <v>43</v>
      </c>
      <c r="FH217" s="12">
        <v>48</v>
      </c>
      <c r="FI217" s="12">
        <v>35</v>
      </c>
      <c r="FJ217" s="12">
        <v>54</v>
      </c>
      <c r="FK217" s="12">
        <v>54</v>
      </c>
      <c r="FL217" s="12">
        <v>49</v>
      </c>
      <c r="FM217" s="12">
        <v>56</v>
      </c>
      <c r="FN217" s="12">
        <v>46</v>
      </c>
      <c r="FO217" s="12">
        <v>50</v>
      </c>
      <c r="FP217" s="12">
        <v>59</v>
      </c>
      <c r="FQ217" s="12">
        <v>43</v>
      </c>
      <c r="FR217" s="12">
        <v>44</v>
      </c>
      <c r="FS217" s="12">
        <v>32</v>
      </c>
      <c r="FT217" s="12">
        <v>43</v>
      </c>
      <c r="FU217" s="12">
        <v>43</v>
      </c>
      <c r="FV217" s="12">
        <v>47</v>
      </c>
      <c r="FW217" s="12">
        <v>62</v>
      </c>
      <c r="FX217" s="12">
        <v>41</v>
      </c>
      <c r="FY217" s="12">
        <v>30</v>
      </c>
      <c r="FZ217" s="12">
        <v>42</v>
      </c>
      <c r="GA217" s="12">
        <v>47</v>
      </c>
      <c r="GB217" s="12">
        <v>38</v>
      </c>
      <c r="GC217" s="12">
        <v>52</v>
      </c>
      <c r="GD217" s="12">
        <v>28</v>
      </c>
      <c r="GE217" s="12">
        <v>30</v>
      </c>
      <c r="GF217" s="12">
        <v>37</v>
      </c>
      <c r="GG217" s="12">
        <v>50</v>
      </c>
      <c r="GH217" s="12">
        <v>57</v>
      </c>
      <c r="GI217" s="12">
        <v>46</v>
      </c>
      <c r="GJ217" s="12">
        <v>40</v>
      </c>
      <c r="GK217" s="12">
        <v>48</v>
      </c>
      <c r="GL217" s="12">
        <v>45</v>
      </c>
      <c r="GM217" s="12">
        <v>31</v>
      </c>
      <c r="GN217" s="12">
        <v>40</v>
      </c>
      <c r="GO217" s="12">
        <v>31</v>
      </c>
      <c r="GP217" s="12">
        <v>17</v>
      </c>
      <c r="GQ217" s="12">
        <v>41</v>
      </c>
      <c r="GR217" s="12">
        <v>47</v>
      </c>
      <c r="GS217" s="12">
        <v>24</v>
      </c>
      <c r="GT217" s="12">
        <v>51</v>
      </c>
      <c r="GU217" s="12">
        <v>55</v>
      </c>
      <c r="GV217" s="12">
        <v>57</v>
      </c>
      <c r="GW217" s="12">
        <v>36</v>
      </c>
      <c r="GX217" s="12">
        <v>22</v>
      </c>
      <c r="GY217" s="12">
        <v>25</v>
      </c>
      <c r="GZ217" s="12">
        <v>33</v>
      </c>
      <c r="HA217" s="12">
        <v>31</v>
      </c>
      <c r="HB217" s="12">
        <v>22</v>
      </c>
      <c r="HC217" s="12">
        <v>32</v>
      </c>
      <c r="HD217" s="12">
        <v>29</v>
      </c>
      <c r="HE217" s="12">
        <v>15</v>
      </c>
      <c r="HF217" s="12">
        <v>22</v>
      </c>
      <c r="HG217" s="12">
        <v>34</v>
      </c>
      <c r="HH217" s="12">
        <v>30</v>
      </c>
      <c r="HI217" s="12">
        <v>23</v>
      </c>
      <c r="HJ217" s="12">
        <v>27</v>
      </c>
      <c r="HK217" s="12">
        <v>39</v>
      </c>
      <c r="HL217" s="12">
        <v>50</v>
      </c>
      <c r="HM217" s="12">
        <v>26</v>
      </c>
      <c r="HN217" s="12">
        <v>16</v>
      </c>
      <c r="HO217" s="12">
        <v>26</v>
      </c>
      <c r="HP217" s="12">
        <v>25</v>
      </c>
      <c r="HQ217" s="12">
        <v>33</v>
      </c>
      <c r="HR217" s="12">
        <v>33</v>
      </c>
      <c r="HS217" s="12">
        <v>37</v>
      </c>
      <c r="HT217" s="12">
        <v>40</v>
      </c>
      <c r="HU217" s="12">
        <v>54</v>
      </c>
      <c r="HV217" s="12">
        <v>52</v>
      </c>
      <c r="HW217" s="12">
        <v>36</v>
      </c>
      <c r="HX217" s="12">
        <v>31</v>
      </c>
      <c r="HY217" s="12">
        <v>24</v>
      </c>
      <c r="HZ217" s="12">
        <v>30</v>
      </c>
      <c r="IA217" s="12">
        <v>39</v>
      </c>
      <c r="IB217" s="12">
        <v>39</v>
      </c>
      <c r="IC217" s="12">
        <v>40</v>
      </c>
      <c r="ID217" s="12">
        <v>38</v>
      </c>
      <c r="IE217" s="12">
        <v>36</v>
      </c>
      <c r="IF217" s="12">
        <v>26</v>
      </c>
      <c r="IG217" s="12">
        <v>13</v>
      </c>
      <c r="IH217" s="12">
        <v>24</v>
      </c>
      <c r="II217" s="12">
        <v>34</v>
      </c>
      <c r="IJ217" s="12">
        <v>40</v>
      </c>
      <c r="IK217" s="12">
        <v>37</v>
      </c>
      <c r="IL217" s="12">
        <v>27</v>
      </c>
      <c r="IM217" s="12">
        <v>22</v>
      </c>
      <c r="IN217" s="12">
        <v>27</v>
      </c>
      <c r="IO217" s="12">
        <v>28</v>
      </c>
      <c r="IP217" s="12">
        <v>32</v>
      </c>
      <c r="IQ217" s="17">
        <v>34</v>
      </c>
      <c r="IR217" s="26">
        <f t="shared" si="64"/>
        <v>101</v>
      </c>
    </row>
    <row r="218" spans="1:252" ht="12.75" customHeight="1" x14ac:dyDescent="0.2">
      <c r="A218" s="26">
        <v>2011</v>
      </c>
      <c r="B218" s="26">
        <v>340110007</v>
      </c>
      <c r="C218" s="88">
        <f>INDEX(Sites!$A:$N,MATCH($B218,Sites!$A:$A,0),2)</f>
        <v>39.422272999999997</v>
      </c>
      <c r="D218" s="26" t="str">
        <f>INDEX(Sites!$A:$N,MATCH($B218,Sites!$A:$A,0),4)</f>
        <v>NJ</v>
      </c>
      <c r="E218" s="26" t="str">
        <f>INDEX(Sites!$A:$N,MATCH($B218,Sites!$A:$A,0),10)</f>
        <v>22.0</v>
      </c>
      <c r="F218" s="148" t="str">
        <f>INDEX(Sites!$A:$N,MATCH($B218,Sites!$A:$A,0),6)</f>
        <v>Millville</v>
      </c>
      <c r="G218" s="18">
        <v>35</v>
      </c>
      <c r="H218" s="12">
        <v>38</v>
      </c>
      <c r="I218" s="12">
        <v>33</v>
      </c>
      <c r="J218" s="12">
        <v>38</v>
      </c>
      <c r="K218" s="12">
        <v>39</v>
      </c>
      <c r="L218" s="12">
        <v>35</v>
      </c>
      <c r="M218" s="12" t="s">
        <v>78</v>
      </c>
      <c r="N218" s="12" t="s">
        <v>78</v>
      </c>
      <c r="O218" s="12" t="s">
        <v>78</v>
      </c>
      <c r="P218" s="12" t="s">
        <v>78</v>
      </c>
      <c r="Q218" s="12">
        <v>34</v>
      </c>
      <c r="R218" s="12">
        <v>46</v>
      </c>
      <c r="S218" s="12">
        <v>45</v>
      </c>
      <c r="T218" s="12">
        <v>35</v>
      </c>
      <c r="U218" s="12" t="s">
        <v>78</v>
      </c>
      <c r="V218" s="12">
        <v>34</v>
      </c>
      <c r="W218" s="12">
        <v>47</v>
      </c>
      <c r="X218" s="12">
        <v>54</v>
      </c>
      <c r="Y218" s="12">
        <v>46</v>
      </c>
      <c r="Z218" s="12">
        <v>43</v>
      </c>
      <c r="AA218" s="12">
        <v>40</v>
      </c>
      <c r="AB218" s="12">
        <v>36</v>
      </c>
      <c r="AC218" s="12">
        <v>43</v>
      </c>
      <c r="AD218" s="12">
        <v>36</v>
      </c>
      <c r="AE218" s="12">
        <v>38</v>
      </c>
      <c r="AF218" s="12">
        <v>48</v>
      </c>
      <c r="AG218" s="12">
        <v>43</v>
      </c>
      <c r="AH218" s="12">
        <v>42</v>
      </c>
      <c r="AI218" s="12">
        <v>45</v>
      </c>
      <c r="AJ218" s="12">
        <v>45</v>
      </c>
      <c r="AK218" s="12">
        <v>44</v>
      </c>
      <c r="AL218" s="12">
        <v>42</v>
      </c>
      <c r="AM218" s="12">
        <v>51</v>
      </c>
      <c r="AN218" s="12">
        <v>55</v>
      </c>
      <c r="AO218" s="12">
        <v>54</v>
      </c>
      <c r="AP218" s="12">
        <v>39</v>
      </c>
      <c r="AQ218" s="12" t="s">
        <v>78</v>
      </c>
      <c r="AR218" s="12" t="s">
        <v>78</v>
      </c>
      <c r="AS218" s="12" t="s">
        <v>78</v>
      </c>
      <c r="AT218" s="12" t="s">
        <v>78</v>
      </c>
      <c r="AU218" s="12" t="s">
        <v>78</v>
      </c>
      <c r="AV218" s="12" t="s">
        <v>78</v>
      </c>
      <c r="AW218" s="12" t="s">
        <v>78</v>
      </c>
      <c r="AX218" s="12">
        <v>32</v>
      </c>
      <c r="AY218" s="12">
        <v>43</v>
      </c>
      <c r="AZ218" s="12">
        <v>40</v>
      </c>
      <c r="BA218" s="12" t="s">
        <v>78</v>
      </c>
      <c r="BB218" s="12" t="s">
        <v>78</v>
      </c>
      <c r="BC218" s="12" t="s">
        <v>78</v>
      </c>
      <c r="BD218" s="12">
        <v>34</v>
      </c>
      <c r="BE218" s="12">
        <v>53</v>
      </c>
      <c r="BF218" s="12">
        <v>46</v>
      </c>
      <c r="BG218" s="12">
        <v>40</v>
      </c>
      <c r="BH218" s="12">
        <v>38</v>
      </c>
      <c r="BI218" s="12">
        <v>43</v>
      </c>
      <c r="BJ218" s="12">
        <v>46</v>
      </c>
      <c r="BK218" s="12">
        <v>25</v>
      </c>
      <c r="BL218" s="12">
        <v>25</v>
      </c>
      <c r="BM218" s="12">
        <v>36</v>
      </c>
      <c r="BN218" s="12">
        <v>45</v>
      </c>
      <c r="BO218" s="12" t="s">
        <v>78</v>
      </c>
      <c r="BP218" s="12" t="s">
        <v>78</v>
      </c>
      <c r="BQ218" s="12" t="s">
        <v>78</v>
      </c>
      <c r="BR218" s="12">
        <v>48</v>
      </c>
      <c r="BS218" s="12">
        <v>25</v>
      </c>
      <c r="BT218" s="12">
        <v>42</v>
      </c>
      <c r="BU218" s="12">
        <v>52</v>
      </c>
      <c r="BV218" s="12">
        <v>49</v>
      </c>
      <c r="BW218" s="12">
        <v>53</v>
      </c>
      <c r="BX218" s="12">
        <v>43</v>
      </c>
      <c r="BY218" s="12">
        <v>44</v>
      </c>
      <c r="BZ218" s="12">
        <v>40</v>
      </c>
      <c r="CA218" s="12">
        <v>46</v>
      </c>
      <c r="CB218" s="12">
        <v>40</v>
      </c>
      <c r="CC218" s="12">
        <v>28</v>
      </c>
      <c r="CD218" s="12">
        <v>47</v>
      </c>
      <c r="CE218" s="12">
        <v>46</v>
      </c>
      <c r="CF218" s="12">
        <v>47</v>
      </c>
      <c r="CG218" s="12">
        <v>39</v>
      </c>
      <c r="CH218" s="12">
        <v>37</v>
      </c>
      <c r="CI218" s="12">
        <v>37</v>
      </c>
      <c r="CJ218" s="12">
        <v>51</v>
      </c>
      <c r="CK218" s="12">
        <v>48</v>
      </c>
      <c r="CL218" s="12">
        <v>43</v>
      </c>
      <c r="CM218" s="12">
        <v>53</v>
      </c>
      <c r="CN218" s="12">
        <v>54</v>
      </c>
      <c r="CO218" s="12">
        <v>55</v>
      </c>
      <c r="CP218" s="12">
        <v>42</v>
      </c>
      <c r="CQ218" s="12">
        <v>36</v>
      </c>
      <c r="CR218" s="12">
        <v>38</v>
      </c>
      <c r="CS218" s="12">
        <v>63</v>
      </c>
      <c r="CT218" s="12">
        <v>58</v>
      </c>
      <c r="CU218" s="12">
        <v>61</v>
      </c>
      <c r="CV218" s="12">
        <v>58</v>
      </c>
      <c r="CW218" s="12">
        <v>49</v>
      </c>
      <c r="CX218" s="12">
        <v>53</v>
      </c>
      <c r="CY218" s="12">
        <v>47</v>
      </c>
      <c r="CZ218" s="12">
        <v>56</v>
      </c>
      <c r="DA218" s="12">
        <v>66</v>
      </c>
      <c r="DB218" s="12">
        <v>77</v>
      </c>
      <c r="DC218" s="12">
        <v>77</v>
      </c>
      <c r="DD218" s="12">
        <v>62</v>
      </c>
      <c r="DE218" s="12">
        <v>49</v>
      </c>
      <c r="DF218" s="12">
        <v>43</v>
      </c>
      <c r="DG218" s="12">
        <v>47</v>
      </c>
      <c r="DH218" s="12">
        <v>35</v>
      </c>
      <c r="DI218" s="12">
        <v>46</v>
      </c>
      <c r="DJ218" s="12">
        <v>49</v>
      </c>
      <c r="DK218" s="12">
        <v>57</v>
      </c>
      <c r="DL218" s="12">
        <v>63</v>
      </c>
      <c r="DM218" s="12">
        <v>43</v>
      </c>
      <c r="DN218" s="12">
        <v>38</v>
      </c>
      <c r="DO218" s="12">
        <v>49</v>
      </c>
      <c r="DP218" s="12">
        <v>58</v>
      </c>
      <c r="DQ218" s="12">
        <v>47</v>
      </c>
      <c r="DR218" s="12">
        <v>55</v>
      </c>
      <c r="DS218" s="12">
        <v>47</v>
      </c>
      <c r="DT218" s="12">
        <v>46</v>
      </c>
      <c r="DU218" s="12">
        <v>43</v>
      </c>
      <c r="DV218" s="12">
        <v>37</v>
      </c>
      <c r="DW218" s="12">
        <v>56</v>
      </c>
      <c r="DX218" s="12">
        <v>54</v>
      </c>
      <c r="DY218" s="12">
        <v>65</v>
      </c>
      <c r="DZ218" s="12">
        <v>60</v>
      </c>
      <c r="EA218" s="12">
        <v>56</v>
      </c>
      <c r="EB218" s="12">
        <v>56</v>
      </c>
      <c r="EC218" s="12">
        <v>58</v>
      </c>
      <c r="ED218" s="12">
        <v>53</v>
      </c>
      <c r="EE218" s="12">
        <v>63</v>
      </c>
      <c r="EF218" s="12" t="s">
        <v>78</v>
      </c>
      <c r="EG218" s="12">
        <v>56</v>
      </c>
      <c r="EH218" s="12">
        <v>55</v>
      </c>
      <c r="EI218" s="12">
        <v>50</v>
      </c>
      <c r="EJ218" s="12">
        <v>63</v>
      </c>
      <c r="EK218" s="12">
        <v>54</v>
      </c>
      <c r="EL218" s="12">
        <v>41</v>
      </c>
      <c r="EM218" s="12">
        <v>52</v>
      </c>
      <c r="EN218" s="12">
        <v>45</v>
      </c>
      <c r="EO218" s="12">
        <v>41</v>
      </c>
      <c r="EP218" s="12">
        <v>47</v>
      </c>
      <c r="EQ218" s="12">
        <v>62</v>
      </c>
      <c r="ER218" s="12">
        <v>50</v>
      </c>
      <c r="ES218" s="12">
        <v>51</v>
      </c>
      <c r="ET218" s="12">
        <v>68</v>
      </c>
      <c r="EU218" s="12">
        <v>61</v>
      </c>
      <c r="EV218" s="12">
        <v>62</v>
      </c>
      <c r="EW218" s="12">
        <v>48</v>
      </c>
      <c r="EX218" s="12">
        <v>54</v>
      </c>
      <c r="EY218" s="12">
        <v>52</v>
      </c>
      <c r="EZ218" s="12">
        <v>50</v>
      </c>
      <c r="FA218" s="12">
        <v>63</v>
      </c>
      <c r="FB218" s="12">
        <v>55</v>
      </c>
      <c r="FC218" s="12">
        <v>61</v>
      </c>
      <c r="FD218" s="12">
        <v>65</v>
      </c>
      <c r="FE218" s="12">
        <v>57</v>
      </c>
      <c r="FF218" s="12">
        <v>41</v>
      </c>
      <c r="FG218" s="12">
        <v>34</v>
      </c>
      <c r="FH218" s="12">
        <v>51</v>
      </c>
      <c r="FI218" s="12">
        <v>36</v>
      </c>
      <c r="FJ218" s="12">
        <v>53</v>
      </c>
      <c r="FK218" s="12">
        <v>58</v>
      </c>
      <c r="FL218" s="12">
        <v>54</v>
      </c>
      <c r="FM218" s="12">
        <v>50</v>
      </c>
      <c r="FN218" s="12">
        <v>47</v>
      </c>
      <c r="FO218" s="12">
        <v>54</v>
      </c>
      <c r="FP218" s="12">
        <v>58</v>
      </c>
      <c r="FQ218" s="12" t="s">
        <v>78</v>
      </c>
      <c r="FR218" s="12">
        <v>40</v>
      </c>
      <c r="FS218" s="12">
        <v>29</v>
      </c>
      <c r="FT218" s="12">
        <v>45</v>
      </c>
      <c r="FU218" s="12">
        <v>43</v>
      </c>
      <c r="FV218" s="12">
        <v>41</v>
      </c>
      <c r="FW218" s="12">
        <v>61</v>
      </c>
      <c r="FX218" s="12">
        <v>41</v>
      </c>
      <c r="FY218" s="12">
        <v>35</v>
      </c>
      <c r="FZ218" s="12">
        <v>40</v>
      </c>
      <c r="GA218" s="12">
        <v>49</v>
      </c>
      <c r="GB218" s="12">
        <v>30</v>
      </c>
      <c r="GC218" s="12" t="s">
        <v>78</v>
      </c>
      <c r="GD218" s="12" t="s">
        <v>78</v>
      </c>
      <c r="GE218" s="12" t="s">
        <v>78</v>
      </c>
      <c r="GF218" s="12" t="s">
        <v>78</v>
      </c>
      <c r="GG218" s="12" t="s">
        <v>78</v>
      </c>
      <c r="GH218" s="12">
        <v>60</v>
      </c>
      <c r="GI218" s="12">
        <v>46</v>
      </c>
      <c r="GJ218" s="12">
        <v>34</v>
      </c>
      <c r="GK218" s="12">
        <v>44</v>
      </c>
      <c r="GL218" s="12">
        <v>43</v>
      </c>
      <c r="GM218" s="12">
        <v>31</v>
      </c>
      <c r="GN218" s="12">
        <v>39</v>
      </c>
      <c r="GO218" s="12">
        <v>17</v>
      </c>
      <c r="GP218" s="12">
        <v>16</v>
      </c>
      <c r="GQ218" s="12">
        <v>33</v>
      </c>
      <c r="GR218" s="12">
        <v>45</v>
      </c>
      <c r="GS218" s="12">
        <v>40</v>
      </c>
      <c r="GT218" s="12">
        <v>49</v>
      </c>
      <c r="GU218" s="12">
        <v>51</v>
      </c>
      <c r="GV218" s="12">
        <v>53</v>
      </c>
      <c r="GW218" s="12">
        <v>41</v>
      </c>
      <c r="GX218" s="12">
        <v>17</v>
      </c>
      <c r="GY218" s="12">
        <v>24</v>
      </c>
      <c r="GZ218" s="12">
        <v>32</v>
      </c>
      <c r="HA218" s="12">
        <v>31</v>
      </c>
      <c r="HB218" s="12">
        <v>23</v>
      </c>
      <c r="HC218" s="12">
        <v>26</v>
      </c>
      <c r="HD218" s="12">
        <v>24</v>
      </c>
      <c r="HE218" s="12">
        <v>11</v>
      </c>
      <c r="HF218" s="12">
        <v>20</v>
      </c>
      <c r="HG218" s="12">
        <v>26</v>
      </c>
      <c r="HH218" s="12">
        <v>18</v>
      </c>
      <c r="HI218" s="12">
        <v>21</v>
      </c>
      <c r="HJ218" s="12">
        <v>26</v>
      </c>
      <c r="HK218" s="12">
        <v>42</v>
      </c>
      <c r="HL218" s="12">
        <v>47</v>
      </c>
      <c r="HM218" s="12">
        <v>22</v>
      </c>
      <c r="HN218" s="12">
        <v>13</v>
      </c>
      <c r="HO218" s="12">
        <v>25</v>
      </c>
      <c r="HP218" s="12">
        <v>18</v>
      </c>
      <c r="HQ218" s="12">
        <v>26</v>
      </c>
      <c r="HR218" s="12">
        <v>29</v>
      </c>
      <c r="HS218" s="12">
        <v>34</v>
      </c>
      <c r="HT218" s="12">
        <v>42</v>
      </c>
      <c r="HU218" s="12">
        <v>54</v>
      </c>
      <c r="HV218" s="12">
        <v>34</v>
      </c>
      <c r="HW218" s="12">
        <v>31</v>
      </c>
      <c r="HX218" s="12">
        <v>28</v>
      </c>
      <c r="HY218" s="12">
        <v>23</v>
      </c>
      <c r="HZ218" s="12">
        <v>32</v>
      </c>
      <c r="IA218" s="12">
        <v>39</v>
      </c>
      <c r="IB218" s="12">
        <v>38</v>
      </c>
      <c r="IC218" s="12">
        <v>37</v>
      </c>
      <c r="ID218" s="12">
        <v>38</v>
      </c>
      <c r="IE218" s="12">
        <v>29</v>
      </c>
      <c r="IF218" s="12">
        <v>21</v>
      </c>
      <c r="IG218" s="12">
        <v>14</v>
      </c>
      <c r="IH218" s="12">
        <v>24</v>
      </c>
      <c r="II218" s="12">
        <v>32</v>
      </c>
      <c r="IJ218" s="12">
        <v>39</v>
      </c>
      <c r="IK218" s="12">
        <v>31</v>
      </c>
      <c r="IL218" s="12">
        <v>36</v>
      </c>
      <c r="IM218" s="12">
        <v>28</v>
      </c>
      <c r="IN218" s="12">
        <v>26</v>
      </c>
      <c r="IO218" s="12">
        <v>26</v>
      </c>
      <c r="IP218" s="12">
        <v>28</v>
      </c>
      <c r="IQ218" s="17">
        <v>31</v>
      </c>
      <c r="IR218" s="26">
        <f t="shared" si="64"/>
        <v>77</v>
      </c>
    </row>
    <row r="219" spans="1:252" ht="12.75" customHeight="1" x14ac:dyDescent="0.2">
      <c r="A219" s="26">
        <v>2011</v>
      </c>
      <c r="B219" s="26">
        <v>340210005</v>
      </c>
      <c r="C219" s="88">
        <f>INDEX(Sites!$A:$N,MATCH($B219,Sites!$A:$A,0),2)</f>
        <v>40.283092000000003</v>
      </c>
      <c r="D219" s="26" t="str">
        <f>INDEX(Sites!$A:$N,MATCH($B219,Sites!$A:$A,0),4)</f>
        <v>NJ</v>
      </c>
      <c r="E219" s="26" t="str">
        <f>INDEX(Sites!$A:$N,MATCH($B219,Sites!$A:$A,0),10)</f>
        <v>30.0</v>
      </c>
      <c r="F219" s="148" t="str">
        <f>INDEX(Sites!$A:$N,MATCH($B219,Sites!$A:$A,0),6)</f>
        <v>Rider University</v>
      </c>
      <c r="G219" s="18">
        <v>43</v>
      </c>
      <c r="H219" s="12">
        <v>42</v>
      </c>
      <c r="I219" s="12">
        <v>40</v>
      </c>
      <c r="J219" s="12">
        <v>42</v>
      </c>
      <c r="K219" s="12">
        <v>45</v>
      </c>
      <c r="L219" s="12">
        <v>37</v>
      </c>
      <c r="M219" s="12">
        <v>42</v>
      </c>
      <c r="N219" s="12">
        <v>31</v>
      </c>
      <c r="O219" s="12">
        <v>40</v>
      </c>
      <c r="P219" s="12">
        <v>41</v>
      </c>
      <c r="Q219" s="12">
        <v>32</v>
      </c>
      <c r="R219" s="12">
        <v>41</v>
      </c>
      <c r="S219" s="12">
        <v>41</v>
      </c>
      <c r="T219" s="12">
        <v>33</v>
      </c>
      <c r="U219" s="12">
        <v>36</v>
      </c>
      <c r="V219" s="12">
        <v>35</v>
      </c>
      <c r="W219" s="12">
        <v>47</v>
      </c>
      <c r="X219" s="12">
        <v>53</v>
      </c>
      <c r="Y219" s="12">
        <v>45</v>
      </c>
      <c r="Z219" s="12">
        <v>41</v>
      </c>
      <c r="AA219" s="12">
        <v>33</v>
      </c>
      <c r="AB219" s="12">
        <v>40</v>
      </c>
      <c r="AC219" s="12">
        <v>34</v>
      </c>
      <c r="AD219" s="12">
        <v>43</v>
      </c>
      <c r="AE219" s="12">
        <v>41</v>
      </c>
      <c r="AF219" s="12">
        <v>47</v>
      </c>
      <c r="AG219" s="12">
        <v>43</v>
      </c>
      <c r="AH219" s="12">
        <v>46</v>
      </c>
      <c r="AI219" s="12">
        <v>47</v>
      </c>
      <c r="AJ219" s="12">
        <v>46</v>
      </c>
      <c r="AK219" s="12">
        <v>37</v>
      </c>
      <c r="AL219" s="12">
        <v>42</v>
      </c>
      <c r="AM219" s="12">
        <v>53</v>
      </c>
      <c r="AN219" s="12">
        <v>53</v>
      </c>
      <c r="AO219" s="12">
        <v>53</v>
      </c>
      <c r="AP219" s="12">
        <v>40</v>
      </c>
      <c r="AQ219" s="12">
        <v>46</v>
      </c>
      <c r="AR219" s="12">
        <v>28</v>
      </c>
      <c r="AS219" s="12">
        <v>40</v>
      </c>
      <c r="AT219" s="12">
        <v>52</v>
      </c>
      <c r="AU219" s="12">
        <v>47</v>
      </c>
      <c r="AV219" s="12">
        <v>46</v>
      </c>
      <c r="AW219" s="12">
        <v>45</v>
      </c>
      <c r="AX219" s="12">
        <v>40</v>
      </c>
      <c r="AY219" s="12">
        <v>52</v>
      </c>
      <c r="AZ219" s="12">
        <v>37</v>
      </c>
      <c r="BA219" s="12">
        <v>47</v>
      </c>
      <c r="BB219" s="12">
        <v>49</v>
      </c>
      <c r="BC219" s="12">
        <v>44</v>
      </c>
      <c r="BD219" s="12">
        <v>40</v>
      </c>
      <c r="BE219" s="12">
        <v>53</v>
      </c>
      <c r="BF219" s="12">
        <v>51</v>
      </c>
      <c r="BG219" s="12">
        <v>38</v>
      </c>
      <c r="BH219" s="12">
        <v>33</v>
      </c>
      <c r="BI219" s="12">
        <v>50</v>
      </c>
      <c r="BJ219" s="12">
        <v>51</v>
      </c>
      <c r="BK219" s="12">
        <v>30</v>
      </c>
      <c r="BL219" s="12">
        <v>24</v>
      </c>
      <c r="BM219" s="12">
        <v>35</v>
      </c>
      <c r="BN219" s="12">
        <v>48</v>
      </c>
      <c r="BO219" s="12">
        <v>37</v>
      </c>
      <c r="BP219" s="12">
        <v>47</v>
      </c>
      <c r="BQ219" s="12">
        <v>40</v>
      </c>
      <c r="BR219" s="12">
        <v>53</v>
      </c>
      <c r="BS219" s="12">
        <v>28</v>
      </c>
      <c r="BT219" s="12">
        <v>45</v>
      </c>
      <c r="BU219" s="12">
        <v>58</v>
      </c>
      <c r="BV219" s="12">
        <v>51</v>
      </c>
      <c r="BW219" s="12">
        <v>51</v>
      </c>
      <c r="BX219" s="12">
        <v>39</v>
      </c>
      <c r="BY219" s="12">
        <v>49</v>
      </c>
      <c r="BZ219" s="12">
        <v>47</v>
      </c>
      <c r="CA219" s="12">
        <v>56</v>
      </c>
      <c r="CB219" s="12">
        <v>40</v>
      </c>
      <c r="CC219" s="12">
        <v>30</v>
      </c>
      <c r="CD219" s="12">
        <v>34</v>
      </c>
      <c r="CE219" s="12">
        <v>31</v>
      </c>
      <c r="CF219" s="12">
        <v>34</v>
      </c>
      <c r="CG219" s="12">
        <v>39</v>
      </c>
      <c r="CH219" s="12">
        <v>45</v>
      </c>
      <c r="CI219" s="12">
        <v>35</v>
      </c>
      <c r="CJ219" s="12">
        <v>42</v>
      </c>
      <c r="CK219" s="12">
        <v>47</v>
      </c>
      <c r="CL219" s="12">
        <v>28</v>
      </c>
      <c r="CM219" s="12">
        <v>56</v>
      </c>
      <c r="CN219" s="12">
        <v>64</v>
      </c>
      <c r="CO219" s="12">
        <v>60</v>
      </c>
      <c r="CP219" s="12">
        <v>62</v>
      </c>
      <c r="CQ219" s="12">
        <v>47</v>
      </c>
      <c r="CR219" s="12">
        <v>51</v>
      </c>
      <c r="CS219" s="12">
        <v>52</v>
      </c>
      <c r="CT219" s="12">
        <v>76</v>
      </c>
      <c r="CU219" s="12">
        <v>86</v>
      </c>
      <c r="CV219" s="12">
        <v>54</v>
      </c>
      <c r="CW219" s="12">
        <v>50</v>
      </c>
      <c r="CX219" s="12">
        <v>46</v>
      </c>
      <c r="CY219" s="12">
        <v>41</v>
      </c>
      <c r="CZ219" s="12">
        <v>55</v>
      </c>
      <c r="DA219" s="12">
        <v>79</v>
      </c>
      <c r="DB219" s="12">
        <v>75</v>
      </c>
      <c r="DC219" s="12">
        <v>89</v>
      </c>
      <c r="DD219" s="12">
        <v>66</v>
      </c>
      <c r="DE219" s="12">
        <v>47</v>
      </c>
      <c r="DF219" s="12">
        <v>36</v>
      </c>
      <c r="DG219" s="12">
        <v>38</v>
      </c>
      <c r="DH219" s="12">
        <v>31</v>
      </c>
      <c r="DI219" s="12">
        <v>42</v>
      </c>
      <c r="DJ219" s="12">
        <v>56</v>
      </c>
      <c r="DK219" s="12">
        <v>58</v>
      </c>
      <c r="DL219" s="12">
        <v>65</v>
      </c>
      <c r="DM219" s="12">
        <v>46</v>
      </c>
      <c r="DN219" s="12">
        <v>64</v>
      </c>
      <c r="DO219" s="12">
        <v>61</v>
      </c>
      <c r="DP219" s="12">
        <v>49</v>
      </c>
      <c r="DQ219" s="12">
        <v>33</v>
      </c>
      <c r="DR219" s="12">
        <v>38</v>
      </c>
      <c r="DS219" s="12">
        <v>47</v>
      </c>
      <c r="DT219" s="12">
        <v>41</v>
      </c>
      <c r="DU219" s="12">
        <v>49</v>
      </c>
      <c r="DV219" s="12">
        <v>52</v>
      </c>
      <c r="DW219" s="12">
        <v>55</v>
      </c>
      <c r="DX219" s="12">
        <v>55</v>
      </c>
      <c r="DY219" s="12">
        <v>42</v>
      </c>
      <c r="DZ219" s="12">
        <v>52</v>
      </c>
      <c r="EA219" s="12">
        <v>58</v>
      </c>
      <c r="EB219" s="12">
        <v>52</v>
      </c>
      <c r="EC219" s="12">
        <v>62</v>
      </c>
      <c r="ED219" s="12">
        <v>64</v>
      </c>
      <c r="EE219" s="12">
        <v>62</v>
      </c>
      <c r="EF219" s="12">
        <v>53</v>
      </c>
      <c r="EG219" s="12">
        <v>45</v>
      </c>
      <c r="EH219" s="12">
        <v>62</v>
      </c>
      <c r="EI219" s="12">
        <v>68</v>
      </c>
      <c r="EJ219" s="12">
        <v>62</v>
      </c>
      <c r="EK219" s="12">
        <v>46</v>
      </c>
      <c r="EL219" s="12">
        <v>45</v>
      </c>
      <c r="EM219" s="12">
        <v>51</v>
      </c>
      <c r="EN219" s="12">
        <v>71</v>
      </c>
      <c r="EO219" s="12">
        <v>54</v>
      </c>
      <c r="EP219" s="12">
        <v>78</v>
      </c>
      <c r="EQ219" s="12">
        <v>70</v>
      </c>
      <c r="ER219" s="12">
        <v>70</v>
      </c>
      <c r="ES219" s="12">
        <v>88</v>
      </c>
      <c r="ET219" s="12">
        <v>75</v>
      </c>
      <c r="EU219" s="12">
        <v>67</v>
      </c>
      <c r="EV219" s="12">
        <v>57</v>
      </c>
      <c r="EW219" s="12">
        <v>39</v>
      </c>
      <c r="EX219" s="12">
        <v>58</v>
      </c>
      <c r="EY219" s="12">
        <v>41</v>
      </c>
      <c r="EZ219" s="12">
        <v>48</v>
      </c>
      <c r="FA219" s="12">
        <v>77</v>
      </c>
      <c r="FB219" s="12">
        <v>47</v>
      </c>
      <c r="FC219" s="12">
        <v>57</v>
      </c>
      <c r="FD219" s="12">
        <v>63</v>
      </c>
      <c r="FE219" s="12">
        <v>47</v>
      </c>
      <c r="FF219" s="12">
        <v>45</v>
      </c>
      <c r="FG219" s="12">
        <v>41</v>
      </c>
      <c r="FH219" s="12">
        <v>62</v>
      </c>
      <c r="FI219" s="12">
        <v>38</v>
      </c>
      <c r="FJ219" s="12">
        <v>49</v>
      </c>
      <c r="FK219" s="12">
        <v>51</v>
      </c>
      <c r="FL219" s="12">
        <v>45</v>
      </c>
      <c r="FM219" s="12">
        <v>52</v>
      </c>
      <c r="FN219" s="12">
        <v>42</v>
      </c>
      <c r="FO219" s="12">
        <v>45</v>
      </c>
      <c r="FP219" s="12">
        <v>58</v>
      </c>
      <c r="FQ219" s="12">
        <v>41</v>
      </c>
      <c r="FR219" s="12">
        <v>42</v>
      </c>
      <c r="FS219" s="12">
        <v>27</v>
      </c>
      <c r="FT219" s="12">
        <v>41</v>
      </c>
      <c r="FU219" s="12">
        <v>49</v>
      </c>
      <c r="FV219" s="12">
        <v>61</v>
      </c>
      <c r="FW219" s="12">
        <v>56</v>
      </c>
      <c r="FX219" s="12">
        <v>37</v>
      </c>
      <c r="FY219" s="12">
        <v>35</v>
      </c>
      <c r="FZ219" s="12" t="s">
        <v>78</v>
      </c>
      <c r="GA219" s="12" t="s">
        <v>78</v>
      </c>
      <c r="GB219" s="12" t="s">
        <v>78</v>
      </c>
      <c r="GC219" s="12" t="s">
        <v>78</v>
      </c>
      <c r="GD219" s="12" t="s">
        <v>78</v>
      </c>
      <c r="GE219" s="12" t="s">
        <v>78</v>
      </c>
      <c r="GF219" s="12" t="s">
        <v>78</v>
      </c>
      <c r="GG219" s="12" t="s">
        <v>78</v>
      </c>
      <c r="GH219" s="12" t="s">
        <v>78</v>
      </c>
      <c r="GI219" s="12" t="s">
        <v>78</v>
      </c>
      <c r="GJ219" s="12" t="s">
        <v>78</v>
      </c>
      <c r="GK219" s="12" t="s">
        <v>78</v>
      </c>
      <c r="GL219" s="12" t="s">
        <v>78</v>
      </c>
      <c r="GM219" s="12" t="s">
        <v>78</v>
      </c>
      <c r="GN219" s="12" t="s">
        <v>78</v>
      </c>
      <c r="GO219" s="12" t="s">
        <v>78</v>
      </c>
      <c r="GP219" s="12" t="s">
        <v>78</v>
      </c>
      <c r="GQ219" s="12" t="s">
        <v>78</v>
      </c>
      <c r="GR219" s="12" t="s">
        <v>78</v>
      </c>
      <c r="GS219" s="12" t="s">
        <v>78</v>
      </c>
      <c r="GT219" s="12" t="s">
        <v>78</v>
      </c>
      <c r="GU219" s="12" t="s">
        <v>78</v>
      </c>
      <c r="GV219" s="12" t="s">
        <v>78</v>
      </c>
      <c r="GW219" s="12" t="s">
        <v>78</v>
      </c>
      <c r="GX219" s="12" t="s">
        <v>78</v>
      </c>
      <c r="GY219" s="12" t="s">
        <v>78</v>
      </c>
      <c r="GZ219" s="12" t="s">
        <v>78</v>
      </c>
      <c r="HA219" s="12" t="s">
        <v>78</v>
      </c>
      <c r="HB219" s="12" t="s">
        <v>78</v>
      </c>
      <c r="HC219" s="12" t="s">
        <v>78</v>
      </c>
      <c r="HD219" s="12" t="s">
        <v>78</v>
      </c>
      <c r="HE219" s="12" t="s">
        <v>78</v>
      </c>
      <c r="HF219" s="12" t="s">
        <v>78</v>
      </c>
      <c r="HG219" s="12" t="s">
        <v>78</v>
      </c>
      <c r="HH219" s="12" t="s">
        <v>78</v>
      </c>
      <c r="HI219" s="12" t="s">
        <v>78</v>
      </c>
      <c r="HJ219" s="12" t="s">
        <v>78</v>
      </c>
      <c r="HK219" s="12" t="s">
        <v>78</v>
      </c>
      <c r="HL219" s="12" t="s">
        <v>78</v>
      </c>
      <c r="HM219" s="12" t="s">
        <v>78</v>
      </c>
      <c r="HN219" s="12" t="s">
        <v>78</v>
      </c>
      <c r="HO219" s="12" t="s">
        <v>78</v>
      </c>
      <c r="HP219" s="12" t="s">
        <v>78</v>
      </c>
      <c r="HQ219" s="12" t="s">
        <v>78</v>
      </c>
      <c r="HR219" s="12" t="s">
        <v>78</v>
      </c>
      <c r="HS219" s="12" t="s">
        <v>78</v>
      </c>
      <c r="HT219" s="12" t="s">
        <v>78</v>
      </c>
      <c r="HU219" s="12" t="s">
        <v>78</v>
      </c>
      <c r="HV219" s="12" t="s">
        <v>78</v>
      </c>
      <c r="HW219" s="12" t="s">
        <v>78</v>
      </c>
      <c r="HX219" s="12" t="s">
        <v>78</v>
      </c>
      <c r="HY219" s="12" t="s">
        <v>78</v>
      </c>
      <c r="HZ219" s="12" t="s">
        <v>78</v>
      </c>
      <c r="IA219" s="12" t="s">
        <v>78</v>
      </c>
      <c r="IB219" s="12" t="s">
        <v>78</v>
      </c>
      <c r="IC219" s="12" t="s">
        <v>78</v>
      </c>
      <c r="ID219" s="12" t="s">
        <v>78</v>
      </c>
      <c r="IE219" s="12" t="s">
        <v>78</v>
      </c>
      <c r="IF219" s="12" t="s">
        <v>78</v>
      </c>
      <c r="IG219" s="12" t="s">
        <v>78</v>
      </c>
      <c r="IH219" s="12" t="s">
        <v>78</v>
      </c>
      <c r="II219" s="12" t="s">
        <v>78</v>
      </c>
      <c r="IJ219" s="12" t="s">
        <v>78</v>
      </c>
      <c r="IK219" s="12" t="s">
        <v>78</v>
      </c>
      <c r="IL219" s="12" t="s">
        <v>78</v>
      </c>
      <c r="IM219" s="12" t="s">
        <v>78</v>
      </c>
      <c r="IN219" s="12" t="s">
        <v>78</v>
      </c>
      <c r="IO219" s="12" t="s">
        <v>78</v>
      </c>
      <c r="IP219" s="12" t="s">
        <v>78</v>
      </c>
      <c r="IQ219" s="17" t="s">
        <v>78</v>
      </c>
      <c r="IR219" s="26">
        <f t="shared" si="64"/>
        <v>89</v>
      </c>
    </row>
    <row r="220" spans="1:252" ht="12.75" customHeight="1" x14ac:dyDescent="0.2">
      <c r="A220" s="26">
        <v>2011</v>
      </c>
      <c r="B220" s="26">
        <v>340219991</v>
      </c>
      <c r="C220" s="88">
        <f>INDEX(Sites!$A:$N,MATCH($B220,Sites!$A:$A,0),2)</f>
        <v>40.3125</v>
      </c>
      <c r="D220" s="26" t="str">
        <f>INDEX(Sites!$A:$N,MATCH($B220,Sites!$A:$A,0),4)</f>
        <v>NJ</v>
      </c>
      <c r="E220" s="26" t="str">
        <f>INDEX(Sites!$A:$N,MATCH($B220,Sites!$A:$A,0),10)</f>
        <v>61.0</v>
      </c>
      <c r="F220" s="148" t="str">
        <f>INDEX(Sites!$A:$N,MATCH($B220,Sites!$A:$A,0),6)</f>
        <v>Washington Crossing</v>
      </c>
      <c r="G220" s="18">
        <v>44</v>
      </c>
      <c r="H220" s="12">
        <v>43</v>
      </c>
      <c r="I220" s="12">
        <v>41</v>
      </c>
      <c r="J220" s="12">
        <v>44</v>
      </c>
      <c r="K220" s="12">
        <v>46</v>
      </c>
      <c r="L220" s="12">
        <v>39</v>
      </c>
      <c r="M220" s="12">
        <v>45</v>
      </c>
      <c r="N220" s="12">
        <v>37</v>
      </c>
      <c r="O220" s="12">
        <v>42</v>
      </c>
      <c r="P220" s="12">
        <v>43</v>
      </c>
      <c r="Q220" s="12">
        <v>34</v>
      </c>
      <c r="R220" s="12">
        <v>41</v>
      </c>
      <c r="S220" s="12">
        <v>42</v>
      </c>
      <c r="T220" s="12">
        <v>37</v>
      </c>
      <c r="U220" s="12">
        <v>37</v>
      </c>
      <c r="V220" s="12">
        <v>37</v>
      </c>
      <c r="W220" s="12">
        <v>51</v>
      </c>
      <c r="X220" s="12">
        <v>55</v>
      </c>
      <c r="Y220" s="12">
        <v>46</v>
      </c>
      <c r="Z220" s="12">
        <v>42</v>
      </c>
      <c r="AA220" s="12" t="s">
        <v>78</v>
      </c>
      <c r="AB220" s="12">
        <v>42</v>
      </c>
      <c r="AC220" s="12">
        <v>36</v>
      </c>
      <c r="AD220" s="12">
        <v>46</v>
      </c>
      <c r="AE220" s="12" t="s">
        <v>78</v>
      </c>
      <c r="AF220" s="12" t="s">
        <v>78</v>
      </c>
      <c r="AG220" s="12" t="s">
        <v>78</v>
      </c>
      <c r="AH220" s="12" t="s">
        <v>78</v>
      </c>
      <c r="AI220" s="12" t="s">
        <v>78</v>
      </c>
      <c r="AJ220" s="12" t="s">
        <v>78</v>
      </c>
      <c r="AK220" s="12">
        <v>43</v>
      </c>
      <c r="AL220" s="12" t="s">
        <v>78</v>
      </c>
      <c r="AM220" s="12" t="s">
        <v>78</v>
      </c>
      <c r="AN220" s="12">
        <v>54</v>
      </c>
      <c r="AO220" s="12">
        <v>55</v>
      </c>
      <c r="AP220" s="12">
        <v>42</v>
      </c>
      <c r="AQ220" s="12">
        <v>47</v>
      </c>
      <c r="AR220" s="12">
        <v>32</v>
      </c>
      <c r="AS220" s="12">
        <v>43</v>
      </c>
      <c r="AT220" s="12">
        <v>52</v>
      </c>
      <c r="AU220" s="12">
        <v>48</v>
      </c>
      <c r="AV220" s="12">
        <v>46</v>
      </c>
      <c r="AW220" s="12">
        <v>46</v>
      </c>
      <c r="AX220" s="12">
        <v>42</v>
      </c>
      <c r="AY220" s="12">
        <v>56</v>
      </c>
      <c r="AZ220" s="12">
        <v>39</v>
      </c>
      <c r="BA220" s="12">
        <v>49</v>
      </c>
      <c r="BB220" s="12">
        <v>50</v>
      </c>
      <c r="BC220" s="12">
        <v>45</v>
      </c>
      <c r="BD220" s="12">
        <v>42</v>
      </c>
      <c r="BE220" s="12">
        <v>53</v>
      </c>
      <c r="BF220" s="12">
        <v>53</v>
      </c>
      <c r="BG220" s="12">
        <v>43</v>
      </c>
      <c r="BH220" s="12">
        <v>34</v>
      </c>
      <c r="BI220" s="12">
        <v>50</v>
      </c>
      <c r="BJ220" s="12">
        <v>53</v>
      </c>
      <c r="BK220" s="12">
        <v>33</v>
      </c>
      <c r="BL220" s="12">
        <v>30</v>
      </c>
      <c r="BM220" s="12">
        <v>45</v>
      </c>
      <c r="BN220" s="12">
        <v>48</v>
      </c>
      <c r="BO220" s="12">
        <v>39</v>
      </c>
      <c r="BP220" s="12">
        <v>51</v>
      </c>
      <c r="BQ220" s="12">
        <v>45</v>
      </c>
      <c r="BR220" s="12">
        <v>56</v>
      </c>
      <c r="BS220" s="12">
        <v>32</v>
      </c>
      <c r="BT220" s="12">
        <v>48</v>
      </c>
      <c r="BU220" s="12">
        <v>59</v>
      </c>
      <c r="BV220" s="12">
        <v>52</v>
      </c>
      <c r="BW220" s="12">
        <v>53</v>
      </c>
      <c r="BX220" s="12">
        <v>42</v>
      </c>
      <c r="BY220" s="12">
        <v>45</v>
      </c>
      <c r="BZ220" s="12">
        <v>49</v>
      </c>
      <c r="CA220" s="12">
        <v>58</v>
      </c>
      <c r="CB220" s="12">
        <v>44</v>
      </c>
      <c r="CC220" s="12">
        <v>32</v>
      </c>
      <c r="CD220" s="12">
        <v>38</v>
      </c>
      <c r="CE220" s="12">
        <v>35</v>
      </c>
      <c r="CF220" s="12">
        <v>33</v>
      </c>
      <c r="CG220" s="12">
        <v>40</v>
      </c>
      <c r="CH220" s="12">
        <v>46</v>
      </c>
      <c r="CI220" s="12" t="s">
        <v>78</v>
      </c>
      <c r="CJ220" s="12" t="s">
        <v>78</v>
      </c>
      <c r="CK220" s="12">
        <v>46</v>
      </c>
      <c r="CL220" s="12">
        <v>34</v>
      </c>
      <c r="CM220" s="12">
        <v>56</v>
      </c>
      <c r="CN220" s="12">
        <v>63</v>
      </c>
      <c r="CO220" s="12" t="s">
        <v>78</v>
      </c>
      <c r="CP220" s="12" t="s">
        <v>78</v>
      </c>
      <c r="CQ220" s="12" t="s">
        <v>78</v>
      </c>
      <c r="CR220" s="12" t="s">
        <v>78</v>
      </c>
      <c r="CS220" s="12" t="s">
        <v>78</v>
      </c>
      <c r="CT220" s="12" t="s">
        <v>78</v>
      </c>
      <c r="CU220" s="12" t="s">
        <v>78</v>
      </c>
      <c r="CV220" s="12">
        <v>55</v>
      </c>
      <c r="CW220" s="12" t="s">
        <v>78</v>
      </c>
      <c r="CX220" s="12">
        <v>47</v>
      </c>
      <c r="CY220" s="12">
        <v>51</v>
      </c>
      <c r="CZ220" s="12">
        <v>55</v>
      </c>
      <c r="DA220" s="12">
        <v>78</v>
      </c>
      <c r="DB220" s="12">
        <v>77</v>
      </c>
      <c r="DC220" s="12">
        <v>89</v>
      </c>
      <c r="DD220" s="12">
        <v>64</v>
      </c>
      <c r="DE220" s="12">
        <v>45</v>
      </c>
      <c r="DF220" s="12">
        <v>40</v>
      </c>
      <c r="DG220" s="12">
        <v>37</v>
      </c>
      <c r="DH220" s="12">
        <v>34</v>
      </c>
      <c r="DI220" s="12">
        <v>44</v>
      </c>
      <c r="DJ220" s="12">
        <v>56</v>
      </c>
      <c r="DK220" s="12">
        <v>61</v>
      </c>
      <c r="DL220" s="12">
        <v>65</v>
      </c>
      <c r="DM220" s="12">
        <v>43</v>
      </c>
      <c r="DN220" s="12">
        <v>65</v>
      </c>
      <c r="DO220" s="12">
        <v>63</v>
      </c>
      <c r="DP220" s="12">
        <v>53</v>
      </c>
      <c r="DQ220" s="12">
        <v>34</v>
      </c>
      <c r="DR220" s="12">
        <v>39</v>
      </c>
      <c r="DS220" s="12">
        <v>46</v>
      </c>
      <c r="DT220" s="12">
        <v>40</v>
      </c>
      <c r="DU220" s="12">
        <v>51</v>
      </c>
      <c r="DV220" s="12">
        <v>58</v>
      </c>
      <c r="DW220" s="12">
        <v>55</v>
      </c>
      <c r="DX220" s="12">
        <v>57</v>
      </c>
      <c r="DY220" s="12">
        <v>43</v>
      </c>
      <c r="DZ220" s="12">
        <v>53</v>
      </c>
      <c r="EA220" s="12">
        <v>56</v>
      </c>
      <c r="EB220" s="12">
        <v>52</v>
      </c>
      <c r="EC220" s="12">
        <v>62</v>
      </c>
      <c r="ED220" s="12">
        <v>71</v>
      </c>
      <c r="EE220" s="12">
        <v>63</v>
      </c>
      <c r="EF220" s="12">
        <v>55</v>
      </c>
      <c r="EG220" s="12" t="s">
        <v>78</v>
      </c>
      <c r="EH220" s="12">
        <v>59</v>
      </c>
      <c r="EI220" s="12">
        <v>75</v>
      </c>
      <c r="EJ220" s="12">
        <v>62</v>
      </c>
      <c r="EK220" s="12">
        <v>48</v>
      </c>
      <c r="EL220" s="12">
        <v>46</v>
      </c>
      <c r="EM220" s="12">
        <v>54</v>
      </c>
      <c r="EN220" s="12">
        <v>69</v>
      </c>
      <c r="EO220" s="12">
        <v>54</v>
      </c>
      <c r="EP220" s="12">
        <v>80</v>
      </c>
      <c r="EQ220" s="12">
        <v>70</v>
      </c>
      <c r="ER220" s="12">
        <v>75</v>
      </c>
      <c r="ES220" s="12">
        <v>88</v>
      </c>
      <c r="ET220" s="12">
        <v>82</v>
      </c>
      <c r="EU220" s="12">
        <v>70</v>
      </c>
      <c r="EV220" s="12">
        <v>58</v>
      </c>
      <c r="EW220" s="12">
        <v>45</v>
      </c>
      <c r="EX220" s="12">
        <v>61</v>
      </c>
      <c r="EY220" s="12">
        <v>42</v>
      </c>
      <c r="EZ220" s="12">
        <v>47</v>
      </c>
      <c r="FA220" s="12">
        <v>75</v>
      </c>
      <c r="FB220" s="12">
        <v>48</v>
      </c>
      <c r="FC220" s="12">
        <v>54</v>
      </c>
      <c r="FD220" s="12">
        <v>65</v>
      </c>
      <c r="FE220" s="12">
        <v>48</v>
      </c>
      <c r="FF220" s="12">
        <v>50</v>
      </c>
      <c r="FG220" s="12">
        <v>42</v>
      </c>
      <c r="FH220" s="12">
        <v>68</v>
      </c>
      <c r="FI220" s="12">
        <v>42</v>
      </c>
      <c r="FJ220" s="12" t="s">
        <v>78</v>
      </c>
      <c r="FK220" s="12" t="s">
        <v>78</v>
      </c>
      <c r="FL220" s="12" t="s">
        <v>78</v>
      </c>
      <c r="FM220" s="12">
        <v>52</v>
      </c>
      <c r="FN220" s="12">
        <v>43</v>
      </c>
      <c r="FO220" s="12">
        <v>46</v>
      </c>
      <c r="FP220" s="12">
        <v>63</v>
      </c>
      <c r="FQ220" s="12">
        <v>42</v>
      </c>
      <c r="FR220" s="12">
        <v>37</v>
      </c>
      <c r="FS220" s="12">
        <v>28</v>
      </c>
      <c r="FT220" s="12">
        <v>38</v>
      </c>
      <c r="FU220" s="12">
        <v>58</v>
      </c>
      <c r="FV220" s="12">
        <v>67</v>
      </c>
      <c r="FW220" s="12">
        <v>57</v>
      </c>
      <c r="FX220" s="12">
        <v>39</v>
      </c>
      <c r="FY220" s="12">
        <v>35</v>
      </c>
      <c r="FZ220" s="12">
        <v>38</v>
      </c>
      <c r="GA220" s="12">
        <v>56</v>
      </c>
      <c r="GB220" s="12">
        <v>36</v>
      </c>
      <c r="GC220" s="12">
        <v>60</v>
      </c>
      <c r="GD220" s="12">
        <v>23</v>
      </c>
      <c r="GE220" s="12" t="s">
        <v>78</v>
      </c>
      <c r="GF220" s="12" t="s">
        <v>78</v>
      </c>
      <c r="GG220" s="12" t="s">
        <v>78</v>
      </c>
      <c r="GH220" s="12">
        <v>47</v>
      </c>
      <c r="GI220" s="12">
        <v>51</v>
      </c>
      <c r="GJ220" s="12" t="s">
        <v>78</v>
      </c>
      <c r="GK220" s="12" t="s">
        <v>78</v>
      </c>
      <c r="GL220" s="12" t="s">
        <v>78</v>
      </c>
      <c r="GM220" s="12" t="s">
        <v>78</v>
      </c>
      <c r="GN220" s="12" t="s">
        <v>78</v>
      </c>
      <c r="GO220" s="12">
        <v>33</v>
      </c>
      <c r="GP220" s="12">
        <v>13</v>
      </c>
      <c r="GQ220" s="12">
        <v>33</v>
      </c>
      <c r="GR220" s="12">
        <v>28</v>
      </c>
      <c r="GS220" s="12">
        <v>23</v>
      </c>
      <c r="GT220" s="12">
        <v>46</v>
      </c>
      <c r="GU220" s="12">
        <v>58</v>
      </c>
      <c r="GV220" s="12">
        <v>60</v>
      </c>
      <c r="GW220" s="12">
        <v>28</v>
      </c>
      <c r="GX220" s="12">
        <v>23</v>
      </c>
      <c r="GY220" s="12">
        <v>24</v>
      </c>
      <c r="GZ220" s="12">
        <v>31</v>
      </c>
      <c r="HA220" s="12">
        <v>29</v>
      </c>
      <c r="HB220" s="12">
        <v>18</v>
      </c>
      <c r="HC220" s="12">
        <v>26</v>
      </c>
      <c r="HD220" s="12">
        <v>31</v>
      </c>
      <c r="HE220" s="12">
        <v>12</v>
      </c>
      <c r="HF220" s="12">
        <v>18</v>
      </c>
      <c r="HG220" s="12">
        <v>32</v>
      </c>
      <c r="HH220" s="12">
        <v>38</v>
      </c>
      <c r="HI220" s="12">
        <v>27</v>
      </c>
      <c r="HJ220" s="12">
        <v>24</v>
      </c>
      <c r="HK220" s="12">
        <v>42</v>
      </c>
      <c r="HL220" s="12">
        <v>42</v>
      </c>
      <c r="HM220" s="12">
        <v>20</v>
      </c>
      <c r="HN220" s="12">
        <v>11</v>
      </c>
      <c r="HO220" s="12">
        <v>20</v>
      </c>
      <c r="HP220" s="12">
        <v>25</v>
      </c>
      <c r="HQ220" s="12">
        <v>33</v>
      </c>
      <c r="HR220" s="12">
        <v>33</v>
      </c>
      <c r="HS220" s="12">
        <v>26</v>
      </c>
      <c r="HT220" s="12">
        <v>49</v>
      </c>
      <c r="HU220" s="12">
        <v>56</v>
      </c>
      <c r="HV220" s="12">
        <v>55</v>
      </c>
      <c r="HW220" s="12">
        <v>36</v>
      </c>
      <c r="HX220" s="12">
        <v>26</v>
      </c>
      <c r="HY220" s="12">
        <v>22</v>
      </c>
      <c r="HZ220" s="12">
        <v>32</v>
      </c>
      <c r="IA220" s="12">
        <v>38</v>
      </c>
      <c r="IB220" s="12">
        <v>40</v>
      </c>
      <c r="IC220" s="12">
        <v>37</v>
      </c>
      <c r="ID220" s="12">
        <v>35</v>
      </c>
      <c r="IE220" s="12">
        <v>23</v>
      </c>
      <c r="IF220" s="12">
        <v>22</v>
      </c>
      <c r="IG220" s="12">
        <v>14</v>
      </c>
      <c r="IH220" s="12">
        <v>23</v>
      </c>
      <c r="II220" s="12">
        <v>36</v>
      </c>
      <c r="IJ220" s="12">
        <v>32</v>
      </c>
      <c r="IK220" s="12">
        <v>38</v>
      </c>
      <c r="IL220" s="12">
        <v>22</v>
      </c>
      <c r="IM220" s="12">
        <v>24</v>
      </c>
      <c r="IN220" s="12">
        <v>31</v>
      </c>
      <c r="IO220" s="12" t="s">
        <v>78</v>
      </c>
      <c r="IP220" s="12" t="s">
        <v>78</v>
      </c>
      <c r="IQ220" s="17" t="s">
        <v>78</v>
      </c>
      <c r="IR220" s="26">
        <f t="shared" si="64"/>
        <v>89</v>
      </c>
    </row>
    <row r="221" spans="1:252" ht="12.75" customHeight="1" x14ac:dyDescent="0.2">
      <c r="A221" s="26">
        <v>2011</v>
      </c>
      <c r="B221" s="26">
        <v>420170012</v>
      </c>
      <c r="C221" s="88">
        <f>INDEX(Sites!$A:$N,MATCH($B221,Sites!$A:$A,0),2)</f>
        <v>40.107222</v>
      </c>
      <c r="D221" s="26" t="str">
        <f>INDEX(Sites!$A:$N,MATCH($B221,Sites!$A:$A,0),4)</f>
        <v>PA</v>
      </c>
      <c r="E221" s="26" t="str">
        <f>INDEX(Sites!$A:$N,MATCH($B221,Sites!$A:$A,0),10)</f>
        <v>12.0</v>
      </c>
      <c r="F221" s="148" t="str">
        <f>INDEX(Sites!$A:$N,MATCH($B221,Sites!$A:$A,0),6)</f>
        <v>Bucks (BRIS)</v>
      </c>
      <c r="G221" s="18">
        <v>39</v>
      </c>
      <c r="H221" s="12">
        <v>40</v>
      </c>
      <c r="I221" s="12">
        <v>37</v>
      </c>
      <c r="J221" s="12">
        <v>42</v>
      </c>
      <c r="K221" s="12">
        <v>44</v>
      </c>
      <c r="L221" s="12">
        <v>38</v>
      </c>
      <c r="M221" s="12">
        <v>41</v>
      </c>
      <c r="N221" s="12">
        <v>29</v>
      </c>
      <c r="O221" s="12">
        <v>37</v>
      </c>
      <c r="P221" s="12">
        <v>42</v>
      </c>
      <c r="Q221" s="12">
        <v>29</v>
      </c>
      <c r="R221" s="12">
        <v>39</v>
      </c>
      <c r="S221" s="12">
        <v>40</v>
      </c>
      <c r="T221" s="12">
        <v>31</v>
      </c>
      <c r="U221" s="12">
        <v>36</v>
      </c>
      <c r="V221" s="12">
        <v>32</v>
      </c>
      <c r="W221" s="12">
        <v>44</v>
      </c>
      <c r="X221" s="12">
        <v>40</v>
      </c>
      <c r="Y221" s="12">
        <v>43</v>
      </c>
      <c r="Z221" s="12">
        <v>41</v>
      </c>
      <c r="AA221" s="12">
        <v>34</v>
      </c>
      <c r="AB221" s="12">
        <v>37</v>
      </c>
      <c r="AC221" s="12">
        <v>34</v>
      </c>
      <c r="AD221" s="12">
        <v>40</v>
      </c>
      <c r="AE221" s="12">
        <v>39</v>
      </c>
      <c r="AF221" s="12">
        <v>46</v>
      </c>
      <c r="AG221" s="12">
        <v>41</v>
      </c>
      <c r="AH221" s="12">
        <v>43</v>
      </c>
      <c r="AI221" s="12">
        <v>46</v>
      </c>
      <c r="AJ221" s="12">
        <v>44</v>
      </c>
      <c r="AK221" s="12">
        <v>37</v>
      </c>
      <c r="AL221" s="12">
        <v>39</v>
      </c>
      <c r="AM221" s="12">
        <v>50</v>
      </c>
      <c r="AN221" s="12">
        <v>51</v>
      </c>
      <c r="AO221" s="12">
        <v>53</v>
      </c>
      <c r="AP221" s="12">
        <v>39</v>
      </c>
      <c r="AQ221" s="12">
        <v>44</v>
      </c>
      <c r="AR221" s="12">
        <v>29</v>
      </c>
      <c r="AS221" s="12">
        <v>40</v>
      </c>
      <c r="AT221" s="12">
        <v>51</v>
      </c>
      <c r="AU221" s="12">
        <v>48</v>
      </c>
      <c r="AV221" s="12">
        <v>42</v>
      </c>
      <c r="AW221" s="12">
        <v>42</v>
      </c>
      <c r="AX221" s="12">
        <v>39</v>
      </c>
      <c r="AY221" s="12">
        <v>50</v>
      </c>
      <c r="AZ221" s="12">
        <v>37</v>
      </c>
      <c r="BA221" s="12">
        <v>45</v>
      </c>
      <c r="BB221" s="12">
        <v>48</v>
      </c>
      <c r="BC221" s="12">
        <v>42</v>
      </c>
      <c r="BD221" s="12">
        <v>38</v>
      </c>
      <c r="BE221" s="12">
        <v>52</v>
      </c>
      <c r="BF221" s="12">
        <v>50</v>
      </c>
      <c r="BG221" s="12">
        <v>39</v>
      </c>
      <c r="BH221" s="12">
        <v>34</v>
      </c>
      <c r="BI221" s="12">
        <v>50</v>
      </c>
      <c r="BJ221" s="12">
        <v>49</v>
      </c>
      <c r="BK221" s="12">
        <v>28</v>
      </c>
      <c r="BL221" s="12">
        <v>25</v>
      </c>
      <c r="BM221" s="12">
        <v>29</v>
      </c>
      <c r="BN221" s="12">
        <v>45</v>
      </c>
      <c r="BO221" s="12">
        <v>36</v>
      </c>
      <c r="BP221" s="12">
        <v>49</v>
      </c>
      <c r="BQ221" s="12">
        <v>45</v>
      </c>
      <c r="BR221" s="12">
        <v>51</v>
      </c>
      <c r="BS221" s="12">
        <v>26</v>
      </c>
      <c r="BT221" s="12">
        <v>43</v>
      </c>
      <c r="BU221" s="12">
        <v>55</v>
      </c>
      <c r="BV221" s="12">
        <v>48</v>
      </c>
      <c r="BW221" s="12">
        <v>50</v>
      </c>
      <c r="BX221" s="12">
        <v>39</v>
      </c>
      <c r="BY221" s="12">
        <v>48</v>
      </c>
      <c r="BZ221" s="12">
        <v>45</v>
      </c>
      <c r="CA221" s="12">
        <v>55</v>
      </c>
      <c r="CB221" s="12">
        <v>42</v>
      </c>
      <c r="CC221" s="12">
        <v>30</v>
      </c>
      <c r="CD221" s="12">
        <v>43</v>
      </c>
      <c r="CE221" s="12">
        <v>32</v>
      </c>
      <c r="CF221" s="12">
        <v>44</v>
      </c>
      <c r="CG221" s="12">
        <v>38</v>
      </c>
      <c r="CH221" s="12">
        <v>42</v>
      </c>
      <c r="CI221" s="12">
        <v>29</v>
      </c>
      <c r="CJ221" s="12">
        <v>43</v>
      </c>
      <c r="CK221" s="12">
        <v>46</v>
      </c>
      <c r="CL221" s="12">
        <v>34</v>
      </c>
      <c r="CM221" s="12">
        <v>53</v>
      </c>
      <c r="CN221" s="12">
        <v>61</v>
      </c>
      <c r="CO221" s="12">
        <v>59</v>
      </c>
      <c r="CP221" s="12">
        <v>57</v>
      </c>
      <c r="CQ221" s="12">
        <v>44</v>
      </c>
      <c r="CR221" s="12">
        <v>45</v>
      </c>
      <c r="CS221" s="12">
        <v>50</v>
      </c>
      <c r="CT221" s="12">
        <v>68</v>
      </c>
      <c r="CU221" s="12">
        <v>85</v>
      </c>
      <c r="CV221" s="12">
        <v>54</v>
      </c>
      <c r="CW221" s="12">
        <v>48</v>
      </c>
      <c r="CX221" s="12">
        <v>47</v>
      </c>
      <c r="CY221" s="12">
        <v>52</v>
      </c>
      <c r="CZ221" s="12">
        <v>54</v>
      </c>
      <c r="DA221" s="12">
        <v>81</v>
      </c>
      <c r="DB221" s="12">
        <v>80</v>
      </c>
      <c r="DC221" s="12">
        <v>82</v>
      </c>
      <c r="DD221" s="12">
        <v>71</v>
      </c>
      <c r="DE221" s="12">
        <v>42</v>
      </c>
      <c r="DF221" s="12">
        <v>43</v>
      </c>
      <c r="DG221" s="12">
        <v>38</v>
      </c>
      <c r="DH221" s="12">
        <v>33</v>
      </c>
      <c r="DI221" s="12">
        <v>43</v>
      </c>
      <c r="DJ221" s="12">
        <v>54</v>
      </c>
      <c r="DK221" s="12">
        <v>52</v>
      </c>
      <c r="DL221" s="12">
        <v>68</v>
      </c>
      <c r="DM221" s="12">
        <v>51</v>
      </c>
      <c r="DN221" s="12">
        <v>56</v>
      </c>
      <c r="DO221" s="12">
        <v>56</v>
      </c>
      <c r="DP221" s="12">
        <v>57</v>
      </c>
      <c r="DQ221" s="12">
        <v>38</v>
      </c>
      <c r="DR221" s="12">
        <v>49</v>
      </c>
      <c r="DS221" s="12">
        <v>46</v>
      </c>
      <c r="DT221" s="12">
        <v>40</v>
      </c>
      <c r="DU221" s="12">
        <v>51</v>
      </c>
      <c r="DV221" s="12">
        <v>50</v>
      </c>
      <c r="DW221" s="12">
        <v>51</v>
      </c>
      <c r="DX221" s="12">
        <v>55</v>
      </c>
      <c r="DY221" s="12">
        <v>44</v>
      </c>
      <c r="DZ221" s="12">
        <v>58</v>
      </c>
      <c r="EA221" s="12">
        <v>62</v>
      </c>
      <c r="EB221" s="12">
        <v>51</v>
      </c>
      <c r="EC221" s="12">
        <v>63</v>
      </c>
      <c r="ED221" s="12">
        <v>69</v>
      </c>
      <c r="EE221" s="12">
        <v>75</v>
      </c>
      <c r="EF221" s="12">
        <v>47</v>
      </c>
      <c r="EG221" s="12">
        <v>46</v>
      </c>
      <c r="EH221" s="12">
        <v>76</v>
      </c>
      <c r="EI221" s="12">
        <v>58</v>
      </c>
      <c r="EJ221" s="12">
        <v>60</v>
      </c>
      <c r="EK221" s="12">
        <v>48</v>
      </c>
      <c r="EL221" s="12">
        <v>45</v>
      </c>
      <c r="EM221" s="12">
        <v>63</v>
      </c>
      <c r="EN221" s="12">
        <v>66</v>
      </c>
      <c r="EO221" s="12">
        <v>57</v>
      </c>
      <c r="EP221" s="12">
        <v>81</v>
      </c>
      <c r="EQ221" s="12">
        <v>71</v>
      </c>
      <c r="ER221" s="12">
        <v>59</v>
      </c>
      <c r="ES221" s="12">
        <v>69</v>
      </c>
      <c r="ET221" s="12">
        <v>69</v>
      </c>
      <c r="EU221" s="12">
        <v>66</v>
      </c>
      <c r="EV221" s="12">
        <v>51</v>
      </c>
      <c r="EW221" s="12">
        <v>39</v>
      </c>
      <c r="EX221" s="12">
        <v>61</v>
      </c>
      <c r="EY221" s="12">
        <v>41</v>
      </c>
      <c r="EZ221" s="12">
        <v>49</v>
      </c>
      <c r="FA221" s="12">
        <v>75</v>
      </c>
      <c r="FB221" s="12">
        <v>45</v>
      </c>
      <c r="FC221" s="12">
        <v>66</v>
      </c>
      <c r="FD221" s="12">
        <v>64</v>
      </c>
      <c r="FE221" s="12">
        <v>47</v>
      </c>
      <c r="FF221" s="12">
        <v>42</v>
      </c>
      <c r="FG221" s="12">
        <v>38</v>
      </c>
      <c r="FH221" s="12">
        <v>55</v>
      </c>
      <c r="FI221" s="12">
        <v>37</v>
      </c>
      <c r="FJ221" s="12">
        <v>45</v>
      </c>
      <c r="FK221" s="12">
        <v>48</v>
      </c>
      <c r="FL221" s="12">
        <v>45</v>
      </c>
      <c r="FM221" s="12">
        <v>50</v>
      </c>
      <c r="FN221" s="12">
        <v>41</v>
      </c>
      <c r="FO221" s="12">
        <v>46</v>
      </c>
      <c r="FP221" s="12">
        <v>57</v>
      </c>
      <c r="FQ221" s="12">
        <v>40</v>
      </c>
      <c r="FR221" s="12">
        <v>38</v>
      </c>
      <c r="FS221" s="12">
        <v>26</v>
      </c>
      <c r="FT221" s="12">
        <v>55</v>
      </c>
      <c r="FU221" s="12">
        <v>46</v>
      </c>
      <c r="FV221" s="12">
        <v>58</v>
      </c>
      <c r="FW221" s="12">
        <v>67</v>
      </c>
      <c r="FX221" s="12">
        <v>39</v>
      </c>
      <c r="FY221" s="12" t="s">
        <v>78</v>
      </c>
      <c r="FZ221" s="12" t="s">
        <v>78</v>
      </c>
      <c r="GA221" s="12">
        <v>51</v>
      </c>
      <c r="GB221" s="12">
        <v>34</v>
      </c>
      <c r="GC221" s="12">
        <v>57</v>
      </c>
      <c r="GD221" s="12">
        <v>24</v>
      </c>
      <c r="GE221" s="12">
        <v>28</v>
      </c>
      <c r="GF221" s="12">
        <v>33</v>
      </c>
      <c r="GG221" s="12">
        <v>39</v>
      </c>
      <c r="GH221" s="12">
        <v>58</v>
      </c>
      <c r="GI221" s="12">
        <v>49</v>
      </c>
      <c r="GJ221" s="12">
        <v>36</v>
      </c>
      <c r="GK221" s="12">
        <v>52</v>
      </c>
      <c r="GL221" s="12">
        <v>46</v>
      </c>
      <c r="GM221" s="12">
        <v>32</v>
      </c>
      <c r="GN221" s="12">
        <v>33</v>
      </c>
      <c r="GO221" s="12">
        <v>27</v>
      </c>
      <c r="GP221" s="12">
        <v>9</v>
      </c>
      <c r="GQ221" s="12">
        <v>39</v>
      </c>
      <c r="GR221" s="12">
        <v>37</v>
      </c>
      <c r="GS221" s="12">
        <v>21</v>
      </c>
      <c r="GT221" s="12">
        <v>47</v>
      </c>
      <c r="GU221" s="12">
        <v>57</v>
      </c>
      <c r="GV221" s="12">
        <v>58</v>
      </c>
      <c r="GW221" s="12">
        <v>28</v>
      </c>
      <c r="GX221" s="12">
        <v>20</v>
      </c>
      <c r="GY221" s="12">
        <v>25</v>
      </c>
      <c r="GZ221" s="12">
        <v>32</v>
      </c>
      <c r="HA221" s="12">
        <v>29</v>
      </c>
      <c r="HB221" s="12">
        <v>17</v>
      </c>
      <c r="HC221" s="12">
        <v>24</v>
      </c>
      <c r="HD221" s="12">
        <v>28</v>
      </c>
      <c r="HE221" s="12">
        <v>9</v>
      </c>
      <c r="HF221" s="12">
        <v>14</v>
      </c>
      <c r="HG221" s="12">
        <v>33</v>
      </c>
      <c r="HH221" s="12">
        <v>30</v>
      </c>
      <c r="HI221" s="12">
        <v>22</v>
      </c>
      <c r="HJ221" s="12">
        <v>22</v>
      </c>
      <c r="HK221" s="12">
        <v>38</v>
      </c>
      <c r="HL221" s="12">
        <v>42</v>
      </c>
      <c r="HM221" s="12">
        <v>19</v>
      </c>
      <c r="HN221" s="12">
        <v>10</v>
      </c>
      <c r="HO221" s="12">
        <v>20</v>
      </c>
      <c r="HP221" s="12">
        <v>23</v>
      </c>
      <c r="HQ221" s="12">
        <v>29</v>
      </c>
      <c r="HR221" s="12">
        <v>30</v>
      </c>
      <c r="HS221" s="12">
        <v>25</v>
      </c>
      <c r="HT221" s="12">
        <v>41</v>
      </c>
      <c r="HU221" s="12">
        <v>51</v>
      </c>
      <c r="HV221" s="12">
        <v>45</v>
      </c>
      <c r="HW221" s="12">
        <v>32</v>
      </c>
      <c r="HX221" s="12">
        <v>24</v>
      </c>
      <c r="HY221" s="12">
        <v>20</v>
      </c>
      <c r="HZ221" s="12">
        <v>27</v>
      </c>
      <c r="IA221" s="12">
        <v>36</v>
      </c>
      <c r="IB221" s="12">
        <v>38</v>
      </c>
      <c r="IC221" s="12">
        <v>37</v>
      </c>
      <c r="ID221" s="12">
        <v>31</v>
      </c>
      <c r="IE221" s="12">
        <v>25</v>
      </c>
      <c r="IF221" s="12">
        <v>22</v>
      </c>
      <c r="IG221" s="12">
        <v>12</v>
      </c>
      <c r="IH221" s="12">
        <v>22</v>
      </c>
      <c r="II221" s="12">
        <v>31</v>
      </c>
      <c r="IJ221" s="12">
        <v>34</v>
      </c>
      <c r="IK221" s="12">
        <v>33</v>
      </c>
      <c r="IL221" s="12">
        <v>12</v>
      </c>
      <c r="IM221" s="12">
        <v>14</v>
      </c>
      <c r="IN221" s="12">
        <v>25</v>
      </c>
      <c r="IO221" s="12">
        <v>22</v>
      </c>
      <c r="IP221" s="12">
        <v>29</v>
      </c>
      <c r="IQ221" s="17">
        <v>27</v>
      </c>
      <c r="IR221" s="26">
        <f t="shared" si="64"/>
        <v>85</v>
      </c>
    </row>
    <row r="222" spans="1:252" ht="12.75" customHeight="1" x14ac:dyDescent="0.2">
      <c r="A222" s="26">
        <v>2011</v>
      </c>
      <c r="B222" s="26">
        <v>420290100</v>
      </c>
      <c r="C222" s="88">
        <f>INDEX(Sites!$A:$N,MATCH($B222,Sites!$A:$A,0),2)</f>
        <v>39.834460999999997</v>
      </c>
      <c r="D222" s="26" t="str">
        <f>INDEX(Sites!$A:$N,MATCH($B222,Sites!$A:$A,0),4)</f>
        <v>PA</v>
      </c>
      <c r="E222" s="26" t="str">
        <f>INDEX(Sites!$A:$N,MATCH($B222,Sites!$A:$A,0),10)</f>
        <v>0.0</v>
      </c>
      <c r="F222" s="148" t="str">
        <f>INDEX(Sites!$A:$N,MATCH($B222,Sites!$A:$A,0),6)</f>
        <v>Chester (NEWG)</v>
      </c>
      <c r="G222" s="18" t="s">
        <v>78</v>
      </c>
      <c r="H222" s="12" t="s">
        <v>78</v>
      </c>
      <c r="I222" s="12" t="s">
        <v>78</v>
      </c>
      <c r="J222" s="12" t="s">
        <v>78</v>
      </c>
      <c r="K222" s="12">
        <v>41</v>
      </c>
      <c r="L222" s="12">
        <v>37</v>
      </c>
      <c r="M222" s="12">
        <v>44</v>
      </c>
      <c r="N222" s="12">
        <v>37</v>
      </c>
      <c r="O222" s="12">
        <v>39</v>
      </c>
      <c r="P222" s="12" t="s">
        <v>78</v>
      </c>
      <c r="Q222" s="12" t="s">
        <v>78</v>
      </c>
      <c r="R222" s="12">
        <v>40</v>
      </c>
      <c r="S222" s="12">
        <v>40</v>
      </c>
      <c r="T222" s="12" t="s">
        <v>78</v>
      </c>
      <c r="U222" s="12" t="s">
        <v>78</v>
      </c>
      <c r="V222" s="12" t="s">
        <v>78</v>
      </c>
      <c r="W222" s="12" t="s">
        <v>78</v>
      </c>
      <c r="X222" s="12" t="s">
        <v>78</v>
      </c>
      <c r="Y222" s="12" t="s">
        <v>78</v>
      </c>
      <c r="Z222" s="12" t="s">
        <v>78</v>
      </c>
      <c r="AA222" s="12" t="s">
        <v>78</v>
      </c>
      <c r="AB222" s="12">
        <v>37</v>
      </c>
      <c r="AC222" s="12">
        <v>33</v>
      </c>
      <c r="AD222" s="12">
        <v>40</v>
      </c>
      <c r="AE222" s="12">
        <v>41</v>
      </c>
      <c r="AF222" s="12">
        <v>47</v>
      </c>
      <c r="AG222" s="12">
        <v>43</v>
      </c>
      <c r="AH222" s="12">
        <v>45</v>
      </c>
      <c r="AI222" s="12">
        <v>47</v>
      </c>
      <c r="AJ222" s="12">
        <v>44</v>
      </c>
      <c r="AK222" s="12">
        <v>37</v>
      </c>
      <c r="AL222" s="12">
        <v>41</v>
      </c>
      <c r="AM222" s="12">
        <v>49</v>
      </c>
      <c r="AN222" s="12">
        <v>52</v>
      </c>
      <c r="AO222" s="12">
        <v>56</v>
      </c>
      <c r="AP222" s="12">
        <v>38</v>
      </c>
      <c r="AQ222" s="12">
        <v>49</v>
      </c>
      <c r="AR222" s="12">
        <v>33</v>
      </c>
      <c r="AS222" s="12">
        <v>40</v>
      </c>
      <c r="AT222" s="12">
        <v>48</v>
      </c>
      <c r="AU222" s="12">
        <v>42</v>
      </c>
      <c r="AV222" s="12">
        <v>44</v>
      </c>
      <c r="AW222" s="12">
        <v>41</v>
      </c>
      <c r="AX222" s="12">
        <v>40</v>
      </c>
      <c r="AY222" s="12">
        <v>53</v>
      </c>
      <c r="AZ222" s="12">
        <v>42</v>
      </c>
      <c r="BA222" s="12">
        <v>47</v>
      </c>
      <c r="BB222" s="12">
        <v>49</v>
      </c>
      <c r="BC222" s="12">
        <v>45</v>
      </c>
      <c r="BD222" s="12">
        <v>27</v>
      </c>
      <c r="BE222" s="12">
        <v>55</v>
      </c>
      <c r="BF222" s="12">
        <v>51</v>
      </c>
      <c r="BG222" s="12">
        <v>40</v>
      </c>
      <c r="BH222" s="12">
        <v>35</v>
      </c>
      <c r="BI222" s="12">
        <v>49</v>
      </c>
      <c r="BJ222" s="12">
        <v>49</v>
      </c>
      <c r="BK222" s="12">
        <v>31</v>
      </c>
      <c r="BL222" s="12">
        <v>25</v>
      </c>
      <c r="BM222" s="12">
        <v>47</v>
      </c>
      <c r="BN222" s="12">
        <v>46</v>
      </c>
      <c r="BO222" s="12">
        <v>38</v>
      </c>
      <c r="BP222" s="12">
        <v>43</v>
      </c>
      <c r="BQ222" s="12">
        <v>44</v>
      </c>
      <c r="BR222" s="12">
        <v>52</v>
      </c>
      <c r="BS222" s="12">
        <v>30</v>
      </c>
      <c r="BT222" s="12">
        <v>48</v>
      </c>
      <c r="BU222" s="12">
        <v>57</v>
      </c>
      <c r="BV222" s="12">
        <v>50</v>
      </c>
      <c r="BW222" s="12">
        <v>53</v>
      </c>
      <c r="BX222" s="12">
        <v>44</v>
      </c>
      <c r="BY222" s="12">
        <v>52</v>
      </c>
      <c r="BZ222" s="12">
        <v>50</v>
      </c>
      <c r="CA222" s="12">
        <v>57</v>
      </c>
      <c r="CB222" s="12">
        <v>45</v>
      </c>
      <c r="CC222" s="12">
        <v>35</v>
      </c>
      <c r="CD222" s="12">
        <v>47</v>
      </c>
      <c r="CE222" s="12">
        <v>46</v>
      </c>
      <c r="CF222" s="12">
        <v>45</v>
      </c>
      <c r="CG222" s="12">
        <v>41</v>
      </c>
      <c r="CH222" s="12">
        <v>40</v>
      </c>
      <c r="CI222" s="12">
        <v>38</v>
      </c>
      <c r="CJ222" s="12">
        <v>46</v>
      </c>
      <c r="CK222" s="12">
        <v>46</v>
      </c>
      <c r="CL222" s="12">
        <v>48</v>
      </c>
      <c r="CM222" s="12">
        <v>52</v>
      </c>
      <c r="CN222" s="12">
        <v>69</v>
      </c>
      <c r="CO222" s="12">
        <v>60</v>
      </c>
      <c r="CP222" s="12">
        <v>55</v>
      </c>
      <c r="CQ222" s="12">
        <v>43</v>
      </c>
      <c r="CR222" s="12">
        <v>47</v>
      </c>
      <c r="CS222" s="12">
        <v>61</v>
      </c>
      <c r="CT222" s="12" t="s">
        <v>78</v>
      </c>
      <c r="CU222" s="12">
        <v>78</v>
      </c>
      <c r="CV222" s="12">
        <v>57</v>
      </c>
      <c r="CW222" s="12">
        <v>52</v>
      </c>
      <c r="CX222" s="12">
        <v>57</v>
      </c>
      <c r="CY222" s="12">
        <v>56</v>
      </c>
      <c r="CZ222" s="12">
        <v>62</v>
      </c>
      <c r="DA222" s="12">
        <v>87</v>
      </c>
      <c r="DB222" s="12">
        <v>90</v>
      </c>
      <c r="DC222" s="12">
        <v>79</v>
      </c>
      <c r="DD222" s="12">
        <v>78</v>
      </c>
      <c r="DE222" s="12">
        <v>54</v>
      </c>
      <c r="DF222" s="12">
        <v>53</v>
      </c>
      <c r="DG222" s="12">
        <v>39</v>
      </c>
      <c r="DH222" s="12">
        <v>41</v>
      </c>
      <c r="DI222" s="12">
        <v>48</v>
      </c>
      <c r="DJ222" s="12">
        <v>47</v>
      </c>
      <c r="DK222" s="12">
        <v>53</v>
      </c>
      <c r="DL222" s="12">
        <v>66</v>
      </c>
      <c r="DM222" s="12">
        <v>49</v>
      </c>
      <c r="DN222" s="12">
        <v>51</v>
      </c>
      <c r="DO222" s="12">
        <v>52</v>
      </c>
      <c r="DP222" s="12">
        <v>55</v>
      </c>
      <c r="DQ222" s="12">
        <v>50</v>
      </c>
      <c r="DR222" s="12">
        <v>53</v>
      </c>
      <c r="DS222" s="12">
        <v>45</v>
      </c>
      <c r="DT222" s="12">
        <v>45</v>
      </c>
      <c r="DU222" s="12">
        <v>46</v>
      </c>
      <c r="DV222" s="12" t="s">
        <v>78</v>
      </c>
      <c r="DW222" s="12">
        <v>52</v>
      </c>
      <c r="DX222" s="12">
        <v>57</v>
      </c>
      <c r="DY222" s="12">
        <v>67</v>
      </c>
      <c r="DZ222" s="12">
        <v>66</v>
      </c>
      <c r="EA222" s="12">
        <v>61</v>
      </c>
      <c r="EB222" s="12">
        <v>48</v>
      </c>
      <c r="EC222" s="12">
        <v>63</v>
      </c>
      <c r="ED222" s="12">
        <v>76</v>
      </c>
      <c r="EE222" s="12">
        <v>72</v>
      </c>
      <c r="EF222" s="12">
        <v>47</v>
      </c>
      <c r="EG222" s="12">
        <v>53</v>
      </c>
      <c r="EH222" s="12">
        <v>65</v>
      </c>
      <c r="EI222" s="12">
        <v>67</v>
      </c>
      <c r="EJ222" s="12">
        <v>63</v>
      </c>
      <c r="EK222" s="12">
        <v>48</v>
      </c>
      <c r="EL222" s="12">
        <v>47</v>
      </c>
      <c r="EM222" s="12">
        <v>64</v>
      </c>
      <c r="EN222" s="12">
        <v>51</v>
      </c>
      <c r="EO222" s="12">
        <v>55</v>
      </c>
      <c r="EP222" s="12">
        <v>79</v>
      </c>
      <c r="EQ222" s="12">
        <v>68</v>
      </c>
      <c r="ER222" s="12">
        <v>70</v>
      </c>
      <c r="ES222" s="12">
        <v>64</v>
      </c>
      <c r="ET222" s="12">
        <v>77</v>
      </c>
      <c r="EU222" s="12">
        <v>68</v>
      </c>
      <c r="EV222" s="12">
        <v>56</v>
      </c>
      <c r="EW222" s="12">
        <v>53</v>
      </c>
      <c r="EX222" s="12">
        <v>64</v>
      </c>
      <c r="EY222" s="12">
        <v>47</v>
      </c>
      <c r="EZ222" s="12">
        <v>59</v>
      </c>
      <c r="FA222" s="12">
        <v>66</v>
      </c>
      <c r="FB222" s="12">
        <v>51</v>
      </c>
      <c r="FC222" s="12">
        <v>64</v>
      </c>
      <c r="FD222" s="12">
        <v>73</v>
      </c>
      <c r="FE222" s="12">
        <v>51</v>
      </c>
      <c r="FF222" s="12">
        <v>38</v>
      </c>
      <c r="FG222" s="12">
        <v>35</v>
      </c>
      <c r="FH222" s="12">
        <v>53</v>
      </c>
      <c r="FI222" s="12">
        <v>38</v>
      </c>
      <c r="FJ222" s="12">
        <v>45</v>
      </c>
      <c r="FK222" s="12">
        <v>55</v>
      </c>
      <c r="FL222" s="12">
        <v>46</v>
      </c>
      <c r="FM222" s="12">
        <v>51</v>
      </c>
      <c r="FN222" s="12">
        <v>44</v>
      </c>
      <c r="FO222" s="12">
        <v>45</v>
      </c>
      <c r="FP222" s="12">
        <v>52</v>
      </c>
      <c r="FQ222" s="12">
        <v>38</v>
      </c>
      <c r="FR222" s="12">
        <v>33</v>
      </c>
      <c r="FS222" s="12">
        <v>37</v>
      </c>
      <c r="FT222" s="12">
        <v>42</v>
      </c>
      <c r="FU222" s="12">
        <v>66</v>
      </c>
      <c r="FV222" s="12">
        <v>58</v>
      </c>
      <c r="FW222" s="12">
        <v>59</v>
      </c>
      <c r="FX222" s="12">
        <v>41</v>
      </c>
      <c r="FY222" s="12">
        <v>32</v>
      </c>
      <c r="FZ222" s="12">
        <v>42</v>
      </c>
      <c r="GA222" s="12">
        <v>48</v>
      </c>
      <c r="GB222" s="12">
        <v>33</v>
      </c>
      <c r="GC222" s="12" t="s">
        <v>78</v>
      </c>
      <c r="GD222" s="12">
        <v>20</v>
      </c>
      <c r="GE222" s="12" t="s">
        <v>78</v>
      </c>
      <c r="GF222" s="12">
        <v>32</v>
      </c>
      <c r="GG222" s="12">
        <v>42</v>
      </c>
      <c r="GH222" s="12">
        <v>59</v>
      </c>
      <c r="GI222" s="12">
        <v>59</v>
      </c>
      <c r="GJ222" s="12">
        <v>26</v>
      </c>
      <c r="GK222" s="12">
        <v>50</v>
      </c>
      <c r="GL222" s="12">
        <v>46</v>
      </c>
      <c r="GM222" s="12">
        <v>33</v>
      </c>
      <c r="GN222" s="12">
        <v>39</v>
      </c>
      <c r="GO222" s="12">
        <v>25</v>
      </c>
      <c r="GP222" s="12">
        <v>10</v>
      </c>
      <c r="GQ222" s="12">
        <v>28</v>
      </c>
      <c r="GR222" s="12">
        <v>39</v>
      </c>
      <c r="GS222" s="12">
        <v>42</v>
      </c>
      <c r="GT222" s="12">
        <v>50</v>
      </c>
      <c r="GU222" s="12">
        <v>63</v>
      </c>
      <c r="GV222" s="12">
        <v>59</v>
      </c>
      <c r="GW222" s="12">
        <v>29</v>
      </c>
      <c r="GX222" s="12">
        <v>22</v>
      </c>
      <c r="GY222" s="12">
        <v>17</v>
      </c>
      <c r="GZ222" s="12">
        <v>36</v>
      </c>
      <c r="HA222" s="12">
        <v>36</v>
      </c>
      <c r="HB222" s="12">
        <v>21</v>
      </c>
      <c r="HC222" s="12">
        <v>26</v>
      </c>
      <c r="HD222" s="12">
        <v>30</v>
      </c>
      <c r="HE222" s="12">
        <v>15</v>
      </c>
      <c r="HF222" s="12">
        <v>20</v>
      </c>
      <c r="HG222" s="12">
        <v>34</v>
      </c>
      <c r="HH222" s="12">
        <v>25</v>
      </c>
      <c r="HI222" s="12">
        <v>28</v>
      </c>
      <c r="HJ222" s="12">
        <v>26</v>
      </c>
      <c r="HK222" s="12">
        <v>42</v>
      </c>
      <c r="HL222" s="12">
        <v>36</v>
      </c>
      <c r="HM222" s="12">
        <v>17</v>
      </c>
      <c r="HN222" s="12">
        <v>11</v>
      </c>
      <c r="HO222" s="12">
        <v>18</v>
      </c>
      <c r="HP222" s="12">
        <v>20</v>
      </c>
      <c r="HQ222" s="12">
        <v>29</v>
      </c>
      <c r="HR222" s="12">
        <v>31</v>
      </c>
      <c r="HS222" s="12">
        <v>29</v>
      </c>
      <c r="HT222" s="12">
        <v>45</v>
      </c>
      <c r="HU222" s="12">
        <v>55</v>
      </c>
      <c r="HV222" s="12">
        <v>46</v>
      </c>
      <c r="HW222" s="12">
        <v>33</v>
      </c>
      <c r="HX222" s="12">
        <v>24</v>
      </c>
      <c r="HY222" s="12">
        <v>23</v>
      </c>
      <c r="HZ222" s="12">
        <v>20</v>
      </c>
      <c r="IA222" s="12">
        <v>22</v>
      </c>
      <c r="IB222" s="12">
        <v>36</v>
      </c>
      <c r="IC222" s="12">
        <v>26</v>
      </c>
      <c r="ID222" s="12">
        <v>28</v>
      </c>
      <c r="IE222" s="12">
        <v>18</v>
      </c>
      <c r="IF222" s="12">
        <v>17</v>
      </c>
      <c r="IG222" s="12">
        <v>4</v>
      </c>
      <c r="IH222" s="12">
        <v>4</v>
      </c>
      <c r="II222" s="12">
        <v>16</v>
      </c>
      <c r="IJ222" s="12">
        <v>27</v>
      </c>
      <c r="IK222" s="12">
        <v>10</v>
      </c>
      <c r="IL222" s="12">
        <v>14</v>
      </c>
      <c r="IM222" s="12">
        <v>10</v>
      </c>
      <c r="IN222" s="12">
        <v>7</v>
      </c>
      <c r="IO222" s="12">
        <v>7</v>
      </c>
      <c r="IP222" s="12">
        <v>5</v>
      </c>
      <c r="IQ222" s="17">
        <v>25</v>
      </c>
      <c r="IR222" s="26">
        <f t="shared" si="64"/>
        <v>90</v>
      </c>
    </row>
    <row r="223" spans="1:252" ht="12.75" customHeight="1" x14ac:dyDescent="0.2">
      <c r="A223" s="26">
        <v>2011</v>
      </c>
      <c r="B223" s="26">
        <v>420450002</v>
      </c>
      <c r="C223" s="88">
        <f>INDEX(Sites!$A:$N,MATCH($B223,Sites!$A:$A,0),2)</f>
        <v>39.835555999999997</v>
      </c>
      <c r="D223" s="26" t="str">
        <f>INDEX(Sites!$A:$N,MATCH($B223,Sites!$A:$A,0),4)</f>
        <v>PA</v>
      </c>
      <c r="E223" s="26" t="str">
        <f>INDEX(Sites!$A:$N,MATCH($B223,Sites!$A:$A,0),10)</f>
        <v>3.0</v>
      </c>
      <c r="F223" s="148" t="str">
        <f>INDEX(Sites!$A:$N,MATCH($B223,Sites!$A:$A,0),6)</f>
        <v>Delaware (CHES)</v>
      </c>
      <c r="G223" s="18">
        <v>37</v>
      </c>
      <c r="H223" s="12">
        <v>40</v>
      </c>
      <c r="I223" s="12">
        <v>35</v>
      </c>
      <c r="J223" s="12">
        <v>41</v>
      </c>
      <c r="K223" s="12">
        <v>42</v>
      </c>
      <c r="L223" s="12">
        <v>36</v>
      </c>
      <c r="M223" s="12">
        <v>43</v>
      </c>
      <c r="N223" s="12">
        <v>29</v>
      </c>
      <c r="O223" s="12">
        <v>38</v>
      </c>
      <c r="P223" s="12">
        <v>42</v>
      </c>
      <c r="Q223" s="12">
        <v>30</v>
      </c>
      <c r="R223" s="12">
        <v>36</v>
      </c>
      <c r="S223" s="12">
        <v>40</v>
      </c>
      <c r="T223" s="12">
        <v>34</v>
      </c>
      <c r="U223" s="12">
        <v>36</v>
      </c>
      <c r="V223" s="12">
        <v>32</v>
      </c>
      <c r="W223" s="12">
        <v>42</v>
      </c>
      <c r="X223" s="12">
        <v>40</v>
      </c>
      <c r="Y223" s="12">
        <v>44</v>
      </c>
      <c r="Z223" s="12">
        <v>40</v>
      </c>
      <c r="AA223" s="12">
        <v>36</v>
      </c>
      <c r="AB223" s="12">
        <v>37</v>
      </c>
      <c r="AC223" s="12">
        <v>32</v>
      </c>
      <c r="AD223" s="12">
        <v>37</v>
      </c>
      <c r="AE223" s="12">
        <v>41</v>
      </c>
      <c r="AF223" s="12">
        <v>46</v>
      </c>
      <c r="AG223" s="12">
        <v>42</v>
      </c>
      <c r="AH223" s="12">
        <v>42</v>
      </c>
      <c r="AI223" s="12">
        <v>45</v>
      </c>
      <c r="AJ223" s="12">
        <v>41</v>
      </c>
      <c r="AK223" s="12">
        <v>30</v>
      </c>
      <c r="AL223" s="12">
        <v>38</v>
      </c>
      <c r="AM223" s="12">
        <v>48</v>
      </c>
      <c r="AN223" s="12">
        <v>51</v>
      </c>
      <c r="AO223" s="12">
        <v>51</v>
      </c>
      <c r="AP223" s="12">
        <v>38</v>
      </c>
      <c r="AQ223" s="12">
        <v>46</v>
      </c>
      <c r="AR223" s="12">
        <v>28</v>
      </c>
      <c r="AS223" s="12">
        <v>38</v>
      </c>
      <c r="AT223" s="12">
        <v>46</v>
      </c>
      <c r="AU223" s="12">
        <v>41</v>
      </c>
      <c r="AV223" s="12">
        <v>37</v>
      </c>
      <c r="AW223" s="12">
        <v>35</v>
      </c>
      <c r="AX223" s="12">
        <v>22</v>
      </c>
      <c r="AY223" s="12">
        <v>50</v>
      </c>
      <c r="AZ223" s="12">
        <v>39</v>
      </c>
      <c r="BA223" s="12">
        <v>46</v>
      </c>
      <c r="BB223" s="12">
        <v>46</v>
      </c>
      <c r="BC223" s="12">
        <v>42</v>
      </c>
      <c r="BD223" s="12">
        <v>25</v>
      </c>
      <c r="BE223" s="12">
        <v>50</v>
      </c>
      <c r="BF223" s="12">
        <v>49</v>
      </c>
      <c r="BG223" s="12">
        <v>42</v>
      </c>
      <c r="BH223" s="12">
        <v>31</v>
      </c>
      <c r="BI223" s="12">
        <v>42</v>
      </c>
      <c r="BJ223" s="12">
        <v>43</v>
      </c>
      <c r="BK223" s="12">
        <v>25</v>
      </c>
      <c r="BL223" s="12">
        <v>23</v>
      </c>
      <c r="BM223" s="12">
        <v>30</v>
      </c>
      <c r="BN223" s="12">
        <v>45</v>
      </c>
      <c r="BO223" s="12">
        <v>36</v>
      </c>
      <c r="BP223" s="12">
        <v>41</v>
      </c>
      <c r="BQ223" s="12">
        <v>41</v>
      </c>
      <c r="BR223" s="12">
        <v>47</v>
      </c>
      <c r="BS223" s="12">
        <v>25</v>
      </c>
      <c r="BT223" s="12">
        <v>43</v>
      </c>
      <c r="BU223" s="12">
        <v>54</v>
      </c>
      <c r="BV223" s="12">
        <v>49</v>
      </c>
      <c r="BW223" s="12">
        <v>53</v>
      </c>
      <c r="BX223" s="12">
        <v>45</v>
      </c>
      <c r="BY223" s="12">
        <v>48</v>
      </c>
      <c r="BZ223" s="12">
        <v>45</v>
      </c>
      <c r="CA223" s="12">
        <v>51</v>
      </c>
      <c r="CB223" s="12">
        <v>41</v>
      </c>
      <c r="CC223" s="12">
        <v>29</v>
      </c>
      <c r="CD223" s="12">
        <v>40</v>
      </c>
      <c r="CE223" s="12">
        <v>24</v>
      </c>
      <c r="CF223" s="12">
        <v>42</v>
      </c>
      <c r="CG223" s="12">
        <v>38</v>
      </c>
      <c r="CH223" s="12">
        <v>43</v>
      </c>
      <c r="CI223" s="12">
        <v>31</v>
      </c>
      <c r="CJ223" s="12">
        <v>47</v>
      </c>
      <c r="CK223" s="12">
        <v>45</v>
      </c>
      <c r="CL223" s="12">
        <v>42</v>
      </c>
      <c r="CM223" s="12">
        <v>49</v>
      </c>
      <c r="CN223" s="12">
        <v>62</v>
      </c>
      <c r="CO223" s="12">
        <v>53</v>
      </c>
      <c r="CP223" s="12">
        <v>48</v>
      </c>
      <c r="CQ223" s="12">
        <v>41</v>
      </c>
      <c r="CR223" s="12">
        <v>41</v>
      </c>
      <c r="CS223" s="12">
        <v>62</v>
      </c>
      <c r="CT223" s="12">
        <v>68</v>
      </c>
      <c r="CU223" s="12">
        <v>72</v>
      </c>
      <c r="CV223" s="12">
        <v>55</v>
      </c>
      <c r="CW223" s="12">
        <v>49</v>
      </c>
      <c r="CX223" s="12">
        <v>55</v>
      </c>
      <c r="CY223" s="12">
        <v>52</v>
      </c>
      <c r="CZ223" s="12">
        <v>65</v>
      </c>
      <c r="DA223" s="12">
        <v>86</v>
      </c>
      <c r="DB223" s="12">
        <v>84</v>
      </c>
      <c r="DC223" s="12">
        <v>84</v>
      </c>
      <c r="DD223" s="12">
        <v>79</v>
      </c>
      <c r="DE223" s="12">
        <v>46</v>
      </c>
      <c r="DF223" s="12">
        <v>53</v>
      </c>
      <c r="DG223" s="12">
        <v>42</v>
      </c>
      <c r="DH223" s="12">
        <v>40</v>
      </c>
      <c r="DI223" s="12">
        <v>49</v>
      </c>
      <c r="DJ223" s="12">
        <v>51</v>
      </c>
      <c r="DK223" s="12">
        <v>59</v>
      </c>
      <c r="DL223" s="12">
        <v>65</v>
      </c>
      <c r="DM223" s="12">
        <v>65</v>
      </c>
      <c r="DN223" s="12">
        <v>49</v>
      </c>
      <c r="DO223" s="12">
        <v>50</v>
      </c>
      <c r="DP223" s="12">
        <v>52</v>
      </c>
      <c r="DQ223" s="12">
        <v>46</v>
      </c>
      <c r="DR223" s="12">
        <v>62</v>
      </c>
      <c r="DS223" s="12">
        <v>49</v>
      </c>
      <c r="DT223" s="12">
        <v>45</v>
      </c>
      <c r="DU223" s="12">
        <v>49</v>
      </c>
      <c r="DV223" s="12" t="s">
        <v>78</v>
      </c>
      <c r="DW223" s="12" t="s">
        <v>78</v>
      </c>
      <c r="DX223" s="12">
        <v>57</v>
      </c>
      <c r="DY223" s="12">
        <v>61</v>
      </c>
      <c r="DZ223" s="12">
        <v>64</v>
      </c>
      <c r="EA223" s="12">
        <v>61</v>
      </c>
      <c r="EB223" s="12">
        <v>51</v>
      </c>
      <c r="EC223" s="12">
        <v>73</v>
      </c>
      <c r="ED223" s="12">
        <v>59</v>
      </c>
      <c r="EE223" s="12">
        <v>78</v>
      </c>
      <c r="EF223" s="12">
        <v>43</v>
      </c>
      <c r="EG223" s="12">
        <v>51</v>
      </c>
      <c r="EH223" s="12">
        <v>59</v>
      </c>
      <c r="EI223" s="12">
        <v>57</v>
      </c>
      <c r="EJ223" s="12">
        <v>61</v>
      </c>
      <c r="EK223" s="12">
        <v>50</v>
      </c>
      <c r="EL223" s="12">
        <v>41</v>
      </c>
      <c r="EM223" s="12">
        <v>63</v>
      </c>
      <c r="EN223" s="12">
        <v>58</v>
      </c>
      <c r="EO223" s="12">
        <v>47</v>
      </c>
      <c r="EP223" s="12">
        <v>73</v>
      </c>
      <c r="EQ223" s="12">
        <v>76</v>
      </c>
      <c r="ER223" s="12">
        <v>59</v>
      </c>
      <c r="ES223" s="12">
        <v>65</v>
      </c>
      <c r="ET223" s="12">
        <v>73</v>
      </c>
      <c r="EU223" s="12">
        <v>72</v>
      </c>
      <c r="EV223" s="12">
        <v>59</v>
      </c>
      <c r="EW223" s="12">
        <v>49</v>
      </c>
      <c r="EX223" s="12">
        <v>61</v>
      </c>
      <c r="EY223" s="12">
        <v>52</v>
      </c>
      <c r="EZ223" s="12">
        <v>56</v>
      </c>
      <c r="FA223" s="12">
        <v>68</v>
      </c>
      <c r="FB223" s="12">
        <v>49</v>
      </c>
      <c r="FC223" s="12">
        <v>71</v>
      </c>
      <c r="FD223" s="12">
        <v>72</v>
      </c>
      <c r="FE223" s="12">
        <v>52</v>
      </c>
      <c r="FF223" s="12">
        <v>44</v>
      </c>
      <c r="FG223" s="12">
        <v>37</v>
      </c>
      <c r="FH223" s="12">
        <v>52</v>
      </c>
      <c r="FI223" s="12">
        <v>38</v>
      </c>
      <c r="FJ223" s="12">
        <v>50</v>
      </c>
      <c r="FK223" s="12" t="s">
        <v>78</v>
      </c>
      <c r="FL223" s="12">
        <v>54</v>
      </c>
      <c r="FM223" s="12">
        <v>53</v>
      </c>
      <c r="FN223" s="12">
        <v>44</v>
      </c>
      <c r="FO223" s="12">
        <v>49</v>
      </c>
      <c r="FP223" s="12">
        <v>54</v>
      </c>
      <c r="FQ223" s="12">
        <v>44</v>
      </c>
      <c r="FR223" s="12">
        <v>37</v>
      </c>
      <c r="FS223" s="12">
        <v>34</v>
      </c>
      <c r="FT223" s="12">
        <v>51</v>
      </c>
      <c r="FU223" s="12">
        <v>55</v>
      </c>
      <c r="FV223" s="12">
        <v>54</v>
      </c>
      <c r="FW223" s="12">
        <v>66</v>
      </c>
      <c r="FX223" s="12">
        <v>39</v>
      </c>
      <c r="FY223" s="12">
        <v>34</v>
      </c>
      <c r="FZ223" s="12">
        <v>43</v>
      </c>
      <c r="GA223" s="12">
        <v>49</v>
      </c>
      <c r="GB223" s="12">
        <v>37</v>
      </c>
      <c r="GC223" s="12">
        <v>54</v>
      </c>
      <c r="GD223" s="12">
        <v>25</v>
      </c>
      <c r="GE223" s="12">
        <v>31</v>
      </c>
      <c r="GF223" s="12">
        <v>37</v>
      </c>
      <c r="GG223" s="12">
        <v>52</v>
      </c>
      <c r="GH223" s="12">
        <v>59</v>
      </c>
      <c r="GI223" s="12">
        <v>53</v>
      </c>
      <c r="GJ223" s="12">
        <v>28</v>
      </c>
      <c r="GK223" s="12">
        <v>41</v>
      </c>
      <c r="GL223" s="12">
        <v>44</v>
      </c>
      <c r="GM223" s="12">
        <v>31</v>
      </c>
      <c r="GN223" s="12">
        <v>31</v>
      </c>
      <c r="GO223" s="12">
        <v>18</v>
      </c>
      <c r="GP223" s="12">
        <v>9</v>
      </c>
      <c r="GQ223" s="12">
        <v>33</v>
      </c>
      <c r="GR223" s="12">
        <v>41</v>
      </c>
      <c r="GS223" s="12">
        <v>34</v>
      </c>
      <c r="GT223" s="12">
        <v>48</v>
      </c>
      <c r="GU223" s="12">
        <v>49</v>
      </c>
      <c r="GV223" s="12">
        <v>51</v>
      </c>
      <c r="GW223" s="12">
        <v>30</v>
      </c>
      <c r="GX223" s="12">
        <v>22</v>
      </c>
      <c r="GY223" s="12">
        <v>25</v>
      </c>
      <c r="GZ223" s="12">
        <v>34</v>
      </c>
      <c r="HA223" s="12">
        <v>35</v>
      </c>
      <c r="HB223" s="12">
        <v>19</v>
      </c>
      <c r="HC223" s="12">
        <v>24</v>
      </c>
      <c r="HD223" s="12">
        <v>23</v>
      </c>
      <c r="HE223" s="12">
        <v>19</v>
      </c>
      <c r="HF223" s="12">
        <v>14</v>
      </c>
      <c r="HG223" s="12">
        <v>42</v>
      </c>
      <c r="HH223" s="12">
        <v>21</v>
      </c>
      <c r="HI223" s="12">
        <v>26</v>
      </c>
      <c r="HJ223" s="12">
        <v>27</v>
      </c>
      <c r="HK223" s="12">
        <v>39</v>
      </c>
      <c r="HL223" s="12">
        <v>39</v>
      </c>
      <c r="HM223" s="12">
        <v>19</v>
      </c>
      <c r="HN223" s="12">
        <v>11</v>
      </c>
      <c r="HO223" s="12">
        <v>19</v>
      </c>
      <c r="HP223" s="12">
        <v>18</v>
      </c>
      <c r="HQ223" s="12">
        <v>28</v>
      </c>
      <c r="HR223" s="12">
        <v>32</v>
      </c>
      <c r="HS223" s="12">
        <v>24</v>
      </c>
      <c r="HT223" s="12">
        <v>41</v>
      </c>
      <c r="HU223" s="12">
        <v>46</v>
      </c>
      <c r="HV223" s="12">
        <v>37</v>
      </c>
      <c r="HW223" s="12">
        <v>29</v>
      </c>
      <c r="HX223" s="12" t="s">
        <v>78</v>
      </c>
      <c r="HY223" s="12">
        <v>23</v>
      </c>
      <c r="HZ223" s="12">
        <v>30</v>
      </c>
      <c r="IA223" s="12">
        <v>34</v>
      </c>
      <c r="IB223" s="12">
        <v>38</v>
      </c>
      <c r="IC223" s="12">
        <v>38</v>
      </c>
      <c r="ID223" s="12">
        <v>32</v>
      </c>
      <c r="IE223" s="12" t="s">
        <v>78</v>
      </c>
      <c r="IF223" s="12">
        <v>21</v>
      </c>
      <c r="IG223" s="12">
        <v>13</v>
      </c>
      <c r="IH223" s="12">
        <v>26</v>
      </c>
      <c r="II223" s="12">
        <v>32</v>
      </c>
      <c r="IJ223" s="12">
        <v>36</v>
      </c>
      <c r="IK223" s="12">
        <v>34</v>
      </c>
      <c r="IL223" s="12">
        <v>18</v>
      </c>
      <c r="IM223" s="12">
        <v>22</v>
      </c>
      <c r="IN223" s="12">
        <v>26</v>
      </c>
      <c r="IO223" s="12">
        <v>25</v>
      </c>
      <c r="IP223" s="12">
        <v>30</v>
      </c>
      <c r="IQ223" s="17">
        <v>33</v>
      </c>
      <c r="IR223" s="26">
        <f t="shared" si="64"/>
        <v>86</v>
      </c>
    </row>
    <row r="224" spans="1:252" ht="12.75" customHeight="1" x14ac:dyDescent="0.2">
      <c r="A224" s="26">
        <v>2011</v>
      </c>
      <c r="B224" s="26">
        <v>420910013</v>
      </c>
      <c r="C224" s="88">
        <f>INDEX(Sites!$A:$N,MATCH($B224,Sites!$A:$A,0),2)</f>
        <v>40.112222000000003</v>
      </c>
      <c r="D224" s="26" t="str">
        <f>INDEX(Sites!$A:$N,MATCH($B224,Sites!$A:$A,0),4)</f>
        <v>PA</v>
      </c>
      <c r="E224" s="26" t="str">
        <f>INDEX(Sites!$A:$N,MATCH($B224,Sites!$A:$A,0),10)</f>
        <v>53.0</v>
      </c>
      <c r="F224" s="148" t="str">
        <f>INDEX(Sites!$A:$N,MATCH($B224,Sites!$A:$A,0),6)</f>
        <v>Montgomery (NORR)</v>
      </c>
      <c r="G224" s="18">
        <v>38</v>
      </c>
      <c r="H224" s="12">
        <v>41</v>
      </c>
      <c r="I224" s="12">
        <v>36</v>
      </c>
      <c r="J224" s="12">
        <v>35</v>
      </c>
      <c r="K224" s="12">
        <v>39</v>
      </c>
      <c r="L224" s="12">
        <v>34</v>
      </c>
      <c r="M224" s="12">
        <v>43</v>
      </c>
      <c r="N224" s="12">
        <v>27</v>
      </c>
      <c r="O224" s="12" t="s">
        <v>78</v>
      </c>
      <c r="P224" s="12">
        <v>38</v>
      </c>
      <c r="Q224" s="12">
        <v>30</v>
      </c>
      <c r="R224" s="12">
        <v>40</v>
      </c>
      <c r="S224" s="12">
        <v>34</v>
      </c>
      <c r="T224" s="12">
        <v>35</v>
      </c>
      <c r="U224" s="12">
        <v>33</v>
      </c>
      <c r="V224" s="12">
        <v>33</v>
      </c>
      <c r="W224" s="12">
        <v>46</v>
      </c>
      <c r="X224" s="12">
        <v>51</v>
      </c>
      <c r="Y224" s="12">
        <v>45</v>
      </c>
      <c r="Z224" s="12">
        <v>41</v>
      </c>
      <c r="AA224" s="12">
        <v>31</v>
      </c>
      <c r="AB224" s="12">
        <v>39</v>
      </c>
      <c r="AC224" s="12">
        <v>33</v>
      </c>
      <c r="AD224" s="12">
        <v>43</v>
      </c>
      <c r="AE224" s="12">
        <v>41</v>
      </c>
      <c r="AF224" s="12">
        <v>47</v>
      </c>
      <c r="AG224" s="12">
        <v>43</v>
      </c>
      <c r="AH224" s="12">
        <v>45</v>
      </c>
      <c r="AI224" s="12">
        <v>48</v>
      </c>
      <c r="AJ224" s="12">
        <v>40</v>
      </c>
      <c r="AK224" s="12">
        <v>33</v>
      </c>
      <c r="AL224" s="12">
        <v>38</v>
      </c>
      <c r="AM224" s="12">
        <v>50</v>
      </c>
      <c r="AN224" s="12">
        <v>52</v>
      </c>
      <c r="AO224" s="12">
        <v>47</v>
      </c>
      <c r="AP224" s="12">
        <v>38</v>
      </c>
      <c r="AQ224" s="12">
        <v>46</v>
      </c>
      <c r="AR224" s="12">
        <v>29</v>
      </c>
      <c r="AS224" s="12">
        <v>40</v>
      </c>
      <c r="AT224" s="12">
        <v>46</v>
      </c>
      <c r="AU224" s="12">
        <v>41</v>
      </c>
      <c r="AV224" s="12">
        <v>40</v>
      </c>
      <c r="AW224" s="12">
        <v>43</v>
      </c>
      <c r="AX224" s="12">
        <v>39</v>
      </c>
      <c r="AY224" s="12">
        <v>52</v>
      </c>
      <c r="AZ224" s="12">
        <v>36</v>
      </c>
      <c r="BA224" s="12">
        <v>42</v>
      </c>
      <c r="BB224" s="12">
        <v>48</v>
      </c>
      <c r="BC224" s="12">
        <v>39</v>
      </c>
      <c r="BD224" s="12">
        <v>33</v>
      </c>
      <c r="BE224" s="12">
        <v>54</v>
      </c>
      <c r="BF224" s="12">
        <v>51</v>
      </c>
      <c r="BG224" s="12">
        <v>37</v>
      </c>
      <c r="BH224" s="12">
        <v>31</v>
      </c>
      <c r="BI224" s="12">
        <v>46</v>
      </c>
      <c r="BJ224" s="12">
        <v>45</v>
      </c>
      <c r="BK224" s="12">
        <v>26</v>
      </c>
      <c r="BL224" s="12">
        <v>20</v>
      </c>
      <c r="BM224" s="12">
        <v>46</v>
      </c>
      <c r="BN224" s="12">
        <v>45</v>
      </c>
      <c r="BO224" s="12">
        <v>39</v>
      </c>
      <c r="BP224" s="12">
        <v>49</v>
      </c>
      <c r="BQ224" s="12">
        <v>40</v>
      </c>
      <c r="BR224" s="12">
        <v>48</v>
      </c>
      <c r="BS224" s="12">
        <v>28</v>
      </c>
      <c r="BT224" s="12">
        <v>47</v>
      </c>
      <c r="BU224" s="12">
        <v>52</v>
      </c>
      <c r="BV224" s="12">
        <v>51</v>
      </c>
      <c r="BW224" s="12">
        <v>55</v>
      </c>
      <c r="BX224" s="12">
        <v>46</v>
      </c>
      <c r="BY224" s="12">
        <v>47</v>
      </c>
      <c r="BZ224" s="12">
        <v>47</v>
      </c>
      <c r="CA224" s="12">
        <v>57</v>
      </c>
      <c r="CB224" s="12">
        <v>44</v>
      </c>
      <c r="CC224" s="12">
        <v>31</v>
      </c>
      <c r="CD224" s="12">
        <v>38</v>
      </c>
      <c r="CE224" s="12">
        <v>23</v>
      </c>
      <c r="CF224" s="12">
        <v>41</v>
      </c>
      <c r="CG224" s="12">
        <v>35</v>
      </c>
      <c r="CH224" s="12">
        <v>42</v>
      </c>
      <c r="CI224" s="12">
        <v>35</v>
      </c>
      <c r="CJ224" s="12">
        <v>47</v>
      </c>
      <c r="CK224" s="12">
        <v>45</v>
      </c>
      <c r="CL224" s="12">
        <v>34</v>
      </c>
      <c r="CM224" s="12">
        <v>56</v>
      </c>
      <c r="CN224" s="12">
        <v>73</v>
      </c>
      <c r="CO224" s="12">
        <v>64</v>
      </c>
      <c r="CP224" s="12">
        <v>59</v>
      </c>
      <c r="CQ224" s="12">
        <v>48</v>
      </c>
      <c r="CR224" s="12">
        <v>55</v>
      </c>
      <c r="CS224" s="12">
        <v>53</v>
      </c>
      <c r="CT224" s="12">
        <v>64</v>
      </c>
      <c r="CU224" s="12">
        <v>72</v>
      </c>
      <c r="CV224" s="12">
        <v>57</v>
      </c>
      <c r="CW224" s="12">
        <v>52</v>
      </c>
      <c r="CX224" s="12">
        <v>51</v>
      </c>
      <c r="CY224" s="12">
        <v>59</v>
      </c>
      <c r="CZ224" s="12">
        <v>57</v>
      </c>
      <c r="DA224" s="12">
        <v>77</v>
      </c>
      <c r="DB224" s="12">
        <v>86</v>
      </c>
      <c r="DC224" s="12">
        <v>84</v>
      </c>
      <c r="DD224" s="12">
        <v>72</v>
      </c>
      <c r="DE224" s="12">
        <v>39</v>
      </c>
      <c r="DF224" s="12">
        <v>51</v>
      </c>
      <c r="DG224" s="12">
        <v>40</v>
      </c>
      <c r="DH224" s="12">
        <v>39</v>
      </c>
      <c r="DI224" s="12">
        <v>49</v>
      </c>
      <c r="DJ224" s="12">
        <v>50</v>
      </c>
      <c r="DK224" s="12">
        <v>63</v>
      </c>
      <c r="DL224" s="12">
        <v>67</v>
      </c>
      <c r="DM224" s="12">
        <v>49</v>
      </c>
      <c r="DN224" s="12">
        <v>56</v>
      </c>
      <c r="DO224" s="12">
        <v>54</v>
      </c>
      <c r="DP224" s="12">
        <v>56</v>
      </c>
      <c r="DQ224" s="12">
        <v>45</v>
      </c>
      <c r="DR224" s="12">
        <v>56</v>
      </c>
      <c r="DS224" s="12">
        <v>48</v>
      </c>
      <c r="DT224" s="12">
        <v>44</v>
      </c>
      <c r="DU224" s="12">
        <v>51</v>
      </c>
      <c r="DV224" s="12">
        <v>54</v>
      </c>
      <c r="DW224" s="12">
        <v>51</v>
      </c>
      <c r="DX224" s="12">
        <v>59</v>
      </c>
      <c r="DY224" s="12">
        <v>56</v>
      </c>
      <c r="DZ224" s="12">
        <v>63</v>
      </c>
      <c r="EA224" s="12">
        <v>58</v>
      </c>
      <c r="EB224" s="12">
        <v>52</v>
      </c>
      <c r="EC224" s="12">
        <v>64</v>
      </c>
      <c r="ED224" s="12">
        <v>71</v>
      </c>
      <c r="EE224" s="12">
        <v>72</v>
      </c>
      <c r="EF224" s="12">
        <v>44</v>
      </c>
      <c r="EG224" s="12">
        <v>49</v>
      </c>
      <c r="EH224" s="12">
        <v>67</v>
      </c>
      <c r="EI224" s="12">
        <v>65</v>
      </c>
      <c r="EJ224" s="12">
        <v>62</v>
      </c>
      <c r="EK224" s="12">
        <v>51</v>
      </c>
      <c r="EL224" s="12">
        <v>41</v>
      </c>
      <c r="EM224" s="12">
        <v>66</v>
      </c>
      <c r="EN224" s="12">
        <v>59</v>
      </c>
      <c r="EO224" s="12">
        <v>54</v>
      </c>
      <c r="EP224" s="12">
        <v>77</v>
      </c>
      <c r="EQ224" s="12">
        <v>67</v>
      </c>
      <c r="ER224" s="12">
        <v>74</v>
      </c>
      <c r="ES224" s="12">
        <v>80</v>
      </c>
      <c r="ET224" s="12">
        <v>85</v>
      </c>
      <c r="EU224" s="12">
        <v>71</v>
      </c>
      <c r="EV224" s="12">
        <v>58</v>
      </c>
      <c r="EW224" s="12">
        <v>47</v>
      </c>
      <c r="EX224" s="12">
        <v>59</v>
      </c>
      <c r="EY224" s="12">
        <v>45</v>
      </c>
      <c r="EZ224" s="12">
        <v>58</v>
      </c>
      <c r="FA224" s="12">
        <v>72</v>
      </c>
      <c r="FB224" s="12">
        <v>46</v>
      </c>
      <c r="FC224" s="12">
        <v>63</v>
      </c>
      <c r="FD224" s="12">
        <v>71</v>
      </c>
      <c r="FE224" s="12">
        <v>49</v>
      </c>
      <c r="FF224" s="12">
        <v>37</v>
      </c>
      <c r="FG224" s="12">
        <v>37</v>
      </c>
      <c r="FH224" s="12">
        <v>59</v>
      </c>
      <c r="FI224" s="12">
        <v>41</v>
      </c>
      <c r="FJ224" s="12">
        <v>48</v>
      </c>
      <c r="FK224" s="12">
        <v>55</v>
      </c>
      <c r="FL224" s="12">
        <v>41</v>
      </c>
      <c r="FM224" s="12">
        <v>52</v>
      </c>
      <c r="FN224" s="12">
        <v>43</v>
      </c>
      <c r="FO224" s="12">
        <v>46</v>
      </c>
      <c r="FP224" s="12">
        <v>60</v>
      </c>
      <c r="FQ224" s="12">
        <v>38</v>
      </c>
      <c r="FR224" s="12">
        <v>35</v>
      </c>
      <c r="FS224" s="12">
        <v>35</v>
      </c>
      <c r="FT224" s="12">
        <v>48</v>
      </c>
      <c r="FU224" s="12">
        <v>61</v>
      </c>
      <c r="FV224" s="12">
        <v>64</v>
      </c>
      <c r="FW224" s="12">
        <v>60</v>
      </c>
      <c r="FX224" s="12">
        <v>42</v>
      </c>
      <c r="FY224" s="12">
        <v>36</v>
      </c>
      <c r="FZ224" s="12">
        <v>39</v>
      </c>
      <c r="GA224" s="12">
        <v>50</v>
      </c>
      <c r="GB224" s="12">
        <v>32</v>
      </c>
      <c r="GC224" s="12">
        <v>63</v>
      </c>
      <c r="GD224" s="12">
        <v>26</v>
      </c>
      <c r="GE224" s="12">
        <v>31</v>
      </c>
      <c r="GF224" s="12">
        <v>34</v>
      </c>
      <c r="GG224" s="12">
        <v>44</v>
      </c>
      <c r="GH224" s="12">
        <v>56</v>
      </c>
      <c r="GI224" s="12">
        <v>63</v>
      </c>
      <c r="GJ224" s="12">
        <v>37</v>
      </c>
      <c r="GK224" s="12">
        <v>47</v>
      </c>
      <c r="GL224" s="12">
        <v>50</v>
      </c>
      <c r="GM224" s="12">
        <v>30</v>
      </c>
      <c r="GN224" s="12">
        <v>38</v>
      </c>
      <c r="GO224" s="12">
        <v>28</v>
      </c>
      <c r="GP224" s="12">
        <v>9</v>
      </c>
      <c r="GQ224" s="12">
        <v>36</v>
      </c>
      <c r="GR224" s="12">
        <v>33</v>
      </c>
      <c r="GS224" s="12">
        <v>25</v>
      </c>
      <c r="GT224" s="12">
        <v>52</v>
      </c>
      <c r="GU224" s="12">
        <v>54</v>
      </c>
      <c r="GV224" s="12">
        <v>60</v>
      </c>
      <c r="GW224" s="12" t="s">
        <v>78</v>
      </c>
      <c r="GX224" s="12" t="s">
        <v>78</v>
      </c>
      <c r="GY224" s="12">
        <v>21</v>
      </c>
      <c r="GZ224" s="12">
        <v>35</v>
      </c>
      <c r="HA224" s="12">
        <v>32</v>
      </c>
      <c r="HB224" s="12">
        <v>20</v>
      </c>
      <c r="HC224" s="12">
        <v>22</v>
      </c>
      <c r="HD224" s="12">
        <v>27</v>
      </c>
      <c r="HE224" s="12">
        <v>8</v>
      </c>
      <c r="HF224" s="12">
        <v>16</v>
      </c>
      <c r="HG224" s="12">
        <v>33</v>
      </c>
      <c r="HH224" s="12">
        <v>24</v>
      </c>
      <c r="HI224" s="12">
        <v>21</v>
      </c>
      <c r="HJ224" s="12">
        <v>22</v>
      </c>
      <c r="HK224" s="12">
        <v>39</v>
      </c>
      <c r="HL224" s="12">
        <v>39</v>
      </c>
      <c r="HM224" s="12">
        <v>16</v>
      </c>
      <c r="HN224" s="12">
        <v>10</v>
      </c>
      <c r="HO224" s="12">
        <v>20</v>
      </c>
      <c r="HP224" s="12">
        <v>23</v>
      </c>
      <c r="HQ224" s="12">
        <v>32</v>
      </c>
      <c r="HR224" s="12">
        <v>34</v>
      </c>
      <c r="HS224" s="12">
        <v>27</v>
      </c>
      <c r="HT224" s="12">
        <v>47</v>
      </c>
      <c r="HU224" s="12">
        <v>55</v>
      </c>
      <c r="HV224" s="12">
        <v>48</v>
      </c>
      <c r="HW224" s="12">
        <v>28</v>
      </c>
      <c r="HX224" s="12">
        <v>24</v>
      </c>
      <c r="HY224" s="12">
        <v>20</v>
      </c>
      <c r="HZ224" s="12">
        <v>31</v>
      </c>
      <c r="IA224" s="12">
        <v>37</v>
      </c>
      <c r="IB224" s="12">
        <v>40</v>
      </c>
      <c r="IC224" s="12">
        <v>40</v>
      </c>
      <c r="ID224" s="12">
        <v>27</v>
      </c>
      <c r="IE224" s="12">
        <v>23</v>
      </c>
      <c r="IF224" s="12">
        <v>19</v>
      </c>
      <c r="IG224" s="12">
        <v>15</v>
      </c>
      <c r="IH224" s="12">
        <v>25</v>
      </c>
      <c r="II224" s="12">
        <v>33</v>
      </c>
      <c r="IJ224" s="12">
        <v>25</v>
      </c>
      <c r="IK224" s="12">
        <v>36</v>
      </c>
      <c r="IL224" s="12">
        <v>17</v>
      </c>
      <c r="IM224" s="12">
        <v>21</v>
      </c>
      <c r="IN224" s="12">
        <v>28</v>
      </c>
      <c r="IO224" s="12">
        <v>25</v>
      </c>
      <c r="IP224" s="12">
        <v>31</v>
      </c>
      <c r="IQ224" s="17">
        <v>17</v>
      </c>
      <c r="IR224" s="26">
        <f t="shared" si="64"/>
        <v>86</v>
      </c>
    </row>
    <row r="225" spans="1:252" ht="12.75" customHeight="1" x14ac:dyDescent="0.2">
      <c r="A225" s="26">
        <v>2011</v>
      </c>
      <c r="B225" s="26">
        <v>421011002</v>
      </c>
      <c r="C225" s="88">
        <f>INDEX(Sites!$A:$N,MATCH($B225,Sites!$A:$A,0),2)</f>
        <v>40.035984999999997</v>
      </c>
      <c r="D225" s="26" t="str">
        <f>INDEX(Sites!$A:$N,MATCH($B225,Sites!$A:$A,0),4)</f>
        <v>PA</v>
      </c>
      <c r="E225" s="26" t="str">
        <f>INDEX(Sites!$A:$N,MATCH($B225,Sites!$A:$A,0),10)</f>
        <v>9.0</v>
      </c>
      <c r="F225" s="148" t="str">
        <f>INDEX(Sites!$A:$N,MATCH($B225,Sites!$A:$A,0),6)</f>
        <v>Philadelphia (BAX)</v>
      </c>
      <c r="G225" s="18">
        <v>41</v>
      </c>
      <c r="H225" s="12">
        <v>40</v>
      </c>
      <c r="I225" s="12">
        <v>39</v>
      </c>
      <c r="J225" s="12">
        <v>43</v>
      </c>
      <c r="K225" s="12">
        <v>46</v>
      </c>
      <c r="L225" s="12">
        <v>40</v>
      </c>
      <c r="M225" s="12">
        <v>41</v>
      </c>
      <c r="N225" s="12">
        <v>33</v>
      </c>
      <c r="O225" s="12">
        <v>42</v>
      </c>
      <c r="P225" s="12">
        <v>43</v>
      </c>
      <c r="Q225" s="12">
        <v>29</v>
      </c>
      <c r="R225" s="12">
        <v>41</v>
      </c>
      <c r="S225" s="12" t="s">
        <v>78</v>
      </c>
      <c r="T225" s="12">
        <v>30</v>
      </c>
      <c r="U225" s="12">
        <v>38</v>
      </c>
      <c r="V225" s="12">
        <v>32</v>
      </c>
      <c r="W225" s="12">
        <v>45</v>
      </c>
      <c r="X225" s="12">
        <v>41</v>
      </c>
      <c r="Y225" s="12">
        <v>43</v>
      </c>
      <c r="Z225" s="12">
        <v>43</v>
      </c>
      <c r="AA225" s="12">
        <v>37</v>
      </c>
      <c r="AB225" s="12">
        <v>38</v>
      </c>
      <c r="AC225" s="12">
        <v>37</v>
      </c>
      <c r="AD225" s="12">
        <v>38</v>
      </c>
      <c r="AE225" s="12">
        <v>39</v>
      </c>
      <c r="AF225" s="12">
        <v>47</v>
      </c>
      <c r="AG225" s="12">
        <v>43</v>
      </c>
      <c r="AH225" s="12">
        <v>42</v>
      </c>
      <c r="AI225" s="12">
        <v>46</v>
      </c>
      <c r="AJ225" s="12">
        <v>45</v>
      </c>
      <c r="AK225" s="12">
        <v>41</v>
      </c>
      <c r="AL225" s="12">
        <v>37</v>
      </c>
      <c r="AM225" s="12" t="s">
        <v>78</v>
      </c>
      <c r="AN225" s="12" t="s">
        <v>78</v>
      </c>
      <c r="AO225" s="12">
        <v>54</v>
      </c>
      <c r="AP225" s="12">
        <v>39</v>
      </c>
      <c r="AQ225" s="12">
        <v>45</v>
      </c>
      <c r="AR225" s="12">
        <v>32</v>
      </c>
      <c r="AS225" s="12">
        <v>42</v>
      </c>
      <c r="AT225" s="12">
        <v>50</v>
      </c>
      <c r="AU225" s="12">
        <v>48</v>
      </c>
      <c r="AV225" s="12">
        <v>41</v>
      </c>
      <c r="AW225" s="12">
        <v>44</v>
      </c>
      <c r="AX225" s="12">
        <v>42</v>
      </c>
      <c r="AY225" s="12">
        <v>52</v>
      </c>
      <c r="AZ225" s="12">
        <v>41</v>
      </c>
      <c r="BA225" s="12">
        <v>45</v>
      </c>
      <c r="BB225" s="12">
        <v>50</v>
      </c>
      <c r="BC225" s="12">
        <v>42</v>
      </c>
      <c r="BD225" s="12">
        <v>41</v>
      </c>
      <c r="BE225" s="12">
        <v>52</v>
      </c>
      <c r="BF225" s="12">
        <v>51</v>
      </c>
      <c r="BG225" s="12">
        <v>42</v>
      </c>
      <c r="BH225" s="12">
        <v>34</v>
      </c>
      <c r="BI225" s="12">
        <v>49</v>
      </c>
      <c r="BJ225" s="12">
        <v>50</v>
      </c>
      <c r="BK225" s="12">
        <v>30</v>
      </c>
      <c r="BL225" s="12">
        <v>29</v>
      </c>
      <c r="BM225" s="12">
        <v>32</v>
      </c>
      <c r="BN225" s="12">
        <v>42</v>
      </c>
      <c r="BO225" s="12">
        <v>39</v>
      </c>
      <c r="BP225" s="12">
        <v>48</v>
      </c>
      <c r="BQ225" s="12">
        <v>47</v>
      </c>
      <c r="BR225" s="12">
        <v>54</v>
      </c>
      <c r="BS225" s="12">
        <v>29</v>
      </c>
      <c r="BT225" s="12">
        <v>45</v>
      </c>
      <c r="BU225" s="12">
        <v>58</v>
      </c>
      <c r="BV225" s="12">
        <v>51</v>
      </c>
      <c r="BW225" s="12">
        <v>54</v>
      </c>
      <c r="BX225" s="12" t="s">
        <v>78</v>
      </c>
      <c r="BY225" s="12">
        <v>49</v>
      </c>
      <c r="BZ225" s="12">
        <v>48</v>
      </c>
      <c r="CA225" s="12">
        <v>55</v>
      </c>
      <c r="CB225" s="12" t="s">
        <v>78</v>
      </c>
      <c r="CC225" s="12">
        <v>30</v>
      </c>
      <c r="CD225" s="12">
        <v>45</v>
      </c>
      <c r="CE225" s="12">
        <v>33</v>
      </c>
      <c r="CF225" s="12">
        <v>41</v>
      </c>
      <c r="CG225" s="12">
        <v>40</v>
      </c>
      <c r="CH225" s="12">
        <v>41</v>
      </c>
      <c r="CI225" s="12">
        <v>31</v>
      </c>
      <c r="CJ225" s="12">
        <v>46</v>
      </c>
      <c r="CK225" s="12">
        <v>46</v>
      </c>
      <c r="CL225" s="12">
        <v>39</v>
      </c>
      <c r="CM225" s="12">
        <v>54</v>
      </c>
      <c r="CN225" s="12">
        <v>63</v>
      </c>
      <c r="CO225" s="12">
        <v>63</v>
      </c>
      <c r="CP225" s="12">
        <v>57</v>
      </c>
      <c r="CQ225" s="12">
        <v>44</v>
      </c>
      <c r="CR225" s="12">
        <v>46</v>
      </c>
      <c r="CS225" s="12">
        <v>55</v>
      </c>
      <c r="CT225" s="12">
        <v>72</v>
      </c>
      <c r="CU225" s="12">
        <v>89</v>
      </c>
      <c r="CV225" s="12">
        <v>56</v>
      </c>
      <c r="CW225" s="12">
        <v>48</v>
      </c>
      <c r="CX225" s="12">
        <v>50</v>
      </c>
      <c r="CY225" s="12">
        <v>62</v>
      </c>
      <c r="CZ225" s="12">
        <v>58</v>
      </c>
      <c r="DA225" s="12">
        <v>92</v>
      </c>
      <c r="DB225" s="12">
        <v>89</v>
      </c>
      <c r="DC225" s="12">
        <v>90</v>
      </c>
      <c r="DD225" s="12">
        <v>80</v>
      </c>
      <c r="DE225" s="12" t="s">
        <v>78</v>
      </c>
      <c r="DF225" s="12" t="s">
        <v>78</v>
      </c>
      <c r="DG225" s="12" t="s">
        <v>78</v>
      </c>
      <c r="DH225" s="12">
        <v>37</v>
      </c>
      <c r="DI225" s="12">
        <v>50</v>
      </c>
      <c r="DJ225" s="12">
        <v>57</v>
      </c>
      <c r="DK225" s="12">
        <v>58</v>
      </c>
      <c r="DL225" s="12">
        <v>72</v>
      </c>
      <c r="DM225" s="12">
        <v>53</v>
      </c>
      <c r="DN225" s="12">
        <v>56</v>
      </c>
      <c r="DO225" s="12" t="s">
        <v>78</v>
      </c>
      <c r="DP225" s="12" t="s">
        <v>78</v>
      </c>
      <c r="DQ225" s="12">
        <v>45</v>
      </c>
      <c r="DR225" s="12">
        <v>54</v>
      </c>
      <c r="DS225" s="12">
        <v>49</v>
      </c>
      <c r="DT225" s="12">
        <v>43</v>
      </c>
      <c r="DU225" s="12">
        <v>53</v>
      </c>
      <c r="DV225" s="12">
        <v>52</v>
      </c>
      <c r="DW225" s="12">
        <v>52</v>
      </c>
      <c r="DX225" s="12">
        <v>60</v>
      </c>
      <c r="DY225" s="12">
        <v>53</v>
      </c>
      <c r="DZ225" s="12">
        <v>65</v>
      </c>
      <c r="EA225" s="12">
        <v>66</v>
      </c>
      <c r="EB225" s="12">
        <v>55</v>
      </c>
      <c r="EC225" s="12">
        <v>68</v>
      </c>
      <c r="ED225" s="12">
        <v>78</v>
      </c>
      <c r="EE225" s="12">
        <v>83</v>
      </c>
      <c r="EF225" s="12">
        <v>50</v>
      </c>
      <c r="EG225" s="12">
        <v>51</v>
      </c>
      <c r="EH225" s="12">
        <v>77</v>
      </c>
      <c r="EI225" s="12">
        <v>62</v>
      </c>
      <c r="EJ225" s="12">
        <v>63</v>
      </c>
      <c r="EK225" s="12">
        <v>52</v>
      </c>
      <c r="EL225" s="12">
        <v>46</v>
      </c>
      <c r="EM225" s="12">
        <v>68</v>
      </c>
      <c r="EN225" s="12">
        <v>68</v>
      </c>
      <c r="EO225" s="12">
        <v>59</v>
      </c>
      <c r="EP225" s="12">
        <v>85</v>
      </c>
      <c r="EQ225" s="12">
        <v>75</v>
      </c>
      <c r="ER225" s="12">
        <v>64</v>
      </c>
      <c r="ES225" s="12">
        <v>73</v>
      </c>
      <c r="ET225" s="12">
        <v>84</v>
      </c>
      <c r="EU225" s="12">
        <v>75</v>
      </c>
      <c r="EV225" s="12" t="s">
        <v>78</v>
      </c>
      <c r="EW225" s="12">
        <v>49</v>
      </c>
      <c r="EX225" s="12">
        <v>70</v>
      </c>
      <c r="EY225" s="12">
        <v>49</v>
      </c>
      <c r="EZ225" s="12">
        <v>55</v>
      </c>
      <c r="FA225" s="12">
        <v>86</v>
      </c>
      <c r="FB225" s="12" t="s">
        <v>78</v>
      </c>
      <c r="FC225" s="12" t="s">
        <v>78</v>
      </c>
      <c r="FD225" s="12">
        <v>70</v>
      </c>
      <c r="FE225" s="12">
        <v>50</v>
      </c>
      <c r="FF225" s="12">
        <v>46</v>
      </c>
      <c r="FG225" s="12">
        <v>42</v>
      </c>
      <c r="FH225" s="12">
        <v>60</v>
      </c>
      <c r="FI225" s="12" t="s">
        <v>78</v>
      </c>
      <c r="FJ225" s="12" t="s">
        <v>78</v>
      </c>
      <c r="FK225" s="12" t="s">
        <v>78</v>
      </c>
      <c r="FL225" s="12">
        <v>53</v>
      </c>
      <c r="FM225" s="12">
        <v>53</v>
      </c>
      <c r="FN225" s="12">
        <v>44</v>
      </c>
      <c r="FO225" s="12">
        <v>49</v>
      </c>
      <c r="FP225" s="12">
        <v>60</v>
      </c>
      <c r="FQ225" s="12">
        <v>47</v>
      </c>
      <c r="FR225" s="12">
        <v>40</v>
      </c>
      <c r="FS225" s="12">
        <v>32</v>
      </c>
      <c r="FT225" s="12">
        <v>63</v>
      </c>
      <c r="FU225" s="12">
        <v>47</v>
      </c>
      <c r="FV225" s="12">
        <v>58</v>
      </c>
      <c r="FW225" s="12">
        <v>66</v>
      </c>
      <c r="FX225" s="12">
        <v>37</v>
      </c>
      <c r="FY225" s="12">
        <v>33</v>
      </c>
      <c r="FZ225" s="12">
        <v>38</v>
      </c>
      <c r="GA225" s="12">
        <v>50</v>
      </c>
      <c r="GB225" s="12" t="s">
        <v>78</v>
      </c>
      <c r="GC225" s="12">
        <v>65</v>
      </c>
      <c r="GD225" s="12" t="s">
        <v>78</v>
      </c>
      <c r="GE225" s="12" t="s">
        <v>78</v>
      </c>
      <c r="GF225" s="12" t="s">
        <v>78</v>
      </c>
      <c r="GG225" s="12">
        <v>41</v>
      </c>
      <c r="GH225" s="12">
        <v>61</v>
      </c>
      <c r="GI225" s="12">
        <v>55</v>
      </c>
      <c r="GJ225" s="12" t="s">
        <v>78</v>
      </c>
      <c r="GK225" s="12">
        <v>49</v>
      </c>
      <c r="GL225" s="12">
        <v>47</v>
      </c>
      <c r="GM225" s="12">
        <v>34</v>
      </c>
      <c r="GN225" s="12" t="s">
        <v>78</v>
      </c>
      <c r="GO225" s="12">
        <v>29</v>
      </c>
      <c r="GP225" s="12">
        <v>9</v>
      </c>
      <c r="GQ225" s="12">
        <v>40</v>
      </c>
      <c r="GR225" s="12">
        <v>39</v>
      </c>
      <c r="GS225" s="12">
        <v>30</v>
      </c>
      <c r="GT225" s="12">
        <v>50</v>
      </c>
      <c r="GU225" s="12">
        <v>59</v>
      </c>
      <c r="GV225" s="12">
        <v>57</v>
      </c>
      <c r="GW225" s="12">
        <v>30</v>
      </c>
      <c r="GX225" s="12">
        <v>21</v>
      </c>
      <c r="GY225" s="12">
        <v>28</v>
      </c>
      <c r="GZ225" s="12">
        <v>35</v>
      </c>
      <c r="HA225" s="12">
        <v>31</v>
      </c>
      <c r="HB225" s="12" t="s">
        <v>78</v>
      </c>
      <c r="HC225" s="12">
        <v>25</v>
      </c>
      <c r="HD225" s="12">
        <v>27</v>
      </c>
      <c r="HE225" s="12" t="s">
        <v>78</v>
      </c>
      <c r="HF225" s="12" t="s">
        <v>78</v>
      </c>
      <c r="HG225" s="12">
        <v>44</v>
      </c>
      <c r="HH225" s="12">
        <v>29</v>
      </c>
      <c r="HI225" s="12">
        <v>22</v>
      </c>
      <c r="HJ225" s="12">
        <v>25</v>
      </c>
      <c r="HK225" s="12">
        <v>41</v>
      </c>
      <c r="HL225" s="12">
        <v>43</v>
      </c>
      <c r="HM225" s="12">
        <v>17</v>
      </c>
      <c r="HN225" s="12">
        <v>9</v>
      </c>
      <c r="HO225" s="12">
        <v>21</v>
      </c>
      <c r="HP225" s="12">
        <v>21</v>
      </c>
      <c r="HQ225" s="12">
        <v>28</v>
      </c>
      <c r="HR225" s="12" t="s">
        <v>78</v>
      </c>
      <c r="HS225" s="12" t="s">
        <v>78</v>
      </c>
      <c r="HT225" s="12" t="s">
        <v>78</v>
      </c>
      <c r="HU225" s="12" t="s">
        <v>78</v>
      </c>
      <c r="HV225" s="12" t="s">
        <v>78</v>
      </c>
      <c r="HW225" s="12">
        <v>35</v>
      </c>
      <c r="HX225" s="12">
        <v>26</v>
      </c>
      <c r="HY225" s="12">
        <v>22</v>
      </c>
      <c r="HZ225" s="12">
        <v>27</v>
      </c>
      <c r="IA225" s="12">
        <v>36</v>
      </c>
      <c r="IB225" s="12">
        <v>39</v>
      </c>
      <c r="IC225" s="12">
        <v>38</v>
      </c>
      <c r="ID225" s="12">
        <v>35</v>
      </c>
      <c r="IE225" s="12">
        <v>28</v>
      </c>
      <c r="IF225" s="12">
        <v>21</v>
      </c>
      <c r="IG225" s="12">
        <v>11</v>
      </c>
      <c r="IH225" s="12">
        <v>23</v>
      </c>
      <c r="II225" s="12">
        <v>30</v>
      </c>
      <c r="IJ225" s="12">
        <v>33</v>
      </c>
      <c r="IK225" s="12">
        <v>33</v>
      </c>
      <c r="IL225" s="12">
        <v>12</v>
      </c>
      <c r="IM225" s="12">
        <v>15</v>
      </c>
      <c r="IN225" s="12">
        <v>27</v>
      </c>
      <c r="IO225" s="12" t="s">
        <v>78</v>
      </c>
      <c r="IP225" s="12" t="s">
        <v>78</v>
      </c>
      <c r="IQ225" s="17" t="s">
        <v>78</v>
      </c>
      <c r="IR225" s="26">
        <f t="shared" si="64"/>
        <v>92</v>
      </c>
    </row>
    <row r="226" spans="1:252" ht="12.75" customHeight="1" x14ac:dyDescent="0.2">
      <c r="A226" s="26">
        <v>2011</v>
      </c>
      <c r="B226" s="26">
        <v>421010004</v>
      </c>
      <c r="C226" s="88">
        <f>INDEX(Sites!$A:$N,MATCH($B226,Sites!$A:$A,0),2)</f>
        <v>40.008889000000003</v>
      </c>
      <c r="D226" s="26" t="str">
        <f>INDEX(Sites!$A:$N,MATCH($B226,Sites!$A:$A,0),4)</f>
        <v>PA</v>
      </c>
      <c r="E226" s="26" t="str">
        <f>INDEX(Sites!$A:$N,MATCH($B226,Sites!$A:$A,0),10)</f>
        <v>22.0</v>
      </c>
      <c r="F226" s="148" t="str">
        <f>INDEX(Sites!$A:$N,MATCH($B226,Sites!$A:$A,0),6)</f>
        <v>Philadelphia (LAB)</v>
      </c>
      <c r="G226" s="18">
        <v>37</v>
      </c>
      <c r="H226" s="12">
        <v>38</v>
      </c>
      <c r="I226" s="12">
        <v>34</v>
      </c>
      <c r="J226" s="12">
        <v>30</v>
      </c>
      <c r="K226" s="12">
        <v>34</v>
      </c>
      <c r="L226" s="12">
        <v>34</v>
      </c>
      <c r="M226" s="12">
        <v>35</v>
      </c>
      <c r="N226" s="12">
        <v>26</v>
      </c>
      <c r="O226" s="12">
        <v>33</v>
      </c>
      <c r="P226" s="12">
        <v>37</v>
      </c>
      <c r="Q226" s="12">
        <v>25</v>
      </c>
      <c r="R226" s="12">
        <v>26</v>
      </c>
      <c r="S226" s="12">
        <v>19</v>
      </c>
      <c r="T226" s="12">
        <v>12</v>
      </c>
      <c r="U226" s="12">
        <v>32</v>
      </c>
      <c r="V226" s="12">
        <v>26</v>
      </c>
      <c r="W226" s="12">
        <v>37</v>
      </c>
      <c r="X226" s="12">
        <v>41</v>
      </c>
      <c r="Y226" s="12">
        <v>42</v>
      </c>
      <c r="Z226" s="12">
        <v>36</v>
      </c>
      <c r="AA226" s="12">
        <v>28</v>
      </c>
      <c r="AB226" s="12">
        <v>36</v>
      </c>
      <c r="AC226" s="12">
        <v>32</v>
      </c>
      <c r="AD226" s="12">
        <v>35</v>
      </c>
      <c r="AE226" s="12">
        <v>33</v>
      </c>
      <c r="AF226" s="12">
        <v>40</v>
      </c>
      <c r="AG226" s="12">
        <v>19</v>
      </c>
      <c r="AH226" s="12">
        <v>19</v>
      </c>
      <c r="AI226" s="12">
        <v>20</v>
      </c>
      <c r="AJ226" s="12">
        <v>40</v>
      </c>
      <c r="AK226" s="12">
        <v>33</v>
      </c>
      <c r="AL226" s="12">
        <v>33</v>
      </c>
      <c r="AM226" s="12">
        <v>45</v>
      </c>
      <c r="AN226" s="12">
        <v>47</v>
      </c>
      <c r="AO226" s="12">
        <v>44</v>
      </c>
      <c r="AP226" s="12">
        <v>34</v>
      </c>
      <c r="AQ226" s="12">
        <v>38</v>
      </c>
      <c r="AR226" s="12" t="s">
        <v>78</v>
      </c>
      <c r="AS226" s="12">
        <v>38</v>
      </c>
      <c r="AT226" s="12">
        <v>42</v>
      </c>
      <c r="AU226" s="12">
        <v>41</v>
      </c>
      <c r="AV226" s="12">
        <v>35</v>
      </c>
      <c r="AW226" s="12">
        <v>42</v>
      </c>
      <c r="AX226" s="12">
        <v>38</v>
      </c>
      <c r="AY226" s="12">
        <v>43</v>
      </c>
      <c r="AZ226" s="12">
        <v>34</v>
      </c>
      <c r="BA226" s="12">
        <v>41</v>
      </c>
      <c r="BB226" s="12">
        <v>43</v>
      </c>
      <c r="BC226" s="12">
        <v>35</v>
      </c>
      <c r="BD226" s="12">
        <v>35</v>
      </c>
      <c r="BE226" s="12">
        <v>44</v>
      </c>
      <c r="BF226" s="12">
        <v>46</v>
      </c>
      <c r="BG226" s="12">
        <v>36</v>
      </c>
      <c r="BH226" s="12">
        <v>26</v>
      </c>
      <c r="BI226" s="12">
        <v>39</v>
      </c>
      <c r="BJ226" s="12">
        <v>37</v>
      </c>
      <c r="BK226" s="12">
        <v>19</v>
      </c>
      <c r="BL226" s="12">
        <v>19</v>
      </c>
      <c r="BM226" s="12">
        <v>30</v>
      </c>
      <c r="BN226" s="12">
        <v>37</v>
      </c>
      <c r="BO226" s="12">
        <v>30</v>
      </c>
      <c r="BP226" s="12">
        <v>39</v>
      </c>
      <c r="BQ226" s="12">
        <v>35</v>
      </c>
      <c r="BR226" s="12">
        <v>40</v>
      </c>
      <c r="BS226" s="12">
        <v>25</v>
      </c>
      <c r="BT226" s="12">
        <v>37</v>
      </c>
      <c r="BU226" s="12">
        <v>45</v>
      </c>
      <c r="BV226" s="12">
        <v>40</v>
      </c>
      <c r="BW226" s="12">
        <v>47</v>
      </c>
      <c r="BX226" s="12">
        <v>35</v>
      </c>
      <c r="BY226" s="12">
        <v>43</v>
      </c>
      <c r="BZ226" s="12">
        <v>39</v>
      </c>
      <c r="CA226" s="12">
        <v>42</v>
      </c>
      <c r="CB226" s="12">
        <v>34</v>
      </c>
      <c r="CC226" s="12">
        <v>27</v>
      </c>
      <c r="CD226" s="12">
        <v>40</v>
      </c>
      <c r="CE226" s="12">
        <v>28</v>
      </c>
      <c r="CF226" s="12">
        <v>39</v>
      </c>
      <c r="CG226" s="12">
        <v>34</v>
      </c>
      <c r="CH226" s="12">
        <v>32</v>
      </c>
      <c r="CI226" s="12">
        <v>26</v>
      </c>
      <c r="CJ226" s="12">
        <v>35</v>
      </c>
      <c r="CK226" s="12">
        <v>41</v>
      </c>
      <c r="CL226" s="12">
        <v>32</v>
      </c>
      <c r="CM226" s="12">
        <v>41</v>
      </c>
      <c r="CN226" s="12">
        <v>52</v>
      </c>
      <c r="CO226" s="12">
        <v>47</v>
      </c>
      <c r="CP226" s="12">
        <v>39</v>
      </c>
      <c r="CQ226" s="12">
        <v>31</v>
      </c>
      <c r="CR226" s="12">
        <v>37</v>
      </c>
      <c r="CS226" s="12">
        <v>41</v>
      </c>
      <c r="CT226" s="12">
        <v>55</v>
      </c>
      <c r="CU226" s="12">
        <v>67</v>
      </c>
      <c r="CV226" s="12">
        <v>46</v>
      </c>
      <c r="CW226" s="12">
        <v>40</v>
      </c>
      <c r="CX226" s="12">
        <v>38</v>
      </c>
      <c r="CY226" s="12">
        <v>50</v>
      </c>
      <c r="CZ226" s="12">
        <v>44</v>
      </c>
      <c r="DA226" s="12">
        <v>73</v>
      </c>
      <c r="DB226" s="12">
        <v>70</v>
      </c>
      <c r="DC226" s="12">
        <v>59</v>
      </c>
      <c r="DD226" s="12">
        <v>62</v>
      </c>
      <c r="DE226" s="12">
        <v>42</v>
      </c>
      <c r="DF226" s="12">
        <v>44</v>
      </c>
      <c r="DG226" s="12">
        <v>30</v>
      </c>
      <c r="DH226" s="12">
        <v>27</v>
      </c>
      <c r="DI226" s="12">
        <v>39</v>
      </c>
      <c r="DJ226" s="12">
        <v>44</v>
      </c>
      <c r="DK226" s="12">
        <v>45</v>
      </c>
      <c r="DL226" s="12">
        <v>57</v>
      </c>
      <c r="DM226" s="12">
        <v>41</v>
      </c>
      <c r="DN226" s="12">
        <v>43</v>
      </c>
      <c r="DO226" s="12">
        <v>47</v>
      </c>
      <c r="DP226" s="12">
        <v>50</v>
      </c>
      <c r="DQ226" s="12">
        <v>39</v>
      </c>
      <c r="DR226" s="12">
        <v>52</v>
      </c>
      <c r="DS226" s="12">
        <v>41</v>
      </c>
      <c r="DT226" s="12">
        <v>37</v>
      </c>
      <c r="DU226" s="12">
        <v>47</v>
      </c>
      <c r="DV226" s="12">
        <v>44</v>
      </c>
      <c r="DW226" s="12">
        <v>43</v>
      </c>
      <c r="DX226" s="12">
        <v>50</v>
      </c>
      <c r="DY226" s="12">
        <v>43</v>
      </c>
      <c r="DZ226" s="12">
        <v>55</v>
      </c>
      <c r="EA226" s="12">
        <v>57</v>
      </c>
      <c r="EB226" s="12">
        <v>45</v>
      </c>
      <c r="EC226" s="12">
        <v>54</v>
      </c>
      <c r="ED226" s="12">
        <v>57</v>
      </c>
      <c r="EE226" s="12">
        <v>66</v>
      </c>
      <c r="EF226" s="12">
        <v>39</v>
      </c>
      <c r="EG226" s="12">
        <v>40</v>
      </c>
      <c r="EH226" s="12">
        <v>61</v>
      </c>
      <c r="EI226" s="12">
        <v>50</v>
      </c>
      <c r="EJ226" s="12">
        <v>51</v>
      </c>
      <c r="EK226" s="12">
        <v>43</v>
      </c>
      <c r="EL226" s="12">
        <v>38</v>
      </c>
      <c r="EM226" s="12">
        <v>58</v>
      </c>
      <c r="EN226" s="12">
        <v>52</v>
      </c>
      <c r="EO226" s="12">
        <v>45</v>
      </c>
      <c r="EP226" s="12">
        <v>71</v>
      </c>
      <c r="EQ226" s="12">
        <v>62</v>
      </c>
      <c r="ER226" s="12">
        <v>56</v>
      </c>
      <c r="ES226" s="12">
        <v>61</v>
      </c>
      <c r="ET226" s="12">
        <v>71</v>
      </c>
      <c r="EU226" s="12">
        <v>59</v>
      </c>
      <c r="EV226" s="12">
        <v>45</v>
      </c>
      <c r="EW226" s="12">
        <v>36</v>
      </c>
      <c r="EX226" s="12">
        <v>57</v>
      </c>
      <c r="EY226" s="12">
        <v>38</v>
      </c>
      <c r="EZ226" s="12" t="s">
        <v>78</v>
      </c>
      <c r="FA226" s="12" t="s">
        <v>78</v>
      </c>
      <c r="FB226" s="12">
        <v>39</v>
      </c>
      <c r="FC226" s="12">
        <v>60</v>
      </c>
      <c r="FD226" s="12">
        <v>55</v>
      </c>
      <c r="FE226" s="12">
        <v>41</v>
      </c>
      <c r="FF226" s="12">
        <v>30</v>
      </c>
      <c r="FG226" s="12">
        <v>34</v>
      </c>
      <c r="FH226" s="12">
        <v>46</v>
      </c>
      <c r="FI226" s="12">
        <v>32</v>
      </c>
      <c r="FJ226" s="12">
        <v>45</v>
      </c>
      <c r="FK226" s="12">
        <v>48</v>
      </c>
      <c r="FL226" s="12">
        <v>35</v>
      </c>
      <c r="FM226" s="12">
        <v>44</v>
      </c>
      <c r="FN226" s="12">
        <v>35</v>
      </c>
      <c r="FO226" s="12">
        <v>39</v>
      </c>
      <c r="FP226" s="12">
        <v>52</v>
      </c>
      <c r="FQ226" s="12">
        <v>29</v>
      </c>
      <c r="FR226" s="12">
        <v>29</v>
      </c>
      <c r="FS226" s="12">
        <v>25</v>
      </c>
      <c r="FT226" s="12">
        <v>45</v>
      </c>
      <c r="FU226" s="12">
        <v>42</v>
      </c>
      <c r="FV226" s="12">
        <v>49</v>
      </c>
      <c r="FW226" s="12">
        <v>57</v>
      </c>
      <c r="FX226" s="12">
        <v>28</v>
      </c>
      <c r="FY226" s="12">
        <v>30</v>
      </c>
      <c r="FZ226" s="12">
        <v>35</v>
      </c>
      <c r="GA226" s="12">
        <v>43</v>
      </c>
      <c r="GB226" s="12">
        <v>29</v>
      </c>
      <c r="GC226" s="12">
        <v>52</v>
      </c>
      <c r="GD226" s="12">
        <v>18</v>
      </c>
      <c r="GE226" s="12">
        <v>25</v>
      </c>
      <c r="GF226" s="12">
        <v>28</v>
      </c>
      <c r="GG226" s="12">
        <v>39</v>
      </c>
      <c r="GH226" s="12">
        <v>55</v>
      </c>
      <c r="GI226" s="12">
        <v>47</v>
      </c>
      <c r="GJ226" s="12">
        <v>33</v>
      </c>
      <c r="GK226" s="12">
        <v>40</v>
      </c>
      <c r="GL226" s="12">
        <v>40</v>
      </c>
      <c r="GM226" s="12">
        <v>26</v>
      </c>
      <c r="GN226" s="12">
        <v>21</v>
      </c>
      <c r="GO226" s="12" t="s">
        <v>78</v>
      </c>
      <c r="GP226" s="12">
        <v>10</v>
      </c>
      <c r="GQ226" s="12">
        <v>32</v>
      </c>
      <c r="GR226" s="12">
        <v>33</v>
      </c>
      <c r="GS226" s="12">
        <v>26</v>
      </c>
      <c r="GT226" s="12">
        <v>43</v>
      </c>
      <c r="GU226" s="12" t="s">
        <v>78</v>
      </c>
      <c r="GV226" s="12">
        <v>46</v>
      </c>
      <c r="GW226" s="12">
        <v>20</v>
      </c>
      <c r="GX226" s="12">
        <v>17</v>
      </c>
      <c r="GY226" s="12">
        <v>25</v>
      </c>
      <c r="GZ226" s="12">
        <v>32</v>
      </c>
      <c r="HA226" s="12">
        <v>28</v>
      </c>
      <c r="HB226" s="12">
        <v>16</v>
      </c>
      <c r="HC226" s="12">
        <v>17</v>
      </c>
      <c r="HD226" s="12">
        <v>18</v>
      </c>
      <c r="HE226" s="12">
        <v>10</v>
      </c>
      <c r="HF226" s="12">
        <v>9</v>
      </c>
      <c r="HG226" s="12">
        <v>37</v>
      </c>
      <c r="HH226" s="12">
        <v>20</v>
      </c>
      <c r="HI226" s="12">
        <v>17</v>
      </c>
      <c r="HJ226" s="12">
        <v>19</v>
      </c>
      <c r="HK226" s="12">
        <v>34</v>
      </c>
      <c r="HL226" s="12">
        <v>32</v>
      </c>
      <c r="HM226" s="12">
        <v>13</v>
      </c>
      <c r="HN226" s="12">
        <v>8</v>
      </c>
      <c r="HO226" s="12">
        <v>15</v>
      </c>
      <c r="HP226" s="12">
        <v>17</v>
      </c>
      <c r="HQ226" s="12">
        <v>25</v>
      </c>
      <c r="HR226" s="12">
        <v>25</v>
      </c>
      <c r="HS226" s="12">
        <v>23</v>
      </c>
      <c r="HT226" s="12">
        <v>31</v>
      </c>
      <c r="HU226" s="12">
        <v>45</v>
      </c>
      <c r="HV226" s="12">
        <v>39</v>
      </c>
      <c r="HW226" s="12">
        <v>30</v>
      </c>
      <c r="HX226" s="12">
        <v>22</v>
      </c>
      <c r="HY226" s="12">
        <v>19</v>
      </c>
      <c r="HZ226" s="12">
        <v>28</v>
      </c>
      <c r="IA226" s="12">
        <v>29</v>
      </c>
      <c r="IB226" s="12">
        <v>31</v>
      </c>
      <c r="IC226" s="12">
        <v>28</v>
      </c>
      <c r="ID226" s="12">
        <v>24</v>
      </c>
      <c r="IE226" s="12">
        <v>16</v>
      </c>
      <c r="IF226" s="12">
        <v>14</v>
      </c>
      <c r="IG226" s="12">
        <v>9</v>
      </c>
      <c r="IH226" s="12">
        <v>18</v>
      </c>
      <c r="II226" s="12">
        <v>25</v>
      </c>
      <c r="IJ226" s="12">
        <v>21</v>
      </c>
      <c r="IK226" s="12">
        <v>26</v>
      </c>
      <c r="IL226" s="12">
        <v>9</v>
      </c>
      <c r="IM226" s="12">
        <v>17</v>
      </c>
      <c r="IN226" s="12">
        <v>23</v>
      </c>
      <c r="IO226" s="12">
        <v>18</v>
      </c>
      <c r="IP226" s="12">
        <v>22</v>
      </c>
      <c r="IQ226" s="17">
        <v>20</v>
      </c>
      <c r="IR226" s="26">
        <f t="shared" si="64"/>
        <v>73</v>
      </c>
    </row>
    <row r="227" spans="1:252" ht="12.75" customHeight="1" x14ac:dyDescent="0.2">
      <c r="A227" s="87">
        <v>2011</v>
      </c>
      <c r="B227" s="87">
        <v>421010024</v>
      </c>
      <c r="C227" s="89">
        <f>INDEX(Sites!$A:$N,MATCH($B227,Sites!$A:$A,0),2)</f>
        <v>40.0764</v>
      </c>
      <c r="D227" s="87" t="str">
        <f>INDEX(Sites!$A:$N,MATCH($B227,Sites!$A:$A,0),4)</f>
        <v>PA</v>
      </c>
      <c r="E227" s="87" t="str">
        <f>INDEX(Sites!$A:$N,MATCH($B227,Sites!$A:$A,0),10)</f>
        <v>28.0</v>
      </c>
      <c r="F227" s="149" t="str">
        <f>INDEX(Sites!$A:$N,MATCH($B227,Sites!$A:$A,0),6)</f>
        <v>Philadelphia (NEA)</v>
      </c>
      <c r="G227" s="16">
        <v>43</v>
      </c>
      <c r="H227" s="11">
        <v>42</v>
      </c>
      <c r="I227" s="11">
        <v>41</v>
      </c>
      <c r="J227" s="11">
        <v>43</v>
      </c>
      <c r="K227" s="11">
        <v>46</v>
      </c>
      <c r="L227" s="11">
        <v>40</v>
      </c>
      <c r="M227" s="11">
        <v>44</v>
      </c>
      <c r="N227" s="11">
        <v>33</v>
      </c>
      <c r="O227" s="11">
        <v>41</v>
      </c>
      <c r="P227" s="11">
        <v>43</v>
      </c>
      <c r="Q227" s="11">
        <v>31</v>
      </c>
      <c r="R227" s="11">
        <v>41</v>
      </c>
      <c r="S227" s="11">
        <v>41</v>
      </c>
      <c r="T227" s="11">
        <v>34</v>
      </c>
      <c r="U227" s="11">
        <v>38</v>
      </c>
      <c r="V227" s="11">
        <v>33</v>
      </c>
      <c r="W227" s="11">
        <v>46</v>
      </c>
      <c r="X227" s="11">
        <v>43</v>
      </c>
      <c r="Y227" s="11">
        <v>45</v>
      </c>
      <c r="Z227" s="11">
        <v>43</v>
      </c>
      <c r="AA227" s="11">
        <v>35</v>
      </c>
      <c r="AB227" s="11">
        <v>40</v>
      </c>
      <c r="AC227" s="11">
        <v>36</v>
      </c>
      <c r="AD227" s="11">
        <v>41</v>
      </c>
      <c r="AE227" s="11">
        <v>39</v>
      </c>
      <c r="AF227" s="11">
        <v>48</v>
      </c>
      <c r="AG227" s="11">
        <v>43</v>
      </c>
      <c r="AH227" s="11">
        <v>44</v>
      </c>
      <c r="AI227" s="11">
        <v>48</v>
      </c>
      <c r="AJ227" s="11">
        <v>44</v>
      </c>
      <c r="AK227" s="11">
        <v>40</v>
      </c>
      <c r="AL227" s="11">
        <v>40</v>
      </c>
      <c r="AM227" s="11">
        <v>52</v>
      </c>
      <c r="AN227" s="11">
        <v>53</v>
      </c>
      <c r="AO227" s="11">
        <v>54</v>
      </c>
      <c r="AP227" s="11">
        <v>40</v>
      </c>
      <c r="AQ227" s="11">
        <v>46</v>
      </c>
      <c r="AR227" s="11">
        <v>33</v>
      </c>
      <c r="AS227" s="11">
        <v>43</v>
      </c>
      <c r="AT227" s="11">
        <v>51</v>
      </c>
      <c r="AU227" s="11">
        <v>49</v>
      </c>
      <c r="AV227" s="11">
        <v>42</v>
      </c>
      <c r="AW227" s="11">
        <v>45</v>
      </c>
      <c r="AX227" s="11">
        <v>43</v>
      </c>
      <c r="AY227" s="11">
        <v>52</v>
      </c>
      <c r="AZ227" s="11">
        <v>39</v>
      </c>
      <c r="BA227" s="11">
        <v>47</v>
      </c>
      <c r="BB227" s="11">
        <v>49</v>
      </c>
      <c r="BC227" s="11">
        <v>40</v>
      </c>
      <c r="BD227" s="11">
        <v>38</v>
      </c>
      <c r="BE227" s="11">
        <v>54</v>
      </c>
      <c r="BF227" s="11">
        <v>51</v>
      </c>
      <c r="BG227" s="11">
        <v>40</v>
      </c>
      <c r="BH227" s="11">
        <v>32</v>
      </c>
      <c r="BI227" s="11">
        <v>52</v>
      </c>
      <c r="BJ227" s="11">
        <v>52</v>
      </c>
      <c r="BK227" s="11">
        <v>29</v>
      </c>
      <c r="BL227" s="11">
        <v>28</v>
      </c>
      <c r="BM227" s="11">
        <v>33</v>
      </c>
      <c r="BN227" s="11">
        <v>47</v>
      </c>
      <c r="BO227" s="11">
        <v>39</v>
      </c>
      <c r="BP227" s="11">
        <v>49</v>
      </c>
      <c r="BQ227" s="11">
        <v>47</v>
      </c>
      <c r="BR227" s="11">
        <v>54</v>
      </c>
      <c r="BS227" s="11">
        <v>29</v>
      </c>
      <c r="BT227" s="11">
        <v>44</v>
      </c>
      <c r="BU227" s="11">
        <v>58</v>
      </c>
      <c r="BV227" s="11">
        <v>51</v>
      </c>
      <c r="BW227" s="11">
        <v>54</v>
      </c>
      <c r="BX227" s="11">
        <v>44</v>
      </c>
      <c r="BY227" s="11">
        <v>50</v>
      </c>
      <c r="BZ227" s="11">
        <v>49</v>
      </c>
      <c r="CA227" s="11">
        <v>59</v>
      </c>
      <c r="CB227" s="11">
        <v>47</v>
      </c>
      <c r="CC227" s="11">
        <v>32</v>
      </c>
      <c r="CD227" s="11">
        <v>46</v>
      </c>
      <c r="CE227" s="11">
        <v>34</v>
      </c>
      <c r="CF227" s="11">
        <v>47</v>
      </c>
      <c r="CG227" s="11">
        <v>41</v>
      </c>
      <c r="CH227" s="11">
        <v>45</v>
      </c>
      <c r="CI227" s="11">
        <v>32</v>
      </c>
      <c r="CJ227" s="11">
        <v>48</v>
      </c>
      <c r="CK227" s="11">
        <v>49</v>
      </c>
      <c r="CL227" s="11">
        <v>40</v>
      </c>
      <c r="CM227" s="11">
        <v>56</v>
      </c>
      <c r="CN227" s="11">
        <v>67</v>
      </c>
      <c r="CO227" s="11">
        <v>68</v>
      </c>
      <c r="CP227" s="11">
        <v>63</v>
      </c>
      <c r="CQ227" s="11">
        <v>49</v>
      </c>
      <c r="CR227" s="11">
        <v>53</v>
      </c>
      <c r="CS227" s="11">
        <v>56</v>
      </c>
      <c r="CT227" s="11">
        <v>70</v>
      </c>
      <c r="CU227" s="11">
        <v>94</v>
      </c>
      <c r="CV227" s="11">
        <v>58</v>
      </c>
      <c r="CW227" s="11">
        <v>54</v>
      </c>
      <c r="CX227" s="11">
        <v>52</v>
      </c>
      <c r="CY227" s="11">
        <v>64</v>
      </c>
      <c r="CZ227" s="11">
        <v>61</v>
      </c>
      <c r="DA227" s="11">
        <v>90</v>
      </c>
      <c r="DB227" s="11">
        <v>92</v>
      </c>
      <c r="DC227" s="11">
        <v>93</v>
      </c>
      <c r="DD227" s="11">
        <v>82</v>
      </c>
      <c r="DE227" s="11">
        <v>50</v>
      </c>
      <c r="DF227" s="11">
        <v>54</v>
      </c>
      <c r="DG227" s="11">
        <v>45</v>
      </c>
      <c r="DH227" s="11">
        <v>41</v>
      </c>
      <c r="DI227" s="11">
        <v>53</v>
      </c>
      <c r="DJ227" s="11">
        <v>59</v>
      </c>
      <c r="DK227" s="11">
        <v>60</v>
      </c>
      <c r="DL227" s="11">
        <v>72</v>
      </c>
      <c r="DM227" s="11">
        <v>54</v>
      </c>
      <c r="DN227" s="11">
        <v>62</v>
      </c>
      <c r="DO227" s="11">
        <v>64</v>
      </c>
      <c r="DP227" s="11">
        <v>67</v>
      </c>
      <c r="DQ227" s="11">
        <v>43</v>
      </c>
      <c r="DR227" s="11">
        <v>57</v>
      </c>
      <c r="DS227" s="11">
        <v>49</v>
      </c>
      <c r="DT227" s="11">
        <v>41</v>
      </c>
      <c r="DU227" s="11">
        <v>54</v>
      </c>
      <c r="DV227" s="11">
        <v>53</v>
      </c>
      <c r="DW227" s="11">
        <v>52</v>
      </c>
      <c r="DX227" s="11">
        <v>61</v>
      </c>
      <c r="DY227" s="11">
        <v>54</v>
      </c>
      <c r="DZ227" s="11">
        <v>68</v>
      </c>
      <c r="EA227" s="11">
        <v>67</v>
      </c>
      <c r="EB227" s="11">
        <v>56</v>
      </c>
      <c r="EC227" s="11">
        <v>68</v>
      </c>
      <c r="ED227" s="11">
        <v>76</v>
      </c>
      <c r="EE227" s="11">
        <v>83</v>
      </c>
      <c r="EF227" s="11">
        <v>54</v>
      </c>
      <c r="EG227" s="11">
        <v>54</v>
      </c>
      <c r="EH227" s="11">
        <v>78</v>
      </c>
      <c r="EI227" s="11">
        <v>69</v>
      </c>
      <c r="EJ227" s="11">
        <v>66</v>
      </c>
      <c r="EK227" s="11">
        <v>54</v>
      </c>
      <c r="EL227" s="11">
        <v>48</v>
      </c>
      <c r="EM227" s="11">
        <v>70</v>
      </c>
      <c r="EN227" s="11">
        <v>71</v>
      </c>
      <c r="EO227" s="11">
        <v>57</v>
      </c>
      <c r="EP227" s="11">
        <v>87</v>
      </c>
      <c r="EQ227" s="11">
        <v>75</v>
      </c>
      <c r="ER227" s="11">
        <v>68</v>
      </c>
      <c r="ES227" s="11">
        <v>85</v>
      </c>
      <c r="ET227" s="11">
        <v>87</v>
      </c>
      <c r="EU227" s="11">
        <v>74</v>
      </c>
      <c r="EV227" s="11">
        <v>60</v>
      </c>
      <c r="EW227" s="11">
        <v>46</v>
      </c>
      <c r="EX227" s="11">
        <v>65</v>
      </c>
      <c r="EY227" s="11">
        <v>50</v>
      </c>
      <c r="EZ227" s="11">
        <v>53</v>
      </c>
      <c r="FA227" s="11">
        <v>79</v>
      </c>
      <c r="FB227" s="11">
        <v>51</v>
      </c>
      <c r="FC227" s="11">
        <v>74</v>
      </c>
      <c r="FD227" s="11">
        <v>70</v>
      </c>
      <c r="FE227" s="11">
        <v>52</v>
      </c>
      <c r="FF227" s="11">
        <v>47</v>
      </c>
      <c r="FG227" s="11">
        <v>45</v>
      </c>
      <c r="FH227" s="11">
        <v>65</v>
      </c>
      <c r="FI227" s="11">
        <v>44</v>
      </c>
      <c r="FJ227" s="11">
        <v>50</v>
      </c>
      <c r="FK227" s="11">
        <v>55</v>
      </c>
      <c r="FL227" s="11">
        <v>54</v>
      </c>
      <c r="FM227" s="11">
        <v>55</v>
      </c>
      <c r="FN227" s="11">
        <v>45</v>
      </c>
      <c r="FO227" s="11">
        <v>51</v>
      </c>
      <c r="FP227" s="11">
        <v>64</v>
      </c>
      <c r="FQ227" s="11">
        <v>50</v>
      </c>
      <c r="FR227" s="11">
        <v>40</v>
      </c>
      <c r="FS227" s="11">
        <v>35</v>
      </c>
      <c r="FT227" s="11">
        <v>63</v>
      </c>
      <c r="FU227" s="11">
        <v>53</v>
      </c>
      <c r="FV227" s="11">
        <v>66</v>
      </c>
      <c r="FW227" s="11">
        <v>70</v>
      </c>
      <c r="FX227" s="11">
        <v>46</v>
      </c>
      <c r="FY227" s="11">
        <v>38</v>
      </c>
      <c r="FZ227" s="11" t="s">
        <v>78</v>
      </c>
      <c r="GA227" s="11" t="s">
        <v>78</v>
      </c>
      <c r="GB227" s="11">
        <v>38</v>
      </c>
      <c r="GC227" s="11">
        <v>70</v>
      </c>
      <c r="GD227" s="11">
        <v>30</v>
      </c>
      <c r="GE227" s="11">
        <v>32</v>
      </c>
      <c r="GF227" s="11">
        <v>35</v>
      </c>
      <c r="GG227" s="11">
        <v>44</v>
      </c>
      <c r="GH227" s="11">
        <v>66</v>
      </c>
      <c r="GI227" s="11">
        <v>61</v>
      </c>
      <c r="GJ227" s="11">
        <v>43</v>
      </c>
      <c r="GK227" s="11">
        <v>55</v>
      </c>
      <c r="GL227" s="11">
        <v>54</v>
      </c>
      <c r="GM227" s="11">
        <v>38</v>
      </c>
      <c r="GN227" s="11">
        <v>40</v>
      </c>
      <c r="GO227" s="11">
        <v>31</v>
      </c>
      <c r="GP227" s="11">
        <v>12</v>
      </c>
      <c r="GQ227" s="11">
        <v>46</v>
      </c>
      <c r="GR227" s="11">
        <v>39</v>
      </c>
      <c r="GS227" s="11">
        <v>29</v>
      </c>
      <c r="GT227" s="11">
        <v>53</v>
      </c>
      <c r="GU227" s="11">
        <v>60</v>
      </c>
      <c r="GV227" s="11">
        <v>63</v>
      </c>
      <c r="GW227" s="11">
        <v>33</v>
      </c>
      <c r="GX227" s="11">
        <v>24</v>
      </c>
      <c r="GY227" s="11">
        <v>29</v>
      </c>
      <c r="GZ227" s="11">
        <v>37</v>
      </c>
      <c r="HA227" s="11">
        <v>32</v>
      </c>
      <c r="HB227" s="11">
        <v>21</v>
      </c>
      <c r="HC227" s="11">
        <v>29</v>
      </c>
      <c r="HD227" s="11">
        <v>29</v>
      </c>
      <c r="HE227" s="11">
        <v>12</v>
      </c>
      <c r="HF227" s="11">
        <v>15</v>
      </c>
      <c r="HG227" s="11">
        <v>45</v>
      </c>
      <c r="HH227" s="11">
        <v>34</v>
      </c>
      <c r="HI227" s="11">
        <v>25</v>
      </c>
      <c r="HJ227" s="11">
        <v>27</v>
      </c>
      <c r="HK227" s="11">
        <v>43</v>
      </c>
      <c r="HL227" s="11">
        <v>43</v>
      </c>
      <c r="HM227" s="11">
        <v>20</v>
      </c>
      <c r="HN227" s="11">
        <v>11</v>
      </c>
      <c r="HO227" s="11">
        <v>21</v>
      </c>
      <c r="HP227" s="11">
        <v>24</v>
      </c>
      <c r="HQ227" s="11">
        <v>33</v>
      </c>
      <c r="HR227" s="11">
        <v>34</v>
      </c>
      <c r="HS227" s="11">
        <v>29</v>
      </c>
      <c r="HT227" s="11">
        <v>45</v>
      </c>
      <c r="HU227" s="11">
        <v>59</v>
      </c>
      <c r="HV227" s="11">
        <v>52</v>
      </c>
      <c r="HW227" s="11">
        <v>37</v>
      </c>
      <c r="HX227" s="11">
        <v>27</v>
      </c>
      <c r="HY227" s="11">
        <v>25</v>
      </c>
      <c r="HZ227" s="11">
        <v>31</v>
      </c>
      <c r="IA227" s="11">
        <v>39</v>
      </c>
      <c r="IB227" s="11">
        <v>41</v>
      </c>
      <c r="IC227" s="11">
        <v>41</v>
      </c>
      <c r="ID227" s="11">
        <v>35</v>
      </c>
      <c r="IE227" s="11">
        <v>27</v>
      </c>
      <c r="IF227" s="11">
        <v>22</v>
      </c>
      <c r="IG227" s="11">
        <v>15</v>
      </c>
      <c r="IH227" s="11">
        <v>25</v>
      </c>
      <c r="II227" s="11">
        <v>34</v>
      </c>
      <c r="IJ227" s="11">
        <v>32</v>
      </c>
      <c r="IK227" s="11">
        <v>36</v>
      </c>
      <c r="IL227" s="11">
        <v>15</v>
      </c>
      <c r="IM227" s="11">
        <v>20</v>
      </c>
      <c r="IN227" s="11">
        <v>31</v>
      </c>
      <c r="IO227" s="11">
        <v>27</v>
      </c>
      <c r="IP227" s="11">
        <v>32</v>
      </c>
      <c r="IQ227" s="13">
        <v>29</v>
      </c>
      <c r="IR227" s="87">
        <f t="shared" si="64"/>
        <v>94</v>
      </c>
    </row>
    <row r="228" spans="1:252" ht="12.75" customHeight="1" x14ac:dyDescent="0.2">
      <c r="B228" s="9" t="s">
        <v>78</v>
      </c>
    </row>
    <row r="229" spans="1:252" ht="12.75" customHeight="1" x14ac:dyDescent="0.2">
      <c r="B229" s="9" t="s">
        <v>78</v>
      </c>
    </row>
    <row r="230" spans="1:252" ht="12.75" customHeight="1" x14ac:dyDescent="0.2">
      <c r="B230" s="9" t="s">
        <v>78</v>
      </c>
    </row>
    <row r="231" spans="1:252" ht="12.75" customHeight="1" x14ac:dyDescent="0.2">
      <c r="A231" s="489">
        <v>2010</v>
      </c>
      <c r="B231" s="489">
        <v>100010002</v>
      </c>
      <c r="C231" s="513">
        <f>INDEX(Sites!$A:$N,MATCH($B231,Sites!$A:$A,0),2)</f>
        <v>38.986671999999999</v>
      </c>
      <c r="D231" s="489" t="str">
        <f>INDEX(Sites!$A:$N,MATCH($B231,Sites!$A:$A,0),4)</f>
        <v>DE</v>
      </c>
      <c r="E231" s="489" t="str">
        <f>INDEX(Sites!$A:$N,MATCH($B231,Sites!$A:$A,0),10)</f>
        <v>0.0</v>
      </c>
      <c r="F231" s="515" t="str">
        <f>INDEX(Sites!$A:$N,MATCH($B231,Sites!$A:$A,0),6)</f>
        <v>Kent (KILLENS)</v>
      </c>
      <c r="G231" s="20" t="s">
        <v>78</v>
      </c>
      <c r="H231" s="19" t="s">
        <v>78</v>
      </c>
      <c r="I231" s="19" t="s">
        <v>78</v>
      </c>
      <c r="J231" s="19" t="s">
        <v>78</v>
      </c>
      <c r="K231" s="19" t="s">
        <v>78</v>
      </c>
      <c r="L231" s="19" t="s">
        <v>78</v>
      </c>
      <c r="M231" s="19" t="s">
        <v>78</v>
      </c>
      <c r="N231" s="19" t="s">
        <v>78</v>
      </c>
      <c r="O231" s="19" t="s">
        <v>78</v>
      </c>
      <c r="P231" s="19" t="s">
        <v>78</v>
      </c>
      <c r="Q231" s="19" t="s">
        <v>78</v>
      </c>
      <c r="R231" s="19" t="s">
        <v>78</v>
      </c>
      <c r="S231" s="19" t="s">
        <v>78</v>
      </c>
      <c r="T231" s="19" t="s">
        <v>78</v>
      </c>
      <c r="U231" s="19" t="s">
        <v>78</v>
      </c>
      <c r="V231" s="19" t="s">
        <v>78</v>
      </c>
      <c r="W231" s="19" t="s">
        <v>78</v>
      </c>
      <c r="X231" s="19" t="s">
        <v>78</v>
      </c>
      <c r="Y231" s="19" t="s">
        <v>78</v>
      </c>
      <c r="Z231" s="19" t="s">
        <v>78</v>
      </c>
      <c r="AA231" s="19" t="s">
        <v>78</v>
      </c>
      <c r="AB231" s="19" t="s">
        <v>78</v>
      </c>
      <c r="AC231" s="19" t="s">
        <v>78</v>
      </c>
      <c r="AD231" s="19" t="s">
        <v>78</v>
      </c>
      <c r="AE231" s="19" t="s">
        <v>78</v>
      </c>
      <c r="AF231" s="19" t="s">
        <v>78</v>
      </c>
      <c r="AG231" s="19" t="s">
        <v>78</v>
      </c>
      <c r="AH231" s="19" t="s">
        <v>78</v>
      </c>
      <c r="AI231" s="19" t="s">
        <v>78</v>
      </c>
      <c r="AJ231" s="19" t="s">
        <v>78</v>
      </c>
      <c r="AK231" s="19" t="s">
        <v>78</v>
      </c>
      <c r="AL231" s="19">
        <v>39</v>
      </c>
      <c r="AM231" s="19">
        <v>41</v>
      </c>
      <c r="AN231" s="19">
        <v>38</v>
      </c>
      <c r="AO231" s="19">
        <v>53</v>
      </c>
      <c r="AP231" s="19">
        <v>54</v>
      </c>
      <c r="AQ231" s="19">
        <v>53</v>
      </c>
      <c r="AR231" s="19">
        <v>57</v>
      </c>
      <c r="AS231" s="19">
        <v>50</v>
      </c>
      <c r="AT231" s="19">
        <v>40</v>
      </c>
      <c r="AU231" s="19">
        <v>47</v>
      </c>
      <c r="AV231" s="19">
        <v>57</v>
      </c>
      <c r="AW231" s="19">
        <v>54</v>
      </c>
      <c r="AX231" s="19">
        <v>39</v>
      </c>
      <c r="AY231" s="19">
        <v>49</v>
      </c>
      <c r="AZ231" s="19">
        <v>53</v>
      </c>
      <c r="BA231" s="19">
        <v>61</v>
      </c>
      <c r="BB231" s="19">
        <v>38</v>
      </c>
      <c r="BC231" s="19">
        <v>30</v>
      </c>
      <c r="BD231" s="19">
        <v>41</v>
      </c>
      <c r="BE231" s="19">
        <v>44</v>
      </c>
      <c r="BF231" s="19">
        <v>39</v>
      </c>
      <c r="BG231" s="19">
        <v>52</v>
      </c>
      <c r="BH231" s="19">
        <v>50</v>
      </c>
      <c r="BI231" s="19">
        <v>47</v>
      </c>
      <c r="BJ231" s="19">
        <v>38</v>
      </c>
      <c r="BK231" s="19">
        <v>38</v>
      </c>
      <c r="BL231" s="19">
        <v>44</v>
      </c>
      <c r="BM231" s="19">
        <v>36</v>
      </c>
      <c r="BN231" s="19">
        <v>49</v>
      </c>
      <c r="BO231" s="19">
        <v>59</v>
      </c>
      <c r="BP231" s="19">
        <v>55</v>
      </c>
      <c r="BQ231" s="19">
        <v>25</v>
      </c>
      <c r="BR231" s="19">
        <v>25</v>
      </c>
      <c r="BS231" s="19">
        <v>58</v>
      </c>
      <c r="BT231" s="19">
        <v>62</v>
      </c>
      <c r="BU231" s="19">
        <v>73</v>
      </c>
      <c r="BV231" s="19">
        <v>50</v>
      </c>
      <c r="BW231" s="19">
        <v>55</v>
      </c>
      <c r="BX231" s="19">
        <v>46</v>
      </c>
      <c r="BY231" s="19">
        <v>52</v>
      </c>
      <c r="BZ231" s="19">
        <v>45</v>
      </c>
      <c r="CA231" s="19">
        <v>41</v>
      </c>
      <c r="CB231" s="19">
        <v>55</v>
      </c>
      <c r="CC231" s="19">
        <v>50</v>
      </c>
      <c r="CD231" s="19">
        <v>55</v>
      </c>
      <c r="CE231" s="19">
        <v>49</v>
      </c>
      <c r="CF231" s="19">
        <v>48</v>
      </c>
      <c r="CG231" s="19">
        <v>48</v>
      </c>
      <c r="CH231" s="19">
        <v>40</v>
      </c>
      <c r="CI231" s="19">
        <v>56</v>
      </c>
      <c r="CJ231" s="19">
        <v>71</v>
      </c>
      <c r="CK231" s="19">
        <v>47</v>
      </c>
      <c r="CL231" s="19">
        <v>33</v>
      </c>
      <c r="CM231" s="19">
        <v>26</v>
      </c>
      <c r="CN231" s="19">
        <v>39</v>
      </c>
      <c r="CO231" s="19">
        <v>61</v>
      </c>
      <c r="CP231" s="19">
        <v>60</v>
      </c>
      <c r="CQ231" s="19">
        <v>38</v>
      </c>
      <c r="CR231" s="19">
        <v>42</v>
      </c>
      <c r="CS231" s="19">
        <v>54</v>
      </c>
      <c r="CT231" s="19" t="s">
        <v>78</v>
      </c>
      <c r="CU231" s="19">
        <v>48</v>
      </c>
      <c r="CV231" s="19">
        <v>66</v>
      </c>
      <c r="CW231" s="19">
        <v>75</v>
      </c>
      <c r="CX231" s="19">
        <v>64</v>
      </c>
      <c r="CY231" s="19">
        <v>61</v>
      </c>
      <c r="CZ231" s="19">
        <v>42</v>
      </c>
      <c r="DA231" s="19">
        <v>46</v>
      </c>
      <c r="DB231" s="19">
        <v>49</v>
      </c>
      <c r="DC231" s="19">
        <v>44</v>
      </c>
      <c r="DD231" s="19">
        <v>67</v>
      </c>
      <c r="DE231" s="19">
        <v>57</v>
      </c>
      <c r="DF231" s="19">
        <v>61</v>
      </c>
      <c r="DG231" s="19">
        <v>51</v>
      </c>
      <c r="DH231" s="19">
        <v>55</v>
      </c>
      <c r="DI231" s="19">
        <v>43</v>
      </c>
      <c r="DJ231" s="19">
        <v>38</v>
      </c>
      <c r="DK231" s="19">
        <v>54</v>
      </c>
      <c r="DL231" s="19">
        <v>58</v>
      </c>
      <c r="DM231" s="19">
        <v>60</v>
      </c>
      <c r="DN231" s="19">
        <v>67</v>
      </c>
      <c r="DO231" s="19">
        <v>67</v>
      </c>
      <c r="DP231" s="19">
        <v>75</v>
      </c>
      <c r="DQ231" s="19">
        <v>77</v>
      </c>
      <c r="DR231" s="19">
        <v>69</v>
      </c>
      <c r="DS231" s="19">
        <v>63</v>
      </c>
      <c r="DT231" s="19">
        <v>70</v>
      </c>
      <c r="DU231" s="19">
        <v>67</v>
      </c>
      <c r="DV231" s="19">
        <v>51</v>
      </c>
      <c r="DW231" s="19">
        <v>68</v>
      </c>
      <c r="DX231" s="19">
        <v>49</v>
      </c>
      <c r="DY231" s="19">
        <v>44</v>
      </c>
      <c r="DZ231" s="19">
        <v>48</v>
      </c>
      <c r="EA231" s="19">
        <v>61</v>
      </c>
      <c r="EB231" s="19">
        <v>66</v>
      </c>
      <c r="EC231" s="19">
        <v>77</v>
      </c>
      <c r="ED231" s="19">
        <v>73</v>
      </c>
      <c r="EE231" s="19">
        <v>92</v>
      </c>
      <c r="EF231" s="19">
        <v>43</v>
      </c>
      <c r="EG231" s="19">
        <v>27</v>
      </c>
      <c r="EH231" s="19">
        <v>37</v>
      </c>
      <c r="EI231" s="19">
        <v>51</v>
      </c>
      <c r="EJ231" s="19">
        <v>50</v>
      </c>
      <c r="EK231" s="19">
        <v>47</v>
      </c>
      <c r="EL231" s="19">
        <v>38</v>
      </c>
      <c r="EM231" s="19">
        <v>58</v>
      </c>
      <c r="EN231" s="19">
        <v>68</v>
      </c>
      <c r="EO231" s="19">
        <v>68</v>
      </c>
      <c r="EP231" s="19">
        <v>63</v>
      </c>
      <c r="EQ231" s="19">
        <v>46</v>
      </c>
      <c r="ER231" s="19">
        <v>61</v>
      </c>
      <c r="ES231" s="19">
        <v>57</v>
      </c>
      <c r="ET231" s="19">
        <v>65</v>
      </c>
      <c r="EU231" s="19">
        <v>61</v>
      </c>
      <c r="EV231" s="19">
        <v>68</v>
      </c>
      <c r="EW231" s="19">
        <v>59</v>
      </c>
      <c r="EX231" s="19">
        <v>41</v>
      </c>
      <c r="EY231" s="19">
        <v>59</v>
      </c>
      <c r="EZ231" s="19">
        <v>51</v>
      </c>
      <c r="FA231" s="19">
        <v>45</v>
      </c>
      <c r="FB231" s="19">
        <v>50</v>
      </c>
      <c r="FC231" s="19">
        <v>68</v>
      </c>
      <c r="FD231" s="19">
        <v>52</v>
      </c>
      <c r="FE231" s="19">
        <v>44</v>
      </c>
      <c r="FF231" s="19">
        <v>42</v>
      </c>
      <c r="FG231" s="19">
        <v>52</v>
      </c>
      <c r="FH231" s="19">
        <v>57</v>
      </c>
      <c r="FI231" s="19">
        <v>65</v>
      </c>
      <c r="FJ231" s="19">
        <v>54</v>
      </c>
      <c r="FK231" s="19">
        <v>57</v>
      </c>
      <c r="FL231" s="19">
        <v>57</v>
      </c>
      <c r="FM231" s="19">
        <v>87</v>
      </c>
      <c r="FN231" s="19">
        <v>89</v>
      </c>
      <c r="FO231" s="19">
        <v>55</v>
      </c>
      <c r="FP231" s="19">
        <v>32</v>
      </c>
      <c r="FQ231" s="19">
        <v>30</v>
      </c>
      <c r="FR231" s="19">
        <v>31</v>
      </c>
      <c r="FS231" s="19">
        <v>45</v>
      </c>
      <c r="FT231" s="19">
        <v>62</v>
      </c>
      <c r="FU231" s="19">
        <v>50</v>
      </c>
      <c r="FV231" s="19">
        <v>69</v>
      </c>
      <c r="FW231" s="19">
        <v>63</v>
      </c>
      <c r="FX231" s="19">
        <v>61</v>
      </c>
      <c r="FY231" s="19">
        <v>38</v>
      </c>
      <c r="FZ231" s="19">
        <v>47</v>
      </c>
      <c r="GA231" s="19">
        <v>31</v>
      </c>
      <c r="GB231" s="19">
        <v>30</v>
      </c>
      <c r="GC231" s="19">
        <v>53</v>
      </c>
      <c r="GD231" s="19">
        <v>48</v>
      </c>
      <c r="GE231" s="19">
        <v>58</v>
      </c>
      <c r="GF231" s="19">
        <v>63</v>
      </c>
      <c r="GG231" s="19">
        <v>75</v>
      </c>
      <c r="GH231" s="19">
        <v>58</v>
      </c>
      <c r="GI231" s="19">
        <v>69</v>
      </c>
      <c r="GJ231" s="19">
        <v>56</v>
      </c>
      <c r="GK231" s="19">
        <v>48</v>
      </c>
      <c r="GL231" s="19">
        <v>45</v>
      </c>
      <c r="GM231" s="19">
        <v>51</v>
      </c>
      <c r="GN231" s="19">
        <v>53</v>
      </c>
      <c r="GO231" s="19">
        <v>57</v>
      </c>
      <c r="GP231" s="19">
        <v>65</v>
      </c>
      <c r="GQ231" s="19">
        <v>35</v>
      </c>
      <c r="GR231" s="19">
        <v>29</v>
      </c>
      <c r="GS231" s="19">
        <v>40</v>
      </c>
      <c r="GT231" s="19">
        <v>34</v>
      </c>
      <c r="GU231" s="19">
        <v>48</v>
      </c>
      <c r="GV231" s="19">
        <v>51</v>
      </c>
      <c r="GW231" s="19">
        <v>53</v>
      </c>
      <c r="GX231" s="19">
        <v>61</v>
      </c>
      <c r="GY231" s="19">
        <v>48</v>
      </c>
      <c r="GZ231" s="19">
        <v>45</v>
      </c>
      <c r="HA231" s="19">
        <v>52</v>
      </c>
      <c r="HB231" s="19">
        <v>43</v>
      </c>
      <c r="HC231" s="19">
        <v>43</v>
      </c>
      <c r="HD231" s="19">
        <v>64</v>
      </c>
      <c r="HE231" s="19">
        <v>63</v>
      </c>
      <c r="HF231" s="19">
        <v>75</v>
      </c>
      <c r="HG231" s="19">
        <v>60</v>
      </c>
      <c r="HH231" s="19">
        <v>34</v>
      </c>
      <c r="HI231" s="19">
        <v>25</v>
      </c>
      <c r="HJ231" s="19">
        <v>30</v>
      </c>
      <c r="HK231" s="19">
        <v>25</v>
      </c>
      <c r="HL231" s="19">
        <v>25</v>
      </c>
      <c r="HM231" s="19">
        <v>30</v>
      </c>
      <c r="HN231" s="19">
        <v>33</v>
      </c>
      <c r="HO231" s="19">
        <v>23</v>
      </c>
      <c r="HP231" s="19">
        <v>18</v>
      </c>
      <c r="HQ231" s="19">
        <v>15</v>
      </c>
      <c r="HR231" s="19">
        <v>23</v>
      </c>
      <c r="HS231" s="19">
        <v>50</v>
      </c>
      <c r="HT231" s="19">
        <v>46</v>
      </c>
      <c r="HU231" s="19">
        <v>58</v>
      </c>
      <c r="HV231" s="19">
        <v>54</v>
      </c>
      <c r="HW231" s="19">
        <v>69</v>
      </c>
      <c r="HX231" s="19">
        <v>62</v>
      </c>
      <c r="HY231" s="19">
        <v>33</v>
      </c>
      <c r="HZ231" s="19">
        <v>28</v>
      </c>
      <c r="IA231" s="19">
        <v>36</v>
      </c>
      <c r="IB231" s="19">
        <v>34</v>
      </c>
      <c r="IC231" s="19">
        <v>51</v>
      </c>
      <c r="ID231" s="19">
        <v>36</v>
      </c>
      <c r="IE231" s="19">
        <v>29</v>
      </c>
      <c r="IF231" s="19">
        <v>24</v>
      </c>
      <c r="IG231" s="19">
        <v>38</v>
      </c>
      <c r="IH231" s="19">
        <v>34</v>
      </c>
      <c r="II231" s="19">
        <v>42</v>
      </c>
      <c r="IJ231" s="19">
        <v>50</v>
      </c>
      <c r="IK231" s="19">
        <v>37</v>
      </c>
      <c r="IL231" s="19">
        <v>26</v>
      </c>
      <c r="IM231" s="19">
        <v>18</v>
      </c>
      <c r="IN231" s="19">
        <v>39</v>
      </c>
      <c r="IO231" s="19">
        <v>24</v>
      </c>
      <c r="IP231" s="19">
        <v>35</v>
      </c>
      <c r="IQ231" s="14">
        <v>37</v>
      </c>
      <c r="IR231" s="489">
        <f t="shared" ref="IR231:IR249" si="65">MAX(G231:IQ231)</f>
        <v>92</v>
      </c>
    </row>
    <row r="232" spans="1:252" ht="12.75" customHeight="1" x14ac:dyDescent="0.2">
      <c r="A232" s="26">
        <v>2010</v>
      </c>
      <c r="B232" s="26">
        <v>100031010</v>
      </c>
      <c r="C232" s="88">
        <f>INDEX(Sites!$A:$N,MATCH($B232,Sites!$A:$A,0),2)</f>
        <v>39.817222000000001</v>
      </c>
      <c r="D232" s="26" t="str">
        <f>INDEX(Sites!$A:$N,MATCH($B232,Sites!$A:$A,0),4)</f>
        <v>DE</v>
      </c>
      <c r="E232" s="26" t="str">
        <f>INDEX(Sites!$A:$N,MATCH($B232,Sites!$A:$A,0),10)</f>
        <v>0.0</v>
      </c>
      <c r="F232" s="148" t="str">
        <f>INDEX(Sites!$A:$N,MATCH($B232,Sites!$A:$A,0),6)</f>
        <v>New Castle (BCSP)</v>
      </c>
      <c r="G232" s="18" t="s">
        <v>78</v>
      </c>
      <c r="H232" s="12" t="s">
        <v>78</v>
      </c>
      <c r="I232" s="12" t="s">
        <v>78</v>
      </c>
      <c r="J232" s="12" t="s">
        <v>78</v>
      </c>
      <c r="K232" s="12" t="s">
        <v>78</v>
      </c>
      <c r="L232" s="12" t="s">
        <v>78</v>
      </c>
      <c r="M232" s="12" t="s">
        <v>78</v>
      </c>
      <c r="N232" s="12" t="s">
        <v>78</v>
      </c>
      <c r="O232" s="12" t="s">
        <v>78</v>
      </c>
      <c r="P232" s="12" t="s">
        <v>78</v>
      </c>
      <c r="Q232" s="12" t="s">
        <v>78</v>
      </c>
      <c r="R232" s="12" t="s">
        <v>78</v>
      </c>
      <c r="S232" s="12" t="s">
        <v>78</v>
      </c>
      <c r="T232" s="12" t="s">
        <v>78</v>
      </c>
      <c r="U232" s="12" t="s">
        <v>78</v>
      </c>
      <c r="V232" s="12" t="s">
        <v>78</v>
      </c>
      <c r="W232" s="12" t="s">
        <v>78</v>
      </c>
      <c r="X232" s="12" t="s">
        <v>78</v>
      </c>
      <c r="Y232" s="12" t="s">
        <v>78</v>
      </c>
      <c r="Z232" s="12" t="s">
        <v>78</v>
      </c>
      <c r="AA232" s="12" t="s">
        <v>78</v>
      </c>
      <c r="AB232" s="12" t="s">
        <v>78</v>
      </c>
      <c r="AC232" s="12" t="s">
        <v>78</v>
      </c>
      <c r="AD232" s="12" t="s">
        <v>78</v>
      </c>
      <c r="AE232" s="12" t="s">
        <v>78</v>
      </c>
      <c r="AF232" s="12" t="s">
        <v>78</v>
      </c>
      <c r="AG232" s="12" t="s">
        <v>78</v>
      </c>
      <c r="AH232" s="12" t="s">
        <v>78</v>
      </c>
      <c r="AI232" s="12" t="s">
        <v>78</v>
      </c>
      <c r="AJ232" s="12" t="s">
        <v>78</v>
      </c>
      <c r="AK232" s="12" t="s">
        <v>78</v>
      </c>
      <c r="AL232" s="12">
        <v>43</v>
      </c>
      <c r="AM232" s="12">
        <v>48</v>
      </c>
      <c r="AN232" s="12">
        <v>37</v>
      </c>
      <c r="AO232" s="12">
        <v>57</v>
      </c>
      <c r="AP232" s="12">
        <v>58</v>
      </c>
      <c r="AQ232" s="12">
        <v>64</v>
      </c>
      <c r="AR232" s="12">
        <v>68</v>
      </c>
      <c r="AS232" s="12">
        <v>58</v>
      </c>
      <c r="AT232" s="12">
        <v>40</v>
      </c>
      <c r="AU232" s="12">
        <v>49</v>
      </c>
      <c r="AV232" s="12">
        <v>73</v>
      </c>
      <c r="AW232" s="12">
        <v>56</v>
      </c>
      <c r="AX232" s="12">
        <v>35</v>
      </c>
      <c r="AY232" s="12">
        <v>55</v>
      </c>
      <c r="AZ232" s="12">
        <v>63</v>
      </c>
      <c r="BA232" s="12">
        <v>47</v>
      </c>
      <c r="BB232" s="12">
        <v>41</v>
      </c>
      <c r="BC232" s="12">
        <v>31</v>
      </c>
      <c r="BD232" s="12">
        <v>47</v>
      </c>
      <c r="BE232" s="12">
        <v>49</v>
      </c>
      <c r="BF232" s="12">
        <v>39</v>
      </c>
      <c r="BG232" s="12">
        <v>61</v>
      </c>
      <c r="BH232" s="12">
        <v>55</v>
      </c>
      <c r="BI232" s="12">
        <v>51</v>
      </c>
      <c r="BJ232" s="12">
        <v>44</v>
      </c>
      <c r="BK232" s="12">
        <v>31</v>
      </c>
      <c r="BL232" s="12">
        <v>49</v>
      </c>
      <c r="BM232" s="12">
        <v>42</v>
      </c>
      <c r="BN232" s="12">
        <v>53</v>
      </c>
      <c r="BO232" s="12">
        <v>71</v>
      </c>
      <c r="BP232" s="12">
        <v>75</v>
      </c>
      <c r="BQ232" s="12">
        <v>45</v>
      </c>
      <c r="BR232" s="12">
        <v>45</v>
      </c>
      <c r="BS232" s="12">
        <v>62</v>
      </c>
      <c r="BT232" s="12">
        <v>64</v>
      </c>
      <c r="BU232" s="12">
        <v>64</v>
      </c>
      <c r="BV232" s="12">
        <v>46</v>
      </c>
      <c r="BW232" s="12">
        <v>50</v>
      </c>
      <c r="BX232" s="12">
        <v>43</v>
      </c>
      <c r="BY232" s="12">
        <v>50</v>
      </c>
      <c r="BZ232" s="12">
        <v>42</v>
      </c>
      <c r="CA232" s="12">
        <v>38</v>
      </c>
      <c r="CB232" s="12">
        <v>50</v>
      </c>
      <c r="CC232" s="12">
        <v>54</v>
      </c>
      <c r="CD232" s="12">
        <v>52</v>
      </c>
      <c r="CE232" s="12">
        <v>47</v>
      </c>
      <c r="CF232" s="12">
        <v>41</v>
      </c>
      <c r="CG232" s="12">
        <v>42</v>
      </c>
      <c r="CH232" s="12">
        <v>35</v>
      </c>
      <c r="CI232" s="12">
        <v>64</v>
      </c>
      <c r="CJ232" s="12" t="s">
        <v>78</v>
      </c>
      <c r="CK232" s="12">
        <v>41</v>
      </c>
      <c r="CL232" s="12">
        <v>29</v>
      </c>
      <c r="CM232" s="12">
        <v>23</v>
      </c>
      <c r="CN232" s="12">
        <v>45</v>
      </c>
      <c r="CO232" s="12" t="s">
        <v>78</v>
      </c>
      <c r="CP232" s="12" t="s">
        <v>78</v>
      </c>
      <c r="CQ232" s="12">
        <v>34</v>
      </c>
      <c r="CR232" s="12">
        <v>52</v>
      </c>
      <c r="CS232" s="12" t="s">
        <v>78</v>
      </c>
      <c r="CT232" s="12" t="s">
        <v>78</v>
      </c>
      <c r="CU232" s="12">
        <v>49</v>
      </c>
      <c r="CV232" s="12">
        <v>71</v>
      </c>
      <c r="CW232" s="12">
        <v>66</v>
      </c>
      <c r="CX232" s="12">
        <v>56</v>
      </c>
      <c r="CY232" s="12">
        <v>51</v>
      </c>
      <c r="CZ232" s="12">
        <v>46</v>
      </c>
      <c r="DA232" s="12">
        <v>44</v>
      </c>
      <c r="DB232" s="12">
        <v>45</v>
      </c>
      <c r="DC232" s="12">
        <v>35</v>
      </c>
      <c r="DD232" s="12">
        <v>61</v>
      </c>
      <c r="DE232" s="12">
        <v>49</v>
      </c>
      <c r="DF232" s="12">
        <v>56</v>
      </c>
      <c r="DG232" s="12">
        <v>39</v>
      </c>
      <c r="DH232" s="12" t="s">
        <v>78</v>
      </c>
      <c r="DI232" s="12">
        <v>43</v>
      </c>
      <c r="DJ232" s="12">
        <v>21</v>
      </c>
      <c r="DK232" s="12">
        <v>49</v>
      </c>
      <c r="DL232" s="12">
        <v>71</v>
      </c>
      <c r="DM232" s="12">
        <v>66</v>
      </c>
      <c r="DN232" s="12">
        <v>63</v>
      </c>
      <c r="DO232" s="12">
        <v>64</v>
      </c>
      <c r="DP232" s="12">
        <v>78</v>
      </c>
      <c r="DQ232" s="12">
        <v>74</v>
      </c>
      <c r="DR232" s="12">
        <v>58</v>
      </c>
      <c r="DS232" s="12">
        <v>65</v>
      </c>
      <c r="DT232" s="12">
        <v>84</v>
      </c>
      <c r="DU232" s="12">
        <v>65</v>
      </c>
      <c r="DV232" s="12">
        <v>53</v>
      </c>
      <c r="DW232" s="12">
        <v>60</v>
      </c>
      <c r="DX232" s="12">
        <v>53</v>
      </c>
      <c r="DY232" s="12">
        <v>41</v>
      </c>
      <c r="DZ232" s="12">
        <v>44</v>
      </c>
      <c r="EA232" s="12">
        <v>72</v>
      </c>
      <c r="EB232" s="12">
        <v>77</v>
      </c>
      <c r="EC232" s="12">
        <v>78</v>
      </c>
      <c r="ED232" s="12">
        <v>80</v>
      </c>
      <c r="EE232" s="12">
        <v>79</v>
      </c>
      <c r="EF232" s="12">
        <v>50</v>
      </c>
      <c r="EG232" s="12">
        <v>38</v>
      </c>
      <c r="EH232" s="12">
        <v>32</v>
      </c>
      <c r="EI232" s="12">
        <v>55</v>
      </c>
      <c r="EJ232" s="12">
        <v>56</v>
      </c>
      <c r="EK232" s="12">
        <v>52</v>
      </c>
      <c r="EL232" s="12">
        <v>34</v>
      </c>
      <c r="EM232" s="12">
        <v>54</v>
      </c>
      <c r="EN232" s="12">
        <v>79</v>
      </c>
      <c r="EO232" s="12">
        <v>71</v>
      </c>
      <c r="EP232" s="12">
        <v>60</v>
      </c>
      <c r="EQ232" s="12">
        <v>71</v>
      </c>
      <c r="ER232" s="12">
        <v>43</v>
      </c>
      <c r="ES232" s="12">
        <v>52</v>
      </c>
      <c r="ET232" s="12">
        <v>52</v>
      </c>
      <c r="EU232" s="12">
        <v>86</v>
      </c>
      <c r="EV232" s="12">
        <v>59</v>
      </c>
      <c r="EW232" s="12" t="s">
        <v>78</v>
      </c>
      <c r="EX232" s="12" t="s">
        <v>78</v>
      </c>
      <c r="EY232" s="12" t="s">
        <v>78</v>
      </c>
      <c r="EZ232" s="12" t="s">
        <v>78</v>
      </c>
      <c r="FA232" s="12" t="s">
        <v>78</v>
      </c>
      <c r="FB232" s="12" t="s">
        <v>78</v>
      </c>
      <c r="FC232" s="12" t="s">
        <v>78</v>
      </c>
      <c r="FD232" s="12" t="s">
        <v>78</v>
      </c>
      <c r="FE232" s="12" t="s">
        <v>78</v>
      </c>
      <c r="FF232" s="12" t="s">
        <v>78</v>
      </c>
      <c r="FG232" s="12" t="s">
        <v>78</v>
      </c>
      <c r="FH232" s="12" t="s">
        <v>78</v>
      </c>
      <c r="FI232" s="12" t="s">
        <v>78</v>
      </c>
      <c r="FJ232" s="12" t="s">
        <v>78</v>
      </c>
      <c r="FK232" s="12" t="s">
        <v>78</v>
      </c>
      <c r="FL232" s="12" t="s">
        <v>78</v>
      </c>
      <c r="FM232" s="12" t="s">
        <v>78</v>
      </c>
      <c r="FN232" s="12" t="s">
        <v>78</v>
      </c>
      <c r="FO232" s="12" t="s">
        <v>78</v>
      </c>
      <c r="FP232" s="12" t="s">
        <v>78</v>
      </c>
      <c r="FQ232" s="12" t="s">
        <v>78</v>
      </c>
      <c r="FR232" s="12" t="s">
        <v>78</v>
      </c>
      <c r="FS232" s="12" t="s">
        <v>78</v>
      </c>
      <c r="FT232" s="12" t="s">
        <v>78</v>
      </c>
      <c r="FU232" s="12" t="s">
        <v>78</v>
      </c>
      <c r="FV232" s="12" t="s">
        <v>78</v>
      </c>
      <c r="FW232" s="12" t="s">
        <v>78</v>
      </c>
      <c r="FX232" s="12">
        <v>55</v>
      </c>
      <c r="FY232" s="12">
        <v>37</v>
      </c>
      <c r="FZ232" s="12">
        <v>43</v>
      </c>
      <c r="GA232" s="12">
        <v>28</v>
      </c>
      <c r="GB232" s="12">
        <v>27</v>
      </c>
      <c r="GC232" s="12">
        <v>45</v>
      </c>
      <c r="GD232" s="12">
        <v>49</v>
      </c>
      <c r="GE232" s="12">
        <v>52</v>
      </c>
      <c r="GF232" s="12">
        <v>69</v>
      </c>
      <c r="GG232" s="12">
        <v>74</v>
      </c>
      <c r="GH232" s="12">
        <v>70</v>
      </c>
      <c r="GI232" s="12">
        <v>74</v>
      </c>
      <c r="GJ232" s="12">
        <v>71</v>
      </c>
      <c r="GK232" s="12">
        <v>61</v>
      </c>
      <c r="GL232" s="12">
        <v>38</v>
      </c>
      <c r="GM232" s="12">
        <v>48</v>
      </c>
      <c r="GN232" s="12">
        <v>54</v>
      </c>
      <c r="GO232" s="12">
        <v>64</v>
      </c>
      <c r="GP232" s="12">
        <v>62</v>
      </c>
      <c r="GQ232" s="12">
        <v>31</v>
      </c>
      <c r="GR232" s="12">
        <v>23</v>
      </c>
      <c r="GS232" s="12">
        <v>40</v>
      </c>
      <c r="GT232" s="12">
        <v>22</v>
      </c>
      <c r="GU232" s="12">
        <v>53</v>
      </c>
      <c r="GV232" s="12">
        <v>45</v>
      </c>
      <c r="GW232" s="12">
        <v>49</v>
      </c>
      <c r="GX232" s="12">
        <v>50</v>
      </c>
      <c r="GY232" s="12">
        <v>43</v>
      </c>
      <c r="GZ232" s="12">
        <v>44</v>
      </c>
      <c r="HA232" s="12">
        <v>60</v>
      </c>
      <c r="HB232" s="12">
        <v>40</v>
      </c>
      <c r="HC232" s="12">
        <v>40</v>
      </c>
      <c r="HD232" s="12">
        <v>79</v>
      </c>
      <c r="HE232" s="12">
        <v>55</v>
      </c>
      <c r="HF232" s="12">
        <v>69</v>
      </c>
      <c r="HG232" s="12">
        <v>58</v>
      </c>
      <c r="HH232" s="12">
        <v>25</v>
      </c>
      <c r="HI232" s="12">
        <v>16</v>
      </c>
      <c r="HJ232" s="12">
        <v>35</v>
      </c>
      <c r="HK232" s="12">
        <v>25</v>
      </c>
      <c r="HL232" s="12">
        <v>26</v>
      </c>
      <c r="HM232" s="12">
        <v>30</v>
      </c>
      <c r="HN232" s="12">
        <v>31</v>
      </c>
      <c r="HO232" s="12">
        <v>28</v>
      </c>
      <c r="HP232" s="12">
        <v>17</v>
      </c>
      <c r="HQ232" s="12">
        <v>11</v>
      </c>
      <c r="HR232" s="12">
        <v>16</v>
      </c>
      <c r="HS232" s="12">
        <v>43</v>
      </c>
      <c r="HT232" s="12">
        <v>47</v>
      </c>
      <c r="HU232" s="12">
        <v>53</v>
      </c>
      <c r="HV232" s="12">
        <v>41</v>
      </c>
      <c r="HW232" s="12">
        <v>68</v>
      </c>
      <c r="HX232" s="12">
        <v>48</v>
      </c>
      <c r="HY232" s="12">
        <v>24</v>
      </c>
      <c r="HZ232" s="12">
        <v>23</v>
      </c>
      <c r="IA232" s="12">
        <v>33</v>
      </c>
      <c r="IB232" s="12">
        <v>33</v>
      </c>
      <c r="IC232" s="12">
        <v>52</v>
      </c>
      <c r="ID232" s="12">
        <v>33</v>
      </c>
      <c r="IE232" s="12">
        <v>25</v>
      </c>
      <c r="IF232" s="12">
        <v>22</v>
      </c>
      <c r="IG232" s="12">
        <v>37</v>
      </c>
      <c r="IH232" s="12">
        <v>33</v>
      </c>
      <c r="II232" s="12">
        <v>35</v>
      </c>
      <c r="IJ232" s="12">
        <v>42</v>
      </c>
      <c r="IK232" s="12">
        <v>34</v>
      </c>
      <c r="IL232" s="12">
        <v>19</v>
      </c>
      <c r="IM232" s="12">
        <v>18</v>
      </c>
      <c r="IN232" s="12">
        <v>45</v>
      </c>
      <c r="IO232" s="12">
        <v>26</v>
      </c>
      <c r="IP232" s="12">
        <v>31</v>
      </c>
      <c r="IQ232" s="17">
        <v>33</v>
      </c>
      <c r="IR232" s="26">
        <f t="shared" si="65"/>
        <v>86</v>
      </c>
    </row>
    <row r="233" spans="1:252" ht="12.75" customHeight="1" x14ac:dyDescent="0.2">
      <c r="A233" s="26">
        <v>2010</v>
      </c>
      <c r="B233" s="26">
        <v>100031013</v>
      </c>
      <c r="C233" s="88">
        <f>INDEX(Sites!$A:$N,MATCH($B233,Sites!$A:$A,0),2)</f>
        <v>39.773888999999997</v>
      </c>
      <c r="D233" s="26" t="str">
        <f>INDEX(Sites!$A:$N,MATCH($B233,Sites!$A:$A,0),4)</f>
        <v>DE</v>
      </c>
      <c r="E233" s="26" t="str">
        <f>INDEX(Sites!$A:$N,MATCH($B233,Sites!$A:$A,0),10)</f>
        <v>0.0</v>
      </c>
      <c r="F233" s="148" t="str">
        <f>INDEX(Sites!$A:$N,MATCH($B233,Sites!$A:$A,0),6)</f>
        <v>New Castle (BELLFNT2)</v>
      </c>
      <c r="G233" s="18">
        <v>32</v>
      </c>
      <c r="H233" s="12">
        <v>27</v>
      </c>
      <c r="I233" s="12">
        <v>32</v>
      </c>
      <c r="J233" s="12">
        <v>39</v>
      </c>
      <c r="K233" s="12">
        <v>39</v>
      </c>
      <c r="L233" s="12">
        <v>42</v>
      </c>
      <c r="M233" s="12">
        <v>48</v>
      </c>
      <c r="N233" s="12">
        <v>48</v>
      </c>
      <c r="O233" s="12">
        <v>45</v>
      </c>
      <c r="P233" s="12">
        <v>40</v>
      </c>
      <c r="Q233" s="12">
        <v>27</v>
      </c>
      <c r="R233" s="12">
        <v>31</v>
      </c>
      <c r="S233" s="12">
        <v>40</v>
      </c>
      <c r="T233" s="12">
        <v>32</v>
      </c>
      <c r="U233" s="12">
        <v>36</v>
      </c>
      <c r="V233" s="12" t="s">
        <v>78</v>
      </c>
      <c r="W233" s="12">
        <v>46</v>
      </c>
      <c r="X233" s="12">
        <v>49</v>
      </c>
      <c r="Y233" s="12" t="s">
        <v>78</v>
      </c>
      <c r="Z233" s="12">
        <v>61</v>
      </c>
      <c r="AA233" s="12">
        <v>55</v>
      </c>
      <c r="AB233" s="12">
        <v>34</v>
      </c>
      <c r="AC233" s="12">
        <v>22</v>
      </c>
      <c r="AD233" s="12" t="s">
        <v>78</v>
      </c>
      <c r="AE233" s="12" t="s">
        <v>78</v>
      </c>
      <c r="AF233" s="12" t="s">
        <v>78</v>
      </c>
      <c r="AG233" s="12">
        <v>40</v>
      </c>
      <c r="AH233" s="12">
        <v>39</v>
      </c>
      <c r="AI233" s="12">
        <v>30</v>
      </c>
      <c r="AJ233" s="12">
        <v>36</v>
      </c>
      <c r="AK233" s="12">
        <v>42</v>
      </c>
      <c r="AL233" s="12" t="s">
        <v>78</v>
      </c>
      <c r="AM233" s="12" t="s">
        <v>78</v>
      </c>
      <c r="AN233" s="12" t="s">
        <v>78</v>
      </c>
      <c r="AO233" s="12" t="s">
        <v>78</v>
      </c>
      <c r="AP233" s="12" t="s">
        <v>78</v>
      </c>
      <c r="AQ233" s="12">
        <v>55</v>
      </c>
      <c r="AR233" s="12">
        <v>58</v>
      </c>
      <c r="AS233" s="12">
        <v>46</v>
      </c>
      <c r="AT233" s="12">
        <v>38</v>
      </c>
      <c r="AU233" s="12">
        <v>46</v>
      </c>
      <c r="AV233" s="12">
        <v>64</v>
      </c>
      <c r="AW233" s="12">
        <v>52</v>
      </c>
      <c r="AX233" s="12" t="s">
        <v>78</v>
      </c>
      <c r="AY233" s="12" t="s">
        <v>78</v>
      </c>
      <c r="AZ233" s="12">
        <v>59</v>
      </c>
      <c r="BA233" s="12">
        <v>42</v>
      </c>
      <c r="BB233" s="12">
        <v>39</v>
      </c>
      <c r="BC233" s="12">
        <v>32</v>
      </c>
      <c r="BD233" s="12">
        <v>45</v>
      </c>
      <c r="BE233" s="12">
        <v>45</v>
      </c>
      <c r="BF233" s="12">
        <v>39</v>
      </c>
      <c r="BG233" s="12">
        <v>61</v>
      </c>
      <c r="BH233" s="12">
        <v>53</v>
      </c>
      <c r="BI233" s="12">
        <v>49</v>
      </c>
      <c r="BJ233" s="12">
        <v>40</v>
      </c>
      <c r="BK233" s="12">
        <v>29</v>
      </c>
      <c r="BL233" s="12">
        <v>47</v>
      </c>
      <c r="BM233" s="12">
        <v>39</v>
      </c>
      <c r="BN233" s="12">
        <v>50</v>
      </c>
      <c r="BO233" s="12">
        <v>64</v>
      </c>
      <c r="BP233" s="12">
        <v>68</v>
      </c>
      <c r="BQ233" s="12">
        <v>49</v>
      </c>
      <c r="BR233" s="12">
        <v>42</v>
      </c>
      <c r="BS233" s="12">
        <v>58</v>
      </c>
      <c r="BT233" s="12">
        <v>60</v>
      </c>
      <c r="BU233" s="12">
        <v>61</v>
      </c>
      <c r="BV233" s="12">
        <v>42</v>
      </c>
      <c r="BW233" s="12">
        <v>48</v>
      </c>
      <c r="BX233" s="12">
        <v>41</v>
      </c>
      <c r="BY233" s="12">
        <v>48</v>
      </c>
      <c r="BZ233" s="12">
        <v>41</v>
      </c>
      <c r="CA233" s="12">
        <v>34</v>
      </c>
      <c r="CB233" s="12">
        <v>47</v>
      </c>
      <c r="CC233" s="12">
        <v>49</v>
      </c>
      <c r="CD233" s="12">
        <v>50</v>
      </c>
      <c r="CE233" s="12">
        <v>45</v>
      </c>
      <c r="CF233" s="12">
        <v>39</v>
      </c>
      <c r="CG233" s="12">
        <v>38</v>
      </c>
      <c r="CH233" s="12">
        <v>34</v>
      </c>
      <c r="CI233" s="12">
        <v>54</v>
      </c>
      <c r="CJ233" s="12">
        <v>59</v>
      </c>
      <c r="CK233" s="12">
        <v>39</v>
      </c>
      <c r="CL233" s="12">
        <v>27</v>
      </c>
      <c r="CM233" s="12">
        <v>17</v>
      </c>
      <c r="CN233" s="12">
        <v>43</v>
      </c>
      <c r="CO233" s="12">
        <v>60</v>
      </c>
      <c r="CP233" s="12">
        <v>61</v>
      </c>
      <c r="CQ233" s="12">
        <v>32</v>
      </c>
      <c r="CR233" s="12">
        <v>51</v>
      </c>
      <c r="CS233" s="12">
        <v>51</v>
      </c>
      <c r="CT233" s="12">
        <v>55</v>
      </c>
      <c r="CU233" s="12">
        <v>52</v>
      </c>
      <c r="CV233" s="12">
        <v>71</v>
      </c>
      <c r="CW233" s="12">
        <v>65</v>
      </c>
      <c r="CX233" s="12">
        <v>60</v>
      </c>
      <c r="CY233" s="12">
        <v>51</v>
      </c>
      <c r="CZ233" s="12">
        <v>47</v>
      </c>
      <c r="DA233" s="12">
        <v>46</v>
      </c>
      <c r="DB233" s="12">
        <v>48</v>
      </c>
      <c r="DC233" s="12">
        <v>35</v>
      </c>
      <c r="DD233" s="12">
        <v>61</v>
      </c>
      <c r="DE233" s="12">
        <v>53</v>
      </c>
      <c r="DF233" s="12">
        <v>53</v>
      </c>
      <c r="DG233" s="12">
        <v>38</v>
      </c>
      <c r="DH233" s="12">
        <v>49</v>
      </c>
      <c r="DI233" s="12">
        <v>46</v>
      </c>
      <c r="DJ233" s="12">
        <v>38</v>
      </c>
      <c r="DK233" s="12">
        <v>50</v>
      </c>
      <c r="DL233" s="12">
        <v>67</v>
      </c>
      <c r="DM233" s="12">
        <v>61</v>
      </c>
      <c r="DN233" s="12">
        <v>63</v>
      </c>
      <c r="DO233" s="12">
        <v>62</v>
      </c>
      <c r="DP233" s="12">
        <v>58</v>
      </c>
      <c r="DQ233" s="12">
        <v>74</v>
      </c>
      <c r="DR233" s="12">
        <v>59</v>
      </c>
      <c r="DS233" s="12">
        <v>65</v>
      </c>
      <c r="DT233" s="12">
        <v>87</v>
      </c>
      <c r="DU233" s="12">
        <v>74</v>
      </c>
      <c r="DV233" s="12">
        <v>57</v>
      </c>
      <c r="DW233" s="12">
        <v>59</v>
      </c>
      <c r="DX233" s="12">
        <v>51</v>
      </c>
      <c r="DY233" s="12">
        <v>41</v>
      </c>
      <c r="DZ233" s="12">
        <v>43</v>
      </c>
      <c r="EA233" s="12">
        <v>68</v>
      </c>
      <c r="EB233" s="12">
        <v>67</v>
      </c>
      <c r="EC233" s="12">
        <v>77</v>
      </c>
      <c r="ED233" s="12">
        <v>76</v>
      </c>
      <c r="EE233" s="12">
        <v>76</v>
      </c>
      <c r="EF233" s="12">
        <v>45</v>
      </c>
      <c r="EG233" s="12">
        <v>33</v>
      </c>
      <c r="EH233" s="12">
        <v>31</v>
      </c>
      <c r="EI233" s="12">
        <v>53</v>
      </c>
      <c r="EJ233" s="12">
        <v>51</v>
      </c>
      <c r="EK233" s="12">
        <v>47</v>
      </c>
      <c r="EL233" s="12">
        <v>34</v>
      </c>
      <c r="EM233" s="12">
        <v>56</v>
      </c>
      <c r="EN233" s="12">
        <v>69</v>
      </c>
      <c r="EO233" s="12">
        <v>74</v>
      </c>
      <c r="EP233" s="12">
        <v>63</v>
      </c>
      <c r="EQ233" s="12">
        <v>69</v>
      </c>
      <c r="ER233" s="12">
        <v>47</v>
      </c>
      <c r="ES233" s="12">
        <v>54</v>
      </c>
      <c r="ET233" s="12">
        <v>52</v>
      </c>
      <c r="EU233" s="12">
        <v>80</v>
      </c>
      <c r="EV233" s="12">
        <v>59</v>
      </c>
      <c r="EW233" s="12">
        <v>51</v>
      </c>
      <c r="EX233" s="12">
        <v>44</v>
      </c>
      <c r="EY233" s="12">
        <v>53</v>
      </c>
      <c r="EZ233" s="12">
        <v>67</v>
      </c>
      <c r="FA233" s="12">
        <v>51</v>
      </c>
      <c r="FB233" s="12">
        <v>50</v>
      </c>
      <c r="FC233" s="12">
        <v>63</v>
      </c>
      <c r="FD233" s="12">
        <v>53</v>
      </c>
      <c r="FE233" s="12">
        <v>46</v>
      </c>
      <c r="FF233" s="12">
        <v>39</v>
      </c>
      <c r="FG233" s="12">
        <v>67</v>
      </c>
      <c r="FH233" s="12">
        <v>58</v>
      </c>
      <c r="FI233" s="12">
        <v>54</v>
      </c>
      <c r="FJ233" s="12">
        <v>59</v>
      </c>
      <c r="FK233" s="12">
        <v>56</v>
      </c>
      <c r="FL233" s="12">
        <v>56</v>
      </c>
      <c r="FM233" s="12">
        <v>80</v>
      </c>
      <c r="FN233" s="12">
        <v>67</v>
      </c>
      <c r="FO233" s="12">
        <v>41</v>
      </c>
      <c r="FP233" s="12">
        <v>28</v>
      </c>
      <c r="FQ233" s="12">
        <v>33</v>
      </c>
      <c r="FR233" s="12">
        <v>27</v>
      </c>
      <c r="FS233" s="12">
        <v>45</v>
      </c>
      <c r="FT233" s="12">
        <v>67</v>
      </c>
      <c r="FU233" s="12">
        <v>41</v>
      </c>
      <c r="FV233" s="12">
        <v>87</v>
      </c>
      <c r="FW233" s="12">
        <v>64</v>
      </c>
      <c r="FX233" s="12">
        <v>57</v>
      </c>
      <c r="FY233" s="12">
        <v>36</v>
      </c>
      <c r="FZ233" s="12">
        <v>46</v>
      </c>
      <c r="GA233" s="12">
        <v>31</v>
      </c>
      <c r="GB233" s="12">
        <v>32</v>
      </c>
      <c r="GC233" s="12">
        <v>48</v>
      </c>
      <c r="GD233" s="12">
        <v>51</v>
      </c>
      <c r="GE233" s="12">
        <v>54</v>
      </c>
      <c r="GF233" s="12">
        <v>74</v>
      </c>
      <c r="GG233" s="12">
        <v>79</v>
      </c>
      <c r="GH233" s="12">
        <v>72</v>
      </c>
      <c r="GI233" s="12">
        <v>77</v>
      </c>
      <c r="GJ233" s="12">
        <v>65</v>
      </c>
      <c r="GK233" s="12">
        <v>58</v>
      </c>
      <c r="GL233" s="12">
        <v>41</v>
      </c>
      <c r="GM233" s="12">
        <v>50</v>
      </c>
      <c r="GN233" s="12">
        <v>56</v>
      </c>
      <c r="GO233" s="12">
        <v>61</v>
      </c>
      <c r="GP233" s="12">
        <v>64</v>
      </c>
      <c r="GQ233" s="12">
        <v>34</v>
      </c>
      <c r="GR233" s="12">
        <v>26</v>
      </c>
      <c r="GS233" s="12">
        <v>43</v>
      </c>
      <c r="GT233" s="12">
        <v>24</v>
      </c>
      <c r="GU233" s="12">
        <v>53</v>
      </c>
      <c r="GV233" s="12">
        <v>47</v>
      </c>
      <c r="GW233" s="12">
        <v>48</v>
      </c>
      <c r="GX233" s="12">
        <v>50</v>
      </c>
      <c r="GY233" s="12">
        <v>45</v>
      </c>
      <c r="GZ233" s="12">
        <v>45</v>
      </c>
      <c r="HA233" s="12">
        <v>55</v>
      </c>
      <c r="HB233" s="12">
        <v>41</v>
      </c>
      <c r="HC233" s="12">
        <v>39</v>
      </c>
      <c r="HD233" s="12">
        <v>74</v>
      </c>
      <c r="HE233" s="12">
        <v>57</v>
      </c>
      <c r="HF233" s="12">
        <v>64</v>
      </c>
      <c r="HG233" s="12">
        <v>57</v>
      </c>
      <c r="HH233" s="12">
        <v>26</v>
      </c>
      <c r="HI233" s="12">
        <v>18</v>
      </c>
      <c r="HJ233" s="12">
        <v>35</v>
      </c>
      <c r="HK233" s="12">
        <v>29</v>
      </c>
      <c r="HL233" s="12">
        <v>30</v>
      </c>
      <c r="HM233" s="12">
        <v>33</v>
      </c>
      <c r="HN233" s="12">
        <v>33</v>
      </c>
      <c r="HO233" s="12">
        <v>28</v>
      </c>
      <c r="HP233" s="12">
        <v>19</v>
      </c>
      <c r="HQ233" s="12">
        <v>14</v>
      </c>
      <c r="HR233" s="12">
        <v>19</v>
      </c>
      <c r="HS233" s="12">
        <v>45</v>
      </c>
      <c r="HT233" s="12">
        <v>45</v>
      </c>
      <c r="HU233" s="12">
        <v>54</v>
      </c>
      <c r="HV233" s="12">
        <v>40</v>
      </c>
      <c r="HW233" s="12">
        <v>69</v>
      </c>
      <c r="HX233" s="12">
        <v>50</v>
      </c>
      <c r="HY233" s="12">
        <v>25</v>
      </c>
      <c r="HZ233" s="12">
        <v>24</v>
      </c>
      <c r="IA233" s="12">
        <v>35</v>
      </c>
      <c r="IB233" s="12">
        <v>36</v>
      </c>
      <c r="IC233" s="12">
        <v>49</v>
      </c>
      <c r="ID233" s="12">
        <v>37</v>
      </c>
      <c r="IE233" s="12">
        <v>28</v>
      </c>
      <c r="IF233" s="12">
        <v>23</v>
      </c>
      <c r="IG233" s="12">
        <v>39</v>
      </c>
      <c r="IH233" s="12">
        <v>36</v>
      </c>
      <c r="II233" s="12">
        <v>37</v>
      </c>
      <c r="IJ233" s="12">
        <v>41</v>
      </c>
      <c r="IK233" s="12">
        <v>31</v>
      </c>
      <c r="IL233" s="12">
        <v>18</v>
      </c>
      <c r="IM233" s="12">
        <v>16</v>
      </c>
      <c r="IN233" s="12">
        <v>43</v>
      </c>
      <c r="IO233" s="12">
        <v>25</v>
      </c>
      <c r="IP233" s="12">
        <v>32</v>
      </c>
      <c r="IQ233" s="17">
        <v>35</v>
      </c>
      <c r="IR233" s="26">
        <f t="shared" si="65"/>
        <v>87</v>
      </c>
    </row>
    <row r="234" spans="1:252" ht="12.75" customHeight="1" x14ac:dyDescent="0.2">
      <c r="A234" s="26">
        <v>2010</v>
      </c>
      <c r="B234" s="26">
        <v>100031007</v>
      </c>
      <c r="C234" s="88">
        <f>INDEX(Sites!$A:$N,MATCH($B234,Sites!$A:$A,0),2)</f>
        <v>39.551299999999998</v>
      </c>
      <c r="D234" s="26" t="str">
        <f>INDEX(Sites!$A:$N,MATCH($B234,Sites!$A:$A,0),4)</f>
        <v>DE</v>
      </c>
      <c r="E234" s="26" t="str">
        <f>INDEX(Sites!$A:$N,MATCH($B234,Sites!$A:$A,0),10)</f>
        <v>20.0</v>
      </c>
      <c r="F234" s="148" t="str">
        <f>INDEX(Sites!$A:$N,MATCH($B234,Sites!$A:$A,0),6)</f>
        <v>New Castle (LUMS 2)</v>
      </c>
      <c r="G234" s="18">
        <v>39</v>
      </c>
      <c r="H234" s="12">
        <v>36</v>
      </c>
      <c r="I234" s="12">
        <v>41</v>
      </c>
      <c r="J234" s="12">
        <v>46</v>
      </c>
      <c r="K234" s="12">
        <v>47</v>
      </c>
      <c r="L234" s="12">
        <v>50</v>
      </c>
      <c r="M234" s="12">
        <v>55</v>
      </c>
      <c r="N234" s="12">
        <v>56</v>
      </c>
      <c r="O234" s="12">
        <v>55</v>
      </c>
      <c r="P234" s="12">
        <v>62</v>
      </c>
      <c r="Q234" s="12">
        <v>46</v>
      </c>
      <c r="R234" s="12">
        <v>47</v>
      </c>
      <c r="S234" s="12">
        <v>51</v>
      </c>
      <c r="T234" s="12">
        <v>42</v>
      </c>
      <c r="U234" s="12">
        <v>43</v>
      </c>
      <c r="V234" s="12">
        <v>50</v>
      </c>
      <c r="W234" s="12">
        <v>50</v>
      </c>
      <c r="X234" s="12">
        <v>53</v>
      </c>
      <c r="Y234" s="12" t="s">
        <v>78</v>
      </c>
      <c r="Z234" s="12">
        <v>68</v>
      </c>
      <c r="AA234" s="12">
        <v>63</v>
      </c>
      <c r="AB234" s="12">
        <v>38</v>
      </c>
      <c r="AC234" s="12">
        <v>34</v>
      </c>
      <c r="AD234" s="12">
        <v>49</v>
      </c>
      <c r="AE234" s="12">
        <v>61</v>
      </c>
      <c r="AF234" s="12">
        <v>44</v>
      </c>
      <c r="AG234" s="12">
        <v>47</v>
      </c>
      <c r="AH234" s="12">
        <v>46</v>
      </c>
      <c r="AI234" s="12">
        <v>38</v>
      </c>
      <c r="AJ234" s="12">
        <v>43</v>
      </c>
      <c r="AK234" s="12">
        <v>48</v>
      </c>
      <c r="AL234" s="12">
        <v>49</v>
      </c>
      <c r="AM234" s="12">
        <v>49</v>
      </c>
      <c r="AN234" s="12">
        <v>40</v>
      </c>
      <c r="AO234" s="12">
        <v>57</v>
      </c>
      <c r="AP234" s="12">
        <v>62</v>
      </c>
      <c r="AQ234" s="12">
        <v>59</v>
      </c>
      <c r="AR234" s="12">
        <v>66</v>
      </c>
      <c r="AS234" s="12">
        <v>58</v>
      </c>
      <c r="AT234" s="12">
        <v>42</v>
      </c>
      <c r="AU234" s="12">
        <v>52</v>
      </c>
      <c r="AV234" s="12">
        <v>70</v>
      </c>
      <c r="AW234" s="12">
        <v>57</v>
      </c>
      <c r="AX234" s="12">
        <v>38</v>
      </c>
      <c r="AY234" s="12">
        <v>56</v>
      </c>
      <c r="AZ234" s="12">
        <v>55</v>
      </c>
      <c r="BA234" s="12">
        <v>55</v>
      </c>
      <c r="BB234" s="12">
        <v>42</v>
      </c>
      <c r="BC234" s="12">
        <v>33</v>
      </c>
      <c r="BD234" s="12">
        <v>47</v>
      </c>
      <c r="BE234" s="12">
        <v>49</v>
      </c>
      <c r="BF234" s="12">
        <v>41</v>
      </c>
      <c r="BG234" s="12">
        <v>55</v>
      </c>
      <c r="BH234" s="12">
        <v>54</v>
      </c>
      <c r="BI234" s="12">
        <v>53</v>
      </c>
      <c r="BJ234" s="12">
        <v>47</v>
      </c>
      <c r="BK234" s="12">
        <v>32</v>
      </c>
      <c r="BL234" s="12">
        <v>52</v>
      </c>
      <c r="BM234" s="12">
        <v>43</v>
      </c>
      <c r="BN234" s="12">
        <v>53</v>
      </c>
      <c r="BO234" s="12">
        <v>67</v>
      </c>
      <c r="BP234" s="12">
        <v>72</v>
      </c>
      <c r="BQ234" s="12">
        <v>46</v>
      </c>
      <c r="BR234" s="12">
        <v>38</v>
      </c>
      <c r="BS234" s="12">
        <v>63</v>
      </c>
      <c r="BT234" s="12">
        <v>66</v>
      </c>
      <c r="BU234" s="12">
        <v>65</v>
      </c>
      <c r="BV234" s="12">
        <v>48</v>
      </c>
      <c r="BW234" s="12">
        <v>54</v>
      </c>
      <c r="BX234" s="12">
        <v>46</v>
      </c>
      <c r="BY234" s="12">
        <v>51</v>
      </c>
      <c r="BZ234" s="12">
        <v>50</v>
      </c>
      <c r="CA234" s="12">
        <v>46</v>
      </c>
      <c r="CB234" s="12">
        <v>54</v>
      </c>
      <c r="CC234" s="12">
        <v>54</v>
      </c>
      <c r="CD234" s="12">
        <v>54</v>
      </c>
      <c r="CE234" s="12">
        <v>49</v>
      </c>
      <c r="CF234" s="12">
        <v>49</v>
      </c>
      <c r="CG234" s="12">
        <v>48</v>
      </c>
      <c r="CH234" s="12">
        <v>37</v>
      </c>
      <c r="CI234" s="12">
        <v>62</v>
      </c>
      <c r="CJ234" s="12">
        <v>72</v>
      </c>
      <c r="CK234" s="12">
        <v>49</v>
      </c>
      <c r="CL234" s="12">
        <v>32</v>
      </c>
      <c r="CM234" s="12">
        <v>28</v>
      </c>
      <c r="CN234" s="12">
        <v>40</v>
      </c>
      <c r="CO234" s="12">
        <v>59</v>
      </c>
      <c r="CP234" s="12">
        <v>67</v>
      </c>
      <c r="CQ234" s="12">
        <v>35</v>
      </c>
      <c r="CR234" s="12">
        <v>52</v>
      </c>
      <c r="CS234" s="12">
        <v>49</v>
      </c>
      <c r="CT234" s="12">
        <v>53</v>
      </c>
      <c r="CU234" s="12">
        <v>56</v>
      </c>
      <c r="CV234" s="12">
        <v>72</v>
      </c>
      <c r="CW234" s="12">
        <v>69</v>
      </c>
      <c r="CX234" s="12">
        <v>67</v>
      </c>
      <c r="CY234" s="12">
        <v>55</v>
      </c>
      <c r="CZ234" s="12">
        <v>42</v>
      </c>
      <c r="DA234" s="12">
        <v>45</v>
      </c>
      <c r="DB234" s="12">
        <v>45</v>
      </c>
      <c r="DC234" s="12">
        <v>37</v>
      </c>
      <c r="DD234" s="12">
        <v>59</v>
      </c>
      <c r="DE234" s="12">
        <v>57</v>
      </c>
      <c r="DF234" s="12">
        <v>60</v>
      </c>
      <c r="DG234" s="12">
        <v>40</v>
      </c>
      <c r="DH234" s="12">
        <v>48</v>
      </c>
      <c r="DI234" s="12">
        <v>46</v>
      </c>
      <c r="DJ234" s="12">
        <v>41</v>
      </c>
      <c r="DK234" s="12">
        <v>49</v>
      </c>
      <c r="DL234" s="12">
        <v>67</v>
      </c>
      <c r="DM234" s="12">
        <v>60</v>
      </c>
      <c r="DN234" s="12">
        <v>59</v>
      </c>
      <c r="DO234" s="12">
        <v>63</v>
      </c>
      <c r="DP234" s="12" t="s">
        <v>78</v>
      </c>
      <c r="DQ234" s="12" t="s">
        <v>78</v>
      </c>
      <c r="DR234" s="12">
        <v>60</v>
      </c>
      <c r="DS234" s="12">
        <v>63</v>
      </c>
      <c r="DT234" s="12">
        <v>80</v>
      </c>
      <c r="DU234" s="12">
        <v>73</v>
      </c>
      <c r="DV234" s="12">
        <v>70</v>
      </c>
      <c r="DW234" s="12">
        <v>56</v>
      </c>
      <c r="DX234" s="12">
        <v>49</v>
      </c>
      <c r="DY234" s="12">
        <v>40</v>
      </c>
      <c r="DZ234" s="12">
        <v>44</v>
      </c>
      <c r="EA234" s="12">
        <v>68</v>
      </c>
      <c r="EB234" s="12">
        <v>70</v>
      </c>
      <c r="EC234" s="12">
        <v>79</v>
      </c>
      <c r="ED234" s="12">
        <v>73</v>
      </c>
      <c r="EE234" s="12">
        <v>85</v>
      </c>
      <c r="EF234" s="12">
        <v>49</v>
      </c>
      <c r="EG234" s="12">
        <v>34</v>
      </c>
      <c r="EH234" s="12">
        <v>33</v>
      </c>
      <c r="EI234" s="12">
        <v>52</v>
      </c>
      <c r="EJ234" s="12">
        <v>52</v>
      </c>
      <c r="EK234" s="12">
        <v>54</v>
      </c>
      <c r="EL234" s="12">
        <v>36</v>
      </c>
      <c r="EM234" s="12">
        <v>59</v>
      </c>
      <c r="EN234" s="12">
        <v>74</v>
      </c>
      <c r="EO234" s="12">
        <v>76</v>
      </c>
      <c r="EP234" s="12">
        <v>66</v>
      </c>
      <c r="EQ234" s="12">
        <v>67</v>
      </c>
      <c r="ER234" s="12">
        <v>49</v>
      </c>
      <c r="ES234" s="12">
        <v>67</v>
      </c>
      <c r="ET234" s="12">
        <v>55</v>
      </c>
      <c r="EU234" s="12">
        <v>80</v>
      </c>
      <c r="EV234" s="12">
        <v>57</v>
      </c>
      <c r="EW234" s="12">
        <v>53</v>
      </c>
      <c r="EX234" s="12">
        <v>40</v>
      </c>
      <c r="EY234" s="12">
        <v>52</v>
      </c>
      <c r="EZ234" s="12">
        <v>70</v>
      </c>
      <c r="FA234" s="12">
        <v>52</v>
      </c>
      <c r="FB234" s="12">
        <v>46</v>
      </c>
      <c r="FC234" s="12">
        <v>58</v>
      </c>
      <c r="FD234" s="12">
        <v>50</v>
      </c>
      <c r="FE234" s="12">
        <v>41</v>
      </c>
      <c r="FF234" s="12">
        <v>32</v>
      </c>
      <c r="FG234" s="12">
        <v>64</v>
      </c>
      <c r="FH234" s="12">
        <v>60</v>
      </c>
      <c r="FI234" s="12">
        <v>54</v>
      </c>
      <c r="FJ234" s="12">
        <v>57</v>
      </c>
      <c r="FK234" s="12">
        <v>55</v>
      </c>
      <c r="FL234" s="12">
        <v>58</v>
      </c>
      <c r="FM234" s="12">
        <v>86</v>
      </c>
      <c r="FN234" s="12">
        <v>64</v>
      </c>
      <c r="FO234" s="12">
        <v>43</v>
      </c>
      <c r="FP234" s="12">
        <v>28</v>
      </c>
      <c r="FQ234" s="12">
        <v>29</v>
      </c>
      <c r="FR234" s="12">
        <v>30</v>
      </c>
      <c r="FS234" s="12">
        <v>44</v>
      </c>
      <c r="FT234" s="12">
        <v>57</v>
      </c>
      <c r="FU234" s="12">
        <v>36</v>
      </c>
      <c r="FV234" s="12">
        <v>67</v>
      </c>
      <c r="FW234" s="12">
        <v>57</v>
      </c>
      <c r="FX234" s="12">
        <v>48</v>
      </c>
      <c r="FY234" s="12">
        <v>35</v>
      </c>
      <c r="FZ234" s="12">
        <v>38</v>
      </c>
      <c r="GA234" s="12">
        <v>22</v>
      </c>
      <c r="GB234" s="12">
        <v>21</v>
      </c>
      <c r="GC234" s="12">
        <v>42</v>
      </c>
      <c r="GD234" s="12">
        <v>42</v>
      </c>
      <c r="GE234" s="12">
        <v>52</v>
      </c>
      <c r="GF234" s="12">
        <v>67</v>
      </c>
      <c r="GG234" s="12">
        <v>70</v>
      </c>
      <c r="GH234" s="12">
        <v>61</v>
      </c>
      <c r="GI234" s="12">
        <v>64</v>
      </c>
      <c r="GJ234" s="12">
        <v>57</v>
      </c>
      <c r="GK234" s="12">
        <v>47</v>
      </c>
      <c r="GL234" s="12">
        <v>33</v>
      </c>
      <c r="GM234" s="12">
        <v>43</v>
      </c>
      <c r="GN234" s="12">
        <v>46</v>
      </c>
      <c r="GO234" s="12">
        <v>52</v>
      </c>
      <c r="GP234" s="12">
        <v>54</v>
      </c>
      <c r="GQ234" s="12">
        <v>28</v>
      </c>
      <c r="GR234" s="12">
        <v>20</v>
      </c>
      <c r="GS234" s="12">
        <v>35</v>
      </c>
      <c r="GT234" s="12">
        <v>21</v>
      </c>
      <c r="GU234" s="12">
        <v>42</v>
      </c>
      <c r="GV234" s="12">
        <v>39</v>
      </c>
      <c r="GW234" s="12">
        <v>44</v>
      </c>
      <c r="GX234" s="12" t="s">
        <v>78</v>
      </c>
      <c r="GY234" s="12" t="s">
        <v>78</v>
      </c>
      <c r="GZ234" s="12" t="s">
        <v>78</v>
      </c>
      <c r="HA234" s="12" t="s">
        <v>78</v>
      </c>
      <c r="HB234" s="12" t="s">
        <v>78</v>
      </c>
      <c r="HC234" s="12" t="s">
        <v>78</v>
      </c>
      <c r="HD234" s="12" t="s">
        <v>78</v>
      </c>
      <c r="HE234" s="12" t="s">
        <v>78</v>
      </c>
      <c r="HF234" s="12" t="s">
        <v>78</v>
      </c>
      <c r="HG234" s="12" t="s">
        <v>78</v>
      </c>
      <c r="HH234" s="12" t="s">
        <v>78</v>
      </c>
      <c r="HI234" s="12" t="s">
        <v>78</v>
      </c>
      <c r="HJ234" s="12" t="s">
        <v>78</v>
      </c>
      <c r="HK234" s="12" t="s">
        <v>78</v>
      </c>
      <c r="HL234" s="12" t="s">
        <v>78</v>
      </c>
      <c r="HM234" s="12" t="s">
        <v>78</v>
      </c>
      <c r="HN234" s="12" t="s">
        <v>78</v>
      </c>
      <c r="HO234" s="12" t="s">
        <v>78</v>
      </c>
      <c r="HP234" s="12" t="s">
        <v>78</v>
      </c>
      <c r="HQ234" s="12" t="s">
        <v>78</v>
      </c>
      <c r="HR234" s="12" t="s">
        <v>78</v>
      </c>
      <c r="HS234" s="12" t="s">
        <v>78</v>
      </c>
      <c r="HT234" s="12" t="s">
        <v>78</v>
      </c>
      <c r="HU234" s="12" t="s">
        <v>78</v>
      </c>
      <c r="HV234" s="12" t="s">
        <v>78</v>
      </c>
      <c r="HW234" s="12" t="s">
        <v>78</v>
      </c>
      <c r="HX234" s="12" t="s">
        <v>78</v>
      </c>
      <c r="HY234" s="12" t="s">
        <v>78</v>
      </c>
      <c r="HZ234" s="12">
        <v>25</v>
      </c>
      <c r="IA234" s="12">
        <v>36</v>
      </c>
      <c r="IB234" s="12">
        <v>36</v>
      </c>
      <c r="IC234" s="12">
        <v>47</v>
      </c>
      <c r="ID234" s="12">
        <v>34</v>
      </c>
      <c r="IE234" s="12">
        <v>28</v>
      </c>
      <c r="IF234" s="12">
        <v>26</v>
      </c>
      <c r="IG234" s="12">
        <v>36</v>
      </c>
      <c r="IH234" s="12">
        <v>33</v>
      </c>
      <c r="II234" s="12">
        <v>43</v>
      </c>
      <c r="IJ234" s="12">
        <v>45</v>
      </c>
      <c r="IK234" s="12">
        <v>40</v>
      </c>
      <c r="IL234" s="12">
        <v>27</v>
      </c>
      <c r="IM234" s="12">
        <v>24</v>
      </c>
      <c r="IN234" s="12">
        <v>40</v>
      </c>
      <c r="IO234" s="12">
        <v>30</v>
      </c>
      <c r="IP234" s="12">
        <v>36</v>
      </c>
      <c r="IQ234" s="17">
        <v>37</v>
      </c>
      <c r="IR234" s="26">
        <f t="shared" si="65"/>
        <v>86</v>
      </c>
    </row>
    <row r="235" spans="1:252" ht="12.75" customHeight="1" x14ac:dyDescent="0.2">
      <c r="A235" s="26">
        <v>2010</v>
      </c>
      <c r="B235" s="26">
        <v>100051003</v>
      </c>
      <c r="C235" s="88">
        <f>INDEX(Sites!$A:$N,MATCH($B235,Sites!$A:$A,0),2)</f>
        <v>38.7791</v>
      </c>
      <c r="D235" s="26" t="str">
        <f>INDEX(Sites!$A:$N,MATCH($B235,Sites!$A:$A,0),4)</f>
        <v>DE</v>
      </c>
      <c r="E235" s="26" t="str">
        <f>INDEX(Sites!$A:$N,MATCH($B235,Sites!$A:$A,0),10)</f>
        <v>0.0</v>
      </c>
      <c r="F235" s="148" t="str">
        <f>INDEX(Sites!$A:$N,MATCH($B235,Sites!$A:$A,0),6)</f>
        <v>Sussex (LEWES)</v>
      </c>
      <c r="G235" s="18" t="s">
        <v>78</v>
      </c>
      <c r="H235" s="12" t="s">
        <v>78</v>
      </c>
      <c r="I235" s="12" t="s">
        <v>78</v>
      </c>
      <c r="J235" s="12" t="s">
        <v>78</v>
      </c>
      <c r="K235" s="12" t="s">
        <v>78</v>
      </c>
      <c r="L235" s="12" t="s">
        <v>78</v>
      </c>
      <c r="M235" s="12" t="s">
        <v>78</v>
      </c>
      <c r="N235" s="12" t="s">
        <v>78</v>
      </c>
      <c r="O235" s="12" t="s">
        <v>78</v>
      </c>
      <c r="P235" s="12" t="s">
        <v>78</v>
      </c>
      <c r="Q235" s="12" t="s">
        <v>78</v>
      </c>
      <c r="R235" s="12" t="s">
        <v>78</v>
      </c>
      <c r="S235" s="12" t="s">
        <v>78</v>
      </c>
      <c r="T235" s="12" t="s">
        <v>78</v>
      </c>
      <c r="U235" s="12" t="s">
        <v>78</v>
      </c>
      <c r="V235" s="12" t="s">
        <v>78</v>
      </c>
      <c r="W235" s="12" t="s">
        <v>78</v>
      </c>
      <c r="X235" s="12" t="s">
        <v>78</v>
      </c>
      <c r="Y235" s="12" t="s">
        <v>78</v>
      </c>
      <c r="Z235" s="12" t="s">
        <v>78</v>
      </c>
      <c r="AA235" s="12" t="s">
        <v>78</v>
      </c>
      <c r="AB235" s="12" t="s">
        <v>78</v>
      </c>
      <c r="AC235" s="12" t="s">
        <v>78</v>
      </c>
      <c r="AD235" s="12" t="s">
        <v>78</v>
      </c>
      <c r="AE235" s="12" t="s">
        <v>78</v>
      </c>
      <c r="AF235" s="12" t="s">
        <v>78</v>
      </c>
      <c r="AG235" s="12" t="s">
        <v>78</v>
      </c>
      <c r="AH235" s="12" t="s">
        <v>78</v>
      </c>
      <c r="AI235" s="12" t="s">
        <v>78</v>
      </c>
      <c r="AJ235" s="12" t="s">
        <v>78</v>
      </c>
      <c r="AK235" s="12" t="s">
        <v>78</v>
      </c>
      <c r="AL235" s="12">
        <v>37</v>
      </c>
      <c r="AM235" s="12">
        <v>47</v>
      </c>
      <c r="AN235" s="12">
        <v>40</v>
      </c>
      <c r="AO235" s="12">
        <v>58</v>
      </c>
      <c r="AP235" s="12">
        <v>53</v>
      </c>
      <c r="AQ235" s="12">
        <v>62</v>
      </c>
      <c r="AR235" s="12">
        <v>67</v>
      </c>
      <c r="AS235" s="12">
        <v>54</v>
      </c>
      <c r="AT235" s="12">
        <v>43</v>
      </c>
      <c r="AU235" s="12">
        <v>52</v>
      </c>
      <c r="AV235" s="12">
        <v>64</v>
      </c>
      <c r="AW235" s="12">
        <v>57</v>
      </c>
      <c r="AX235" s="12">
        <v>51</v>
      </c>
      <c r="AY235" s="12">
        <v>51</v>
      </c>
      <c r="AZ235" s="12">
        <v>62</v>
      </c>
      <c r="BA235" s="12">
        <v>63</v>
      </c>
      <c r="BB235" s="12">
        <v>46</v>
      </c>
      <c r="BC235" s="12">
        <v>36</v>
      </c>
      <c r="BD235" s="12">
        <v>46</v>
      </c>
      <c r="BE235" s="12">
        <v>49</v>
      </c>
      <c r="BF235" s="12">
        <v>50</v>
      </c>
      <c r="BG235" s="12">
        <v>54</v>
      </c>
      <c r="BH235" s="12">
        <v>54</v>
      </c>
      <c r="BI235" s="12">
        <v>53</v>
      </c>
      <c r="BJ235" s="12">
        <v>48</v>
      </c>
      <c r="BK235" s="12">
        <v>45</v>
      </c>
      <c r="BL235" s="12">
        <v>52</v>
      </c>
      <c r="BM235" s="12">
        <v>41</v>
      </c>
      <c r="BN235" s="12">
        <v>55</v>
      </c>
      <c r="BO235" s="12">
        <v>67</v>
      </c>
      <c r="BP235" s="12">
        <v>67</v>
      </c>
      <c r="BQ235" s="12">
        <v>35</v>
      </c>
      <c r="BR235" s="12">
        <v>35</v>
      </c>
      <c r="BS235" s="12">
        <v>66</v>
      </c>
      <c r="BT235" s="12">
        <v>70</v>
      </c>
      <c r="BU235" s="12">
        <v>73</v>
      </c>
      <c r="BV235" s="12">
        <v>52</v>
      </c>
      <c r="BW235" s="12">
        <v>57</v>
      </c>
      <c r="BX235" s="12">
        <v>48</v>
      </c>
      <c r="BY235" s="12">
        <v>53</v>
      </c>
      <c r="BZ235" s="12">
        <v>51</v>
      </c>
      <c r="CA235" s="12">
        <v>50</v>
      </c>
      <c r="CB235" s="12">
        <v>53</v>
      </c>
      <c r="CC235" s="12">
        <v>52</v>
      </c>
      <c r="CD235" s="12">
        <v>57</v>
      </c>
      <c r="CE235" s="12">
        <v>51</v>
      </c>
      <c r="CF235" s="12">
        <v>49</v>
      </c>
      <c r="CG235" s="12">
        <v>50</v>
      </c>
      <c r="CH235" s="12" t="s">
        <v>78</v>
      </c>
      <c r="CI235" s="12">
        <v>55</v>
      </c>
      <c r="CJ235" s="12" t="s">
        <v>78</v>
      </c>
      <c r="CK235" s="12">
        <v>49</v>
      </c>
      <c r="CL235" s="12">
        <v>35</v>
      </c>
      <c r="CM235" s="12">
        <v>32</v>
      </c>
      <c r="CN235" s="12">
        <v>36</v>
      </c>
      <c r="CO235" s="12" t="s">
        <v>78</v>
      </c>
      <c r="CP235" s="12">
        <v>50</v>
      </c>
      <c r="CQ235" s="12">
        <v>38</v>
      </c>
      <c r="CR235" s="12">
        <v>38</v>
      </c>
      <c r="CS235" s="12">
        <v>53</v>
      </c>
      <c r="CT235" s="12" t="s">
        <v>78</v>
      </c>
      <c r="CU235" s="12" t="s">
        <v>78</v>
      </c>
      <c r="CV235" s="12" t="s">
        <v>78</v>
      </c>
      <c r="CW235" s="12">
        <v>62</v>
      </c>
      <c r="CX235" s="12" t="s">
        <v>78</v>
      </c>
      <c r="CY235" s="12" t="s">
        <v>78</v>
      </c>
      <c r="CZ235" s="12">
        <v>51</v>
      </c>
      <c r="DA235" s="12">
        <v>46</v>
      </c>
      <c r="DB235" s="12">
        <v>53</v>
      </c>
      <c r="DC235" s="12">
        <v>54</v>
      </c>
      <c r="DD235" s="12">
        <v>66</v>
      </c>
      <c r="DE235" s="12">
        <v>57</v>
      </c>
      <c r="DF235" s="12">
        <v>57</v>
      </c>
      <c r="DG235" s="12">
        <v>58</v>
      </c>
      <c r="DH235" s="12">
        <v>50</v>
      </c>
      <c r="DI235" s="12">
        <v>46</v>
      </c>
      <c r="DJ235" s="12">
        <v>41</v>
      </c>
      <c r="DK235" s="12">
        <v>60</v>
      </c>
      <c r="DL235" s="12">
        <v>56</v>
      </c>
      <c r="DM235" s="12">
        <v>61</v>
      </c>
      <c r="DN235" s="12">
        <v>72</v>
      </c>
      <c r="DO235" s="12">
        <v>63</v>
      </c>
      <c r="DP235" s="12">
        <v>75</v>
      </c>
      <c r="DQ235" s="12">
        <v>82</v>
      </c>
      <c r="DR235" s="12">
        <v>66</v>
      </c>
      <c r="DS235" s="12">
        <v>59</v>
      </c>
      <c r="DT235" s="12">
        <v>67</v>
      </c>
      <c r="DU235" s="12">
        <v>66</v>
      </c>
      <c r="DV235" s="12">
        <v>57</v>
      </c>
      <c r="DW235" s="12">
        <v>68</v>
      </c>
      <c r="DX235" s="12">
        <v>51</v>
      </c>
      <c r="DY235" s="12">
        <v>49</v>
      </c>
      <c r="DZ235" s="12">
        <v>47</v>
      </c>
      <c r="EA235" s="12">
        <v>64</v>
      </c>
      <c r="EB235" s="12">
        <v>65</v>
      </c>
      <c r="EC235" s="12">
        <v>83</v>
      </c>
      <c r="ED235" s="12">
        <v>78</v>
      </c>
      <c r="EE235" s="12">
        <v>98</v>
      </c>
      <c r="EF235" s="12">
        <v>39</v>
      </c>
      <c r="EG235" s="12">
        <v>27</v>
      </c>
      <c r="EH235" s="12">
        <v>35</v>
      </c>
      <c r="EI235" s="12">
        <v>64</v>
      </c>
      <c r="EJ235" s="12">
        <v>52</v>
      </c>
      <c r="EK235" s="12">
        <v>39</v>
      </c>
      <c r="EL235" s="12">
        <v>44</v>
      </c>
      <c r="EM235" s="12">
        <v>62</v>
      </c>
      <c r="EN235" s="12">
        <v>60</v>
      </c>
      <c r="EO235" s="12">
        <v>68</v>
      </c>
      <c r="EP235" s="12">
        <v>62</v>
      </c>
      <c r="EQ235" s="12">
        <v>49</v>
      </c>
      <c r="ER235" s="12">
        <v>63</v>
      </c>
      <c r="ES235" s="12">
        <v>52</v>
      </c>
      <c r="ET235" s="12">
        <v>67</v>
      </c>
      <c r="EU235" s="12">
        <v>63</v>
      </c>
      <c r="EV235" s="12">
        <v>65</v>
      </c>
      <c r="EW235" s="12">
        <v>57</v>
      </c>
      <c r="EX235" s="12">
        <v>47</v>
      </c>
      <c r="EY235" s="12">
        <v>58</v>
      </c>
      <c r="EZ235" s="12">
        <v>47</v>
      </c>
      <c r="FA235" s="12" t="s">
        <v>78</v>
      </c>
      <c r="FB235" s="12" t="s">
        <v>78</v>
      </c>
      <c r="FC235" s="12" t="s">
        <v>78</v>
      </c>
      <c r="FD235" s="12" t="s">
        <v>78</v>
      </c>
      <c r="FE235" s="12" t="s">
        <v>78</v>
      </c>
      <c r="FF235" s="12" t="s">
        <v>78</v>
      </c>
      <c r="FG235" s="12">
        <v>57</v>
      </c>
      <c r="FH235" s="12">
        <v>63</v>
      </c>
      <c r="FI235" s="12">
        <v>68</v>
      </c>
      <c r="FJ235" s="12">
        <v>51</v>
      </c>
      <c r="FK235" s="12">
        <v>55</v>
      </c>
      <c r="FL235" s="12">
        <v>53</v>
      </c>
      <c r="FM235" s="12">
        <v>75</v>
      </c>
      <c r="FN235" s="12">
        <v>96</v>
      </c>
      <c r="FO235" s="12">
        <v>56</v>
      </c>
      <c r="FP235" s="12">
        <v>35</v>
      </c>
      <c r="FQ235" s="12">
        <v>29</v>
      </c>
      <c r="FR235" s="12">
        <v>34</v>
      </c>
      <c r="FS235" s="12">
        <v>41</v>
      </c>
      <c r="FT235" s="12">
        <v>41</v>
      </c>
      <c r="FU235" s="12">
        <v>58</v>
      </c>
      <c r="FV235" s="12">
        <v>73</v>
      </c>
      <c r="FW235" s="12">
        <v>65</v>
      </c>
      <c r="FX235" s="12">
        <v>64</v>
      </c>
      <c r="FY235" s="12">
        <v>44</v>
      </c>
      <c r="FZ235" s="12">
        <v>56</v>
      </c>
      <c r="GA235" s="12">
        <v>36</v>
      </c>
      <c r="GB235" s="12">
        <v>32</v>
      </c>
      <c r="GC235" s="12">
        <v>60</v>
      </c>
      <c r="GD235" s="12">
        <v>51</v>
      </c>
      <c r="GE235" s="12">
        <v>55</v>
      </c>
      <c r="GF235" s="12">
        <v>75</v>
      </c>
      <c r="GG235" s="12">
        <v>90</v>
      </c>
      <c r="GH235" s="12">
        <v>68</v>
      </c>
      <c r="GI235" s="12">
        <v>70</v>
      </c>
      <c r="GJ235" s="12">
        <v>56</v>
      </c>
      <c r="GK235" s="12">
        <v>55</v>
      </c>
      <c r="GL235" s="12">
        <v>48</v>
      </c>
      <c r="GM235" s="12">
        <v>50</v>
      </c>
      <c r="GN235" s="12">
        <v>53</v>
      </c>
      <c r="GO235" s="12">
        <v>55</v>
      </c>
      <c r="GP235" s="12">
        <v>64</v>
      </c>
      <c r="GQ235" s="12">
        <v>38</v>
      </c>
      <c r="GR235" s="12">
        <v>31</v>
      </c>
      <c r="GS235" s="12">
        <v>35</v>
      </c>
      <c r="GT235" s="12">
        <v>37</v>
      </c>
      <c r="GU235" s="12">
        <v>47</v>
      </c>
      <c r="GV235" s="12">
        <v>56</v>
      </c>
      <c r="GW235" s="12">
        <v>48</v>
      </c>
      <c r="GX235" s="12">
        <v>55</v>
      </c>
      <c r="GY235" s="12">
        <v>53</v>
      </c>
      <c r="GZ235" s="12">
        <v>43</v>
      </c>
      <c r="HA235" s="12">
        <v>53</v>
      </c>
      <c r="HB235" s="12">
        <v>47</v>
      </c>
      <c r="HC235" s="12">
        <v>48</v>
      </c>
      <c r="HD235" s="12">
        <v>60</v>
      </c>
      <c r="HE235" s="12">
        <v>61</v>
      </c>
      <c r="HF235" s="12">
        <v>71</v>
      </c>
      <c r="HG235" s="12">
        <v>55</v>
      </c>
      <c r="HH235" s="12">
        <v>36</v>
      </c>
      <c r="HI235" s="12">
        <v>25</v>
      </c>
      <c r="HJ235" s="12">
        <v>26</v>
      </c>
      <c r="HK235" s="12">
        <v>34</v>
      </c>
      <c r="HL235" s="12">
        <v>24</v>
      </c>
      <c r="HM235" s="12">
        <v>32</v>
      </c>
      <c r="HN235" s="12">
        <v>34</v>
      </c>
      <c r="HO235" s="12">
        <v>35</v>
      </c>
      <c r="HP235" s="12">
        <v>27</v>
      </c>
      <c r="HQ235" s="12">
        <v>15</v>
      </c>
      <c r="HR235" s="12">
        <v>27</v>
      </c>
      <c r="HS235" s="12">
        <v>54</v>
      </c>
      <c r="HT235" s="12">
        <v>47</v>
      </c>
      <c r="HU235" s="12">
        <v>57</v>
      </c>
      <c r="HV235" s="12">
        <v>57</v>
      </c>
      <c r="HW235" s="12">
        <v>66</v>
      </c>
      <c r="HX235" s="12">
        <v>63</v>
      </c>
      <c r="HY235" s="12">
        <v>34</v>
      </c>
      <c r="HZ235" s="12">
        <v>37</v>
      </c>
      <c r="IA235" s="12">
        <v>39</v>
      </c>
      <c r="IB235" s="12">
        <v>35</v>
      </c>
      <c r="IC235" s="12">
        <v>51</v>
      </c>
      <c r="ID235" s="12">
        <v>38</v>
      </c>
      <c r="IE235" s="12">
        <v>35</v>
      </c>
      <c r="IF235" s="12">
        <v>31</v>
      </c>
      <c r="IG235" s="12">
        <v>42</v>
      </c>
      <c r="IH235" s="12">
        <v>36</v>
      </c>
      <c r="II235" s="12">
        <v>44</v>
      </c>
      <c r="IJ235" s="12">
        <v>50</v>
      </c>
      <c r="IK235" s="12">
        <v>36</v>
      </c>
      <c r="IL235" s="12">
        <v>27</v>
      </c>
      <c r="IM235" s="12">
        <v>22</v>
      </c>
      <c r="IN235" s="12">
        <v>44</v>
      </c>
      <c r="IO235" s="12">
        <v>25</v>
      </c>
      <c r="IP235" s="12">
        <v>35</v>
      </c>
      <c r="IQ235" s="17">
        <v>42</v>
      </c>
      <c r="IR235" s="26">
        <f t="shared" si="65"/>
        <v>98</v>
      </c>
    </row>
    <row r="236" spans="1:252" ht="12.75" customHeight="1" x14ac:dyDescent="0.2">
      <c r="A236" s="26">
        <v>2010</v>
      </c>
      <c r="B236" s="26">
        <v>100051002</v>
      </c>
      <c r="C236" s="88">
        <f>INDEX(Sites!$A:$N,MATCH($B236,Sites!$A:$A,0),2)</f>
        <v>38.6539</v>
      </c>
      <c r="D236" s="26" t="str">
        <f>INDEX(Sites!$A:$N,MATCH($B236,Sites!$A:$A,0),4)</f>
        <v>DE</v>
      </c>
      <c r="E236" s="26" t="str">
        <f>INDEX(Sites!$A:$N,MATCH($B236,Sites!$A:$A,0),10)</f>
        <v>0.0</v>
      </c>
      <c r="F236" s="148" t="str">
        <f>INDEX(Sites!$A:$N,MATCH($B236,Sites!$A:$A,0),6)</f>
        <v>Sussex (SEAFORD)</v>
      </c>
      <c r="G236" s="18" t="s">
        <v>78</v>
      </c>
      <c r="H236" s="12" t="s">
        <v>78</v>
      </c>
      <c r="I236" s="12" t="s">
        <v>78</v>
      </c>
      <c r="J236" s="12" t="s">
        <v>78</v>
      </c>
      <c r="K236" s="12" t="s">
        <v>78</v>
      </c>
      <c r="L236" s="12" t="s">
        <v>78</v>
      </c>
      <c r="M236" s="12" t="s">
        <v>78</v>
      </c>
      <c r="N236" s="12" t="s">
        <v>78</v>
      </c>
      <c r="O236" s="12" t="s">
        <v>78</v>
      </c>
      <c r="P236" s="12" t="s">
        <v>78</v>
      </c>
      <c r="Q236" s="12" t="s">
        <v>78</v>
      </c>
      <c r="R236" s="12" t="s">
        <v>78</v>
      </c>
      <c r="S236" s="12" t="s">
        <v>78</v>
      </c>
      <c r="T236" s="12" t="s">
        <v>78</v>
      </c>
      <c r="U236" s="12" t="s">
        <v>78</v>
      </c>
      <c r="V236" s="12" t="s">
        <v>78</v>
      </c>
      <c r="W236" s="12" t="s">
        <v>78</v>
      </c>
      <c r="X236" s="12" t="s">
        <v>78</v>
      </c>
      <c r="Y236" s="12" t="s">
        <v>78</v>
      </c>
      <c r="Z236" s="12" t="s">
        <v>78</v>
      </c>
      <c r="AA236" s="12" t="s">
        <v>78</v>
      </c>
      <c r="AB236" s="12" t="s">
        <v>78</v>
      </c>
      <c r="AC236" s="12" t="s">
        <v>78</v>
      </c>
      <c r="AD236" s="12" t="s">
        <v>78</v>
      </c>
      <c r="AE236" s="12" t="s">
        <v>78</v>
      </c>
      <c r="AF236" s="12" t="s">
        <v>78</v>
      </c>
      <c r="AG236" s="12" t="s">
        <v>78</v>
      </c>
      <c r="AH236" s="12" t="s">
        <v>78</v>
      </c>
      <c r="AI236" s="12" t="s">
        <v>78</v>
      </c>
      <c r="AJ236" s="12" t="s">
        <v>78</v>
      </c>
      <c r="AK236" s="12" t="s">
        <v>78</v>
      </c>
      <c r="AL236" s="12">
        <v>47</v>
      </c>
      <c r="AM236" s="12">
        <v>52</v>
      </c>
      <c r="AN236" s="12">
        <v>46</v>
      </c>
      <c r="AO236" s="12">
        <v>59</v>
      </c>
      <c r="AP236" s="12">
        <v>60</v>
      </c>
      <c r="AQ236" s="12">
        <v>58</v>
      </c>
      <c r="AR236" s="12">
        <v>61</v>
      </c>
      <c r="AS236" s="12">
        <v>51</v>
      </c>
      <c r="AT236" s="12">
        <v>44</v>
      </c>
      <c r="AU236" s="12">
        <v>48</v>
      </c>
      <c r="AV236" s="12">
        <v>59</v>
      </c>
      <c r="AW236" s="12">
        <v>57</v>
      </c>
      <c r="AX236" s="12">
        <v>47</v>
      </c>
      <c r="AY236" s="12">
        <v>54</v>
      </c>
      <c r="AZ236" s="12">
        <v>61</v>
      </c>
      <c r="BA236" s="12">
        <v>73</v>
      </c>
      <c r="BB236" s="12">
        <v>51</v>
      </c>
      <c r="BC236" s="12">
        <v>33</v>
      </c>
      <c r="BD236" s="12">
        <v>45</v>
      </c>
      <c r="BE236" s="12">
        <v>52</v>
      </c>
      <c r="BF236" s="12">
        <v>53</v>
      </c>
      <c r="BG236" s="12">
        <v>59</v>
      </c>
      <c r="BH236" s="12">
        <v>56</v>
      </c>
      <c r="BI236" s="12">
        <v>50</v>
      </c>
      <c r="BJ236" s="12">
        <v>44</v>
      </c>
      <c r="BK236" s="12">
        <v>37</v>
      </c>
      <c r="BL236" s="12">
        <v>46</v>
      </c>
      <c r="BM236" s="12">
        <v>37</v>
      </c>
      <c r="BN236" s="12">
        <v>57</v>
      </c>
      <c r="BO236" s="12">
        <v>69</v>
      </c>
      <c r="BP236" s="12">
        <v>68</v>
      </c>
      <c r="BQ236" s="12">
        <v>39</v>
      </c>
      <c r="BR236" s="12">
        <v>41</v>
      </c>
      <c r="BS236" s="12">
        <v>72</v>
      </c>
      <c r="BT236" s="12">
        <v>71</v>
      </c>
      <c r="BU236" s="12">
        <v>79</v>
      </c>
      <c r="BV236" s="12">
        <v>58</v>
      </c>
      <c r="BW236" s="12">
        <v>62</v>
      </c>
      <c r="BX236" s="12">
        <v>53</v>
      </c>
      <c r="BY236" s="12">
        <v>57</v>
      </c>
      <c r="BZ236" s="12" t="s">
        <v>78</v>
      </c>
      <c r="CA236" s="12">
        <v>53</v>
      </c>
      <c r="CB236" s="12">
        <v>57</v>
      </c>
      <c r="CC236" s="12">
        <v>43</v>
      </c>
      <c r="CD236" s="12">
        <v>68</v>
      </c>
      <c r="CE236" s="12">
        <v>58</v>
      </c>
      <c r="CF236" s="12">
        <v>52</v>
      </c>
      <c r="CG236" s="12">
        <v>53</v>
      </c>
      <c r="CH236" s="12">
        <v>41</v>
      </c>
      <c r="CI236" s="12">
        <v>55</v>
      </c>
      <c r="CJ236" s="12">
        <v>70</v>
      </c>
      <c r="CK236" s="12">
        <v>46</v>
      </c>
      <c r="CL236" s="12">
        <v>34</v>
      </c>
      <c r="CM236" s="12">
        <v>27</v>
      </c>
      <c r="CN236" s="12">
        <v>41</v>
      </c>
      <c r="CO236" s="12">
        <v>69</v>
      </c>
      <c r="CP236" s="12">
        <v>62</v>
      </c>
      <c r="CQ236" s="12">
        <v>41</v>
      </c>
      <c r="CR236" s="12">
        <v>49</v>
      </c>
      <c r="CS236" s="12">
        <v>61</v>
      </c>
      <c r="CT236" s="12" t="s">
        <v>78</v>
      </c>
      <c r="CU236" s="12">
        <v>46</v>
      </c>
      <c r="CV236" s="12">
        <v>64</v>
      </c>
      <c r="CW236" s="12">
        <v>58</v>
      </c>
      <c r="CX236" s="12">
        <v>62</v>
      </c>
      <c r="CY236" s="12">
        <v>60</v>
      </c>
      <c r="CZ236" s="12">
        <v>50</v>
      </c>
      <c r="DA236" s="12">
        <v>53</v>
      </c>
      <c r="DB236" s="12">
        <v>53</v>
      </c>
      <c r="DC236" s="12">
        <v>51</v>
      </c>
      <c r="DD236" s="12">
        <v>72</v>
      </c>
      <c r="DE236" s="12">
        <v>61</v>
      </c>
      <c r="DF236" s="12">
        <v>64</v>
      </c>
      <c r="DG236" s="12">
        <v>57</v>
      </c>
      <c r="DH236" s="12">
        <v>65</v>
      </c>
      <c r="DI236" s="12">
        <v>45</v>
      </c>
      <c r="DJ236" s="12">
        <v>47</v>
      </c>
      <c r="DK236" s="12">
        <v>60</v>
      </c>
      <c r="DL236" s="12">
        <v>60</v>
      </c>
      <c r="DM236" s="12">
        <v>63</v>
      </c>
      <c r="DN236" s="12">
        <v>69</v>
      </c>
      <c r="DO236" s="12">
        <v>72</v>
      </c>
      <c r="DP236" s="12">
        <v>72</v>
      </c>
      <c r="DQ236" s="12">
        <v>84</v>
      </c>
      <c r="DR236" s="12">
        <v>63</v>
      </c>
      <c r="DS236" s="12">
        <v>67</v>
      </c>
      <c r="DT236" s="12">
        <v>70</v>
      </c>
      <c r="DU236" s="12">
        <v>68</v>
      </c>
      <c r="DV236" s="12">
        <v>62</v>
      </c>
      <c r="DW236" s="12">
        <v>67</v>
      </c>
      <c r="DX236" s="12">
        <v>54</v>
      </c>
      <c r="DY236" s="12">
        <v>48</v>
      </c>
      <c r="DZ236" s="12">
        <v>51</v>
      </c>
      <c r="EA236" s="12">
        <v>63</v>
      </c>
      <c r="EB236" s="12">
        <v>66</v>
      </c>
      <c r="EC236" s="12">
        <v>87</v>
      </c>
      <c r="ED236" s="12">
        <v>78</v>
      </c>
      <c r="EE236" s="12">
        <v>91</v>
      </c>
      <c r="EF236" s="12">
        <v>44</v>
      </c>
      <c r="EG236" s="12">
        <v>33</v>
      </c>
      <c r="EH236" s="12">
        <v>41</v>
      </c>
      <c r="EI236" s="12">
        <v>58</v>
      </c>
      <c r="EJ236" s="12">
        <v>53</v>
      </c>
      <c r="EK236" s="12">
        <v>50</v>
      </c>
      <c r="EL236" s="12">
        <v>46</v>
      </c>
      <c r="EM236" s="12">
        <v>60</v>
      </c>
      <c r="EN236" s="12">
        <v>66</v>
      </c>
      <c r="EO236" s="12">
        <v>74</v>
      </c>
      <c r="EP236" s="12">
        <v>63</v>
      </c>
      <c r="EQ236" s="12">
        <v>49</v>
      </c>
      <c r="ER236" s="12">
        <v>61</v>
      </c>
      <c r="ES236" s="12">
        <v>57</v>
      </c>
      <c r="ET236" s="12">
        <v>74</v>
      </c>
      <c r="EU236" s="12">
        <v>68</v>
      </c>
      <c r="EV236" s="12">
        <v>65</v>
      </c>
      <c r="EW236" s="12">
        <v>58</v>
      </c>
      <c r="EX236" s="12">
        <v>47</v>
      </c>
      <c r="EY236" s="12">
        <v>42</v>
      </c>
      <c r="EZ236" s="12">
        <v>51</v>
      </c>
      <c r="FA236" s="12">
        <v>54</v>
      </c>
      <c r="FB236" s="12">
        <v>52</v>
      </c>
      <c r="FC236" s="12">
        <v>63</v>
      </c>
      <c r="FD236" s="12">
        <v>50</v>
      </c>
      <c r="FE236" s="12">
        <v>44</v>
      </c>
      <c r="FF236" s="12">
        <v>41</v>
      </c>
      <c r="FG236" s="12">
        <v>53</v>
      </c>
      <c r="FH236" s="12">
        <v>58</v>
      </c>
      <c r="FI236" s="12">
        <v>67</v>
      </c>
      <c r="FJ236" s="12">
        <v>55</v>
      </c>
      <c r="FK236" s="12">
        <v>60</v>
      </c>
      <c r="FL236" s="12">
        <v>56</v>
      </c>
      <c r="FM236" s="12">
        <v>80</v>
      </c>
      <c r="FN236" s="12">
        <v>86</v>
      </c>
      <c r="FO236" s="12">
        <v>62</v>
      </c>
      <c r="FP236" s="12">
        <v>31</v>
      </c>
      <c r="FQ236" s="12">
        <v>34</v>
      </c>
      <c r="FR236" s="12">
        <v>35</v>
      </c>
      <c r="FS236" s="12">
        <v>46</v>
      </c>
      <c r="FT236" s="12">
        <v>53</v>
      </c>
      <c r="FU236" s="12">
        <v>51</v>
      </c>
      <c r="FV236" s="12">
        <v>71</v>
      </c>
      <c r="FW236" s="12">
        <v>61</v>
      </c>
      <c r="FX236" s="12">
        <v>64</v>
      </c>
      <c r="FY236" s="12">
        <v>36</v>
      </c>
      <c r="FZ236" s="12">
        <v>50</v>
      </c>
      <c r="GA236" s="12">
        <v>33</v>
      </c>
      <c r="GB236" s="12">
        <v>37</v>
      </c>
      <c r="GC236" s="12">
        <v>61</v>
      </c>
      <c r="GD236" s="12">
        <v>51</v>
      </c>
      <c r="GE236" s="12">
        <v>64</v>
      </c>
      <c r="GF236" s="12">
        <v>68</v>
      </c>
      <c r="GG236" s="12">
        <v>78</v>
      </c>
      <c r="GH236" s="12">
        <v>63</v>
      </c>
      <c r="GI236" s="12">
        <v>75</v>
      </c>
      <c r="GJ236" s="12">
        <v>61</v>
      </c>
      <c r="GK236" s="12">
        <v>50</v>
      </c>
      <c r="GL236" s="12">
        <v>49</v>
      </c>
      <c r="GM236" s="12">
        <v>51</v>
      </c>
      <c r="GN236" s="12">
        <v>53</v>
      </c>
      <c r="GO236" s="12">
        <v>58</v>
      </c>
      <c r="GP236" s="12">
        <v>63</v>
      </c>
      <c r="GQ236" s="12">
        <v>42</v>
      </c>
      <c r="GR236" s="12">
        <v>33</v>
      </c>
      <c r="GS236" s="12">
        <v>38</v>
      </c>
      <c r="GT236" s="12">
        <v>32</v>
      </c>
      <c r="GU236" s="12">
        <v>48</v>
      </c>
      <c r="GV236" s="12">
        <v>56</v>
      </c>
      <c r="GW236" s="12">
        <v>59</v>
      </c>
      <c r="GX236" s="12">
        <v>62</v>
      </c>
      <c r="GY236" s="12">
        <v>57</v>
      </c>
      <c r="GZ236" s="12">
        <v>44</v>
      </c>
      <c r="HA236" s="12">
        <v>53</v>
      </c>
      <c r="HB236" s="12">
        <v>45</v>
      </c>
      <c r="HC236" s="12">
        <v>48</v>
      </c>
      <c r="HD236" s="12">
        <v>62</v>
      </c>
      <c r="HE236" s="12">
        <v>66</v>
      </c>
      <c r="HF236" s="12">
        <v>77</v>
      </c>
      <c r="HG236" s="12">
        <v>60</v>
      </c>
      <c r="HH236" s="12">
        <v>36</v>
      </c>
      <c r="HI236" s="12">
        <v>22</v>
      </c>
      <c r="HJ236" s="12">
        <v>30</v>
      </c>
      <c r="HK236" s="12">
        <v>20</v>
      </c>
      <c r="HL236" s="12">
        <v>26</v>
      </c>
      <c r="HM236" s="12">
        <v>33</v>
      </c>
      <c r="HN236" s="12">
        <v>32</v>
      </c>
      <c r="HO236" s="12">
        <v>23</v>
      </c>
      <c r="HP236" s="12">
        <v>18</v>
      </c>
      <c r="HQ236" s="12">
        <v>17</v>
      </c>
      <c r="HR236" s="12">
        <v>25</v>
      </c>
      <c r="HS236" s="12">
        <v>57</v>
      </c>
      <c r="HT236" s="12">
        <v>47</v>
      </c>
      <c r="HU236" s="12">
        <v>61</v>
      </c>
      <c r="HV236" s="12">
        <v>57</v>
      </c>
      <c r="HW236" s="12">
        <v>69</v>
      </c>
      <c r="HX236" s="12">
        <v>65</v>
      </c>
      <c r="HY236" s="12">
        <v>35</v>
      </c>
      <c r="HZ236" s="12">
        <v>26</v>
      </c>
      <c r="IA236" s="12">
        <v>39</v>
      </c>
      <c r="IB236" s="12">
        <v>36</v>
      </c>
      <c r="IC236" s="12">
        <v>50</v>
      </c>
      <c r="ID236" s="12">
        <v>38</v>
      </c>
      <c r="IE236" s="12">
        <v>31</v>
      </c>
      <c r="IF236" s="12">
        <v>30</v>
      </c>
      <c r="IG236" s="12">
        <v>40</v>
      </c>
      <c r="IH236" s="12">
        <v>35</v>
      </c>
      <c r="II236" s="12">
        <v>42</v>
      </c>
      <c r="IJ236" s="12">
        <v>49</v>
      </c>
      <c r="IK236" s="12">
        <v>37</v>
      </c>
      <c r="IL236" s="12">
        <v>26</v>
      </c>
      <c r="IM236" s="12">
        <v>22</v>
      </c>
      <c r="IN236" s="12">
        <v>42</v>
      </c>
      <c r="IO236" s="12">
        <v>25</v>
      </c>
      <c r="IP236" s="12">
        <v>35</v>
      </c>
      <c r="IQ236" s="17">
        <v>40</v>
      </c>
      <c r="IR236" s="26">
        <f t="shared" si="65"/>
        <v>91</v>
      </c>
    </row>
    <row r="237" spans="1:252" ht="12.75" customHeight="1" x14ac:dyDescent="0.2">
      <c r="A237" s="26">
        <v>2010</v>
      </c>
      <c r="B237" s="26">
        <v>240150003</v>
      </c>
      <c r="C237" s="88">
        <f>INDEX(Sites!$A:$N,MATCH($B237,Sites!$A:$A,0),2)</f>
        <v>39.701444000000002</v>
      </c>
      <c r="D237" s="26" t="str">
        <f>INDEX(Sites!$A:$N,MATCH($B237,Sites!$A:$A,0),4)</f>
        <v>MD</v>
      </c>
      <c r="E237" s="26" t="str">
        <f>INDEX(Sites!$A:$N,MATCH($B237,Sites!$A:$A,0),10)</f>
        <v>128.0</v>
      </c>
      <c r="F237" s="148" t="str">
        <f>INDEX(Sites!$A:$N,MATCH($B237,Sites!$A:$A,0),6)</f>
        <v>Cecil (Fair Hill)</v>
      </c>
      <c r="G237" s="18" t="s">
        <v>78</v>
      </c>
      <c r="H237" s="12" t="s">
        <v>78</v>
      </c>
      <c r="I237" s="12" t="s">
        <v>78</v>
      </c>
      <c r="J237" s="12" t="s">
        <v>78</v>
      </c>
      <c r="K237" s="12" t="s">
        <v>78</v>
      </c>
      <c r="L237" s="12" t="s">
        <v>78</v>
      </c>
      <c r="M237" s="12" t="s">
        <v>78</v>
      </c>
      <c r="N237" s="12" t="s">
        <v>78</v>
      </c>
      <c r="O237" s="12" t="s">
        <v>78</v>
      </c>
      <c r="P237" s="12" t="s">
        <v>78</v>
      </c>
      <c r="Q237" s="12" t="s">
        <v>78</v>
      </c>
      <c r="R237" s="12" t="s">
        <v>78</v>
      </c>
      <c r="S237" s="12" t="s">
        <v>78</v>
      </c>
      <c r="T237" s="12" t="s">
        <v>78</v>
      </c>
      <c r="U237" s="12" t="s">
        <v>78</v>
      </c>
      <c r="V237" s="12" t="s">
        <v>78</v>
      </c>
      <c r="W237" s="12" t="s">
        <v>78</v>
      </c>
      <c r="X237" s="12" t="s">
        <v>78</v>
      </c>
      <c r="Y237" s="12" t="s">
        <v>78</v>
      </c>
      <c r="Z237" s="12" t="s">
        <v>78</v>
      </c>
      <c r="AA237" s="12" t="s">
        <v>78</v>
      </c>
      <c r="AB237" s="12" t="s">
        <v>78</v>
      </c>
      <c r="AC237" s="12" t="s">
        <v>78</v>
      </c>
      <c r="AD237" s="12" t="s">
        <v>78</v>
      </c>
      <c r="AE237" s="12" t="s">
        <v>78</v>
      </c>
      <c r="AF237" s="12" t="s">
        <v>78</v>
      </c>
      <c r="AG237" s="12" t="s">
        <v>78</v>
      </c>
      <c r="AH237" s="12" t="s">
        <v>78</v>
      </c>
      <c r="AI237" s="12" t="s">
        <v>78</v>
      </c>
      <c r="AJ237" s="12" t="s">
        <v>78</v>
      </c>
      <c r="AK237" s="12" t="s">
        <v>78</v>
      </c>
      <c r="AL237" s="12">
        <v>46</v>
      </c>
      <c r="AM237" s="12">
        <v>48</v>
      </c>
      <c r="AN237" s="12">
        <v>37</v>
      </c>
      <c r="AO237" s="12">
        <v>51</v>
      </c>
      <c r="AP237" s="12">
        <v>63</v>
      </c>
      <c r="AQ237" s="12">
        <v>62</v>
      </c>
      <c r="AR237" s="12">
        <v>64</v>
      </c>
      <c r="AS237" s="12">
        <v>56</v>
      </c>
      <c r="AT237" s="12">
        <v>37</v>
      </c>
      <c r="AU237" s="12">
        <v>47</v>
      </c>
      <c r="AV237" s="12">
        <v>68</v>
      </c>
      <c r="AW237" s="12">
        <v>52</v>
      </c>
      <c r="AX237" s="12">
        <v>35</v>
      </c>
      <c r="AY237" s="12">
        <v>52</v>
      </c>
      <c r="AZ237" s="12">
        <v>60</v>
      </c>
      <c r="BA237" s="12">
        <v>54</v>
      </c>
      <c r="BB237" s="12">
        <v>36</v>
      </c>
      <c r="BC237" s="12">
        <v>28</v>
      </c>
      <c r="BD237" s="12">
        <v>43</v>
      </c>
      <c r="BE237" s="12">
        <v>45</v>
      </c>
      <c r="BF237" s="12">
        <v>36</v>
      </c>
      <c r="BG237" s="12" t="s">
        <v>78</v>
      </c>
      <c r="BH237" s="12">
        <v>49</v>
      </c>
      <c r="BI237" s="12">
        <v>49</v>
      </c>
      <c r="BJ237" s="12">
        <v>42</v>
      </c>
      <c r="BK237" s="12">
        <v>29</v>
      </c>
      <c r="BL237" s="12">
        <v>47</v>
      </c>
      <c r="BM237" s="12">
        <v>39</v>
      </c>
      <c r="BN237" s="12">
        <v>50</v>
      </c>
      <c r="BO237" s="12">
        <v>69</v>
      </c>
      <c r="BP237" s="12">
        <v>78</v>
      </c>
      <c r="BQ237" s="12">
        <v>49</v>
      </c>
      <c r="BR237" s="12">
        <v>42</v>
      </c>
      <c r="BS237" s="12">
        <v>58</v>
      </c>
      <c r="BT237" s="12">
        <v>64</v>
      </c>
      <c r="BU237" s="12">
        <v>59</v>
      </c>
      <c r="BV237" s="12">
        <v>46</v>
      </c>
      <c r="BW237" s="12">
        <v>48</v>
      </c>
      <c r="BX237" s="12">
        <v>40</v>
      </c>
      <c r="BY237" s="12">
        <v>46</v>
      </c>
      <c r="BZ237" s="12" t="s">
        <v>78</v>
      </c>
      <c r="CA237" s="12">
        <v>39</v>
      </c>
      <c r="CB237" s="12">
        <v>49</v>
      </c>
      <c r="CC237" s="12" t="s">
        <v>78</v>
      </c>
      <c r="CD237" s="12" t="s">
        <v>78</v>
      </c>
      <c r="CE237" s="12" t="s">
        <v>78</v>
      </c>
      <c r="CF237" s="12" t="s">
        <v>78</v>
      </c>
      <c r="CG237" s="12">
        <v>42</v>
      </c>
      <c r="CH237" s="12">
        <v>33</v>
      </c>
      <c r="CI237" s="12">
        <v>60</v>
      </c>
      <c r="CJ237" s="12" t="s">
        <v>78</v>
      </c>
      <c r="CK237" s="12" t="s">
        <v>78</v>
      </c>
      <c r="CL237" s="12" t="s">
        <v>78</v>
      </c>
      <c r="CM237" s="12" t="s">
        <v>78</v>
      </c>
      <c r="CN237" s="12">
        <v>48</v>
      </c>
      <c r="CO237" s="12" t="s">
        <v>78</v>
      </c>
      <c r="CP237" s="12">
        <v>72</v>
      </c>
      <c r="CQ237" s="12">
        <v>39</v>
      </c>
      <c r="CR237" s="12">
        <v>54</v>
      </c>
      <c r="CS237" s="12">
        <v>56</v>
      </c>
      <c r="CT237" s="12">
        <v>54</v>
      </c>
      <c r="CU237" s="12">
        <v>51</v>
      </c>
      <c r="CV237" s="12">
        <v>79</v>
      </c>
      <c r="CW237" s="12">
        <v>57</v>
      </c>
      <c r="CX237" s="12">
        <v>57</v>
      </c>
      <c r="CY237" s="12">
        <v>48</v>
      </c>
      <c r="CZ237" s="12">
        <v>42</v>
      </c>
      <c r="DA237" s="12">
        <v>42</v>
      </c>
      <c r="DB237" s="12" t="s">
        <v>78</v>
      </c>
      <c r="DC237" s="12" t="s">
        <v>78</v>
      </c>
      <c r="DD237" s="12" t="s">
        <v>78</v>
      </c>
      <c r="DE237" s="12">
        <v>54</v>
      </c>
      <c r="DF237" s="12">
        <v>61</v>
      </c>
      <c r="DG237" s="12">
        <v>42</v>
      </c>
      <c r="DH237" s="12">
        <v>48</v>
      </c>
      <c r="DI237" s="12">
        <v>51</v>
      </c>
      <c r="DJ237" s="12">
        <v>39</v>
      </c>
      <c r="DK237" s="12">
        <v>48</v>
      </c>
      <c r="DL237" s="12">
        <v>72</v>
      </c>
      <c r="DM237" s="12">
        <v>68</v>
      </c>
      <c r="DN237" s="12">
        <v>59</v>
      </c>
      <c r="DO237" s="12">
        <v>61</v>
      </c>
      <c r="DP237" s="12">
        <v>77</v>
      </c>
      <c r="DQ237" s="12">
        <v>67</v>
      </c>
      <c r="DR237" s="12">
        <v>52</v>
      </c>
      <c r="DS237" s="12">
        <v>64</v>
      </c>
      <c r="DT237" s="12">
        <v>85</v>
      </c>
      <c r="DU237" s="12">
        <v>70</v>
      </c>
      <c r="DV237" s="12">
        <v>53</v>
      </c>
      <c r="DW237" s="12">
        <v>54</v>
      </c>
      <c r="DX237" s="12">
        <v>47</v>
      </c>
      <c r="DY237" s="12">
        <v>37</v>
      </c>
      <c r="DZ237" s="12">
        <v>41</v>
      </c>
      <c r="EA237" s="12">
        <v>72</v>
      </c>
      <c r="EB237" s="12">
        <v>75</v>
      </c>
      <c r="EC237" s="12">
        <v>77</v>
      </c>
      <c r="ED237" s="12">
        <v>75</v>
      </c>
      <c r="EE237" s="12">
        <v>78</v>
      </c>
      <c r="EF237" s="12">
        <v>45</v>
      </c>
      <c r="EG237" s="12">
        <v>35</v>
      </c>
      <c r="EH237" s="12">
        <v>32</v>
      </c>
      <c r="EI237" s="12">
        <v>51</v>
      </c>
      <c r="EJ237" s="12">
        <v>51</v>
      </c>
      <c r="EK237" s="12">
        <v>61</v>
      </c>
      <c r="EL237" s="12">
        <v>35</v>
      </c>
      <c r="EM237" s="12">
        <v>54</v>
      </c>
      <c r="EN237" s="12">
        <v>88</v>
      </c>
      <c r="EO237" s="12">
        <v>74</v>
      </c>
      <c r="EP237" s="12">
        <v>57</v>
      </c>
      <c r="EQ237" s="12">
        <v>73</v>
      </c>
      <c r="ER237" s="12">
        <v>46</v>
      </c>
      <c r="ES237" s="12">
        <v>48</v>
      </c>
      <c r="ET237" s="12">
        <v>57</v>
      </c>
      <c r="EU237" s="12">
        <v>90</v>
      </c>
      <c r="EV237" s="12">
        <v>56</v>
      </c>
      <c r="EW237" s="12">
        <v>50</v>
      </c>
      <c r="EX237" s="12">
        <v>39</v>
      </c>
      <c r="EY237" s="12">
        <v>55</v>
      </c>
      <c r="EZ237" s="12">
        <v>77</v>
      </c>
      <c r="FA237" s="12">
        <v>50</v>
      </c>
      <c r="FB237" s="12">
        <v>45</v>
      </c>
      <c r="FC237" s="12">
        <v>55</v>
      </c>
      <c r="FD237" s="12">
        <v>52</v>
      </c>
      <c r="FE237" s="12">
        <v>45</v>
      </c>
      <c r="FF237" s="12">
        <v>41</v>
      </c>
      <c r="FG237" s="12">
        <v>70</v>
      </c>
      <c r="FH237" s="12">
        <v>53</v>
      </c>
      <c r="FI237" s="12">
        <v>51</v>
      </c>
      <c r="FJ237" s="12">
        <v>53</v>
      </c>
      <c r="FK237" s="12">
        <v>59</v>
      </c>
      <c r="FL237" s="12">
        <v>60</v>
      </c>
      <c r="FM237" s="12">
        <v>82</v>
      </c>
      <c r="FN237" s="12">
        <v>64</v>
      </c>
      <c r="FO237" s="12">
        <v>43</v>
      </c>
      <c r="FP237" s="12">
        <v>29</v>
      </c>
      <c r="FQ237" s="12">
        <v>33</v>
      </c>
      <c r="FR237" s="12">
        <v>27</v>
      </c>
      <c r="FS237" s="12">
        <v>56</v>
      </c>
      <c r="FT237" s="12">
        <v>64</v>
      </c>
      <c r="FU237" s="12">
        <v>45</v>
      </c>
      <c r="FV237" s="12">
        <v>69</v>
      </c>
      <c r="FW237" s="12">
        <v>60</v>
      </c>
      <c r="FX237" s="12">
        <v>59</v>
      </c>
      <c r="FY237" s="12">
        <v>43</v>
      </c>
      <c r="FZ237" s="12">
        <v>45</v>
      </c>
      <c r="GA237" s="12">
        <v>26</v>
      </c>
      <c r="GB237" s="12">
        <v>29</v>
      </c>
      <c r="GC237" s="12">
        <v>47</v>
      </c>
      <c r="GD237" s="12">
        <v>47</v>
      </c>
      <c r="GE237" s="12">
        <v>52</v>
      </c>
      <c r="GF237" s="12">
        <v>75</v>
      </c>
      <c r="GG237" s="12">
        <v>73</v>
      </c>
      <c r="GH237" s="12">
        <v>70</v>
      </c>
      <c r="GI237" s="12">
        <v>71</v>
      </c>
      <c r="GJ237" s="12">
        <v>73</v>
      </c>
      <c r="GK237" s="12">
        <v>68</v>
      </c>
      <c r="GL237" s="12">
        <v>36</v>
      </c>
      <c r="GM237" s="12">
        <v>45</v>
      </c>
      <c r="GN237" s="12">
        <v>51</v>
      </c>
      <c r="GO237" s="12">
        <v>68</v>
      </c>
      <c r="GP237" s="12">
        <v>56</v>
      </c>
      <c r="GQ237" s="12">
        <v>32</v>
      </c>
      <c r="GR237" s="12">
        <v>25</v>
      </c>
      <c r="GS237" s="12">
        <v>39</v>
      </c>
      <c r="GT237" s="12">
        <v>27</v>
      </c>
      <c r="GU237" s="12">
        <v>52</v>
      </c>
      <c r="GV237" s="12">
        <v>43</v>
      </c>
      <c r="GW237" s="12">
        <v>49</v>
      </c>
      <c r="GX237" s="12">
        <v>51</v>
      </c>
      <c r="GY237" s="12">
        <v>42</v>
      </c>
      <c r="GZ237" s="12">
        <v>41</v>
      </c>
      <c r="HA237" s="12">
        <v>63</v>
      </c>
      <c r="HB237" s="12" t="s">
        <v>78</v>
      </c>
      <c r="HC237" s="12">
        <v>41</v>
      </c>
      <c r="HD237" s="12">
        <v>70</v>
      </c>
      <c r="HE237" s="12">
        <v>60</v>
      </c>
      <c r="HF237" s="12">
        <v>77</v>
      </c>
      <c r="HG237" s="12">
        <v>54</v>
      </c>
      <c r="HH237" s="12">
        <v>26</v>
      </c>
      <c r="HI237" s="12">
        <v>19</v>
      </c>
      <c r="HJ237" s="12">
        <v>37</v>
      </c>
      <c r="HK237" s="12">
        <v>27</v>
      </c>
      <c r="HL237" s="12">
        <v>27</v>
      </c>
      <c r="HM237" s="12">
        <v>30</v>
      </c>
      <c r="HN237" s="12">
        <v>29</v>
      </c>
      <c r="HO237" s="12">
        <v>29</v>
      </c>
      <c r="HP237" s="12">
        <v>19</v>
      </c>
      <c r="HQ237" s="12">
        <v>12</v>
      </c>
      <c r="HR237" s="12">
        <v>16</v>
      </c>
      <c r="HS237" s="12">
        <v>41</v>
      </c>
      <c r="HT237" s="12">
        <v>45</v>
      </c>
      <c r="HU237" s="12">
        <v>51</v>
      </c>
      <c r="HV237" s="12">
        <v>39</v>
      </c>
      <c r="HW237" s="12">
        <v>66</v>
      </c>
      <c r="HX237" s="12">
        <v>47</v>
      </c>
      <c r="HY237" s="12">
        <v>27</v>
      </c>
      <c r="HZ237" s="12">
        <v>24</v>
      </c>
      <c r="IA237" s="12">
        <v>32</v>
      </c>
      <c r="IB237" s="12">
        <v>31</v>
      </c>
      <c r="IC237" s="12">
        <v>47</v>
      </c>
      <c r="ID237" s="12">
        <v>32</v>
      </c>
      <c r="IE237" s="12">
        <v>25</v>
      </c>
      <c r="IF237" s="12">
        <v>25</v>
      </c>
      <c r="IG237" s="12">
        <v>33</v>
      </c>
      <c r="IH237" s="12">
        <v>30</v>
      </c>
      <c r="II237" s="12">
        <v>37</v>
      </c>
      <c r="IJ237" s="12">
        <v>46</v>
      </c>
      <c r="IK237" s="12">
        <v>35</v>
      </c>
      <c r="IL237" s="12">
        <v>22</v>
      </c>
      <c r="IM237" s="12">
        <v>19</v>
      </c>
      <c r="IN237" s="12">
        <v>40</v>
      </c>
      <c r="IO237" s="12">
        <v>26</v>
      </c>
      <c r="IP237" s="12">
        <v>31</v>
      </c>
      <c r="IQ237" s="17">
        <v>31</v>
      </c>
      <c r="IR237" s="26">
        <f t="shared" si="65"/>
        <v>90</v>
      </c>
    </row>
    <row r="238" spans="1:252" ht="12.75" customHeight="1" x14ac:dyDescent="0.2">
      <c r="A238" s="26">
        <v>2010</v>
      </c>
      <c r="B238" s="26">
        <v>340071001</v>
      </c>
      <c r="C238" s="88">
        <f>INDEX(Sites!$A:$N,MATCH($B238,Sites!$A:$A,0),2)</f>
        <v>39.684249999999999</v>
      </c>
      <c r="D238" s="26" t="str">
        <f>INDEX(Sites!$A:$N,MATCH($B238,Sites!$A:$A,0),4)</f>
        <v>NJ</v>
      </c>
      <c r="E238" s="26" t="str">
        <f>INDEX(Sites!$A:$N,MATCH($B238,Sites!$A:$A,0),10)</f>
        <v>33.0</v>
      </c>
      <c r="F238" s="26" t="str">
        <f>INDEX(Sites!$A:$N,MATCH($B238,Sites!$A:$A,0),6)</f>
        <v>Ancora State Hospital</v>
      </c>
      <c r="G238" s="18">
        <v>38</v>
      </c>
      <c r="H238" s="12" t="s">
        <v>78</v>
      </c>
      <c r="I238" s="12">
        <v>36</v>
      </c>
      <c r="J238" s="12" t="s">
        <v>78</v>
      </c>
      <c r="K238" s="12" t="s">
        <v>78</v>
      </c>
      <c r="L238" s="12">
        <v>46</v>
      </c>
      <c r="M238" s="12">
        <v>55</v>
      </c>
      <c r="N238" s="12">
        <v>52</v>
      </c>
      <c r="O238" s="12">
        <v>50</v>
      </c>
      <c r="P238" s="12">
        <v>53</v>
      </c>
      <c r="Q238" s="12">
        <v>54</v>
      </c>
      <c r="R238" s="12">
        <v>45</v>
      </c>
      <c r="S238" s="12">
        <v>49</v>
      </c>
      <c r="T238" s="12">
        <v>43</v>
      </c>
      <c r="U238" s="12">
        <v>37</v>
      </c>
      <c r="V238" s="12">
        <v>44</v>
      </c>
      <c r="W238" s="12">
        <v>48</v>
      </c>
      <c r="X238" s="12">
        <v>54</v>
      </c>
      <c r="Y238" s="12">
        <v>60</v>
      </c>
      <c r="Z238" s="12">
        <v>69</v>
      </c>
      <c r="AA238" s="12">
        <v>69</v>
      </c>
      <c r="AB238" s="12">
        <v>41</v>
      </c>
      <c r="AC238" s="12">
        <v>30</v>
      </c>
      <c r="AD238" s="12">
        <v>48</v>
      </c>
      <c r="AE238" s="12">
        <v>59</v>
      </c>
      <c r="AF238" s="12">
        <v>42</v>
      </c>
      <c r="AG238" s="12">
        <v>44</v>
      </c>
      <c r="AH238" s="12">
        <v>44</v>
      </c>
      <c r="AI238" s="12">
        <v>43</v>
      </c>
      <c r="AJ238" s="12">
        <v>32</v>
      </c>
      <c r="AK238" s="12">
        <v>38</v>
      </c>
      <c r="AL238" s="12">
        <v>38</v>
      </c>
      <c r="AM238" s="12">
        <v>50</v>
      </c>
      <c r="AN238" s="12">
        <v>39</v>
      </c>
      <c r="AO238" s="12">
        <v>60</v>
      </c>
      <c r="AP238" s="12">
        <v>63</v>
      </c>
      <c r="AQ238" s="12">
        <v>64</v>
      </c>
      <c r="AR238" s="12">
        <v>68</v>
      </c>
      <c r="AS238" s="12">
        <v>56</v>
      </c>
      <c r="AT238" s="12">
        <v>40</v>
      </c>
      <c r="AU238" s="12">
        <v>48</v>
      </c>
      <c r="AV238" s="12">
        <v>70</v>
      </c>
      <c r="AW238" s="12">
        <v>53</v>
      </c>
      <c r="AX238" s="12">
        <v>39</v>
      </c>
      <c r="AY238" s="12">
        <v>54</v>
      </c>
      <c r="AZ238" s="12">
        <v>59</v>
      </c>
      <c r="BA238" s="12">
        <v>56</v>
      </c>
      <c r="BB238" s="12">
        <v>43</v>
      </c>
      <c r="BC238" s="12">
        <v>31</v>
      </c>
      <c r="BD238" s="12">
        <v>45</v>
      </c>
      <c r="BE238" s="12">
        <v>51</v>
      </c>
      <c r="BF238" s="12">
        <v>48</v>
      </c>
      <c r="BG238" s="12">
        <v>56</v>
      </c>
      <c r="BH238" s="12">
        <v>52</v>
      </c>
      <c r="BI238" s="12">
        <v>54</v>
      </c>
      <c r="BJ238" s="12">
        <v>45</v>
      </c>
      <c r="BK238" s="12">
        <v>39</v>
      </c>
      <c r="BL238" s="12">
        <v>49</v>
      </c>
      <c r="BM238" s="12">
        <v>40</v>
      </c>
      <c r="BN238" s="12">
        <v>52</v>
      </c>
      <c r="BO238" s="12">
        <v>69</v>
      </c>
      <c r="BP238" s="12">
        <v>73</v>
      </c>
      <c r="BQ238" s="12">
        <v>41</v>
      </c>
      <c r="BR238" s="12" t="s">
        <v>78</v>
      </c>
      <c r="BS238" s="12">
        <v>64</v>
      </c>
      <c r="BT238" s="12">
        <v>69</v>
      </c>
      <c r="BU238" s="12">
        <v>70</v>
      </c>
      <c r="BV238" s="12">
        <v>50</v>
      </c>
      <c r="BW238" s="12">
        <v>57</v>
      </c>
      <c r="BX238" s="12">
        <v>43</v>
      </c>
      <c r="BY238" s="12">
        <v>51</v>
      </c>
      <c r="BZ238" s="12">
        <v>48</v>
      </c>
      <c r="CA238" s="12" t="s">
        <v>78</v>
      </c>
      <c r="CB238" s="12">
        <v>53</v>
      </c>
      <c r="CC238" s="12">
        <v>52</v>
      </c>
      <c r="CD238" s="12">
        <v>53</v>
      </c>
      <c r="CE238" s="12">
        <v>51</v>
      </c>
      <c r="CF238" s="12">
        <v>47</v>
      </c>
      <c r="CG238" s="12">
        <v>47</v>
      </c>
      <c r="CH238" s="12">
        <v>37</v>
      </c>
      <c r="CI238" s="12">
        <v>56</v>
      </c>
      <c r="CJ238" s="12">
        <v>71</v>
      </c>
      <c r="CK238" s="12">
        <v>48</v>
      </c>
      <c r="CL238" s="12">
        <v>30</v>
      </c>
      <c r="CM238" s="12">
        <v>24</v>
      </c>
      <c r="CN238" s="12">
        <v>40</v>
      </c>
      <c r="CO238" s="12">
        <v>75</v>
      </c>
      <c r="CP238" s="12">
        <v>45</v>
      </c>
      <c r="CQ238" s="12">
        <v>38</v>
      </c>
      <c r="CR238" s="12">
        <v>43</v>
      </c>
      <c r="CS238" s="12">
        <v>56</v>
      </c>
      <c r="CT238" s="12">
        <v>59</v>
      </c>
      <c r="CU238" s="12">
        <v>56</v>
      </c>
      <c r="CV238" s="12">
        <v>64</v>
      </c>
      <c r="CW238" s="12">
        <v>71</v>
      </c>
      <c r="CX238" s="12">
        <v>70</v>
      </c>
      <c r="CY238" s="12">
        <v>62</v>
      </c>
      <c r="CZ238" s="12">
        <v>48</v>
      </c>
      <c r="DA238" s="12">
        <v>48</v>
      </c>
      <c r="DB238" s="12">
        <v>49</v>
      </c>
      <c r="DC238" s="12" t="s">
        <v>78</v>
      </c>
      <c r="DD238" s="12" t="s">
        <v>78</v>
      </c>
      <c r="DE238" s="12">
        <v>51</v>
      </c>
      <c r="DF238" s="12">
        <v>59</v>
      </c>
      <c r="DG238" s="12">
        <v>55</v>
      </c>
      <c r="DH238" s="12">
        <v>53</v>
      </c>
      <c r="DI238" s="12">
        <v>45</v>
      </c>
      <c r="DJ238" s="12">
        <v>39</v>
      </c>
      <c r="DK238" s="12">
        <v>53</v>
      </c>
      <c r="DL238" s="12">
        <v>52</v>
      </c>
      <c r="DM238" s="12">
        <v>67</v>
      </c>
      <c r="DN238" s="12">
        <v>70</v>
      </c>
      <c r="DO238" s="12">
        <v>73</v>
      </c>
      <c r="DP238" s="12">
        <v>77</v>
      </c>
      <c r="DQ238" s="12">
        <v>80</v>
      </c>
      <c r="DR238" s="12">
        <v>68</v>
      </c>
      <c r="DS238" s="12">
        <v>76</v>
      </c>
      <c r="DT238" s="12">
        <v>79</v>
      </c>
      <c r="DU238" s="12">
        <v>73</v>
      </c>
      <c r="DV238" s="12">
        <v>67</v>
      </c>
      <c r="DW238" s="12">
        <v>67</v>
      </c>
      <c r="DX238" s="12">
        <v>52</v>
      </c>
      <c r="DY238" s="12">
        <v>43</v>
      </c>
      <c r="DZ238" s="12">
        <v>44</v>
      </c>
      <c r="EA238" s="12">
        <v>64</v>
      </c>
      <c r="EB238" s="12">
        <v>70</v>
      </c>
      <c r="EC238" s="12">
        <v>91</v>
      </c>
      <c r="ED238" s="12">
        <v>88</v>
      </c>
      <c r="EE238" s="12">
        <v>86</v>
      </c>
      <c r="EF238" s="12">
        <v>42</v>
      </c>
      <c r="EG238" s="12">
        <v>29</v>
      </c>
      <c r="EH238" s="12">
        <v>26</v>
      </c>
      <c r="EI238" s="12">
        <v>66</v>
      </c>
      <c r="EJ238" s="12">
        <v>56</v>
      </c>
      <c r="EK238" s="12">
        <v>39</v>
      </c>
      <c r="EL238" s="12">
        <v>39</v>
      </c>
      <c r="EM238" s="12">
        <v>55</v>
      </c>
      <c r="EN238" s="12">
        <v>66</v>
      </c>
      <c r="EO238" s="12">
        <v>75</v>
      </c>
      <c r="EP238" s="12">
        <v>68</v>
      </c>
      <c r="EQ238" s="12">
        <v>59</v>
      </c>
      <c r="ER238" s="12">
        <v>63</v>
      </c>
      <c r="ES238" s="12">
        <v>61</v>
      </c>
      <c r="ET238" s="12">
        <v>58</v>
      </c>
      <c r="EU238" s="12">
        <v>68</v>
      </c>
      <c r="EV238" s="12">
        <v>70</v>
      </c>
      <c r="EW238" s="12">
        <v>61</v>
      </c>
      <c r="EX238" s="12">
        <v>54</v>
      </c>
      <c r="EY238" s="12">
        <v>53</v>
      </c>
      <c r="EZ238" s="12">
        <v>52</v>
      </c>
      <c r="FA238" s="12">
        <v>62</v>
      </c>
      <c r="FB238" s="12">
        <v>59</v>
      </c>
      <c r="FC238" s="12">
        <v>55</v>
      </c>
      <c r="FD238" s="12">
        <v>52</v>
      </c>
      <c r="FE238" s="12">
        <v>52</v>
      </c>
      <c r="FF238" s="12">
        <v>45</v>
      </c>
      <c r="FG238" s="12">
        <v>55</v>
      </c>
      <c r="FH238" s="12">
        <v>67</v>
      </c>
      <c r="FI238" s="12">
        <v>65</v>
      </c>
      <c r="FJ238" s="12">
        <v>60</v>
      </c>
      <c r="FK238" s="12">
        <v>60</v>
      </c>
      <c r="FL238" s="12">
        <v>64</v>
      </c>
      <c r="FM238" s="12">
        <v>93</v>
      </c>
      <c r="FN238" s="12">
        <v>78</v>
      </c>
      <c r="FO238" s="12">
        <v>42</v>
      </c>
      <c r="FP238" s="12">
        <v>28</v>
      </c>
      <c r="FQ238" s="12">
        <v>31</v>
      </c>
      <c r="FR238" s="12">
        <v>34</v>
      </c>
      <c r="FS238" s="12">
        <v>45</v>
      </c>
      <c r="FT238" s="12">
        <v>86</v>
      </c>
      <c r="FU238" s="12">
        <v>43</v>
      </c>
      <c r="FV238" s="12">
        <v>94</v>
      </c>
      <c r="FW238" s="12">
        <v>78</v>
      </c>
      <c r="FX238" s="12">
        <v>56</v>
      </c>
      <c r="FY238" s="12">
        <v>42</v>
      </c>
      <c r="FZ238" s="12">
        <v>45</v>
      </c>
      <c r="GA238" s="12">
        <v>28</v>
      </c>
      <c r="GB238" s="12">
        <v>30</v>
      </c>
      <c r="GC238" s="12">
        <v>56</v>
      </c>
      <c r="GD238" s="12">
        <v>53</v>
      </c>
      <c r="GE238" s="12">
        <v>60</v>
      </c>
      <c r="GF238" s="12">
        <v>82</v>
      </c>
      <c r="GG238" s="12">
        <v>88</v>
      </c>
      <c r="GH238" s="12">
        <v>81</v>
      </c>
      <c r="GI238" s="12">
        <v>86</v>
      </c>
      <c r="GJ238" s="12">
        <v>68</v>
      </c>
      <c r="GK238" s="12">
        <v>45</v>
      </c>
      <c r="GL238" s="12">
        <v>43</v>
      </c>
      <c r="GM238" s="12">
        <v>52</v>
      </c>
      <c r="GN238" s="12">
        <v>56</v>
      </c>
      <c r="GO238" s="12">
        <v>60</v>
      </c>
      <c r="GP238" s="12">
        <v>67</v>
      </c>
      <c r="GQ238" s="12">
        <v>33</v>
      </c>
      <c r="GR238" s="12">
        <v>25</v>
      </c>
      <c r="GS238" s="12">
        <v>41</v>
      </c>
      <c r="GT238" s="12">
        <v>24</v>
      </c>
      <c r="GU238" s="12">
        <v>52</v>
      </c>
      <c r="GV238" s="12">
        <v>54</v>
      </c>
      <c r="GW238" s="12">
        <v>49</v>
      </c>
      <c r="GX238" s="12">
        <v>60</v>
      </c>
      <c r="GY238" s="12">
        <v>47</v>
      </c>
      <c r="GZ238" s="12">
        <v>43</v>
      </c>
      <c r="HA238" s="12">
        <v>57</v>
      </c>
      <c r="HB238" s="12">
        <v>43</v>
      </c>
      <c r="HC238" s="12">
        <v>47</v>
      </c>
      <c r="HD238" s="12">
        <v>68</v>
      </c>
      <c r="HE238" s="12">
        <v>51</v>
      </c>
      <c r="HF238" s="12">
        <v>69</v>
      </c>
      <c r="HG238" s="12">
        <v>58</v>
      </c>
      <c r="HH238" s="12">
        <v>37</v>
      </c>
      <c r="HI238" s="12">
        <v>23</v>
      </c>
      <c r="HJ238" s="12">
        <v>26</v>
      </c>
      <c r="HK238" s="12">
        <v>28</v>
      </c>
      <c r="HL238" s="12">
        <v>25</v>
      </c>
      <c r="HM238" s="12">
        <v>31</v>
      </c>
      <c r="HN238" s="12">
        <v>33</v>
      </c>
      <c r="HO238" s="12">
        <v>24</v>
      </c>
      <c r="HP238" s="12">
        <v>16</v>
      </c>
      <c r="HQ238" s="12">
        <v>13</v>
      </c>
      <c r="HR238" s="12">
        <v>19</v>
      </c>
      <c r="HS238" s="12">
        <v>43</v>
      </c>
      <c r="HT238" s="12">
        <v>42</v>
      </c>
      <c r="HU238" s="12">
        <v>51</v>
      </c>
      <c r="HV238" s="12">
        <v>47</v>
      </c>
      <c r="HW238" s="12">
        <v>66</v>
      </c>
      <c r="HX238" s="12">
        <v>47</v>
      </c>
      <c r="HY238" s="12">
        <v>35</v>
      </c>
      <c r="HZ238" s="12">
        <v>30</v>
      </c>
      <c r="IA238" s="12">
        <v>33</v>
      </c>
      <c r="IB238" s="12">
        <v>34</v>
      </c>
      <c r="IC238" s="12">
        <v>49</v>
      </c>
      <c r="ID238" s="12">
        <v>34</v>
      </c>
      <c r="IE238" s="12">
        <v>24</v>
      </c>
      <c r="IF238" s="12">
        <v>28</v>
      </c>
      <c r="IG238" s="12">
        <v>37</v>
      </c>
      <c r="IH238" s="12">
        <v>34</v>
      </c>
      <c r="II238" s="12">
        <v>40</v>
      </c>
      <c r="IJ238" s="12">
        <v>48</v>
      </c>
      <c r="IK238" s="12">
        <v>39</v>
      </c>
      <c r="IL238" s="12">
        <v>25</v>
      </c>
      <c r="IM238" s="12">
        <v>23</v>
      </c>
      <c r="IN238" s="12">
        <v>40</v>
      </c>
      <c r="IO238" s="12">
        <v>23</v>
      </c>
      <c r="IP238" s="12">
        <v>35</v>
      </c>
      <c r="IQ238" s="17">
        <v>35</v>
      </c>
      <c r="IR238" s="26">
        <f t="shared" si="65"/>
        <v>94</v>
      </c>
    </row>
    <row r="239" spans="1:252" ht="12.75" customHeight="1" x14ac:dyDescent="0.2">
      <c r="A239" s="26">
        <v>2010</v>
      </c>
      <c r="B239" s="26">
        <v>340010006</v>
      </c>
      <c r="C239" s="88">
        <f>INDEX(Sites!$A:$N,MATCH($B239,Sites!$A:$A,0),2)</f>
        <v>39.464872</v>
      </c>
      <c r="D239" s="26" t="str">
        <f>INDEX(Sites!$A:$N,MATCH($B239,Sites!$A:$A,0),4)</f>
        <v>NJ</v>
      </c>
      <c r="E239" s="26" t="str">
        <f>INDEX(Sites!$A:$N,MATCH($B239,Sites!$A:$A,0),10)</f>
        <v>5.0</v>
      </c>
      <c r="F239" s="148" t="str">
        <f>INDEX(Sites!$A:$N,MATCH($B239,Sites!$A:$A,0),6)</f>
        <v>Brigantine</v>
      </c>
      <c r="G239" s="18">
        <v>39</v>
      </c>
      <c r="H239" s="12">
        <v>39</v>
      </c>
      <c r="I239" s="12">
        <v>39</v>
      </c>
      <c r="J239" s="12">
        <v>43</v>
      </c>
      <c r="K239" s="12">
        <v>39</v>
      </c>
      <c r="L239" s="12">
        <v>44</v>
      </c>
      <c r="M239" s="12">
        <v>56</v>
      </c>
      <c r="N239" s="12">
        <v>52</v>
      </c>
      <c r="O239" s="12">
        <v>51</v>
      </c>
      <c r="P239" s="12">
        <v>52</v>
      </c>
      <c r="Q239" s="12">
        <v>57</v>
      </c>
      <c r="R239" s="12">
        <v>48</v>
      </c>
      <c r="S239" s="12">
        <v>52</v>
      </c>
      <c r="T239" s="12">
        <v>44</v>
      </c>
      <c r="U239" s="12">
        <v>41</v>
      </c>
      <c r="V239" s="12">
        <v>43</v>
      </c>
      <c r="W239" s="12">
        <v>44</v>
      </c>
      <c r="X239" s="12">
        <v>45</v>
      </c>
      <c r="Y239" s="12">
        <v>49</v>
      </c>
      <c r="Z239" s="12">
        <v>58</v>
      </c>
      <c r="AA239" s="12">
        <v>63</v>
      </c>
      <c r="AB239" s="12">
        <v>42</v>
      </c>
      <c r="AC239" s="12">
        <v>37</v>
      </c>
      <c r="AD239" s="12">
        <v>46</v>
      </c>
      <c r="AE239" s="12">
        <v>55</v>
      </c>
      <c r="AF239" s="12">
        <v>39</v>
      </c>
      <c r="AG239" s="12">
        <v>44</v>
      </c>
      <c r="AH239" s="12">
        <v>42</v>
      </c>
      <c r="AI239" s="12">
        <v>44</v>
      </c>
      <c r="AJ239" s="12">
        <v>30</v>
      </c>
      <c r="AK239" s="12">
        <v>35</v>
      </c>
      <c r="AL239" s="12">
        <v>33</v>
      </c>
      <c r="AM239" s="12">
        <v>41</v>
      </c>
      <c r="AN239" s="12">
        <v>36</v>
      </c>
      <c r="AO239" s="12">
        <v>47</v>
      </c>
      <c r="AP239" s="12">
        <v>52</v>
      </c>
      <c r="AQ239" s="12">
        <v>47</v>
      </c>
      <c r="AR239" s="12">
        <v>60</v>
      </c>
      <c r="AS239" s="12">
        <v>43</v>
      </c>
      <c r="AT239" s="12">
        <v>37</v>
      </c>
      <c r="AU239" s="12">
        <v>46</v>
      </c>
      <c r="AV239" s="12">
        <v>54</v>
      </c>
      <c r="AW239" s="12">
        <v>47</v>
      </c>
      <c r="AX239" s="12">
        <v>45</v>
      </c>
      <c r="AY239" s="12">
        <v>51</v>
      </c>
      <c r="AZ239" s="12">
        <v>55</v>
      </c>
      <c r="BA239" s="12">
        <v>50</v>
      </c>
      <c r="BB239" s="12">
        <v>42</v>
      </c>
      <c r="BC239" s="12">
        <v>32</v>
      </c>
      <c r="BD239" s="12">
        <v>44</v>
      </c>
      <c r="BE239" s="12">
        <v>48</v>
      </c>
      <c r="BF239" s="12">
        <v>48</v>
      </c>
      <c r="BG239" s="12">
        <v>56</v>
      </c>
      <c r="BH239" s="12">
        <v>50</v>
      </c>
      <c r="BI239" s="12">
        <v>49</v>
      </c>
      <c r="BJ239" s="12">
        <v>51</v>
      </c>
      <c r="BK239" s="12">
        <v>46</v>
      </c>
      <c r="BL239" s="12">
        <v>47</v>
      </c>
      <c r="BM239" s="12">
        <v>39</v>
      </c>
      <c r="BN239" s="12">
        <v>50</v>
      </c>
      <c r="BO239" s="12">
        <v>60</v>
      </c>
      <c r="BP239" s="12">
        <v>63</v>
      </c>
      <c r="BQ239" s="12">
        <v>31</v>
      </c>
      <c r="BR239" s="12">
        <v>37</v>
      </c>
      <c r="BS239" s="12">
        <v>62</v>
      </c>
      <c r="BT239" s="12">
        <v>66</v>
      </c>
      <c r="BU239" s="12">
        <v>69</v>
      </c>
      <c r="BV239" s="12">
        <v>46</v>
      </c>
      <c r="BW239" s="12">
        <v>56</v>
      </c>
      <c r="BX239" s="12">
        <v>42</v>
      </c>
      <c r="BY239" s="12">
        <v>47</v>
      </c>
      <c r="BZ239" s="12">
        <v>49</v>
      </c>
      <c r="CA239" s="12">
        <v>49</v>
      </c>
      <c r="CB239" s="12" t="s">
        <v>78</v>
      </c>
      <c r="CC239" s="12">
        <v>47</v>
      </c>
      <c r="CD239" s="12">
        <v>53</v>
      </c>
      <c r="CE239" s="12">
        <v>43</v>
      </c>
      <c r="CF239" s="12">
        <v>48</v>
      </c>
      <c r="CG239" s="12">
        <v>48</v>
      </c>
      <c r="CH239" s="12">
        <v>35</v>
      </c>
      <c r="CI239" s="12">
        <v>49</v>
      </c>
      <c r="CJ239" s="12">
        <v>75</v>
      </c>
      <c r="CK239" s="12">
        <v>49</v>
      </c>
      <c r="CL239" s="12">
        <v>36</v>
      </c>
      <c r="CM239" s="12">
        <v>33</v>
      </c>
      <c r="CN239" s="12">
        <v>35</v>
      </c>
      <c r="CO239" s="12">
        <v>54</v>
      </c>
      <c r="CP239" s="12">
        <v>37</v>
      </c>
      <c r="CQ239" s="12">
        <v>35</v>
      </c>
      <c r="CR239" s="12">
        <v>38</v>
      </c>
      <c r="CS239" s="12">
        <v>53</v>
      </c>
      <c r="CT239" s="12">
        <v>55</v>
      </c>
      <c r="CU239" s="12">
        <v>44</v>
      </c>
      <c r="CV239" s="12">
        <v>61</v>
      </c>
      <c r="CW239" s="12">
        <v>50</v>
      </c>
      <c r="CX239" s="12">
        <v>63</v>
      </c>
      <c r="CY239" s="12">
        <v>59</v>
      </c>
      <c r="CZ239" s="12">
        <v>47</v>
      </c>
      <c r="DA239" s="12">
        <v>44</v>
      </c>
      <c r="DB239" s="12">
        <v>49</v>
      </c>
      <c r="DC239" s="12" t="s">
        <v>78</v>
      </c>
      <c r="DD239" s="12">
        <v>52</v>
      </c>
      <c r="DE239" s="12">
        <v>50</v>
      </c>
      <c r="DF239" s="12">
        <v>54</v>
      </c>
      <c r="DG239" s="12">
        <v>49</v>
      </c>
      <c r="DH239" s="12">
        <v>42</v>
      </c>
      <c r="DI239" s="12">
        <v>38</v>
      </c>
      <c r="DJ239" s="12">
        <v>37</v>
      </c>
      <c r="DK239" s="12">
        <v>53</v>
      </c>
      <c r="DL239" s="12">
        <v>50</v>
      </c>
      <c r="DM239" s="12">
        <v>56</v>
      </c>
      <c r="DN239" s="12">
        <v>56</v>
      </c>
      <c r="DO239" s="12">
        <v>60</v>
      </c>
      <c r="DP239" s="12">
        <v>66</v>
      </c>
      <c r="DQ239" s="12">
        <v>78</v>
      </c>
      <c r="DR239" s="12">
        <v>68</v>
      </c>
      <c r="DS239" s="12">
        <v>51</v>
      </c>
      <c r="DT239" s="12">
        <v>66</v>
      </c>
      <c r="DU239" s="12">
        <v>66</v>
      </c>
      <c r="DV239" s="12">
        <v>57</v>
      </c>
      <c r="DW239" s="12">
        <v>63</v>
      </c>
      <c r="DX239" s="12">
        <v>51</v>
      </c>
      <c r="DY239" s="12">
        <v>45</v>
      </c>
      <c r="DZ239" s="12">
        <v>38</v>
      </c>
      <c r="EA239" s="12">
        <v>59</v>
      </c>
      <c r="EB239" s="12">
        <v>67</v>
      </c>
      <c r="EC239" s="12">
        <v>82</v>
      </c>
      <c r="ED239" s="12">
        <v>80</v>
      </c>
      <c r="EE239" s="12">
        <v>85</v>
      </c>
      <c r="EF239" s="12">
        <v>38</v>
      </c>
      <c r="EG239" s="12">
        <v>24</v>
      </c>
      <c r="EH239" s="12">
        <v>29</v>
      </c>
      <c r="EI239" s="12">
        <v>57</v>
      </c>
      <c r="EJ239" s="12">
        <v>47</v>
      </c>
      <c r="EK239" s="12">
        <v>38</v>
      </c>
      <c r="EL239" s="12">
        <v>42</v>
      </c>
      <c r="EM239" s="12">
        <v>55</v>
      </c>
      <c r="EN239" s="12">
        <v>52</v>
      </c>
      <c r="EO239" s="12">
        <v>68</v>
      </c>
      <c r="EP239" s="12">
        <v>63</v>
      </c>
      <c r="EQ239" s="12">
        <v>53</v>
      </c>
      <c r="ER239" s="12">
        <v>62</v>
      </c>
      <c r="ES239" s="12">
        <v>56</v>
      </c>
      <c r="ET239" s="12">
        <v>58</v>
      </c>
      <c r="EU239" s="12">
        <v>60</v>
      </c>
      <c r="EV239" s="12">
        <v>66</v>
      </c>
      <c r="EW239" s="12">
        <v>62</v>
      </c>
      <c r="EX239" s="12">
        <v>52</v>
      </c>
      <c r="EY239" s="12">
        <v>50</v>
      </c>
      <c r="EZ239" s="12">
        <v>44</v>
      </c>
      <c r="FA239" s="12">
        <v>49</v>
      </c>
      <c r="FB239" s="12">
        <v>42</v>
      </c>
      <c r="FC239" s="12">
        <v>55</v>
      </c>
      <c r="FD239" s="12">
        <v>49</v>
      </c>
      <c r="FE239" s="12">
        <v>40</v>
      </c>
      <c r="FF239" s="12">
        <v>36</v>
      </c>
      <c r="FG239" s="12" t="s">
        <v>78</v>
      </c>
      <c r="FH239" s="12">
        <v>68</v>
      </c>
      <c r="FI239" s="12">
        <v>67</v>
      </c>
      <c r="FJ239" s="12">
        <v>41</v>
      </c>
      <c r="FK239" s="12">
        <v>48</v>
      </c>
      <c r="FL239" s="12">
        <v>48</v>
      </c>
      <c r="FM239" s="12">
        <v>64</v>
      </c>
      <c r="FN239" s="12">
        <v>63</v>
      </c>
      <c r="FO239" s="12">
        <v>49</v>
      </c>
      <c r="FP239" s="12">
        <v>30</v>
      </c>
      <c r="FQ239" s="12">
        <v>27</v>
      </c>
      <c r="FR239" s="12">
        <v>34</v>
      </c>
      <c r="FS239" s="12">
        <v>36</v>
      </c>
      <c r="FT239" s="12">
        <v>49</v>
      </c>
      <c r="FU239" s="12">
        <v>52</v>
      </c>
      <c r="FV239" s="12">
        <v>74</v>
      </c>
      <c r="FW239" s="12">
        <v>64</v>
      </c>
      <c r="FX239" s="12">
        <v>59</v>
      </c>
      <c r="FY239" s="12">
        <v>50</v>
      </c>
      <c r="FZ239" s="12">
        <v>42</v>
      </c>
      <c r="GA239" s="12">
        <v>27</v>
      </c>
      <c r="GB239" s="12">
        <v>29</v>
      </c>
      <c r="GC239" s="12">
        <v>58</v>
      </c>
      <c r="GD239" s="12">
        <v>56</v>
      </c>
      <c r="GE239" s="12">
        <v>55</v>
      </c>
      <c r="GF239" s="12">
        <v>70</v>
      </c>
      <c r="GG239" s="12">
        <v>79</v>
      </c>
      <c r="GH239" s="12">
        <v>73</v>
      </c>
      <c r="GI239" s="12">
        <v>80</v>
      </c>
      <c r="GJ239" s="12">
        <v>52</v>
      </c>
      <c r="GK239" s="12">
        <v>45</v>
      </c>
      <c r="GL239" s="12">
        <v>44</v>
      </c>
      <c r="GM239" s="12">
        <v>51</v>
      </c>
      <c r="GN239" s="12">
        <v>55</v>
      </c>
      <c r="GO239" s="12">
        <v>50</v>
      </c>
      <c r="GP239" s="12">
        <v>65</v>
      </c>
      <c r="GQ239" s="12">
        <v>34</v>
      </c>
      <c r="GR239" s="12">
        <v>28</v>
      </c>
      <c r="GS239" s="12">
        <v>35</v>
      </c>
      <c r="GT239" s="12">
        <v>25</v>
      </c>
      <c r="GU239" s="12">
        <v>48</v>
      </c>
      <c r="GV239" s="12">
        <v>58</v>
      </c>
      <c r="GW239" s="12">
        <v>50</v>
      </c>
      <c r="GX239" s="12">
        <v>53</v>
      </c>
      <c r="GY239" s="12">
        <v>47</v>
      </c>
      <c r="GZ239" s="12">
        <v>36</v>
      </c>
      <c r="HA239" s="12">
        <v>47</v>
      </c>
      <c r="HB239" s="12">
        <v>39</v>
      </c>
      <c r="HC239" s="12">
        <v>47</v>
      </c>
      <c r="HD239" s="12">
        <v>52</v>
      </c>
      <c r="HE239" s="12">
        <v>51</v>
      </c>
      <c r="HF239" s="12">
        <v>59</v>
      </c>
      <c r="HG239" s="12">
        <v>49</v>
      </c>
      <c r="HH239" s="12">
        <v>34</v>
      </c>
      <c r="HI239" s="12">
        <v>25</v>
      </c>
      <c r="HJ239" s="12">
        <v>29</v>
      </c>
      <c r="HK239" s="12">
        <v>36</v>
      </c>
      <c r="HL239" s="12">
        <v>20</v>
      </c>
      <c r="HM239" s="12">
        <v>31</v>
      </c>
      <c r="HN239" s="12">
        <v>30</v>
      </c>
      <c r="HO239" s="12">
        <v>29</v>
      </c>
      <c r="HP239" s="12">
        <v>30</v>
      </c>
      <c r="HQ239" s="12">
        <v>10</v>
      </c>
      <c r="HR239" s="12">
        <v>23</v>
      </c>
      <c r="HS239" s="12">
        <v>44</v>
      </c>
      <c r="HT239" s="12">
        <v>42</v>
      </c>
      <c r="HU239" s="12">
        <v>54</v>
      </c>
      <c r="HV239" s="12">
        <v>42</v>
      </c>
      <c r="HW239" s="12">
        <v>60</v>
      </c>
      <c r="HX239" s="12">
        <v>52</v>
      </c>
      <c r="HY239" s="12">
        <v>36</v>
      </c>
      <c r="HZ239" s="12">
        <v>31</v>
      </c>
      <c r="IA239" s="12">
        <v>32</v>
      </c>
      <c r="IB239" s="12">
        <v>33</v>
      </c>
      <c r="IC239" s="12">
        <v>48</v>
      </c>
      <c r="ID239" s="12" t="s">
        <v>78</v>
      </c>
      <c r="IE239" s="12">
        <v>27</v>
      </c>
      <c r="IF239" s="12">
        <v>22</v>
      </c>
      <c r="IG239" s="12">
        <v>36</v>
      </c>
      <c r="IH239" s="12">
        <v>32</v>
      </c>
      <c r="II239" s="12">
        <v>40</v>
      </c>
      <c r="IJ239" s="12">
        <v>47</v>
      </c>
      <c r="IK239" s="12">
        <v>35</v>
      </c>
      <c r="IL239" s="12">
        <v>29</v>
      </c>
      <c r="IM239" s="12">
        <v>24</v>
      </c>
      <c r="IN239" s="12">
        <v>42</v>
      </c>
      <c r="IO239" s="12">
        <v>19</v>
      </c>
      <c r="IP239" s="12">
        <v>33</v>
      </c>
      <c r="IQ239" s="17">
        <v>36</v>
      </c>
      <c r="IR239" s="26">
        <f t="shared" si="65"/>
        <v>85</v>
      </c>
    </row>
    <row r="240" spans="1:252" ht="12.75" customHeight="1" x14ac:dyDescent="0.2">
      <c r="A240" s="26">
        <v>2010</v>
      </c>
      <c r="B240" s="26">
        <v>340150002</v>
      </c>
      <c r="C240" s="88">
        <f>INDEX(Sites!$A:$N,MATCH($B240,Sites!$A:$A,0),2)</f>
        <v>39.800339000000001</v>
      </c>
      <c r="D240" s="26" t="str">
        <f>INDEX(Sites!$A:$N,MATCH($B240,Sites!$A:$A,0),4)</f>
        <v>NJ</v>
      </c>
      <c r="E240" s="26" t="str">
        <f>INDEX(Sites!$A:$N,MATCH($B240,Sites!$A:$A,0),10)</f>
        <v>12.0</v>
      </c>
      <c r="F240" s="148" t="str">
        <f>INDEX(Sites!$A:$N,MATCH($B240,Sites!$A:$A,0),6)</f>
        <v>Clarksboro</v>
      </c>
      <c r="G240" s="18">
        <v>23</v>
      </c>
      <c r="H240" s="12">
        <v>17</v>
      </c>
      <c r="I240" s="12" t="s">
        <v>78</v>
      </c>
      <c r="J240" s="12">
        <v>41</v>
      </c>
      <c r="K240" s="12">
        <v>40</v>
      </c>
      <c r="L240" s="12">
        <v>45</v>
      </c>
      <c r="M240" s="12">
        <v>54</v>
      </c>
      <c r="N240" s="12">
        <v>53</v>
      </c>
      <c r="O240" s="12">
        <v>48</v>
      </c>
      <c r="P240" s="12">
        <v>51</v>
      </c>
      <c r="Q240" s="12">
        <v>36</v>
      </c>
      <c r="R240" s="12">
        <v>44</v>
      </c>
      <c r="S240" s="12">
        <v>49</v>
      </c>
      <c r="T240" s="12">
        <v>38</v>
      </c>
      <c r="U240" s="12">
        <v>37</v>
      </c>
      <c r="V240" s="12">
        <v>45</v>
      </c>
      <c r="W240" s="12">
        <v>49</v>
      </c>
      <c r="X240" s="12">
        <v>52</v>
      </c>
      <c r="Y240" s="12">
        <v>59</v>
      </c>
      <c r="Z240" s="12">
        <v>67</v>
      </c>
      <c r="AA240" s="12">
        <v>66</v>
      </c>
      <c r="AB240" s="12">
        <v>42</v>
      </c>
      <c r="AC240" s="12">
        <v>31</v>
      </c>
      <c r="AD240" s="12">
        <v>48</v>
      </c>
      <c r="AE240" s="12">
        <v>56</v>
      </c>
      <c r="AF240" s="12">
        <v>38</v>
      </c>
      <c r="AG240" s="12">
        <v>42</v>
      </c>
      <c r="AH240" s="12">
        <v>42</v>
      </c>
      <c r="AI240" s="12">
        <v>39</v>
      </c>
      <c r="AJ240" s="12">
        <v>35</v>
      </c>
      <c r="AK240" s="12">
        <v>39</v>
      </c>
      <c r="AL240" s="12">
        <v>40</v>
      </c>
      <c r="AM240" s="12">
        <v>52</v>
      </c>
      <c r="AN240" s="12">
        <v>45</v>
      </c>
      <c r="AO240" s="12">
        <v>57</v>
      </c>
      <c r="AP240" s="12">
        <v>60</v>
      </c>
      <c r="AQ240" s="12">
        <v>64</v>
      </c>
      <c r="AR240" s="12">
        <v>66</v>
      </c>
      <c r="AS240" s="12">
        <v>56</v>
      </c>
      <c r="AT240" s="12">
        <v>40</v>
      </c>
      <c r="AU240" s="12">
        <v>47</v>
      </c>
      <c r="AV240" s="12">
        <v>68</v>
      </c>
      <c r="AW240" s="12">
        <v>52</v>
      </c>
      <c r="AX240" s="12">
        <v>30</v>
      </c>
      <c r="AY240" s="12">
        <v>52</v>
      </c>
      <c r="AZ240" s="12">
        <v>58</v>
      </c>
      <c r="BA240" s="12">
        <v>48</v>
      </c>
      <c r="BB240" s="12">
        <v>41</v>
      </c>
      <c r="BC240" s="12">
        <v>32</v>
      </c>
      <c r="BD240" s="12">
        <v>44</v>
      </c>
      <c r="BE240" s="12">
        <v>48</v>
      </c>
      <c r="BF240" s="12">
        <v>45</v>
      </c>
      <c r="BG240" s="12">
        <v>58</v>
      </c>
      <c r="BH240" s="12">
        <v>52</v>
      </c>
      <c r="BI240" s="12">
        <v>54</v>
      </c>
      <c r="BJ240" s="12">
        <v>42</v>
      </c>
      <c r="BK240" s="12" t="s">
        <v>78</v>
      </c>
      <c r="BL240" s="12">
        <v>48</v>
      </c>
      <c r="BM240" s="12">
        <v>40</v>
      </c>
      <c r="BN240" s="12">
        <v>51</v>
      </c>
      <c r="BO240" s="12">
        <v>67</v>
      </c>
      <c r="BP240" s="12">
        <v>73</v>
      </c>
      <c r="BQ240" s="12">
        <v>46</v>
      </c>
      <c r="BR240" s="12">
        <v>42</v>
      </c>
      <c r="BS240" s="12">
        <v>62</v>
      </c>
      <c r="BT240" s="12">
        <v>68</v>
      </c>
      <c r="BU240" s="12">
        <v>65</v>
      </c>
      <c r="BV240" s="12">
        <v>48</v>
      </c>
      <c r="BW240" s="12">
        <v>52</v>
      </c>
      <c r="BX240" s="12">
        <v>42</v>
      </c>
      <c r="BY240" s="12">
        <v>49</v>
      </c>
      <c r="BZ240" s="12">
        <v>47</v>
      </c>
      <c r="CA240" s="12">
        <v>41</v>
      </c>
      <c r="CB240" s="12">
        <v>54</v>
      </c>
      <c r="CC240" s="12">
        <v>56</v>
      </c>
      <c r="CD240" s="12">
        <v>50</v>
      </c>
      <c r="CE240" s="12">
        <v>49</v>
      </c>
      <c r="CF240" s="12">
        <v>43</v>
      </c>
      <c r="CG240" s="12">
        <v>44</v>
      </c>
      <c r="CH240" s="12">
        <v>33</v>
      </c>
      <c r="CI240" s="12">
        <v>59</v>
      </c>
      <c r="CJ240" s="12">
        <v>71</v>
      </c>
      <c r="CK240" s="12">
        <v>44</v>
      </c>
      <c r="CL240" s="12">
        <v>29</v>
      </c>
      <c r="CM240" s="12">
        <v>22</v>
      </c>
      <c r="CN240" s="12">
        <v>44</v>
      </c>
      <c r="CO240" s="12">
        <v>63</v>
      </c>
      <c r="CP240" s="12">
        <v>57</v>
      </c>
      <c r="CQ240" s="12">
        <v>38</v>
      </c>
      <c r="CR240" s="12">
        <v>49</v>
      </c>
      <c r="CS240" s="12">
        <v>48</v>
      </c>
      <c r="CT240" s="12">
        <v>57</v>
      </c>
      <c r="CU240" s="12">
        <v>56</v>
      </c>
      <c r="CV240" s="12">
        <v>74</v>
      </c>
      <c r="CW240" s="12">
        <v>71</v>
      </c>
      <c r="CX240" s="12">
        <v>69</v>
      </c>
      <c r="CY240" s="12">
        <v>57</v>
      </c>
      <c r="CZ240" s="12">
        <v>47</v>
      </c>
      <c r="DA240" s="12">
        <v>44</v>
      </c>
      <c r="DB240" s="12">
        <v>45</v>
      </c>
      <c r="DC240" s="12">
        <v>41</v>
      </c>
      <c r="DD240" s="12">
        <v>61</v>
      </c>
      <c r="DE240" s="12">
        <v>53</v>
      </c>
      <c r="DF240" s="12">
        <v>57</v>
      </c>
      <c r="DG240" s="12">
        <v>54</v>
      </c>
      <c r="DH240" s="12">
        <v>47</v>
      </c>
      <c r="DI240" s="12">
        <v>50</v>
      </c>
      <c r="DJ240" s="12" t="s">
        <v>78</v>
      </c>
      <c r="DK240" s="12">
        <v>50</v>
      </c>
      <c r="DL240" s="12">
        <v>62</v>
      </c>
      <c r="DM240" s="12">
        <v>66</v>
      </c>
      <c r="DN240" s="12">
        <v>67</v>
      </c>
      <c r="DO240" s="12">
        <v>63</v>
      </c>
      <c r="DP240" s="12">
        <v>78</v>
      </c>
      <c r="DQ240" s="12">
        <v>76</v>
      </c>
      <c r="DR240" s="12">
        <v>63</v>
      </c>
      <c r="DS240" s="12">
        <v>65</v>
      </c>
      <c r="DT240" s="12">
        <v>85</v>
      </c>
      <c r="DU240" s="12">
        <v>77</v>
      </c>
      <c r="DV240" s="12">
        <v>65</v>
      </c>
      <c r="DW240" s="12">
        <v>61</v>
      </c>
      <c r="DX240" s="12">
        <v>50</v>
      </c>
      <c r="DY240" s="12">
        <v>39</v>
      </c>
      <c r="DZ240" s="12">
        <v>43</v>
      </c>
      <c r="EA240" s="12">
        <v>65</v>
      </c>
      <c r="EB240" s="12">
        <v>75</v>
      </c>
      <c r="EC240" s="12">
        <v>78</v>
      </c>
      <c r="ED240" s="12">
        <v>83</v>
      </c>
      <c r="EE240" s="12">
        <v>82</v>
      </c>
      <c r="EF240" s="12">
        <v>42</v>
      </c>
      <c r="EG240" s="12">
        <v>34</v>
      </c>
      <c r="EH240" s="12">
        <v>23</v>
      </c>
      <c r="EI240" s="12">
        <v>56</v>
      </c>
      <c r="EJ240" s="12">
        <v>56</v>
      </c>
      <c r="EK240" s="12">
        <v>40</v>
      </c>
      <c r="EL240" s="12">
        <v>36</v>
      </c>
      <c r="EM240" s="12">
        <v>68</v>
      </c>
      <c r="EN240" s="12">
        <v>69</v>
      </c>
      <c r="EO240" s="12">
        <v>78</v>
      </c>
      <c r="EP240" s="12">
        <v>65</v>
      </c>
      <c r="EQ240" s="12">
        <v>64</v>
      </c>
      <c r="ER240" s="12">
        <v>50</v>
      </c>
      <c r="ES240" s="12">
        <v>68</v>
      </c>
      <c r="ET240" s="12">
        <v>51</v>
      </c>
      <c r="EU240" s="12">
        <v>78</v>
      </c>
      <c r="EV240" s="12">
        <v>65</v>
      </c>
      <c r="EW240" s="12">
        <v>53</v>
      </c>
      <c r="EX240" s="12">
        <v>46</v>
      </c>
      <c r="EY240" s="12">
        <v>48</v>
      </c>
      <c r="EZ240" s="12">
        <v>66</v>
      </c>
      <c r="FA240" s="12">
        <v>55</v>
      </c>
      <c r="FB240" s="12">
        <v>53</v>
      </c>
      <c r="FC240" s="12">
        <v>59</v>
      </c>
      <c r="FD240" s="12">
        <v>54</v>
      </c>
      <c r="FE240" s="12">
        <v>51</v>
      </c>
      <c r="FF240" s="12">
        <v>43</v>
      </c>
      <c r="FG240" s="12">
        <v>61</v>
      </c>
      <c r="FH240" s="12">
        <v>62</v>
      </c>
      <c r="FI240" s="12">
        <v>55</v>
      </c>
      <c r="FJ240" s="12">
        <v>62</v>
      </c>
      <c r="FK240" s="12">
        <v>58</v>
      </c>
      <c r="FL240" s="12">
        <v>60</v>
      </c>
      <c r="FM240" s="12">
        <v>97</v>
      </c>
      <c r="FN240" s="12">
        <v>77</v>
      </c>
      <c r="FO240" s="12">
        <v>42</v>
      </c>
      <c r="FP240" s="12">
        <v>30</v>
      </c>
      <c r="FQ240" s="12">
        <v>33</v>
      </c>
      <c r="FR240" s="12">
        <v>30</v>
      </c>
      <c r="FS240" s="12">
        <v>43</v>
      </c>
      <c r="FT240" s="12">
        <v>68</v>
      </c>
      <c r="FU240" s="12">
        <v>42</v>
      </c>
      <c r="FV240" s="12">
        <v>94</v>
      </c>
      <c r="FW240" s="12">
        <v>67</v>
      </c>
      <c r="FX240" s="12">
        <v>62</v>
      </c>
      <c r="FY240" s="12">
        <v>35</v>
      </c>
      <c r="FZ240" s="12">
        <v>43</v>
      </c>
      <c r="GA240" s="12">
        <v>28</v>
      </c>
      <c r="GB240" s="12">
        <v>30</v>
      </c>
      <c r="GC240" s="12">
        <v>48</v>
      </c>
      <c r="GD240" s="12">
        <v>51</v>
      </c>
      <c r="GE240" s="12">
        <v>57</v>
      </c>
      <c r="GF240" s="12">
        <v>75</v>
      </c>
      <c r="GG240" s="12">
        <v>80</v>
      </c>
      <c r="GH240" s="12">
        <v>73</v>
      </c>
      <c r="GI240" s="12">
        <v>83</v>
      </c>
      <c r="GJ240" s="12">
        <v>66</v>
      </c>
      <c r="GK240" s="12">
        <v>47</v>
      </c>
      <c r="GL240" s="12">
        <v>40</v>
      </c>
      <c r="GM240" s="12">
        <v>49</v>
      </c>
      <c r="GN240" s="12">
        <v>55</v>
      </c>
      <c r="GO240" s="12">
        <v>59</v>
      </c>
      <c r="GP240" s="12">
        <v>63</v>
      </c>
      <c r="GQ240" s="12">
        <v>31</v>
      </c>
      <c r="GR240" s="12">
        <v>24</v>
      </c>
      <c r="GS240" s="12">
        <v>47</v>
      </c>
      <c r="GT240" s="12">
        <v>25</v>
      </c>
      <c r="GU240" s="12">
        <v>52</v>
      </c>
      <c r="GV240" s="12">
        <v>48</v>
      </c>
      <c r="GW240" s="12">
        <v>48</v>
      </c>
      <c r="GX240" s="12">
        <v>57</v>
      </c>
      <c r="GY240" s="12">
        <v>44</v>
      </c>
      <c r="GZ240" s="12">
        <v>45</v>
      </c>
      <c r="HA240" s="12">
        <v>59</v>
      </c>
      <c r="HB240" s="12">
        <v>40</v>
      </c>
      <c r="HC240" s="12">
        <v>46</v>
      </c>
      <c r="HD240" s="12">
        <v>66</v>
      </c>
      <c r="HE240" s="12">
        <v>55</v>
      </c>
      <c r="HF240" s="12">
        <v>63</v>
      </c>
      <c r="HG240" s="12">
        <v>60</v>
      </c>
      <c r="HH240" s="12">
        <v>25</v>
      </c>
      <c r="HI240" s="12">
        <v>21</v>
      </c>
      <c r="HJ240" s="12">
        <v>26</v>
      </c>
      <c r="HK240" s="12" t="s">
        <v>78</v>
      </c>
      <c r="HL240" s="12">
        <v>23</v>
      </c>
      <c r="HM240" s="12">
        <v>27</v>
      </c>
      <c r="HN240" s="12">
        <v>31</v>
      </c>
      <c r="HO240" s="12">
        <v>26</v>
      </c>
      <c r="HP240" s="12">
        <v>14</v>
      </c>
      <c r="HQ240" s="12">
        <v>9</v>
      </c>
      <c r="HR240" s="12">
        <v>19</v>
      </c>
      <c r="HS240" s="12">
        <v>42</v>
      </c>
      <c r="HT240" s="12">
        <v>42</v>
      </c>
      <c r="HU240" s="12">
        <v>51</v>
      </c>
      <c r="HV240" s="12">
        <v>43</v>
      </c>
      <c r="HW240" s="12">
        <v>63</v>
      </c>
      <c r="HX240" s="12">
        <v>42</v>
      </c>
      <c r="HY240" s="12">
        <v>25</v>
      </c>
      <c r="HZ240" s="12">
        <v>18</v>
      </c>
      <c r="IA240" s="12">
        <v>32</v>
      </c>
      <c r="IB240" s="12">
        <v>33</v>
      </c>
      <c r="IC240" s="12">
        <v>47</v>
      </c>
      <c r="ID240" s="12">
        <v>33</v>
      </c>
      <c r="IE240" s="12">
        <v>17</v>
      </c>
      <c r="IF240" s="12">
        <v>25</v>
      </c>
      <c r="IG240" s="12">
        <v>36</v>
      </c>
      <c r="IH240" s="12">
        <v>33</v>
      </c>
      <c r="II240" s="12">
        <v>39</v>
      </c>
      <c r="IJ240" s="12">
        <v>44</v>
      </c>
      <c r="IK240" s="12">
        <v>37</v>
      </c>
      <c r="IL240" s="12">
        <v>23</v>
      </c>
      <c r="IM240" s="12">
        <v>20</v>
      </c>
      <c r="IN240" s="12">
        <v>41</v>
      </c>
      <c r="IO240" s="12">
        <v>26</v>
      </c>
      <c r="IP240" s="12">
        <v>33</v>
      </c>
      <c r="IQ240" s="17">
        <v>33</v>
      </c>
      <c r="IR240" s="26">
        <f t="shared" si="65"/>
        <v>97</v>
      </c>
    </row>
    <row r="241" spans="1:252" ht="12.75" customHeight="1" x14ac:dyDescent="0.2">
      <c r="A241" s="26">
        <v>2010</v>
      </c>
      <c r="B241" s="26">
        <v>340290006</v>
      </c>
      <c r="C241" s="88">
        <f>INDEX(Sites!$A:$N,MATCH($B241,Sites!$A:$A,0),2)</f>
        <v>40.064830000000001</v>
      </c>
      <c r="D241" s="26" t="str">
        <f>INDEX(Sites!$A:$N,MATCH($B241,Sites!$A:$A,0),4)</f>
        <v>NJ</v>
      </c>
      <c r="E241" s="26" t="str">
        <f>INDEX(Sites!$A:$N,MATCH($B241,Sites!$A:$A,0),10)</f>
        <v>41.0</v>
      </c>
      <c r="F241" s="148" t="str">
        <f>INDEX(Sites!$A:$N,MATCH($B241,Sites!$A:$A,0),6)</f>
        <v>Colliers Mills</v>
      </c>
      <c r="G241" s="18">
        <v>39</v>
      </c>
      <c r="H241" s="12">
        <v>36</v>
      </c>
      <c r="I241" s="12">
        <v>35</v>
      </c>
      <c r="J241" s="12">
        <v>45</v>
      </c>
      <c r="K241" s="12">
        <v>45</v>
      </c>
      <c r="L241" s="12">
        <v>49</v>
      </c>
      <c r="M241" s="12">
        <v>56</v>
      </c>
      <c r="N241" s="12">
        <v>52</v>
      </c>
      <c r="O241" s="12">
        <v>51</v>
      </c>
      <c r="P241" s="12">
        <v>43</v>
      </c>
      <c r="Q241" s="12">
        <v>52</v>
      </c>
      <c r="R241" s="12">
        <v>48</v>
      </c>
      <c r="S241" s="12" t="s">
        <v>78</v>
      </c>
      <c r="T241" s="12" t="s">
        <v>78</v>
      </c>
      <c r="U241" s="12" t="s">
        <v>78</v>
      </c>
      <c r="V241" s="12">
        <v>45</v>
      </c>
      <c r="W241" s="12">
        <v>48</v>
      </c>
      <c r="X241" s="12">
        <v>54</v>
      </c>
      <c r="Y241" s="12">
        <v>59</v>
      </c>
      <c r="Z241" s="12">
        <v>69</v>
      </c>
      <c r="AA241" s="12">
        <v>69</v>
      </c>
      <c r="AB241" s="12">
        <v>43</v>
      </c>
      <c r="AC241" s="12">
        <v>36</v>
      </c>
      <c r="AD241" s="12">
        <v>51</v>
      </c>
      <c r="AE241" s="12">
        <v>57</v>
      </c>
      <c r="AF241" s="12">
        <v>42</v>
      </c>
      <c r="AG241" s="12">
        <v>44</v>
      </c>
      <c r="AH241" s="12">
        <v>45</v>
      </c>
      <c r="AI241" s="12">
        <v>45</v>
      </c>
      <c r="AJ241" s="12">
        <v>30</v>
      </c>
      <c r="AK241" s="12">
        <v>36</v>
      </c>
      <c r="AL241" s="12">
        <v>35</v>
      </c>
      <c r="AM241" s="12">
        <v>50</v>
      </c>
      <c r="AN241" s="12">
        <v>44</v>
      </c>
      <c r="AO241" s="12">
        <v>57</v>
      </c>
      <c r="AP241" s="12">
        <v>63</v>
      </c>
      <c r="AQ241" s="12">
        <v>69</v>
      </c>
      <c r="AR241" s="12">
        <v>73</v>
      </c>
      <c r="AS241" s="12">
        <v>59</v>
      </c>
      <c r="AT241" s="12">
        <v>39</v>
      </c>
      <c r="AU241" s="12">
        <v>47</v>
      </c>
      <c r="AV241" s="12">
        <v>69</v>
      </c>
      <c r="AW241" s="12">
        <v>54</v>
      </c>
      <c r="AX241" s="12">
        <v>41</v>
      </c>
      <c r="AY241" s="12">
        <v>53</v>
      </c>
      <c r="AZ241" s="12">
        <v>57</v>
      </c>
      <c r="BA241" s="12">
        <v>51</v>
      </c>
      <c r="BB241" s="12">
        <v>42</v>
      </c>
      <c r="BC241" s="12">
        <v>31</v>
      </c>
      <c r="BD241" s="12">
        <v>44</v>
      </c>
      <c r="BE241" s="12">
        <v>48</v>
      </c>
      <c r="BF241" s="12">
        <v>55</v>
      </c>
      <c r="BG241" s="12">
        <v>57</v>
      </c>
      <c r="BH241" s="12">
        <v>52</v>
      </c>
      <c r="BI241" s="12">
        <v>54</v>
      </c>
      <c r="BJ241" s="12">
        <v>50</v>
      </c>
      <c r="BK241" s="12">
        <v>44</v>
      </c>
      <c r="BL241" s="12">
        <v>50</v>
      </c>
      <c r="BM241" s="12">
        <v>40</v>
      </c>
      <c r="BN241" s="12">
        <v>53</v>
      </c>
      <c r="BO241" s="12">
        <v>71</v>
      </c>
      <c r="BP241" s="12">
        <v>72</v>
      </c>
      <c r="BQ241" s="12">
        <v>55</v>
      </c>
      <c r="BR241" s="12">
        <v>47</v>
      </c>
      <c r="BS241" s="12">
        <v>66</v>
      </c>
      <c r="BT241" s="12">
        <v>66</v>
      </c>
      <c r="BU241" s="12" t="s">
        <v>78</v>
      </c>
      <c r="BV241" s="12">
        <v>47</v>
      </c>
      <c r="BW241" s="12">
        <v>55</v>
      </c>
      <c r="BX241" s="12">
        <v>44</v>
      </c>
      <c r="BY241" s="12">
        <v>52</v>
      </c>
      <c r="BZ241" s="12">
        <v>44</v>
      </c>
      <c r="CA241" s="12">
        <v>46</v>
      </c>
      <c r="CB241" s="12">
        <v>50</v>
      </c>
      <c r="CC241" s="12">
        <v>57</v>
      </c>
      <c r="CD241" s="12">
        <v>50</v>
      </c>
      <c r="CE241" s="12">
        <v>42</v>
      </c>
      <c r="CF241" s="12">
        <v>47</v>
      </c>
      <c r="CG241" s="12">
        <v>46</v>
      </c>
      <c r="CH241" s="12">
        <v>35</v>
      </c>
      <c r="CI241" s="12">
        <v>53</v>
      </c>
      <c r="CJ241" s="12">
        <v>72</v>
      </c>
      <c r="CK241" s="12">
        <v>47</v>
      </c>
      <c r="CL241" s="12">
        <v>34</v>
      </c>
      <c r="CM241" s="12">
        <v>28</v>
      </c>
      <c r="CN241" s="12">
        <v>39</v>
      </c>
      <c r="CO241" s="12">
        <v>65</v>
      </c>
      <c r="CP241" s="12">
        <v>39</v>
      </c>
      <c r="CQ241" s="12">
        <v>35</v>
      </c>
      <c r="CR241" s="12">
        <v>46</v>
      </c>
      <c r="CS241" s="12">
        <v>50</v>
      </c>
      <c r="CT241" s="12">
        <v>63</v>
      </c>
      <c r="CU241" s="12">
        <v>51</v>
      </c>
      <c r="CV241" s="12">
        <v>67</v>
      </c>
      <c r="CW241" s="12">
        <v>80</v>
      </c>
      <c r="CX241" s="12">
        <v>75</v>
      </c>
      <c r="CY241" s="12">
        <v>68</v>
      </c>
      <c r="CZ241" s="12">
        <v>47</v>
      </c>
      <c r="DA241" s="12">
        <v>44</v>
      </c>
      <c r="DB241" s="12">
        <v>43</v>
      </c>
      <c r="DC241" s="12">
        <v>47</v>
      </c>
      <c r="DD241" s="12">
        <v>54</v>
      </c>
      <c r="DE241" s="12">
        <v>47</v>
      </c>
      <c r="DF241" s="12">
        <v>55</v>
      </c>
      <c r="DG241" s="12">
        <v>54</v>
      </c>
      <c r="DH241" s="12">
        <v>49</v>
      </c>
      <c r="DI241" s="12">
        <v>46</v>
      </c>
      <c r="DJ241" s="12">
        <v>39</v>
      </c>
      <c r="DK241" s="12">
        <v>45</v>
      </c>
      <c r="DL241" s="12">
        <v>54</v>
      </c>
      <c r="DM241" s="12">
        <v>67</v>
      </c>
      <c r="DN241" s="12">
        <v>69</v>
      </c>
      <c r="DO241" s="12">
        <v>65</v>
      </c>
      <c r="DP241" s="12">
        <v>72</v>
      </c>
      <c r="DQ241" s="12">
        <v>71</v>
      </c>
      <c r="DR241" s="12">
        <v>72</v>
      </c>
      <c r="DS241" s="12">
        <v>61</v>
      </c>
      <c r="DT241" s="12">
        <v>87</v>
      </c>
      <c r="DU241" s="12">
        <v>76</v>
      </c>
      <c r="DV241" s="12">
        <v>77</v>
      </c>
      <c r="DW241" s="12">
        <v>66</v>
      </c>
      <c r="DX241" s="12">
        <v>54</v>
      </c>
      <c r="DY241" s="12">
        <v>40</v>
      </c>
      <c r="DZ241" s="12">
        <v>47</v>
      </c>
      <c r="EA241" s="12">
        <v>58</v>
      </c>
      <c r="EB241" s="12">
        <v>80</v>
      </c>
      <c r="EC241" s="12">
        <v>77</v>
      </c>
      <c r="ED241" s="12">
        <v>78</v>
      </c>
      <c r="EE241" s="12">
        <v>89</v>
      </c>
      <c r="EF241" s="12">
        <v>43</v>
      </c>
      <c r="EG241" s="12">
        <v>20</v>
      </c>
      <c r="EH241" s="12">
        <v>30</v>
      </c>
      <c r="EI241" s="12">
        <v>54</v>
      </c>
      <c r="EJ241" s="12">
        <v>61</v>
      </c>
      <c r="EK241" s="12">
        <v>30</v>
      </c>
      <c r="EL241" s="12">
        <v>38</v>
      </c>
      <c r="EM241" s="12">
        <v>63</v>
      </c>
      <c r="EN241" s="12">
        <v>63</v>
      </c>
      <c r="EO241" s="12">
        <v>80</v>
      </c>
      <c r="EP241" s="12">
        <v>64</v>
      </c>
      <c r="EQ241" s="12">
        <v>63</v>
      </c>
      <c r="ER241" s="12" t="s">
        <v>78</v>
      </c>
      <c r="ES241" s="12">
        <v>78</v>
      </c>
      <c r="ET241" s="12">
        <v>51</v>
      </c>
      <c r="EU241" s="12">
        <v>65</v>
      </c>
      <c r="EV241" s="12">
        <v>64</v>
      </c>
      <c r="EW241" s="12" t="s">
        <v>78</v>
      </c>
      <c r="EX241" s="12" t="s">
        <v>78</v>
      </c>
      <c r="EY241" s="12">
        <v>69</v>
      </c>
      <c r="EZ241" s="12">
        <v>52</v>
      </c>
      <c r="FA241" s="12">
        <v>50</v>
      </c>
      <c r="FB241" s="12">
        <v>49</v>
      </c>
      <c r="FC241" s="12">
        <v>59</v>
      </c>
      <c r="FD241" s="12">
        <v>46</v>
      </c>
      <c r="FE241" s="12">
        <v>45</v>
      </c>
      <c r="FF241" s="12">
        <v>41</v>
      </c>
      <c r="FG241" s="12">
        <v>50</v>
      </c>
      <c r="FH241" s="12">
        <v>69</v>
      </c>
      <c r="FI241" s="12">
        <v>59</v>
      </c>
      <c r="FJ241" s="12">
        <v>55</v>
      </c>
      <c r="FK241" s="12">
        <v>53</v>
      </c>
      <c r="FL241" s="12">
        <v>64</v>
      </c>
      <c r="FM241" s="12">
        <v>78</v>
      </c>
      <c r="FN241" s="12">
        <v>81</v>
      </c>
      <c r="FO241" s="12">
        <v>36</v>
      </c>
      <c r="FP241" s="12">
        <v>27</v>
      </c>
      <c r="FQ241" s="12">
        <v>30</v>
      </c>
      <c r="FR241" s="12">
        <v>33</v>
      </c>
      <c r="FS241" s="12">
        <v>46</v>
      </c>
      <c r="FT241" s="12">
        <v>80</v>
      </c>
      <c r="FU241" s="12">
        <v>46</v>
      </c>
      <c r="FV241" s="12">
        <v>94</v>
      </c>
      <c r="FW241" s="12">
        <v>69</v>
      </c>
      <c r="FX241" s="12">
        <v>62</v>
      </c>
      <c r="FY241" s="12">
        <v>33</v>
      </c>
      <c r="FZ241" s="12">
        <v>34</v>
      </c>
      <c r="GA241" s="12">
        <v>24</v>
      </c>
      <c r="GB241" s="12">
        <v>22</v>
      </c>
      <c r="GC241" s="12">
        <v>52</v>
      </c>
      <c r="GD241" s="12">
        <v>46</v>
      </c>
      <c r="GE241" s="12">
        <v>53</v>
      </c>
      <c r="GF241" s="12">
        <v>63</v>
      </c>
      <c r="GG241" s="12">
        <v>80</v>
      </c>
      <c r="GH241" s="12">
        <v>71</v>
      </c>
      <c r="GI241" s="12">
        <v>94</v>
      </c>
      <c r="GJ241" s="12">
        <v>67</v>
      </c>
      <c r="GK241" s="12">
        <v>40</v>
      </c>
      <c r="GL241" s="12">
        <v>43</v>
      </c>
      <c r="GM241" s="12">
        <v>51</v>
      </c>
      <c r="GN241" s="12">
        <v>56</v>
      </c>
      <c r="GO241" s="12">
        <v>59</v>
      </c>
      <c r="GP241" s="12">
        <v>71</v>
      </c>
      <c r="GQ241" s="12">
        <v>31</v>
      </c>
      <c r="GR241" s="12">
        <v>26</v>
      </c>
      <c r="GS241" s="12">
        <v>47</v>
      </c>
      <c r="GT241" s="12">
        <v>24</v>
      </c>
      <c r="GU241" s="12">
        <v>50</v>
      </c>
      <c r="GV241" s="12">
        <v>49</v>
      </c>
      <c r="GW241" s="12">
        <v>44</v>
      </c>
      <c r="GX241" s="12" t="s">
        <v>78</v>
      </c>
      <c r="GY241" s="12" t="s">
        <v>78</v>
      </c>
      <c r="GZ241" s="12">
        <v>33</v>
      </c>
      <c r="HA241" s="12">
        <v>56</v>
      </c>
      <c r="HB241" s="12">
        <v>38</v>
      </c>
      <c r="HC241" s="12">
        <v>41</v>
      </c>
      <c r="HD241" s="12">
        <v>66</v>
      </c>
      <c r="HE241" s="12">
        <v>51</v>
      </c>
      <c r="HF241" s="12">
        <v>61</v>
      </c>
      <c r="HG241" s="12">
        <v>68</v>
      </c>
      <c r="HH241" s="12">
        <v>34</v>
      </c>
      <c r="HI241" s="12">
        <v>21</v>
      </c>
      <c r="HJ241" s="12">
        <v>26</v>
      </c>
      <c r="HK241" s="12">
        <v>33</v>
      </c>
      <c r="HL241" s="12" t="s">
        <v>78</v>
      </c>
      <c r="HM241" s="12">
        <v>34</v>
      </c>
      <c r="HN241" s="12">
        <v>30</v>
      </c>
      <c r="HO241" s="12">
        <v>24</v>
      </c>
      <c r="HP241" s="12">
        <v>19</v>
      </c>
      <c r="HQ241" s="12">
        <v>8</v>
      </c>
      <c r="HR241" s="12">
        <v>19</v>
      </c>
      <c r="HS241" s="12">
        <v>41</v>
      </c>
      <c r="HT241" s="12">
        <v>39</v>
      </c>
      <c r="HU241" s="12">
        <v>47</v>
      </c>
      <c r="HV241" s="12">
        <v>45</v>
      </c>
      <c r="HW241" s="12">
        <v>61</v>
      </c>
      <c r="HX241" s="12">
        <v>41</v>
      </c>
      <c r="HY241" s="12">
        <v>27</v>
      </c>
      <c r="HZ241" s="12">
        <v>30</v>
      </c>
      <c r="IA241" s="12">
        <v>33</v>
      </c>
      <c r="IB241" s="12">
        <v>34</v>
      </c>
      <c r="IC241" s="12">
        <v>47</v>
      </c>
      <c r="ID241" s="12">
        <v>31</v>
      </c>
      <c r="IE241" s="12">
        <v>28</v>
      </c>
      <c r="IF241" s="12">
        <v>28</v>
      </c>
      <c r="IG241" s="12">
        <v>35</v>
      </c>
      <c r="IH241" s="12">
        <v>32</v>
      </c>
      <c r="II241" s="12">
        <v>37</v>
      </c>
      <c r="IJ241" s="12">
        <v>44</v>
      </c>
      <c r="IK241" s="12">
        <v>38</v>
      </c>
      <c r="IL241" s="12">
        <v>25</v>
      </c>
      <c r="IM241" s="12">
        <v>22</v>
      </c>
      <c r="IN241" s="12">
        <v>42</v>
      </c>
      <c r="IO241" s="12">
        <v>29</v>
      </c>
      <c r="IP241" s="12">
        <v>32</v>
      </c>
      <c r="IQ241" s="17">
        <v>35</v>
      </c>
      <c r="IR241" s="26">
        <f t="shared" si="65"/>
        <v>94</v>
      </c>
    </row>
    <row r="242" spans="1:252" ht="12.75" customHeight="1" x14ac:dyDescent="0.2">
      <c r="A242" s="26">
        <v>2010</v>
      </c>
      <c r="B242" s="26">
        <v>340110007</v>
      </c>
      <c r="C242" s="88">
        <f>INDEX(Sites!$A:$N,MATCH($B242,Sites!$A:$A,0),2)</f>
        <v>39.422272999999997</v>
      </c>
      <c r="D242" s="26" t="str">
        <f>INDEX(Sites!$A:$N,MATCH($B242,Sites!$A:$A,0),4)</f>
        <v>NJ</v>
      </c>
      <c r="E242" s="26" t="str">
        <f>INDEX(Sites!$A:$N,MATCH($B242,Sites!$A:$A,0),10)</f>
        <v>22.0</v>
      </c>
      <c r="F242" s="148" t="str">
        <f>INDEX(Sites!$A:$N,MATCH($B242,Sites!$A:$A,0),6)</f>
        <v>Millville</v>
      </c>
      <c r="G242" s="18">
        <v>35</v>
      </c>
      <c r="H242" s="12">
        <v>34</v>
      </c>
      <c r="I242" s="12">
        <v>34</v>
      </c>
      <c r="J242" s="12">
        <v>38</v>
      </c>
      <c r="K242" s="12">
        <v>36</v>
      </c>
      <c r="L242" s="12">
        <v>42</v>
      </c>
      <c r="M242" s="12">
        <v>51</v>
      </c>
      <c r="N242" s="12">
        <v>48</v>
      </c>
      <c r="O242" s="12">
        <v>48</v>
      </c>
      <c r="P242" s="12">
        <v>59</v>
      </c>
      <c r="Q242" s="12">
        <v>54</v>
      </c>
      <c r="R242" s="12">
        <v>49</v>
      </c>
      <c r="S242" s="12">
        <v>51</v>
      </c>
      <c r="T242" s="12">
        <v>43</v>
      </c>
      <c r="U242" s="12">
        <v>35</v>
      </c>
      <c r="V242" s="12">
        <v>38</v>
      </c>
      <c r="W242" s="12">
        <v>46</v>
      </c>
      <c r="X242" s="12">
        <v>50</v>
      </c>
      <c r="Y242" s="12">
        <v>57</v>
      </c>
      <c r="Z242" s="12">
        <v>67</v>
      </c>
      <c r="AA242" s="12">
        <v>65</v>
      </c>
      <c r="AB242" s="12">
        <v>40</v>
      </c>
      <c r="AC242" s="12">
        <v>29</v>
      </c>
      <c r="AD242" s="12">
        <v>44</v>
      </c>
      <c r="AE242" s="12">
        <v>55</v>
      </c>
      <c r="AF242" s="12">
        <v>33</v>
      </c>
      <c r="AG242" s="12">
        <v>44</v>
      </c>
      <c r="AH242" s="12">
        <v>45</v>
      </c>
      <c r="AI242" s="12">
        <v>42</v>
      </c>
      <c r="AJ242" s="12">
        <v>36</v>
      </c>
      <c r="AK242" s="12">
        <v>37</v>
      </c>
      <c r="AL242" s="12">
        <v>41</v>
      </c>
      <c r="AM242" s="12">
        <v>47</v>
      </c>
      <c r="AN242" s="12">
        <v>40</v>
      </c>
      <c r="AO242" s="12">
        <v>56</v>
      </c>
      <c r="AP242" s="12">
        <v>58</v>
      </c>
      <c r="AQ242" s="12">
        <v>58</v>
      </c>
      <c r="AR242" s="12">
        <v>59</v>
      </c>
      <c r="AS242" s="12">
        <v>51</v>
      </c>
      <c r="AT242" s="12">
        <v>37</v>
      </c>
      <c r="AU242" s="12">
        <v>47</v>
      </c>
      <c r="AV242" s="12">
        <v>64</v>
      </c>
      <c r="AW242" s="12">
        <v>51</v>
      </c>
      <c r="AX242" s="12">
        <v>32</v>
      </c>
      <c r="AY242" s="12">
        <v>50</v>
      </c>
      <c r="AZ242" s="12">
        <v>57</v>
      </c>
      <c r="BA242" s="12">
        <v>57</v>
      </c>
      <c r="BB242" s="12">
        <v>40</v>
      </c>
      <c r="BC242" s="12">
        <v>32</v>
      </c>
      <c r="BD242" s="12">
        <v>42</v>
      </c>
      <c r="BE242" s="12">
        <v>48</v>
      </c>
      <c r="BF242" s="12">
        <v>44</v>
      </c>
      <c r="BG242" s="12">
        <v>56</v>
      </c>
      <c r="BH242" s="12">
        <v>48</v>
      </c>
      <c r="BI242" s="12">
        <v>52</v>
      </c>
      <c r="BJ242" s="12">
        <v>46</v>
      </c>
      <c r="BK242" s="12">
        <v>35</v>
      </c>
      <c r="BL242" s="12" t="s">
        <v>78</v>
      </c>
      <c r="BM242" s="12">
        <v>39</v>
      </c>
      <c r="BN242" s="12">
        <v>51</v>
      </c>
      <c r="BO242" s="12">
        <v>66</v>
      </c>
      <c r="BP242" s="12">
        <v>72</v>
      </c>
      <c r="BQ242" s="12">
        <v>39</v>
      </c>
      <c r="BR242" s="12">
        <v>35</v>
      </c>
      <c r="BS242" s="12">
        <v>62</v>
      </c>
      <c r="BT242" s="12">
        <v>68</v>
      </c>
      <c r="BU242" s="12">
        <v>67</v>
      </c>
      <c r="BV242" s="12">
        <v>47</v>
      </c>
      <c r="BW242" s="12">
        <v>55</v>
      </c>
      <c r="BX242" s="12">
        <v>43</v>
      </c>
      <c r="BY242" s="12">
        <v>47</v>
      </c>
      <c r="BZ242" s="12">
        <v>44</v>
      </c>
      <c r="CA242" s="12">
        <v>40</v>
      </c>
      <c r="CB242" s="12">
        <v>51</v>
      </c>
      <c r="CC242" s="12">
        <v>47</v>
      </c>
      <c r="CD242" s="12">
        <v>52</v>
      </c>
      <c r="CE242" s="12">
        <v>50</v>
      </c>
      <c r="CF242" s="12">
        <v>47</v>
      </c>
      <c r="CG242" s="12">
        <v>46</v>
      </c>
      <c r="CH242" s="12">
        <v>34</v>
      </c>
      <c r="CI242" s="12">
        <v>52</v>
      </c>
      <c r="CJ242" s="12">
        <v>69</v>
      </c>
      <c r="CK242" s="12">
        <v>43</v>
      </c>
      <c r="CL242" s="12">
        <v>30</v>
      </c>
      <c r="CM242" s="12">
        <v>23</v>
      </c>
      <c r="CN242" s="12">
        <v>37</v>
      </c>
      <c r="CO242" s="12">
        <v>76</v>
      </c>
      <c r="CP242" s="12">
        <v>44</v>
      </c>
      <c r="CQ242" s="12">
        <v>35</v>
      </c>
      <c r="CR242" s="12">
        <v>41</v>
      </c>
      <c r="CS242" s="12">
        <v>53</v>
      </c>
      <c r="CT242" s="12">
        <v>62</v>
      </c>
      <c r="CU242" s="12">
        <v>56</v>
      </c>
      <c r="CV242" s="12">
        <v>64</v>
      </c>
      <c r="CW242" s="12">
        <v>74</v>
      </c>
      <c r="CX242" s="12">
        <v>67</v>
      </c>
      <c r="CY242" s="12">
        <v>63</v>
      </c>
      <c r="CZ242" s="12">
        <v>51</v>
      </c>
      <c r="DA242" s="12">
        <v>42</v>
      </c>
      <c r="DB242" s="12">
        <v>45</v>
      </c>
      <c r="DC242" s="12">
        <v>45</v>
      </c>
      <c r="DD242" s="12">
        <v>59</v>
      </c>
      <c r="DE242" s="12">
        <v>49</v>
      </c>
      <c r="DF242" s="12">
        <v>55</v>
      </c>
      <c r="DG242" s="12">
        <v>61</v>
      </c>
      <c r="DH242" s="12">
        <v>49</v>
      </c>
      <c r="DI242" s="12">
        <v>40</v>
      </c>
      <c r="DJ242" s="12">
        <v>43</v>
      </c>
      <c r="DK242" s="12">
        <v>51</v>
      </c>
      <c r="DL242" s="12">
        <v>54</v>
      </c>
      <c r="DM242" s="12">
        <v>66</v>
      </c>
      <c r="DN242" s="12">
        <v>67</v>
      </c>
      <c r="DO242" s="12" t="s">
        <v>78</v>
      </c>
      <c r="DP242" s="12" t="s">
        <v>78</v>
      </c>
      <c r="DQ242" s="12" t="s">
        <v>78</v>
      </c>
      <c r="DR242" s="12">
        <v>63</v>
      </c>
      <c r="DS242" s="12">
        <v>66</v>
      </c>
      <c r="DT242" s="12">
        <v>75</v>
      </c>
      <c r="DU242" s="12">
        <v>68</v>
      </c>
      <c r="DV242" s="12">
        <v>55</v>
      </c>
      <c r="DW242" s="12">
        <v>59</v>
      </c>
      <c r="DX242" s="12">
        <v>48</v>
      </c>
      <c r="DY242" s="12">
        <v>39</v>
      </c>
      <c r="DZ242" s="12">
        <v>42</v>
      </c>
      <c r="EA242" s="12">
        <v>56</v>
      </c>
      <c r="EB242" s="12">
        <v>68</v>
      </c>
      <c r="EC242" s="12">
        <v>82</v>
      </c>
      <c r="ED242" s="12">
        <v>76</v>
      </c>
      <c r="EE242" s="12">
        <v>83</v>
      </c>
      <c r="EF242" s="12">
        <v>38</v>
      </c>
      <c r="EG242" s="12">
        <v>22</v>
      </c>
      <c r="EH242" s="12">
        <v>21</v>
      </c>
      <c r="EI242" s="12">
        <v>55</v>
      </c>
      <c r="EJ242" s="12">
        <v>49</v>
      </c>
      <c r="EK242" s="12">
        <v>35</v>
      </c>
      <c r="EL242" s="12">
        <v>31</v>
      </c>
      <c r="EM242" s="12">
        <v>57</v>
      </c>
      <c r="EN242" s="12">
        <v>56</v>
      </c>
      <c r="EO242" s="12">
        <v>63</v>
      </c>
      <c r="EP242" s="12">
        <v>60</v>
      </c>
      <c r="EQ242" s="12">
        <v>51</v>
      </c>
      <c r="ER242" s="12">
        <v>50</v>
      </c>
      <c r="ES242" s="12">
        <v>53</v>
      </c>
      <c r="ET242" s="12">
        <v>51</v>
      </c>
      <c r="EU242" s="12">
        <v>60</v>
      </c>
      <c r="EV242" s="12">
        <v>60</v>
      </c>
      <c r="EW242" s="12" t="s">
        <v>78</v>
      </c>
      <c r="EX242" s="12" t="s">
        <v>78</v>
      </c>
      <c r="EY242" s="12">
        <v>45</v>
      </c>
      <c r="EZ242" s="12">
        <v>42</v>
      </c>
      <c r="FA242" s="12">
        <v>55</v>
      </c>
      <c r="FB242" s="12">
        <v>48</v>
      </c>
      <c r="FC242" s="12">
        <v>55</v>
      </c>
      <c r="FD242" s="12">
        <v>45</v>
      </c>
      <c r="FE242" s="12">
        <v>40</v>
      </c>
      <c r="FF242" s="12">
        <v>39</v>
      </c>
      <c r="FG242" s="12">
        <v>49</v>
      </c>
      <c r="FH242" s="12">
        <v>64</v>
      </c>
      <c r="FI242" s="12">
        <v>54</v>
      </c>
      <c r="FJ242" s="12">
        <v>51</v>
      </c>
      <c r="FK242" s="12">
        <v>56</v>
      </c>
      <c r="FL242" s="12">
        <v>54</v>
      </c>
      <c r="FM242" s="12">
        <v>71</v>
      </c>
      <c r="FN242" s="12">
        <v>64</v>
      </c>
      <c r="FO242" s="12">
        <v>37</v>
      </c>
      <c r="FP242" s="12">
        <v>28</v>
      </c>
      <c r="FQ242" s="12">
        <v>28</v>
      </c>
      <c r="FR242" s="12">
        <v>31</v>
      </c>
      <c r="FS242" s="12">
        <v>40</v>
      </c>
      <c r="FT242" s="12">
        <v>66</v>
      </c>
      <c r="FU242" s="12">
        <v>37</v>
      </c>
      <c r="FV242" s="12">
        <v>77</v>
      </c>
      <c r="FW242" s="12">
        <v>66</v>
      </c>
      <c r="FX242" s="12">
        <v>53</v>
      </c>
      <c r="FY242" s="12">
        <v>33</v>
      </c>
      <c r="FZ242" s="12">
        <v>42</v>
      </c>
      <c r="GA242" s="12">
        <v>24</v>
      </c>
      <c r="GB242" s="12">
        <v>27</v>
      </c>
      <c r="GC242" s="12">
        <v>48</v>
      </c>
      <c r="GD242" s="12">
        <v>46</v>
      </c>
      <c r="GE242" s="12">
        <v>56</v>
      </c>
      <c r="GF242" s="12">
        <v>68</v>
      </c>
      <c r="GG242" s="12">
        <v>79</v>
      </c>
      <c r="GH242" s="12">
        <v>66</v>
      </c>
      <c r="GI242" s="12">
        <v>72</v>
      </c>
      <c r="GJ242" s="12">
        <v>58</v>
      </c>
      <c r="GK242" s="12">
        <v>49</v>
      </c>
      <c r="GL242" s="12">
        <v>43</v>
      </c>
      <c r="GM242" s="12">
        <v>50</v>
      </c>
      <c r="GN242" s="12">
        <v>53</v>
      </c>
      <c r="GO242" s="12">
        <v>50</v>
      </c>
      <c r="GP242" s="12">
        <v>58</v>
      </c>
      <c r="GQ242" s="12">
        <v>31</v>
      </c>
      <c r="GR242" s="12">
        <v>23</v>
      </c>
      <c r="GS242" s="12">
        <v>42</v>
      </c>
      <c r="GT242" s="12">
        <v>24</v>
      </c>
      <c r="GU242" s="12">
        <v>45</v>
      </c>
      <c r="GV242" s="12">
        <v>46</v>
      </c>
      <c r="GW242" s="12" t="s">
        <v>78</v>
      </c>
      <c r="GX242" s="12">
        <v>52</v>
      </c>
      <c r="GY242" s="12">
        <v>41</v>
      </c>
      <c r="GZ242" s="12">
        <v>44</v>
      </c>
      <c r="HA242" s="12">
        <v>50</v>
      </c>
      <c r="HB242" s="12">
        <v>36</v>
      </c>
      <c r="HC242" s="12">
        <v>45</v>
      </c>
      <c r="HD242" s="12">
        <v>57</v>
      </c>
      <c r="HE242" s="12">
        <v>47</v>
      </c>
      <c r="HF242" s="12">
        <v>60</v>
      </c>
      <c r="HG242" s="12">
        <v>55</v>
      </c>
      <c r="HH242" s="12">
        <v>33</v>
      </c>
      <c r="HI242" s="12">
        <v>20</v>
      </c>
      <c r="HJ242" s="12">
        <v>22</v>
      </c>
      <c r="HK242" s="12">
        <v>21</v>
      </c>
      <c r="HL242" s="12">
        <v>21</v>
      </c>
      <c r="HM242" s="12">
        <v>26</v>
      </c>
      <c r="HN242" s="12">
        <v>28</v>
      </c>
      <c r="HO242" s="12">
        <v>20</v>
      </c>
      <c r="HP242" s="12">
        <v>14</v>
      </c>
      <c r="HQ242" s="12">
        <v>8</v>
      </c>
      <c r="HR242" s="12">
        <v>18</v>
      </c>
      <c r="HS242" s="12">
        <v>39</v>
      </c>
      <c r="HT242" s="12">
        <v>38</v>
      </c>
      <c r="HU242" s="12">
        <v>46</v>
      </c>
      <c r="HV242" s="12">
        <v>41</v>
      </c>
      <c r="HW242" s="12">
        <v>57</v>
      </c>
      <c r="HX242" s="12">
        <v>45</v>
      </c>
      <c r="HY242" s="12">
        <v>30</v>
      </c>
      <c r="HZ242" s="12">
        <v>19</v>
      </c>
      <c r="IA242" s="12">
        <v>30</v>
      </c>
      <c r="IB242" s="12">
        <v>30</v>
      </c>
      <c r="IC242" s="12">
        <v>44</v>
      </c>
      <c r="ID242" s="12">
        <v>27</v>
      </c>
      <c r="IE242" s="12">
        <v>16</v>
      </c>
      <c r="IF242" s="12">
        <v>13</v>
      </c>
      <c r="IG242" s="12">
        <v>30</v>
      </c>
      <c r="IH242" s="12">
        <v>28</v>
      </c>
      <c r="II242" s="12">
        <v>36</v>
      </c>
      <c r="IJ242" s="12">
        <v>44</v>
      </c>
      <c r="IK242" s="12">
        <v>34</v>
      </c>
      <c r="IL242" s="12">
        <v>22</v>
      </c>
      <c r="IM242" s="12">
        <v>18</v>
      </c>
      <c r="IN242" s="12">
        <v>32</v>
      </c>
      <c r="IO242" s="12">
        <v>21</v>
      </c>
      <c r="IP242" s="12">
        <v>31</v>
      </c>
      <c r="IQ242" s="17">
        <v>34</v>
      </c>
      <c r="IR242" s="26">
        <f t="shared" si="65"/>
        <v>83</v>
      </c>
    </row>
    <row r="243" spans="1:252" ht="12.75" customHeight="1" x14ac:dyDescent="0.2">
      <c r="A243" s="26">
        <v>2010</v>
      </c>
      <c r="B243" s="26">
        <v>340210005</v>
      </c>
      <c r="C243" s="88">
        <f>INDEX(Sites!$A:$N,MATCH($B243,Sites!$A:$A,0),2)</f>
        <v>40.283092000000003</v>
      </c>
      <c r="D243" s="26" t="str">
        <f>INDEX(Sites!$A:$N,MATCH($B243,Sites!$A:$A,0),4)</f>
        <v>NJ</v>
      </c>
      <c r="E243" s="26" t="str">
        <f>INDEX(Sites!$A:$N,MATCH($B243,Sites!$A:$A,0),10)</f>
        <v>30.0</v>
      </c>
      <c r="F243" s="148" t="str">
        <f>INDEX(Sites!$A:$N,MATCH($B243,Sites!$A:$A,0),6)</f>
        <v>Rider University</v>
      </c>
      <c r="G243" s="18" t="s">
        <v>78</v>
      </c>
      <c r="H243" s="12" t="s">
        <v>78</v>
      </c>
      <c r="I243" s="12">
        <v>37</v>
      </c>
      <c r="J243" s="12">
        <v>45</v>
      </c>
      <c r="K243" s="12">
        <v>45</v>
      </c>
      <c r="L243" s="12">
        <v>50</v>
      </c>
      <c r="M243" s="12">
        <v>57</v>
      </c>
      <c r="N243" s="12">
        <v>54</v>
      </c>
      <c r="O243" s="12">
        <v>52</v>
      </c>
      <c r="P243" s="12">
        <v>40</v>
      </c>
      <c r="Q243" s="12">
        <v>44</v>
      </c>
      <c r="R243" s="12">
        <v>46</v>
      </c>
      <c r="S243" s="12">
        <v>49</v>
      </c>
      <c r="T243" s="12">
        <v>38</v>
      </c>
      <c r="U243" s="12">
        <v>41</v>
      </c>
      <c r="V243" s="12">
        <v>47</v>
      </c>
      <c r="W243" s="12">
        <v>49</v>
      </c>
      <c r="X243" s="12">
        <v>55</v>
      </c>
      <c r="Y243" s="12">
        <v>60</v>
      </c>
      <c r="Z243" s="12">
        <v>66</v>
      </c>
      <c r="AA243" s="12">
        <v>67</v>
      </c>
      <c r="AB243" s="12">
        <v>37</v>
      </c>
      <c r="AC243" s="12">
        <v>29</v>
      </c>
      <c r="AD243" s="12">
        <v>49</v>
      </c>
      <c r="AE243" s="12">
        <v>52</v>
      </c>
      <c r="AF243" s="12">
        <v>41</v>
      </c>
      <c r="AG243" s="12">
        <v>40</v>
      </c>
      <c r="AH243" s="12">
        <v>39</v>
      </c>
      <c r="AI243" s="12">
        <v>37</v>
      </c>
      <c r="AJ243" s="12">
        <v>30</v>
      </c>
      <c r="AK243" s="12">
        <v>34</v>
      </c>
      <c r="AL243" s="12">
        <v>42</v>
      </c>
      <c r="AM243" s="12">
        <v>50</v>
      </c>
      <c r="AN243" s="12">
        <v>43</v>
      </c>
      <c r="AO243" s="12">
        <v>55</v>
      </c>
      <c r="AP243" s="12">
        <v>63</v>
      </c>
      <c r="AQ243" s="12">
        <v>60</v>
      </c>
      <c r="AR243" s="12">
        <v>66</v>
      </c>
      <c r="AS243" s="12">
        <v>58</v>
      </c>
      <c r="AT243" s="12">
        <v>39</v>
      </c>
      <c r="AU243" s="12">
        <v>45</v>
      </c>
      <c r="AV243" s="12">
        <v>62</v>
      </c>
      <c r="AW243" s="12">
        <v>49</v>
      </c>
      <c r="AX243" s="12">
        <v>31</v>
      </c>
      <c r="AY243" s="12">
        <v>50</v>
      </c>
      <c r="AZ243" s="12">
        <v>53</v>
      </c>
      <c r="BA243" s="12">
        <v>44</v>
      </c>
      <c r="BB243" s="12">
        <v>38</v>
      </c>
      <c r="BC243" s="12">
        <v>29</v>
      </c>
      <c r="BD243" s="12">
        <v>40</v>
      </c>
      <c r="BE243" s="12" t="s">
        <v>78</v>
      </c>
      <c r="BF243" s="12">
        <v>54</v>
      </c>
      <c r="BG243" s="12">
        <v>58</v>
      </c>
      <c r="BH243" s="12">
        <v>52</v>
      </c>
      <c r="BI243" s="12">
        <v>56</v>
      </c>
      <c r="BJ243" s="12">
        <v>48</v>
      </c>
      <c r="BK243" s="12">
        <v>38</v>
      </c>
      <c r="BL243" s="12">
        <v>50</v>
      </c>
      <c r="BM243" s="12">
        <v>41</v>
      </c>
      <c r="BN243" s="12">
        <v>54</v>
      </c>
      <c r="BO243" s="12">
        <v>72</v>
      </c>
      <c r="BP243" s="12">
        <v>78</v>
      </c>
      <c r="BQ243" s="12">
        <v>48</v>
      </c>
      <c r="BR243" s="12">
        <v>47</v>
      </c>
      <c r="BS243" s="12">
        <v>66</v>
      </c>
      <c r="BT243" s="12">
        <v>67</v>
      </c>
      <c r="BU243" s="12">
        <v>63</v>
      </c>
      <c r="BV243" s="12">
        <v>47</v>
      </c>
      <c r="BW243" s="12">
        <v>52</v>
      </c>
      <c r="BX243" s="12">
        <v>45</v>
      </c>
      <c r="BY243" s="12">
        <v>53</v>
      </c>
      <c r="BZ243" s="12">
        <v>42</v>
      </c>
      <c r="CA243" s="12">
        <v>43</v>
      </c>
      <c r="CB243" s="12">
        <v>51</v>
      </c>
      <c r="CC243" s="12">
        <v>52</v>
      </c>
      <c r="CD243" s="12">
        <v>49</v>
      </c>
      <c r="CE243" s="12">
        <v>42</v>
      </c>
      <c r="CF243" s="12">
        <v>45</v>
      </c>
      <c r="CG243" s="12">
        <v>41</v>
      </c>
      <c r="CH243" s="12">
        <v>34</v>
      </c>
      <c r="CI243" s="12">
        <v>54</v>
      </c>
      <c r="CJ243" s="12">
        <v>74</v>
      </c>
      <c r="CK243" s="12">
        <v>47</v>
      </c>
      <c r="CL243" s="12">
        <v>33</v>
      </c>
      <c r="CM243" s="12">
        <v>24</v>
      </c>
      <c r="CN243" s="12">
        <v>50</v>
      </c>
      <c r="CO243" s="12">
        <v>60</v>
      </c>
      <c r="CP243" s="12">
        <v>44</v>
      </c>
      <c r="CQ243" s="12">
        <v>33</v>
      </c>
      <c r="CR243" s="12">
        <v>55</v>
      </c>
      <c r="CS243" s="12">
        <v>50</v>
      </c>
      <c r="CT243" s="12">
        <v>74</v>
      </c>
      <c r="CU243" s="12">
        <v>48</v>
      </c>
      <c r="CV243" s="12">
        <v>76</v>
      </c>
      <c r="CW243" s="12">
        <v>70</v>
      </c>
      <c r="CX243" s="12">
        <v>74</v>
      </c>
      <c r="CY243" s="12">
        <v>62</v>
      </c>
      <c r="CZ243" s="12">
        <v>50</v>
      </c>
      <c r="DA243" s="12">
        <v>42</v>
      </c>
      <c r="DB243" s="12">
        <v>42</v>
      </c>
      <c r="DC243" s="12">
        <v>44</v>
      </c>
      <c r="DD243" s="12">
        <v>53</v>
      </c>
      <c r="DE243" s="12" t="s">
        <v>78</v>
      </c>
      <c r="DF243" s="12">
        <v>65</v>
      </c>
      <c r="DG243" s="12">
        <v>63</v>
      </c>
      <c r="DH243" s="12">
        <v>43</v>
      </c>
      <c r="DI243" s="12">
        <v>53</v>
      </c>
      <c r="DJ243" s="12">
        <v>43</v>
      </c>
      <c r="DK243" s="12">
        <v>44</v>
      </c>
      <c r="DL243" s="12">
        <v>67</v>
      </c>
      <c r="DM243" s="12">
        <v>85</v>
      </c>
      <c r="DN243" s="12">
        <v>61</v>
      </c>
      <c r="DO243" s="12">
        <v>61</v>
      </c>
      <c r="DP243" s="12">
        <v>77</v>
      </c>
      <c r="DQ243" s="12">
        <v>71</v>
      </c>
      <c r="DR243" s="12">
        <v>68</v>
      </c>
      <c r="DS243" s="12">
        <v>62</v>
      </c>
      <c r="DT243" s="12">
        <v>79</v>
      </c>
      <c r="DU243" s="12">
        <v>72</v>
      </c>
      <c r="DV243" s="12">
        <v>67</v>
      </c>
      <c r="DW243" s="12">
        <v>60</v>
      </c>
      <c r="DX243" s="12">
        <v>50</v>
      </c>
      <c r="DY243" s="12">
        <v>39</v>
      </c>
      <c r="DZ243" s="12">
        <v>38</v>
      </c>
      <c r="EA243" s="12">
        <v>59</v>
      </c>
      <c r="EB243" s="12">
        <v>74</v>
      </c>
      <c r="EC243" s="12">
        <v>76</v>
      </c>
      <c r="ED243" s="12">
        <v>69</v>
      </c>
      <c r="EE243" s="12">
        <v>83</v>
      </c>
      <c r="EF243" s="12">
        <v>48</v>
      </c>
      <c r="EG243" s="12">
        <v>31</v>
      </c>
      <c r="EH243" s="12">
        <v>34</v>
      </c>
      <c r="EI243" s="12">
        <v>54</v>
      </c>
      <c r="EJ243" s="12">
        <v>71</v>
      </c>
      <c r="EK243" s="12">
        <v>35</v>
      </c>
      <c r="EL243" s="12">
        <v>40</v>
      </c>
      <c r="EM243" s="12">
        <v>55</v>
      </c>
      <c r="EN243" s="12">
        <v>79</v>
      </c>
      <c r="EO243" s="12">
        <v>71</v>
      </c>
      <c r="EP243" s="12">
        <v>63</v>
      </c>
      <c r="EQ243" s="12">
        <v>71</v>
      </c>
      <c r="ER243" s="12">
        <v>61</v>
      </c>
      <c r="ES243" s="12">
        <v>71</v>
      </c>
      <c r="ET243" s="12">
        <v>52</v>
      </c>
      <c r="EU243" s="12">
        <v>76</v>
      </c>
      <c r="EV243" s="12">
        <v>62</v>
      </c>
      <c r="EW243" s="12">
        <v>51</v>
      </c>
      <c r="EX243" s="12">
        <v>43</v>
      </c>
      <c r="EY243" s="12">
        <v>56</v>
      </c>
      <c r="EZ243" s="12">
        <v>79</v>
      </c>
      <c r="FA243" s="12">
        <v>53</v>
      </c>
      <c r="FB243" s="12">
        <v>49</v>
      </c>
      <c r="FC243" s="12">
        <v>59</v>
      </c>
      <c r="FD243" s="12">
        <v>48</v>
      </c>
      <c r="FE243" s="12">
        <v>53</v>
      </c>
      <c r="FF243" s="12">
        <v>54</v>
      </c>
      <c r="FG243" s="12">
        <v>69</v>
      </c>
      <c r="FH243" s="12">
        <v>69</v>
      </c>
      <c r="FI243" s="12">
        <v>57</v>
      </c>
      <c r="FJ243" s="12">
        <v>65</v>
      </c>
      <c r="FK243" s="12">
        <v>65</v>
      </c>
      <c r="FL243" s="12">
        <v>87</v>
      </c>
      <c r="FM243" s="12">
        <v>86</v>
      </c>
      <c r="FN243" s="12">
        <v>64</v>
      </c>
      <c r="FO243" s="12">
        <v>41</v>
      </c>
      <c r="FP243" s="12">
        <v>33</v>
      </c>
      <c r="FQ243" s="12">
        <v>37</v>
      </c>
      <c r="FR243" s="12">
        <v>33</v>
      </c>
      <c r="FS243" s="12">
        <v>56</v>
      </c>
      <c r="FT243" s="12">
        <v>72</v>
      </c>
      <c r="FU243" s="12">
        <v>55</v>
      </c>
      <c r="FV243" s="12">
        <v>95</v>
      </c>
      <c r="FW243" s="12">
        <v>62</v>
      </c>
      <c r="FX243" s="12">
        <v>68</v>
      </c>
      <c r="FY243" s="12">
        <v>38</v>
      </c>
      <c r="FZ243" s="12">
        <v>34</v>
      </c>
      <c r="GA243" s="12">
        <v>29</v>
      </c>
      <c r="GB243" s="12">
        <v>28</v>
      </c>
      <c r="GC243" s="12">
        <v>50</v>
      </c>
      <c r="GD243" s="12">
        <v>47</v>
      </c>
      <c r="GE243" s="12">
        <v>53</v>
      </c>
      <c r="GF243" s="12">
        <v>61</v>
      </c>
      <c r="GG243" s="12">
        <v>74</v>
      </c>
      <c r="GH243" s="12">
        <v>73</v>
      </c>
      <c r="GI243" s="12">
        <v>88</v>
      </c>
      <c r="GJ243" s="12">
        <v>81</v>
      </c>
      <c r="GK243" s="12">
        <v>47</v>
      </c>
      <c r="GL243" s="12">
        <v>43</v>
      </c>
      <c r="GM243" s="12">
        <v>48</v>
      </c>
      <c r="GN243" s="12">
        <v>59</v>
      </c>
      <c r="GO243" s="12">
        <v>67</v>
      </c>
      <c r="GP243" s="12">
        <v>67</v>
      </c>
      <c r="GQ243" s="12">
        <v>30</v>
      </c>
      <c r="GR243" s="12">
        <v>25</v>
      </c>
      <c r="GS243" s="12">
        <v>43</v>
      </c>
      <c r="GT243" s="12">
        <v>23</v>
      </c>
      <c r="GU243" s="12">
        <v>48</v>
      </c>
      <c r="GV243" s="12">
        <v>42</v>
      </c>
      <c r="GW243" s="12">
        <v>39</v>
      </c>
      <c r="GX243" s="12">
        <v>46</v>
      </c>
      <c r="GY243" s="12">
        <v>34</v>
      </c>
      <c r="GZ243" s="12">
        <v>38</v>
      </c>
      <c r="HA243" s="12">
        <v>55</v>
      </c>
      <c r="HB243" s="12">
        <v>34</v>
      </c>
      <c r="HC243" s="12">
        <v>40</v>
      </c>
      <c r="HD243" s="12">
        <v>65</v>
      </c>
      <c r="HE243" s="12">
        <v>46</v>
      </c>
      <c r="HF243" s="12">
        <v>54</v>
      </c>
      <c r="HG243" s="12">
        <v>58</v>
      </c>
      <c r="HH243" s="12">
        <v>23</v>
      </c>
      <c r="HI243" s="12">
        <v>18</v>
      </c>
      <c r="HJ243" s="12">
        <v>23</v>
      </c>
      <c r="HK243" s="12">
        <v>30</v>
      </c>
      <c r="HL243" s="12">
        <v>24</v>
      </c>
      <c r="HM243" s="12">
        <v>33</v>
      </c>
      <c r="HN243" s="12">
        <v>28</v>
      </c>
      <c r="HO243" s="12">
        <v>23</v>
      </c>
      <c r="HP243" s="12">
        <v>15</v>
      </c>
      <c r="HQ243" s="12">
        <v>12</v>
      </c>
      <c r="HR243" s="12">
        <v>19</v>
      </c>
      <c r="HS243" s="12">
        <v>40</v>
      </c>
      <c r="HT243" s="12">
        <v>42</v>
      </c>
      <c r="HU243" s="12">
        <v>46</v>
      </c>
      <c r="HV243" s="12">
        <v>42</v>
      </c>
      <c r="HW243" s="12">
        <v>59</v>
      </c>
      <c r="HX243" s="12">
        <v>36</v>
      </c>
      <c r="HY243" s="12">
        <v>30</v>
      </c>
      <c r="HZ243" s="12">
        <v>23</v>
      </c>
      <c r="IA243" s="12">
        <v>34</v>
      </c>
      <c r="IB243" s="12">
        <v>34</v>
      </c>
      <c r="IC243" s="12">
        <v>46</v>
      </c>
      <c r="ID243" s="12">
        <v>33</v>
      </c>
      <c r="IE243" s="12">
        <v>28</v>
      </c>
      <c r="IF243" s="12">
        <v>22</v>
      </c>
      <c r="IG243" s="12">
        <v>34</v>
      </c>
      <c r="IH243" s="12">
        <v>33</v>
      </c>
      <c r="II243" s="12">
        <v>35</v>
      </c>
      <c r="IJ243" s="12">
        <v>34</v>
      </c>
      <c r="IK243" s="12">
        <v>35</v>
      </c>
      <c r="IL243" s="12">
        <v>19</v>
      </c>
      <c r="IM243" s="12">
        <v>17</v>
      </c>
      <c r="IN243" s="12">
        <v>41</v>
      </c>
      <c r="IO243" s="12">
        <v>29</v>
      </c>
      <c r="IP243" s="12">
        <v>28</v>
      </c>
      <c r="IQ243" s="17">
        <v>33</v>
      </c>
      <c r="IR243" s="26">
        <f t="shared" si="65"/>
        <v>95</v>
      </c>
    </row>
    <row r="244" spans="1:252" ht="12.75" customHeight="1" x14ac:dyDescent="0.2">
      <c r="A244" s="26">
        <v>2010</v>
      </c>
      <c r="B244" s="26">
        <v>420170012</v>
      </c>
      <c r="C244" s="88">
        <f>INDEX(Sites!$A:$N,MATCH($B244,Sites!$A:$A,0),2)</f>
        <v>40.107222</v>
      </c>
      <c r="D244" s="26" t="str">
        <f>INDEX(Sites!$A:$N,MATCH($B244,Sites!$A:$A,0),4)</f>
        <v>PA</v>
      </c>
      <c r="E244" s="26" t="str">
        <f>INDEX(Sites!$A:$N,MATCH($B244,Sites!$A:$A,0),10)</f>
        <v>12.0</v>
      </c>
      <c r="F244" s="148" t="str">
        <f>INDEX(Sites!$A:$N,MATCH($B244,Sites!$A:$A,0),6)</f>
        <v>Bucks (BRIS)</v>
      </c>
      <c r="G244" s="18" t="s">
        <v>78</v>
      </c>
      <c r="H244" s="12" t="s">
        <v>78</v>
      </c>
      <c r="I244" s="12" t="s">
        <v>78</v>
      </c>
      <c r="J244" s="12" t="s">
        <v>78</v>
      </c>
      <c r="K244" s="12" t="s">
        <v>78</v>
      </c>
      <c r="L244" s="12" t="s">
        <v>78</v>
      </c>
      <c r="M244" s="12" t="s">
        <v>78</v>
      </c>
      <c r="N244" s="12" t="s">
        <v>78</v>
      </c>
      <c r="O244" s="12" t="s">
        <v>78</v>
      </c>
      <c r="P244" s="12" t="s">
        <v>78</v>
      </c>
      <c r="Q244" s="12" t="s">
        <v>78</v>
      </c>
      <c r="R244" s="12" t="s">
        <v>78</v>
      </c>
      <c r="S244" s="12" t="s">
        <v>78</v>
      </c>
      <c r="T244" s="12" t="s">
        <v>78</v>
      </c>
      <c r="U244" s="12" t="s">
        <v>78</v>
      </c>
      <c r="V244" s="12" t="s">
        <v>78</v>
      </c>
      <c r="W244" s="12" t="s">
        <v>78</v>
      </c>
      <c r="X244" s="12" t="s">
        <v>78</v>
      </c>
      <c r="Y244" s="12" t="s">
        <v>78</v>
      </c>
      <c r="Z244" s="12" t="s">
        <v>78</v>
      </c>
      <c r="AA244" s="12" t="s">
        <v>78</v>
      </c>
      <c r="AB244" s="12" t="s">
        <v>78</v>
      </c>
      <c r="AC244" s="12" t="s">
        <v>78</v>
      </c>
      <c r="AD244" s="12" t="s">
        <v>78</v>
      </c>
      <c r="AE244" s="12" t="s">
        <v>78</v>
      </c>
      <c r="AF244" s="12" t="s">
        <v>78</v>
      </c>
      <c r="AG244" s="12" t="s">
        <v>78</v>
      </c>
      <c r="AH244" s="12" t="s">
        <v>78</v>
      </c>
      <c r="AI244" s="12" t="s">
        <v>78</v>
      </c>
      <c r="AJ244" s="12" t="s">
        <v>78</v>
      </c>
      <c r="AK244" s="12" t="s">
        <v>78</v>
      </c>
      <c r="AL244" s="12">
        <v>38</v>
      </c>
      <c r="AM244" s="12">
        <v>52</v>
      </c>
      <c r="AN244" s="12">
        <v>44</v>
      </c>
      <c r="AO244" s="12">
        <v>55</v>
      </c>
      <c r="AP244" s="12">
        <v>63</v>
      </c>
      <c r="AQ244" s="12">
        <v>63</v>
      </c>
      <c r="AR244" s="12">
        <v>68</v>
      </c>
      <c r="AS244" s="12">
        <v>59</v>
      </c>
      <c r="AT244" s="12">
        <v>39</v>
      </c>
      <c r="AU244" s="12">
        <v>47</v>
      </c>
      <c r="AV244" s="12">
        <v>64</v>
      </c>
      <c r="AW244" s="12">
        <v>52</v>
      </c>
      <c r="AX244" s="12">
        <v>29</v>
      </c>
      <c r="AY244" s="12">
        <v>51</v>
      </c>
      <c r="AZ244" s="12">
        <v>58</v>
      </c>
      <c r="BA244" s="12">
        <v>45</v>
      </c>
      <c r="BB244" s="12">
        <v>40</v>
      </c>
      <c r="BC244" s="12">
        <v>30</v>
      </c>
      <c r="BD244" s="12">
        <v>43</v>
      </c>
      <c r="BE244" s="12">
        <v>46</v>
      </c>
      <c r="BF244" s="12">
        <v>46</v>
      </c>
      <c r="BG244" s="12">
        <v>56</v>
      </c>
      <c r="BH244" s="12">
        <v>51</v>
      </c>
      <c r="BI244" s="12">
        <v>55</v>
      </c>
      <c r="BJ244" s="12">
        <v>46</v>
      </c>
      <c r="BK244" s="12">
        <v>33</v>
      </c>
      <c r="BL244" s="12">
        <v>47</v>
      </c>
      <c r="BM244" s="12">
        <v>40</v>
      </c>
      <c r="BN244" s="12">
        <v>53</v>
      </c>
      <c r="BO244" s="12">
        <v>66</v>
      </c>
      <c r="BP244" s="12">
        <v>76</v>
      </c>
      <c r="BQ244" s="12">
        <v>44</v>
      </c>
      <c r="BR244" s="12">
        <v>41</v>
      </c>
      <c r="BS244" s="12">
        <v>62</v>
      </c>
      <c r="BT244" s="12">
        <v>65</v>
      </c>
      <c r="BU244" s="12">
        <v>61</v>
      </c>
      <c r="BV244" s="12">
        <v>46</v>
      </c>
      <c r="BW244" s="12" t="s">
        <v>78</v>
      </c>
      <c r="BX244" s="12">
        <v>44</v>
      </c>
      <c r="BY244" s="12">
        <v>49</v>
      </c>
      <c r="BZ244" s="12">
        <v>44</v>
      </c>
      <c r="CA244" s="12">
        <v>42</v>
      </c>
      <c r="CB244" s="12">
        <v>54</v>
      </c>
      <c r="CC244" s="12">
        <v>51</v>
      </c>
      <c r="CD244" s="12">
        <v>49</v>
      </c>
      <c r="CE244" s="12">
        <v>42</v>
      </c>
      <c r="CF244" s="12">
        <v>45</v>
      </c>
      <c r="CG244" s="12">
        <v>38</v>
      </c>
      <c r="CH244" s="12">
        <v>32</v>
      </c>
      <c r="CI244" s="12">
        <v>56</v>
      </c>
      <c r="CJ244" s="12">
        <v>68</v>
      </c>
      <c r="CK244" s="12">
        <v>44</v>
      </c>
      <c r="CL244" s="12">
        <v>29</v>
      </c>
      <c r="CM244" s="12">
        <v>23</v>
      </c>
      <c r="CN244" s="12">
        <v>43</v>
      </c>
      <c r="CO244" s="12">
        <v>60</v>
      </c>
      <c r="CP244" s="12">
        <v>47</v>
      </c>
      <c r="CQ244" s="12">
        <v>34</v>
      </c>
      <c r="CR244" s="12">
        <v>52</v>
      </c>
      <c r="CS244" s="12">
        <v>50</v>
      </c>
      <c r="CT244" s="12">
        <v>65</v>
      </c>
      <c r="CU244" s="12">
        <v>45</v>
      </c>
      <c r="CV244" s="12">
        <v>73</v>
      </c>
      <c r="CW244" s="12">
        <v>70</v>
      </c>
      <c r="CX244" s="12">
        <v>78</v>
      </c>
      <c r="CY244" s="12">
        <v>59</v>
      </c>
      <c r="CZ244" s="12">
        <v>46</v>
      </c>
      <c r="DA244" s="12">
        <v>42</v>
      </c>
      <c r="DB244" s="12">
        <v>42</v>
      </c>
      <c r="DC244" s="12">
        <v>41</v>
      </c>
      <c r="DD244" s="12">
        <v>57</v>
      </c>
      <c r="DE244" s="12">
        <v>48</v>
      </c>
      <c r="DF244" s="12">
        <v>62</v>
      </c>
      <c r="DG244" s="12">
        <v>55</v>
      </c>
      <c r="DH244" s="12">
        <v>38</v>
      </c>
      <c r="DI244" s="12">
        <v>52</v>
      </c>
      <c r="DJ244" s="12">
        <v>42</v>
      </c>
      <c r="DK244" s="12">
        <v>42</v>
      </c>
      <c r="DL244" s="12">
        <v>60</v>
      </c>
      <c r="DM244" s="12">
        <v>75</v>
      </c>
      <c r="DN244" s="12">
        <v>61</v>
      </c>
      <c r="DO244" s="12">
        <v>58</v>
      </c>
      <c r="DP244" s="12">
        <v>80</v>
      </c>
      <c r="DQ244" s="12">
        <v>69</v>
      </c>
      <c r="DR244" s="12">
        <v>63</v>
      </c>
      <c r="DS244" s="12">
        <v>65</v>
      </c>
      <c r="DT244" s="12">
        <v>80</v>
      </c>
      <c r="DU244" s="12">
        <v>69</v>
      </c>
      <c r="DV244" s="12">
        <v>58</v>
      </c>
      <c r="DW244" s="12">
        <v>58</v>
      </c>
      <c r="DX244" s="12">
        <v>50</v>
      </c>
      <c r="DY244" s="12">
        <v>38</v>
      </c>
      <c r="DZ244" s="12">
        <v>35</v>
      </c>
      <c r="EA244" s="12">
        <v>60</v>
      </c>
      <c r="EB244" s="12">
        <v>73</v>
      </c>
      <c r="EC244" s="12">
        <v>79</v>
      </c>
      <c r="ED244" s="12">
        <v>79</v>
      </c>
      <c r="EE244" s="12">
        <v>80</v>
      </c>
      <c r="EF244" s="12">
        <v>42</v>
      </c>
      <c r="EG244" s="12">
        <v>29</v>
      </c>
      <c r="EH244" s="12">
        <v>29</v>
      </c>
      <c r="EI244" s="12">
        <v>52</v>
      </c>
      <c r="EJ244" s="12">
        <v>62</v>
      </c>
      <c r="EK244" s="12">
        <v>38</v>
      </c>
      <c r="EL244" s="12">
        <v>38</v>
      </c>
      <c r="EM244" s="12">
        <v>58</v>
      </c>
      <c r="EN244" s="12">
        <v>77</v>
      </c>
      <c r="EO244" s="12">
        <v>69</v>
      </c>
      <c r="EP244" s="12">
        <v>62</v>
      </c>
      <c r="EQ244" s="12">
        <v>74</v>
      </c>
      <c r="ER244" s="12">
        <v>55</v>
      </c>
      <c r="ES244" s="12">
        <v>65</v>
      </c>
      <c r="ET244" s="12">
        <v>49</v>
      </c>
      <c r="EU244" s="12">
        <v>87</v>
      </c>
      <c r="EV244" s="12">
        <v>62</v>
      </c>
      <c r="EW244" s="12">
        <v>49</v>
      </c>
      <c r="EX244" s="12">
        <v>41</v>
      </c>
      <c r="EY244" s="12">
        <v>61</v>
      </c>
      <c r="EZ244" s="12">
        <v>79</v>
      </c>
      <c r="FA244" s="12">
        <v>54</v>
      </c>
      <c r="FB244" s="12">
        <v>49</v>
      </c>
      <c r="FC244" s="12">
        <v>62</v>
      </c>
      <c r="FD244" s="12">
        <v>49</v>
      </c>
      <c r="FE244" s="12">
        <v>49</v>
      </c>
      <c r="FF244" s="12">
        <v>48</v>
      </c>
      <c r="FG244" s="12">
        <v>60</v>
      </c>
      <c r="FH244" s="12">
        <v>65</v>
      </c>
      <c r="FI244" s="12">
        <v>53</v>
      </c>
      <c r="FJ244" s="12">
        <v>65</v>
      </c>
      <c r="FK244" s="12">
        <v>61</v>
      </c>
      <c r="FL244" s="12">
        <v>73</v>
      </c>
      <c r="FM244" s="12">
        <v>90</v>
      </c>
      <c r="FN244" s="12">
        <v>62</v>
      </c>
      <c r="FO244" s="12">
        <v>39</v>
      </c>
      <c r="FP244" s="12">
        <v>29</v>
      </c>
      <c r="FQ244" s="12">
        <v>32</v>
      </c>
      <c r="FR244" s="12">
        <v>32</v>
      </c>
      <c r="FS244" s="12">
        <v>53</v>
      </c>
      <c r="FT244" s="12" t="s">
        <v>78</v>
      </c>
      <c r="FU244" s="12">
        <v>53</v>
      </c>
      <c r="FV244" s="12">
        <v>101</v>
      </c>
      <c r="FW244" s="12">
        <v>60</v>
      </c>
      <c r="FX244" s="12">
        <v>60</v>
      </c>
      <c r="FY244" s="12">
        <v>38</v>
      </c>
      <c r="FZ244" s="12">
        <v>25</v>
      </c>
      <c r="GA244" s="12">
        <v>24</v>
      </c>
      <c r="GB244" s="12">
        <v>23</v>
      </c>
      <c r="GC244" s="12">
        <v>48</v>
      </c>
      <c r="GD244" s="12">
        <v>46</v>
      </c>
      <c r="GE244" s="12">
        <v>53</v>
      </c>
      <c r="GF244" s="12">
        <v>68</v>
      </c>
      <c r="GG244" s="12">
        <v>74</v>
      </c>
      <c r="GH244" s="12">
        <v>69</v>
      </c>
      <c r="GI244" s="12">
        <v>99</v>
      </c>
      <c r="GJ244" s="12">
        <v>74</v>
      </c>
      <c r="GK244" s="12">
        <v>39</v>
      </c>
      <c r="GL244" s="12">
        <v>40</v>
      </c>
      <c r="GM244" s="12">
        <v>49</v>
      </c>
      <c r="GN244" s="12">
        <v>57</v>
      </c>
      <c r="GO244" s="12">
        <v>64</v>
      </c>
      <c r="GP244" s="12">
        <v>67</v>
      </c>
      <c r="GQ244" s="12">
        <v>30</v>
      </c>
      <c r="GR244" s="12">
        <v>24</v>
      </c>
      <c r="GS244" s="12">
        <v>44</v>
      </c>
      <c r="GT244" s="12">
        <v>24</v>
      </c>
      <c r="GU244" s="12">
        <v>51</v>
      </c>
      <c r="GV244" s="12">
        <v>47</v>
      </c>
      <c r="GW244" s="12">
        <v>42</v>
      </c>
      <c r="GX244" s="12">
        <v>54</v>
      </c>
      <c r="GY244" s="12">
        <v>38</v>
      </c>
      <c r="GZ244" s="12">
        <v>43</v>
      </c>
      <c r="HA244" s="12">
        <v>67</v>
      </c>
      <c r="HB244" s="12">
        <v>36</v>
      </c>
      <c r="HC244" s="12">
        <v>47</v>
      </c>
      <c r="HD244" s="12">
        <v>75</v>
      </c>
      <c r="HE244" s="12">
        <v>51</v>
      </c>
      <c r="HF244" s="12">
        <v>65</v>
      </c>
      <c r="HG244" s="12">
        <v>61</v>
      </c>
      <c r="HH244" s="12">
        <v>27</v>
      </c>
      <c r="HI244" s="12">
        <v>19</v>
      </c>
      <c r="HJ244" s="12">
        <v>23</v>
      </c>
      <c r="HK244" s="12">
        <v>29</v>
      </c>
      <c r="HL244" s="12">
        <v>22</v>
      </c>
      <c r="HM244" s="12">
        <v>28</v>
      </c>
      <c r="HN244" s="12">
        <v>29</v>
      </c>
      <c r="HO244" s="12">
        <v>25</v>
      </c>
      <c r="HP244" s="12">
        <v>15</v>
      </c>
      <c r="HQ244" s="12">
        <v>10</v>
      </c>
      <c r="HR244" s="12">
        <v>16</v>
      </c>
      <c r="HS244" s="12">
        <v>38</v>
      </c>
      <c r="HT244" s="12">
        <v>38</v>
      </c>
      <c r="HU244" s="12">
        <v>46</v>
      </c>
      <c r="HV244" s="12">
        <v>44</v>
      </c>
      <c r="HW244" s="12">
        <v>63</v>
      </c>
      <c r="HX244" s="12">
        <v>40</v>
      </c>
      <c r="HY244" s="12">
        <v>28</v>
      </c>
      <c r="HZ244" s="12">
        <v>18</v>
      </c>
      <c r="IA244" s="12">
        <v>27</v>
      </c>
      <c r="IB244" s="12" t="s">
        <v>78</v>
      </c>
      <c r="IC244" s="12">
        <v>42</v>
      </c>
      <c r="ID244" s="12">
        <v>26</v>
      </c>
      <c r="IE244" s="12">
        <v>22</v>
      </c>
      <c r="IF244" s="12">
        <v>18</v>
      </c>
      <c r="IG244" s="12">
        <v>31</v>
      </c>
      <c r="IH244" s="12">
        <v>30</v>
      </c>
      <c r="II244" s="12">
        <v>32</v>
      </c>
      <c r="IJ244" s="12">
        <v>37</v>
      </c>
      <c r="IK244" s="12">
        <v>34</v>
      </c>
      <c r="IL244" s="12">
        <v>19</v>
      </c>
      <c r="IM244" s="12">
        <v>16</v>
      </c>
      <c r="IN244" s="12">
        <v>37</v>
      </c>
      <c r="IO244" s="12">
        <v>21</v>
      </c>
      <c r="IP244" s="12">
        <v>29</v>
      </c>
      <c r="IQ244" s="17">
        <v>31</v>
      </c>
      <c r="IR244" s="26">
        <f t="shared" si="65"/>
        <v>101</v>
      </c>
    </row>
    <row r="245" spans="1:252" ht="12.75" customHeight="1" x14ac:dyDescent="0.2">
      <c r="A245" s="26">
        <v>2010</v>
      </c>
      <c r="B245" s="26">
        <v>420290100</v>
      </c>
      <c r="C245" s="88">
        <f>INDEX(Sites!$A:$N,MATCH($B245,Sites!$A:$A,0),2)</f>
        <v>39.834460999999997</v>
      </c>
      <c r="D245" s="26" t="str">
        <f>INDEX(Sites!$A:$N,MATCH($B245,Sites!$A:$A,0),4)</f>
        <v>PA</v>
      </c>
      <c r="E245" s="26" t="str">
        <f>INDEX(Sites!$A:$N,MATCH($B245,Sites!$A:$A,0),10)</f>
        <v>0.0</v>
      </c>
      <c r="F245" s="148" t="str">
        <f>INDEX(Sites!$A:$N,MATCH($B245,Sites!$A:$A,0),6)</f>
        <v>Chester (NEWG)</v>
      </c>
      <c r="G245" s="18" t="s">
        <v>78</v>
      </c>
      <c r="H245" s="12" t="s">
        <v>78</v>
      </c>
      <c r="I245" s="12" t="s">
        <v>78</v>
      </c>
      <c r="J245" s="12" t="s">
        <v>78</v>
      </c>
      <c r="K245" s="12" t="s">
        <v>78</v>
      </c>
      <c r="L245" s="12" t="s">
        <v>78</v>
      </c>
      <c r="M245" s="12" t="s">
        <v>78</v>
      </c>
      <c r="N245" s="12" t="s">
        <v>78</v>
      </c>
      <c r="O245" s="12" t="s">
        <v>78</v>
      </c>
      <c r="P245" s="12" t="s">
        <v>78</v>
      </c>
      <c r="Q245" s="12" t="s">
        <v>78</v>
      </c>
      <c r="R245" s="12" t="s">
        <v>78</v>
      </c>
      <c r="S245" s="12" t="s">
        <v>78</v>
      </c>
      <c r="T245" s="12" t="s">
        <v>78</v>
      </c>
      <c r="U245" s="12" t="s">
        <v>78</v>
      </c>
      <c r="V245" s="12" t="s">
        <v>78</v>
      </c>
      <c r="W245" s="12" t="s">
        <v>78</v>
      </c>
      <c r="X245" s="12" t="s">
        <v>78</v>
      </c>
      <c r="Y245" s="12" t="s">
        <v>78</v>
      </c>
      <c r="Z245" s="12" t="s">
        <v>78</v>
      </c>
      <c r="AA245" s="12" t="s">
        <v>78</v>
      </c>
      <c r="AB245" s="12" t="s">
        <v>78</v>
      </c>
      <c r="AC245" s="12" t="s">
        <v>78</v>
      </c>
      <c r="AD245" s="12" t="s">
        <v>78</v>
      </c>
      <c r="AE245" s="12" t="s">
        <v>78</v>
      </c>
      <c r="AF245" s="12" t="s">
        <v>78</v>
      </c>
      <c r="AG245" s="12" t="s">
        <v>78</v>
      </c>
      <c r="AH245" s="12" t="s">
        <v>78</v>
      </c>
      <c r="AI245" s="12" t="s">
        <v>78</v>
      </c>
      <c r="AJ245" s="12" t="s">
        <v>78</v>
      </c>
      <c r="AK245" s="12" t="s">
        <v>78</v>
      </c>
      <c r="AL245" s="12">
        <v>49</v>
      </c>
      <c r="AM245" s="12">
        <v>52</v>
      </c>
      <c r="AN245" s="12">
        <v>39</v>
      </c>
      <c r="AO245" s="12">
        <v>55</v>
      </c>
      <c r="AP245" s="12">
        <v>63</v>
      </c>
      <c r="AQ245" s="12">
        <v>62</v>
      </c>
      <c r="AR245" s="12">
        <v>64</v>
      </c>
      <c r="AS245" s="12">
        <v>56</v>
      </c>
      <c r="AT245" s="12">
        <v>38</v>
      </c>
      <c r="AU245" s="12">
        <v>47</v>
      </c>
      <c r="AV245" s="12">
        <v>70</v>
      </c>
      <c r="AW245" s="12">
        <v>53</v>
      </c>
      <c r="AX245" s="12">
        <v>31</v>
      </c>
      <c r="AY245" s="12">
        <v>52</v>
      </c>
      <c r="AZ245" s="12">
        <v>59</v>
      </c>
      <c r="BA245" s="12">
        <v>53</v>
      </c>
      <c r="BB245" s="12">
        <v>38</v>
      </c>
      <c r="BC245" s="12">
        <v>30</v>
      </c>
      <c r="BD245" s="12">
        <v>44</v>
      </c>
      <c r="BE245" s="12">
        <v>46</v>
      </c>
      <c r="BF245" s="12">
        <v>37</v>
      </c>
      <c r="BG245" s="12">
        <v>58</v>
      </c>
      <c r="BH245" s="12">
        <v>51</v>
      </c>
      <c r="BI245" s="12">
        <v>50</v>
      </c>
      <c r="BJ245" s="12">
        <v>42</v>
      </c>
      <c r="BK245" s="12">
        <v>30</v>
      </c>
      <c r="BL245" s="12">
        <v>48</v>
      </c>
      <c r="BM245" s="12">
        <v>39</v>
      </c>
      <c r="BN245" s="12">
        <v>50</v>
      </c>
      <c r="BO245" s="12">
        <v>69</v>
      </c>
      <c r="BP245" s="12">
        <v>77</v>
      </c>
      <c r="BQ245" s="12">
        <v>44</v>
      </c>
      <c r="BR245" s="12">
        <v>42</v>
      </c>
      <c r="BS245" s="12">
        <v>59</v>
      </c>
      <c r="BT245" s="12">
        <v>66</v>
      </c>
      <c r="BU245" s="12">
        <v>60</v>
      </c>
      <c r="BV245" s="12">
        <v>46</v>
      </c>
      <c r="BW245" s="12">
        <v>47</v>
      </c>
      <c r="BX245" s="12">
        <v>41</v>
      </c>
      <c r="BY245" s="12">
        <v>48</v>
      </c>
      <c r="BZ245" s="12" t="s">
        <v>78</v>
      </c>
      <c r="CA245" s="12">
        <v>39</v>
      </c>
      <c r="CB245" s="12">
        <v>49</v>
      </c>
      <c r="CC245" s="12">
        <v>51</v>
      </c>
      <c r="CD245" s="12">
        <v>50</v>
      </c>
      <c r="CE245" s="12">
        <v>45</v>
      </c>
      <c r="CF245" s="12">
        <v>43</v>
      </c>
      <c r="CG245" s="12">
        <v>41</v>
      </c>
      <c r="CH245" s="12">
        <v>34</v>
      </c>
      <c r="CI245" s="12">
        <v>61</v>
      </c>
      <c r="CJ245" s="12">
        <v>71</v>
      </c>
      <c r="CK245" s="12">
        <v>45</v>
      </c>
      <c r="CL245" s="12">
        <v>30</v>
      </c>
      <c r="CM245" s="12" t="s">
        <v>78</v>
      </c>
      <c r="CN245" s="12">
        <v>47</v>
      </c>
      <c r="CO245" s="12">
        <v>60</v>
      </c>
      <c r="CP245" s="12">
        <v>72</v>
      </c>
      <c r="CQ245" s="12">
        <v>39</v>
      </c>
      <c r="CR245" s="12">
        <v>51</v>
      </c>
      <c r="CS245" s="12">
        <v>53</v>
      </c>
      <c r="CT245" s="12">
        <v>50</v>
      </c>
      <c r="CU245" s="12">
        <v>49</v>
      </c>
      <c r="CV245" s="12">
        <v>75</v>
      </c>
      <c r="CW245" s="12" t="s">
        <v>78</v>
      </c>
      <c r="CX245" s="12">
        <v>57</v>
      </c>
      <c r="CY245" s="12">
        <v>48</v>
      </c>
      <c r="CZ245" s="12">
        <v>40</v>
      </c>
      <c r="DA245" s="12">
        <v>44</v>
      </c>
      <c r="DB245" s="12">
        <v>44</v>
      </c>
      <c r="DC245" s="12">
        <v>32</v>
      </c>
      <c r="DD245" s="12">
        <v>53</v>
      </c>
      <c r="DE245" s="12">
        <v>48</v>
      </c>
      <c r="DF245" s="12">
        <v>53</v>
      </c>
      <c r="DG245" s="12">
        <v>36</v>
      </c>
      <c r="DH245" s="12">
        <v>41</v>
      </c>
      <c r="DI245" s="12">
        <v>43</v>
      </c>
      <c r="DJ245" s="12">
        <v>32</v>
      </c>
      <c r="DK245" s="12">
        <v>41</v>
      </c>
      <c r="DL245" s="12">
        <v>67</v>
      </c>
      <c r="DM245" s="12">
        <v>61</v>
      </c>
      <c r="DN245" s="12">
        <v>53</v>
      </c>
      <c r="DO245" s="12">
        <v>57</v>
      </c>
      <c r="DP245" s="12">
        <v>70</v>
      </c>
      <c r="DQ245" s="12">
        <v>65</v>
      </c>
      <c r="DR245" s="12">
        <v>47</v>
      </c>
      <c r="DS245" s="12">
        <v>60</v>
      </c>
      <c r="DT245" s="12">
        <v>80</v>
      </c>
      <c r="DU245" s="12">
        <v>54</v>
      </c>
      <c r="DV245" s="12">
        <v>43</v>
      </c>
      <c r="DW245" s="12">
        <v>50</v>
      </c>
      <c r="DX245" s="12">
        <v>43</v>
      </c>
      <c r="DY245" s="12">
        <v>25</v>
      </c>
      <c r="DZ245" s="12">
        <v>34</v>
      </c>
      <c r="EA245" s="12">
        <v>61</v>
      </c>
      <c r="EB245" s="12">
        <v>70</v>
      </c>
      <c r="EC245" s="12">
        <v>73</v>
      </c>
      <c r="ED245" s="12">
        <v>73</v>
      </c>
      <c r="EE245" s="12">
        <v>73</v>
      </c>
      <c r="EF245" s="12">
        <v>47</v>
      </c>
      <c r="EG245" s="12">
        <v>28</v>
      </c>
      <c r="EH245" s="12">
        <v>22</v>
      </c>
      <c r="EI245" s="12">
        <v>46</v>
      </c>
      <c r="EJ245" s="12">
        <v>48</v>
      </c>
      <c r="EK245" s="12">
        <v>56</v>
      </c>
      <c r="EL245" s="12">
        <v>30</v>
      </c>
      <c r="EM245" s="12">
        <v>51</v>
      </c>
      <c r="EN245" s="12">
        <v>70</v>
      </c>
      <c r="EO245" s="12">
        <v>64</v>
      </c>
      <c r="EP245" s="12">
        <v>58</v>
      </c>
      <c r="EQ245" s="12">
        <v>68</v>
      </c>
      <c r="ER245" s="12">
        <v>41</v>
      </c>
      <c r="ES245" s="12">
        <v>48</v>
      </c>
      <c r="ET245" s="12">
        <v>52</v>
      </c>
      <c r="EU245" s="12">
        <v>86</v>
      </c>
      <c r="EV245" s="12">
        <v>55</v>
      </c>
      <c r="EW245" s="12" t="s">
        <v>78</v>
      </c>
      <c r="EX245" s="12">
        <v>41</v>
      </c>
      <c r="EY245" s="12">
        <v>58</v>
      </c>
      <c r="EZ245" s="12">
        <v>74</v>
      </c>
      <c r="FA245" s="12">
        <v>43</v>
      </c>
      <c r="FB245" s="12">
        <v>47</v>
      </c>
      <c r="FC245" s="12">
        <v>59</v>
      </c>
      <c r="FD245" s="12">
        <v>53</v>
      </c>
      <c r="FE245" s="12">
        <v>47</v>
      </c>
      <c r="FF245" s="12">
        <v>38</v>
      </c>
      <c r="FG245" s="12">
        <v>68</v>
      </c>
      <c r="FH245" s="12">
        <v>51</v>
      </c>
      <c r="FI245" s="12">
        <v>48</v>
      </c>
      <c r="FJ245" s="12">
        <v>52</v>
      </c>
      <c r="FK245" s="12">
        <v>57</v>
      </c>
      <c r="FL245" s="12">
        <v>58</v>
      </c>
      <c r="FM245" s="12">
        <v>78</v>
      </c>
      <c r="FN245" s="12">
        <v>64</v>
      </c>
      <c r="FO245" s="12" t="s">
        <v>78</v>
      </c>
      <c r="FP245" s="12">
        <v>30</v>
      </c>
      <c r="FQ245" s="12">
        <v>37</v>
      </c>
      <c r="FR245" s="12">
        <v>28</v>
      </c>
      <c r="FS245" s="12" t="s">
        <v>78</v>
      </c>
      <c r="FT245" s="12">
        <v>71</v>
      </c>
      <c r="FU245" s="12">
        <v>47</v>
      </c>
      <c r="FV245" s="12">
        <v>73</v>
      </c>
      <c r="FW245" s="12">
        <v>58</v>
      </c>
      <c r="FX245" s="12">
        <v>61</v>
      </c>
      <c r="FY245" s="12">
        <v>48</v>
      </c>
      <c r="FZ245" s="12">
        <v>44</v>
      </c>
      <c r="GA245" s="12">
        <v>28</v>
      </c>
      <c r="GB245" s="12" t="s">
        <v>78</v>
      </c>
      <c r="GC245" s="12" t="s">
        <v>78</v>
      </c>
      <c r="GD245" s="12" t="s">
        <v>78</v>
      </c>
      <c r="GE245" s="12">
        <v>58</v>
      </c>
      <c r="GF245" s="12">
        <v>74</v>
      </c>
      <c r="GG245" s="12">
        <v>76</v>
      </c>
      <c r="GH245" s="12">
        <v>73</v>
      </c>
      <c r="GI245" s="12">
        <v>72</v>
      </c>
      <c r="GJ245" s="12">
        <v>73</v>
      </c>
      <c r="GK245" s="12">
        <v>70</v>
      </c>
      <c r="GL245" s="12">
        <v>38</v>
      </c>
      <c r="GM245" s="12">
        <v>49</v>
      </c>
      <c r="GN245" s="12">
        <v>55</v>
      </c>
      <c r="GO245" s="12">
        <v>67</v>
      </c>
      <c r="GP245" s="12">
        <v>61</v>
      </c>
      <c r="GQ245" s="12">
        <v>32</v>
      </c>
      <c r="GR245" s="12">
        <v>25</v>
      </c>
      <c r="GS245" s="12">
        <v>41</v>
      </c>
      <c r="GT245" s="12">
        <v>28</v>
      </c>
      <c r="GU245" s="12">
        <v>57</v>
      </c>
      <c r="GV245" s="12">
        <v>45</v>
      </c>
      <c r="GW245" s="12">
        <v>50</v>
      </c>
      <c r="GX245" s="12">
        <v>51</v>
      </c>
      <c r="GY245" s="12">
        <v>43</v>
      </c>
      <c r="GZ245" s="12">
        <v>47</v>
      </c>
      <c r="HA245" s="12">
        <v>63</v>
      </c>
      <c r="HB245" s="12">
        <v>40</v>
      </c>
      <c r="HC245" s="12" t="s">
        <v>78</v>
      </c>
      <c r="HD245" s="12">
        <v>76</v>
      </c>
      <c r="HE245" s="12">
        <v>63</v>
      </c>
      <c r="HF245" s="12">
        <v>76</v>
      </c>
      <c r="HG245" s="12">
        <v>57</v>
      </c>
      <c r="HH245" s="12">
        <v>25</v>
      </c>
      <c r="HI245" s="12">
        <v>20</v>
      </c>
      <c r="HJ245" s="12">
        <v>40</v>
      </c>
      <c r="HK245" s="12">
        <v>31</v>
      </c>
      <c r="HL245" s="12">
        <v>29</v>
      </c>
      <c r="HM245" s="12" t="s">
        <v>78</v>
      </c>
      <c r="HN245" s="12">
        <v>34</v>
      </c>
      <c r="HO245" s="12">
        <v>32</v>
      </c>
      <c r="HP245" s="12">
        <v>18</v>
      </c>
      <c r="HQ245" s="12">
        <v>12</v>
      </c>
      <c r="HR245" s="12">
        <v>17</v>
      </c>
      <c r="HS245" s="12">
        <v>44</v>
      </c>
      <c r="HT245" s="12">
        <v>48</v>
      </c>
      <c r="HU245" s="12">
        <v>53</v>
      </c>
      <c r="HV245" s="12">
        <v>43</v>
      </c>
      <c r="HW245" s="12">
        <v>69</v>
      </c>
      <c r="HX245" s="12">
        <v>49</v>
      </c>
      <c r="HY245" s="12">
        <v>31</v>
      </c>
      <c r="HZ245" s="12">
        <v>25</v>
      </c>
      <c r="IA245" s="12">
        <v>34</v>
      </c>
      <c r="IB245" s="12">
        <v>34</v>
      </c>
      <c r="IC245" s="12">
        <v>52</v>
      </c>
      <c r="ID245" s="12">
        <v>34</v>
      </c>
      <c r="IE245" s="12">
        <v>27</v>
      </c>
      <c r="IF245" s="12">
        <v>26</v>
      </c>
      <c r="IG245" s="12">
        <v>36</v>
      </c>
      <c r="IH245" s="12">
        <v>34</v>
      </c>
      <c r="II245" s="12">
        <v>37</v>
      </c>
      <c r="IJ245" s="12">
        <v>46</v>
      </c>
      <c r="IK245" s="12">
        <v>36</v>
      </c>
      <c r="IL245" s="12">
        <v>23</v>
      </c>
      <c r="IM245" s="12">
        <v>17</v>
      </c>
      <c r="IN245" s="12">
        <v>45</v>
      </c>
      <c r="IO245" s="12">
        <v>27</v>
      </c>
      <c r="IP245" s="12">
        <v>32</v>
      </c>
      <c r="IQ245" s="17">
        <v>34</v>
      </c>
      <c r="IR245" s="26">
        <f t="shared" si="65"/>
        <v>86</v>
      </c>
    </row>
    <row r="246" spans="1:252" ht="12.75" customHeight="1" x14ac:dyDescent="0.2">
      <c r="A246" s="26">
        <v>2010</v>
      </c>
      <c r="B246" s="26">
        <v>420450002</v>
      </c>
      <c r="C246" s="88">
        <f>INDEX(Sites!$A:$N,MATCH($B246,Sites!$A:$A,0),2)</f>
        <v>39.835555999999997</v>
      </c>
      <c r="D246" s="26" t="str">
        <f>INDEX(Sites!$A:$N,MATCH($B246,Sites!$A:$A,0),4)</f>
        <v>PA</v>
      </c>
      <c r="E246" s="26" t="str">
        <f>INDEX(Sites!$A:$N,MATCH($B246,Sites!$A:$A,0),10)</f>
        <v>3.0</v>
      </c>
      <c r="F246" s="148" t="str">
        <f>INDEX(Sites!$A:$N,MATCH($B246,Sites!$A:$A,0),6)</f>
        <v>Delaware (CHES)</v>
      </c>
      <c r="G246" s="18" t="s">
        <v>78</v>
      </c>
      <c r="H246" s="12" t="s">
        <v>78</v>
      </c>
      <c r="I246" s="12" t="s">
        <v>78</v>
      </c>
      <c r="J246" s="12" t="s">
        <v>78</v>
      </c>
      <c r="K246" s="12" t="s">
        <v>78</v>
      </c>
      <c r="L246" s="12" t="s">
        <v>78</v>
      </c>
      <c r="M246" s="12" t="s">
        <v>78</v>
      </c>
      <c r="N246" s="12" t="s">
        <v>78</v>
      </c>
      <c r="O246" s="12" t="s">
        <v>78</v>
      </c>
      <c r="P246" s="12" t="s">
        <v>78</v>
      </c>
      <c r="Q246" s="12" t="s">
        <v>78</v>
      </c>
      <c r="R246" s="12" t="s">
        <v>78</v>
      </c>
      <c r="S246" s="12" t="s">
        <v>78</v>
      </c>
      <c r="T246" s="12" t="s">
        <v>78</v>
      </c>
      <c r="U246" s="12" t="s">
        <v>78</v>
      </c>
      <c r="V246" s="12" t="s">
        <v>78</v>
      </c>
      <c r="W246" s="12" t="s">
        <v>78</v>
      </c>
      <c r="X246" s="12" t="s">
        <v>78</v>
      </c>
      <c r="Y246" s="12" t="s">
        <v>78</v>
      </c>
      <c r="Z246" s="12" t="s">
        <v>78</v>
      </c>
      <c r="AA246" s="12" t="s">
        <v>78</v>
      </c>
      <c r="AB246" s="12" t="s">
        <v>78</v>
      </c>
      <c r="AC246" s="12" t="s">
        <v>78</v>
      </c>
      <c r="AD246" s="12" t="s">
        <v>78</v>
      </c>
      <c r="AE246" s="12" t="s">
        <v>78</v>
      </c>
      <c r="AF246" s="12" t="s">
        <v>78</v>
      </c>
      <c r="AG246" s="12" t="s">
        <v>78</v>
      </c>
      <c r="AH246" s="12" t="s">
        <v>78</v>
      </c>
      <c r="AI246" s="12" t="s">
        <v>78</v>
      </c>
      <c r="AJ246" s="12" t="s">
        <v>78</v>
      </c>
      <c r="AK246" s="12" t="s">
        <v>78</v>
      </c>
      <c r="AL246" s="12" t="s">
        <v>78</v>
      </c>
      <c r="AM246" s="12">
        <v>41</v>
      </c>
      <c r="AN246" s="12">
        <v>36</v>
      </c>
      <c r="AO246" s="12">
        <v>54</v>
      </c>
      <c r="AP246" s="12">
        <v>56</v>
      </c>
      <c r="AQ246" s="12">
        <v>49</v>
      </c>
      <c r="AR246" s="12">
        <v>52</v>
      </c>
      <c r="AS246" s="12">
        <v>53</v>
      </c>
      <c r="AT246" s="12">
        <v>37</v>
      </c>
      <c r="AU246" s="12">
        <v>47</v>
      </c>
      <c r="AV246" s="12">
        <v>62</v>
      </c>
      <c r="AW246" s="12">
        <v>52</v>
      </c>
      <c r="AX246" s="12">
        <v>32</v>
      </c>
      <c r="AY246" s="12">
        <v>49</v>
      </c>
      <c r="AZ246" s="12">
        <v>58</v>
      </c>
      <c r="BA246" s="12" t="s">
        <v>78</v>
      </c>
      <c r="BB246" s="12" t="s">
        <v>78</v>
      </c>
      <c r="BC246" s="12" t="s">
        <v>78</v>
      </c>
      <c r="BD246" s="12" t="s">
        <v>78</v>
      </c>
      <c r="BE246" s="12" t="s">
        <v>78</v>
      </c>
      <c r="BF246" s="12" t="s">
        <v>78</v>
      </c>
      <c r="BG246" s="12" t="s">
        <v>78</v>
      </c>
      <c r="BH246" s="12">
        <v>51</v>
      </c>
      <c r="BI246" s="12">
        <v>49</v>
      </c>
      <c r="BJ246" s="12">
        <v>45</v>
      </c>
      <c r="BK246" s="12">
        <v>30</v>
      </c>
      <c r="BL246" s="12">
        <v>48</v>
      </c>
      <c r="BM246" s="12">
        <v>38</v>
      </c>
      <c r="BN246" s="12">
        <v>49</v>
      </c>
      <c r="BO246" s="12">
        <v>57</v>
      </c>
      <c r="BP246" s="12">
        <v>62</v>
      </c>
      <c r="BQ246" s="12">
        <v>39</v>
      </c>
      <c r="BR246" s="12">
        <v>40</v>
      </c>
      <c r="BS246" s="12">
        <v>54</v>
      </c>
      <c r="BT246" s="12">
        <v>62</v>
      </c>
      <c r="BU246" s="12">
        <v>60</v>
      </c>
      <c r="BV246" s="12">
        <v>46</v>
      </c>
      <c r="BW246" s="12">
        <v>49</v>
      </c>
      <c r="BX246" s="12">
        <v>42</v>
      </c>
      <c r="BY246" s="12">
        <v>48</v>
      </c>
      <c r="BZ246" s="12">
        <v>46</v>
      </c>
      <c r="CA246" s="12">
        <v>41</v>
      </c>
      <c r="CB246" s="12">
        <v>49</v>
      </c>
      <c r="CC246" s="12">
        <v>48</v>
      </c>
      <c r="CD246" s="12">
        <v>50</v>
      </c>
      <c r="CE246" s="12">
        <v>48</v>
      </c>
      <c r="CF246" s="12">
        <v>41</v>
      </c>
      <c r="CG246" s="12">
        <v>34</v>
      </c>
      <c r="CH246" s="12">
        <v>33</v>
      </c>
      <c r="CI246" s="12">
        <v>57</v>
      </c>
      <c r="CJ246" s="12">
        <v>51</v>
      </c>
      <c r="CK246" s="12">
        <v>45</v>
      </c>
      <c r="CL246" s="12">
        <v>27</v>
      </c>
      <c r="CM246" s="12">
        <v>20</v>
      </c>
      <c r="CN246" s="12">
        <v>39</v>
      </c>
      <c r="CO246" s="12">
        <v>57</v>
      </c>
      <c r="CP246" s="12">
        <v>60</v>
      </c>
      <c r="CQ246" s="12">
        <v>34</v>
      </c>
      <c r="CR246" s="12">
        <v>45</v>
      </c>
      <c r="CS246" s="12">
        <v>50</v>
      </c>
      <c r="CT246" s="12">
        <v>52</v>
      </c>
      <c r="CU246" s="12">
        <v>39</v>
      </c>
      <c r="CV246" s="12">
        <v>68</v>
      </c>
      <c r="CW246" s="12">
        <v>59</v>
      </c>
      <c r="CX246" s="12">
        <v>57</v>
      </c>
      <c r="CY246" s="12">
        <v>43</v>
      </c>
      <c r="CZ246" s="12">
        <v>40</v>
      </c>
      <c r="DA246" s="12">
        <v>41</v>
      </c>
      <c r="DB246" s="12">
        <v>44</v>
      </c>
      <c r="DC246" s="12">
        <v>42</v>
      </c>
      <c r="DD246" s="12">
        <v>54</v>
      </c>
      <c r="DE246" s="12">
        <v>51</v>
      </c>
      <c r="DF246" s="12">
        <v>51</v>
      </c>
      <c r="DG246" s="12">
        <v>42</v>
      </c>
      <c r="DH246" s="12">
        <v>44</v>
      </c>
      <c r="DI246" s="12">
        <v>52</v>
      </c>
      <c r="DJ246" s="12">
        <v>39</v>
      </c>
      <c r="DK246" s="12">
        <v>49</v>
      </c>
      <c r="DL246" s="12">
        <v>65</v>
      </c>
      <c r="DM246" s="12">
        <v>60</v>
      </c>
      <c r="DN246" s="12">
        <v>58</v>
      </c>
      <c r="DO246" s="12">
        <v>59</v>
      </c>
      <c r="DP246" s="12">
        <v>67</v>
      </c>
      <c r="DQ246" s="12">
        <v>69</v>
      </c>
      <c r="DR246" s="12">
        <v>52</v>
      </c>
      <c r="DS246" s="12">
        <v>62</v>
      </c>
      <c r="DT246" s="12">
        <v>79</v>
      </c>
      <c r="DU246" s="12">
        <v>64</v>
      </c>
      <c r="DV246" s="12">
        <v>48</v>
      </c>
      <c r="DW246" s="12">
        <v>56</v>
      </c>
      <c r="DX246" s="12">
        <v>49</v>
      </c>
      <c r="DY246" s="12">
        <v>38</v>
      </c>
      <c r="DZ246" s="12">
        <v>44</v>
      </c>
      <c r="EA246" s="12">
        <v>65</v>
      </c>
      <c r="EB246" s="12">
        <v>67</v>
      </c>
      <c r="EC246" s="12">
        <v>74</v>
      </c>
      <c r="ED246" s="12">
        <v>74</v>
      </c>
      <c r="EE246" s="12">
        <v>70</v>
      </c>
      <c r="EF246" s="12">
        <v>44</v>
      </c>
      <c r="EG246" s="12">
        <v>33</v>
      </c>
      <c r="EH246" s="12">
        <v>30</v>
      </c>
      <c r="EI246" s="12">
        <v>52</v>
      </c>
      <c r="EJ246" s="12">
        <v>53</v>
      </c>
      <c r="EK246" s="12">
        <v>38</v>
      </c>
      <c r="EL246" s="12">
        <v>33</v>
      </c>
      <c r="EM246" s="12">
        <v>60</v>
      </c>
      <c r="EN246" s="12">
        <v>67</v>
      </c>
      <c r="EO246" s="12">
        <v>67</v>
      </c>
      <c r="EP246" s="12">
        <v>61</v>
      </c>
      <c r="EQ246" s="12">
        <v>62</v>
      </c>
      <c r="ER246" s="12">
        <v>44</v>
      </c>
      <c r="ES246" s="12">
        <v>51</v>
      </c>
      <c r="ET246" s="12">
        <v>49</v>
      </c>
      <c r="EU246" s="12">
        <v>73</v>
      </c>
      <c r="EV246" s="12">
        <v>59</v>
      </c>
      <c r="EW246" s="12">
        <v>51</v>
      </c>
      <c r="EX246" s="12">
        <v>44</v>
      </c>
      <c r="EY246" s="12">
        <v>55</v>
      </c>
      <c r="EZ246" s="12">
        <v>65</v>
      </c>
      <c r="FA246" s="12">
        <v>52</v>
      </c>
      <c r="FB246" s="12">
        <v>50</v>
      </c>
      <c r="FC246" s="12">
        <v>65</v>
      </c>
      <c r="FD246" s="12">
        <v>54</v>
      </c>
      <c r="FE246" s="12">
        <v>48</v>
      </c>
      <c r="FF246" s="12">
        <v>40</v>
      </c>
      <c r="FG246" s="12">
        <v>60</v>
      </c>
      <c r="FH246" s="12">
        <v>55</v>
      </c>
      <c r="FI246" s="12">
        <v>53</v>
      </c>
      <c r="FJ246" s="12">
        <v>60</v>
      </c>
      <c r="FK246" s="12">
        <v>56</v>
      </c>
      <c r="FL246" s="12">
        <v>60</v>
      </c>
      <c r="FM246" s="12">
        <v>84</v>
      </c>
      <c r="FN246" s="12">
        <v>68</v>
      </c>
      <c r="FO246" s="12">
        <v>46</v>
      </c>
      <c r="FP246" s="12">
        <v>30</v>
      </c>
      <c r="FQ246" s="12">
        <v>32</v>
      </c>
      <c r="FR246" s="12">
        <v>28</v>
      </c>
      <c r="FS246" s="12">
        <v>42</v>
      </c>
      <c r="FT246" s="12">
        <v>64</v>
      </c>
      <c r="FU246" s="12">
        <v>48</v>
      </c>
      <c r="FV246" s="12">
        <v>86</v>
      </c>
      <c r="FW246" s="12">
        <v>60</v>
      </c>
      <c r="FX246" s="12">
        <v>58</v>
      </c>
      <c r="FY246" s="12">
        <v>39</v>
      </c>
      <c r="FZ246" s="12">
        <v>40</v>
      </c>
      <c r="GA246" s="12">
        <v>27</v>
      </c>
      <c r="GB246" s="12">
        <v>28</v>
      </c>
      <c r="GC246" s="12">
        <v>46</v>
      </c>
      <c r="GD246" s="12">
        <v>49</v>
      </c>
      <c r="GE246" s="12">
        <v>53</v>
      </c>
      <c r="GF246" s="12">
        <v>70</v>
      </c>
      <c r="GG246" s="12">
        <v>76</v>
      </c>
      <c r="GH246" s="12">
        <v>70</v>
      </c>
      <c r="GI246" s="12">
        <v>76</v>
      </c>
      <c r="GJ246" s="12">
        <v>64</v>
      </c>
      <c r="GK246" s="12">
        <v>46</v>
      </c>
      <c r="GL246" s="12">
        <v>37</v>
      </c>
      <c r="GM246" s="12">
        <v>48</v>
      </c>
      <c r="GN246" s="12">
        <v>54</v>
      </c>
      <c r="GO246" s="12">
        <v>58</v>
      </c>
      <c r="GP246" s="12">
        <v>59</v>
      </c>
      <c r="GQ246" s="12">
        <v>30</v>
      </c>
      <c r="GR246" s="12">
        <v>22</v>
      </c>
      <c r="GS246" s="12">
        <v>46</v>
      </c>
      <c r="GT246" s="12">
        <v>30</v>
      </c>
      <c r="GU246" s="12">
        <v>51</v>
      </c>
      <c r="GV246" s="12">
        <v>45</v>
      </c>
      <c r="GW246" s="12">
        <v>46</v>
      </c>
      <c r="GX246" s="12">
        <v>51</v>
      </c>
      <c r="GY246" s="12">
        <v>43</v>
      </c>
      <c r="GZ246" s="12">
        <v>43</v>
      </c>
      <c r="HA246" s="12">
        <v>58</v>
      </c>
      <c r="HB246" s="12">
        <v>39</v>
      </c>
      <c r="HC246" s="12">
        <v>42</v>
      </c>
      <c r="HD246" s="12">
        <v>67</v>
      </c>
      <c r="HE246" s="12">
        <v>56</v>
      </c>
      <c r="HF246" s="12">
        <v>58</v>
      </c>
      <c r="HG246" s="12">
        <v>53</v>
      </c>
      <c r="HH246" s="12">
        <v>27</v>
      </c>
      <c r="HI246" s="12">
        <v>19</v>
      </c>
      <c r="HJ246" s="12">
        <v>32</v>
      </c>
      <c r="HK246" s="12">
        <v>26</v>
      </c>
      <c r="HL246" s="12">
        <v>24</v>
      </c>
      <c r="HM246" s="12">
        <v>28</v>
      </c>
      <c r="HN246" s="12">
        <v>30</v>
      </c>
      <c r="HO246" s="12">
        <v>24</v>
      </c>
      <c r="HP246" s="12">
        <v>15</v>
      </c>
      <c r="HQ246" s="12">
        <v>11</v>
      </c>
      <c r="HR246" s="12">
        <v>16</v>
      </c>
      <c r="HS246" s="12">
        <v>39</v>
      </c>
      <c r="HT246" s="12">
        <v>40</v>
      </c>
      <c r="HU246" s="12">
        <v>52</v>
      </c>
      <c r="HV246" s="12">
        <v>36</v>
      </c>
      <c r="HW246" s="12">
        <v>60</v>
      </c>
      <c r="HX246" s="12">
        <v>44</v>
      </c>
      <c r="HY246" s="12">
        <v>27</v>
      </c>
      <c r="HZ246" s="12">
        <v>19</v>
      </c>
      <c r="IA246" s="12">
        <v>30</v>
      </c>
      <c r="IB246" s="12">
        <v>33</v>
      </c>
      <c r="IC246" s="12">
        <v>44</v>
      </c>
      <c r="ID246" s="12">
        <v>32</v>
      </c>
      <c r="IE246" s="12">
        <v>22</v>
      </c>
      <c r="IF246" s="12">
        <v>27</v>
      </c>
      <c r="IG246" s="12">
        <v>33</v>
      </c>
      <c r="IH246" s="12">
        <v>31</v>
      </c>
      <c r="II246" s="12">
        <v>28</v>
      </c>
      <c r="IJ246" s="12">
        <v>37</v>
      </c>
      <c r="IK246" s="12">
        <v>34</v>
      </c>
      <c r="IL246" s="12">
        <v>20</v>
      </c>
      <c r="IM246" s="12">
        <v>16</v>
      </c>
      <c r="IN246" s="12">
        <v>38</v>
      </c>
      <c r="IO246" s="12">
        <v>23</v>
      </c>
      <c r="IP246" s="12">
        <v>31</v>
      </c>
      <c r="IQ246" s="17">
        <v>32</v>
      </c>
      <c r="IR246" s="26">
        <f t="shared" si="65"/>
        <v>86</v>
      </c>
    </row>
    <row r="247" spans="1:252" ht="12.75" customHeight="1" x14ac:dyDescent="0.2">
      <c r="A247" s="26">
        <v>2010</v>
      </c>
      <c r="B247" s="26">
        <v>420910013</v>
      </c>
      <c r="C247" s="88">
        <f>INDEX(Sites!$A:$N,MATCH($B247,Sites!$A:$A,0),2)</f>
        <v>40.112222000000003</v>
      </c>
      <c r="D247" s="26" t="str">
        <f>INDEX(Sites!$A:$N,MATCH($B247,Sites!$A:$A,0),4)</f>
        <v>PA</v>
      </c>
      <c r="E247" s="26" t="str">
        <f>INDEX(Sites!$A:$N,MATCH($B247,Sites!$A:$A,0),10)</f>
        <v>53.0</v>
      </c>
      <c r="F247" s="148" t="str">
        <f>INDEX(Sites!$A:$N,MATCH($B247,Sites!$A:$A,0),6)</f>
        <v>Montgomery (NORR)</v>
      </c>
      <c r="G247" s="18" t="s">
        <v>78</v>
      </c>
      <c r="H247" s="12" t="s">
        <v>78</v>
      </c>
      <c r="I247" s="12" t="s">
        <v>78</v>
      </c>
      <c r="J247" s="12" t="s">
        <v>78</v>
      </c>
      <c r="K247" s="12" t="s">
        <v>78</v>
      </c>
      <c r="L247" s="12" t="s">
        <v>78</v>
      </c>
      <c r="M247" s="12" t="s">
        <v>78</v>
      </c>
      <c r="N247" s="12" t="s">
        <v>78</v>
      </c>
      <c r="O247" s="12" t="s">
        <v>78</v>
      </c>
      <c r="P247" s="12" t="s">
        <v>78</v>
      </c>
      <c r="Q247" s="12" t="s">
        <v>78</v>
      </c>
      <c r="R247" s="12" t="s">
        <v>78</v>
      </c>
      <c r="S247" s="12" t="s">
        <v>78</v>
      </c>
      <c r="T247" s="12" t="s">
        <v>78</v>
      </c>
      <c r="U247" s="12" t="s">
        <v>78</v>
      </c>
      <c r="V247" s="12" t="s">
        <v>78</v>
      </c>
      <c r="W247" s="12" t="s">
        <v>78</v>
      </c>
      <c r="X247" s="12" t="s">
        <v>78</v>
      </c>
      <c r="Y247" s="12" t="s">
        <v>78</v>
      </c>
      <c r="Z247" s="12" t="s">
        <v>78</v>
      </c>
      <c r="AA247" s="12" t="s">
        <v>78</v>
      </c>
      <c r="AB247" s="12" t="s">
        <v>78</v>
      </c>
      <c r="AC247" s="12" t="s">
        <v>78</v>
      </c>
      <c r="AD247" s="12" t="s">
        <v>78</v>
      </c>
      <c r="AE247" s="12" t="s">
        <v>78</v>
      </c>
      <c r="AF247" s="12" t="s">
        <v>78</v>
      </c>
      <c r="AG247" s="12" t="s">
        <v>78</v>
      </c>
      <c r="AH247" s="12" t="s">
        <v>78</v>
      </c>
      <c r="AI247" s="12" t="s">
        <v>78</v>
      </c>
      <c r="AJ247" s="12" t="s">
        <v>78</v>
      </c>
      <c r="AK247" s="12" t="s">
        <v>78</v>
      </c>
      <c r="AL247" s="12">
        <v>37</v>
      </c>
      <c r="AM247" s="12">
        <v>46</v>
      </c>
      <c r="AN247" s="12">
        <v>39</v>
      </c>
      <c r="AO247" s="12">
        <v>52</v>
      </c>
      <c r="AP247" s="12">
        <v>54</v>
      </c>
      <c r="AQ247" s="12">
        <v>55</v>
      </c>
      <c r="AR247" s="12">
        <v>59</v>
      </c>
      <c r="AS247" s="12">
        <v>49</v>
      </c>
      <c r="AT247" s="12">
        <v>36</v>
      </c>
      <c r="AU247" s="12">
        <v>44</v>
      </c>
      <c r="AV247" s="12">
        <v>62</v>
      </c>
      <c r="AW247" s="12">
        <v>49</v>
      </c>
      <c r="AX247" s="12">
        <v>23</v>
      </c>
      <c r="AY247" s="12">
        <v>49</v>
      </c>
      <c r="AZ247" s="12">
        <v>58</v>
      </c>
      <c r="BA247" s="12">
        <v>38</v>
      </c>
      <c r="BB247" s="12">
        <v>37</v>
      </c>
      <c r="BC247" s="12">
        <v>28</v>
      </c>
      <c r="BD247" s="12">
        <v>44</v>
      </c>
      <c r="BE247" s="12">
        <v>46</v>
      </c>
      <c r="BF247" s="12">
        <v>40</v>
      </c>
      <c r="BG247" s="12">
        <v>58</v>
      </c>
      <c r="BH247" s="12">
        <v>51</v>
      </c>
      <c r="BI247" s="12">
        <v>51</v>
      </c>
      <c r="BJ247" s="12">
        <v>43</v>
      </c>
      <c r="BK247" s="12">
        <v>32</v>
      </c>
      <c r="BL247" s="12">
        <v>48</v>
      </c>
      <c r="BM247" s="12">
        <v>39</v>
      </c>
      <c r="BN247" s="12">
        <v>54</v>
      </c>
      <c r="BO247" s="12" t="s">
        <v>78</v>
      </c>
      <c r="BP247" s="12" t="s">
        <v>78</v>
      </c>
      <c r="BQ247" s="12" t="s">
        <v>78</v>
      </c>
      <c r="BR247" s="12" t="s">
        <v>78</v>
      </c>
      <c r="BS247" s="12">
        <v>60</v>
      </c>
      <c r="BT247" s="12">
        <v>59</v>
      </c>
      <c r="BU247" s="12">
        <v>58</v>
      </c>
      <c r="BV247" s="12">
        <v>42</v>
      </c>
      <c r="BW247" s="12">
        <v>46</v>
      </c>
      <c r="BX247" s="12">
        <v>40</v>
      </c>
      <c r="BY247" s="12">
        <v>48</v>
      </c>
      <c r="BZ247" s="12">
        <v>37</v>
      </c>
      <c r="CA247" s="12">
        <v>35</v>
      </c>
      <c r="CB247" s="12">
        <v>46</v>
      </c>
      <c r="CC247" s="12">
        <v>50</v>
      </c>
      <c r="CD247" s="12">
        <v>48</v>
      </c>
      <c r="CE247" s="12">
        <v>45</v>
      </c>
      <c r="CF247" s="12">
        <v>33</v>
      </c>
      <c r="CG247" s="12">
        <v>35</v>
      </c>
      <c r="CH247" s="12">
        <v>33</v>
      </c>
      <c r="CI247" s="12">
        <v>59</v>
      </c>
      <c r="CJ247" s="12">
        <v>70</v>
      </c>
      <c r="CK247" s="12">
        <v>37</v>
      </c>
      <c r="CL247" s="12">
        <v>28</v>
      </c>
      <c r="CM247" s="12">
        <v>22</v>
      </c>
      <c r="CN247" s="12">
        <v>50</v>
      </c>
      <c r="CO247" s="12">
        <v>58</v>
      </c>
      <c r="CP247" s="12">
        <v>60</v>
      </c>
      <c r="CQ247" s="12">
        <v>34</v>
      </c>
      <c r="CR247" s="12">
        <v>47</v>
      </c>
      <c r="CS247" s="12">
        <v>47</v>
      </c>
      <c r="CT247" s="12">
        <v>63</v>
      </c>
      <c r="CU247" s="12">
        <v>48</v>
      </c>
      <c r="CV247" s="12">
        <v>71</v>
      </c>
      <c r="CW247" s="12">
        <v>66</v>
      </c>
      <c r="CX247" s="12">
        <v>66</v>
      </c>
      <c r="CY247" s="12">
        <v>56</v>
      </c>
      <c r="CZ247" s="12">
        <v>42</v>
      </c>
      <c r="DA247" s="12">
        <v>41</v>
      </c>
      <c r="DB247" s="12">
        <v>42</v>
      </c>
      <c r="DC247" s="12">
        <v>31</v>
      </c>
      <c r="DD247" s="12">
        <v>57</v>
      </c>
      <c r="DE247" s="12">
        <v>55</v>
      </c>
      <c r="DF247" s="12">
        <v>62</v>
      </c>
      <c r="DG247" s="12">
        <v>41</v>
      </c>
      <c r="DH247" s="12">
        <v>42</v>
      </c>
      <c r="DI247" s="12">
        <v>52</v>
      </c>
      <c r="DJ247" s="12">
        <v>35</v>
      </c>
      <c r="DK247" s="12">
        <v>44</v>
      </c>
      <c r="DL247" s="12">
        <v>63</v>
      </c>
      <c r="DM247" s="12">
        <v>69</v>
      </c>
      <c r="DN247" s="12">
        <v>60</v>
      </c>
      <c r="DO247" s="12">
        <v>62</v>
      </c>
      <c r="DP247" s="12">
        <v>78</v>
      </c>
      <c r="DQ247" s="12">
        <v>70</v>
      </c>
      <c r="DR247" s="12">
        <v>59</v>
      </c>
      <c r="DS247" s="12">
        <v>65</v>
      </c>
      <c r="DT247" s="12">
        <v>82</v>
      </c>
      <c r="DU247" s="12">
        <v>65</v>
      </c>
      <c r="DV247" s="12">
        <v>56</v>
      </c>
      <c r="DW247" s="12">
        <v>56</v>
      </c>
      <c r="DX247" s="12">
        <v>46</v>
      </c>
      <c r="DY247" s="12">
        <v>37</v>
      </c>
      <c r="DZ247" s="12">
        <v>39</v>
      </c>
      <c r="EA247" s="12">
        <v>64</v>
      </c>
      <c r="EB247" s="12">
        <v>75</v>
      </c>
      <c r="EC247" s="12">
        <v>77</v>
      </c>
      <c r="ED247" s="12">
        <v>78</v>
      </c>
      <c r="EE247" s="12">
        <v>67</v>
      </c>
      <c r="EF247" s="12">
        <v>48</v>
      </c>
      <c r="EG247" s="12">
        <v>37</v>
      </c>
      <c r="EH247" s="12">
        <v>33</v>
      </c>
      <c r="EI247" s="12">
        <v>53</v>
      </c>
      <c r="EJ247" s="12">
        <v>57</v>
      </c>
      <c r="EK247" s="12">
        <v>46</v>
      </c>
      <c r="EL247" s="12">
        <v>37</v>
      </c>
      <c r="EM247" s="12">
        <v>57</v>
      </c>
      <c r="EN247" s="12">
        <v>67</v>
      </c>
      <c r="EO247" s="12">
        <v>67</v>
      </c>
      <c r="EP247" s="12">
        <v>61</v>
      </c>
      <c r="EQ247" s="12">
        <v>62</v>
      </c>
      <c r="ER247" s="12">
        <v>50</v>
      </c>
      <c r="ES247" s="12">
        <v>60</v>
      </c>
      <c r="ET247" s="12">
        <v>49</v>
      </c>
      <c r="EU247" s="12">
        <v>75</v>
      </c>
      <c r="EV247" s="12">
        <v>60</v>
      </c>
      <c r="EW247" s="12">
        <v>48</v>
      </c>
      <c r="EX247" s="12">
        <v>40</v>
      </c>
      <c r="EY247" s="12">
        <v>55</v>
      </c>
      <c r="EZ247" s="12">
        <v>73</v>
      </c>
      <c r="FA247" s="12">
        <v>50</v>
      </c>
      <c r="FB247" s="12">
        <v>49</v>
      </c>
      <c r="FC247" s="12">
        <v>58</v>
      </c>
      <c r="FD247" s="12">
        <v>50</v>
      </c>
      <c r="FE247" s="12">
        <v>50</v>
      </c>
      <c r="FF247" s="12">
        <v>48</v>
      </c>
      <c r="FG247" s="12">
        <v>62</v>
      </c>
      <c r="FH247" s="12">
        <v>57</v>
      </c>
      <c r="FI247" s="12">
        <v>54</v>
      </c>
      <c r="FJ247" s="12">
        <v>57</v>
      </c>
      <c r="FK247" s="12">
        <v>66</v>
      </c>
      <c r="FL247" s="12">
        <v>66</v>
      </c>
      <c r="FM247" s="12">
        <v>89</v>
      </c>
      <c r="FN247" s="12">
        <v>68</v>
      </c>
      <c r="FO247" s="12">
        <v>40</v>
      </c>
      <c r="FP247" s="12">
        <v>30</v>
      </c>
      <c r="FQ247" s="12">
        <v>41</v>
      </c>
      <c r="FR247" s="12">
        <v>27</v>
      </c>
      <c r="FS247" s="12">
        <v>46</v>
      </c>
      <c r="FT247" s="12">
        <v>72</v>
      </c>
      <c r="FU247" s="12">
        <v>59</v>
      </c>
      <c r="FV247" s="12">
        <v>84</v>
      </c>
      <c r="FW247" s="12">
        <v>63</v>
      </c>
      <c r="FX247" s="12">
        <v>66</v>
      </c>
      <c r="FY247" s="12">
        <v>43</v>
      </c>
      <c r="FZ247" s="12">
        <v>41</v>
      </c>
      <c r="GA247" s="12">
        <v>29</v>
      </c>
      <c r="GB247" s="12">
        <v>29</v>
      </c>
      <c r="GC247" s="12">
        <v>49</v>
      </c>
      <c r="GD247" s="12">
        <v>52</v>
      </c>
      <c r="GE247" s="12">
        <v>55</v>
      </c>
      <c r="GF247" s="12">
        <v>78</v>
      </c>
      <c r="GG247" s="12">
        <v>77</v>
      </c>
      <c r="GH247" s="12">
        <v>74</v>
      </c>
      <c r="GI247" s="12">
        <v>81</v>
      </c>
      <c r="GJ247" s="12">
        <v>81</v>
      </c>
      <c r="GK247" s="12">
        <v>54</v>
      </c>
      <c r="GL247" s="12">
        <v>40</v>
      </c>
      <c r="GM247" s="12">
        <v>52</v>
      </c>
      <c r="GN247" s="12">
        <v>59</v>
      </c>
      <c r="GO247" s="12">
        <v>65</v>
      </c>
      <c r="GP247" s="12">
        <v>66</v>
      </c>
      <c r="GQ247" s="12">
        <v>31</v>
      </c>
      <c r="GR247" s="12">
        <v>25</v>
      </c>
      <c r="GS247" s="12">
        <v>46</v>
      </c>
      <c r="GT247" s="12">
        <v>29</v>
      </c>
      <c r="GU247" s="12">
        <v>53</v>
      </c>
      <c r="GV247" s="12">
        <v>49</v>
      </c>
      <c r="GW247" s="12">
        <v>46</v>
      </c>
      <c r="GX247" s="12">
        <v>49</v>
      </c>
      <c r="GY247" s="12">
        <v>40</v>
      </c>
      <c r="GZ247" s="12">
        <v>48</v>
      </c>
      <c r="HA247" s="12">
        <v>65</v>
      </c>
      <c r="HB247" s="12">
        <v>41</v>
      </c>
      <c r="HC247" s="12">
        <v>37</v>
      </c>
      <c r="HD247" s="12">
        <v>79</v>
      </c>
      <c r="HE247" s="12">
        <v>53</v>
      </c>
      <c r="HF247" s="12">
        <v>61</v>
      </c>
      <c r="HG247" s="12">
        <v>62</v>
      </c>
      <c r="HH247" s="12">
        <v>25</v>
      </c>
      <c r="HI247" s="12">
        <v>18</v>
      </c>
      <c r="HJ247" s="12">
        <v>33</v>
      </c>
      <c r="HK247" s="12">
        <v>30</v>
      </c>
      <c r="HL247" s="12">
        <v>28</v>
      </c>
      <c r="HM247" s="12">
        <v>31</v>
      </c>
      <c r="HN247" s="12">
        <v>31</v>
      </c>
      <c r="HO247" s="12">
        <v>29</v>
      </c>
      <c r="HP247" s="12">
        <v>17</v>
      </c>
      <c r="HQ247" s="12">
        <v>14</v>
      </c>
      <c r="HR247" s="12">
        <v>18</v>
      </c>
      <c r="HS247" s="12">
        <v>41</v>
      </c>
      <c r="HT247" s="12">
        <v>42</v>
      </c>
      <c r="HU247" s="12">
        <v>51</v>
      </c>
      <c r="HV247" s="12">
        <v>45</v>
      </c>
      <c r="HW247" s="12">
        <v>68</v>
      </c>
      <c r="HX247" s="12">
        <v>46</v>
      </c>
      <c r="HY247" s="12">
        <v>27</v>
      </c>
      <c r="HZ247" s="12">
        <v>18</v>
      </c>
      <c r="IA247" s="12">
        <v>32</v>
      </c>
      <c r="IB247" s="12">
        <v>34</v>
      </c>
      <c r="IC247" s="12">
        <v>46</v>
      </c>
      <c r="ID247" s="12">
        <v>32</v>
      </c>
      <c r="IE247" s="12">
        <v>28</v>
      </c>
      <c r="IF247" s="12">
        <v>14</v>
      </c>
      <c r="IG247" s="12">
        <v>33</v>
      </c>
      <c r="IH247" s="12">
        <v>33</v>
      </c>
      <c r="II247" s="12">
        <v>36</v>
      </c>
      <c r="IJ247" s="12">
        <v>35</v>
      </c>
      <c r="IK247" s="12">
        <v>27</v>
      </c>
      <c r="IL247" s="12">
        <v>17</v>
      </c>
      <c r="IM247" s="12">
        <v>11</v>
      </c>
      <c r="IN247" s="12">
        <v>39</v>
      </c>
      <c r="IO247" s="12">
        <v>25</v>
      </c>
      <c r="IP247" s="12">
        <v>28</v>
      </c>
      <c r="IQ247" s="17">
        <v>32</v>
      </c>
      <c r="IR247" s="26">
        <f t="shared" si="65"/>
        <v>89</v>
      </c>
    </row>
    <row r="248" spans="1:252" ht="12.75" customHeight="1" x14ac:dyDescent="0.2">
      <c r="A248" s="26">
        <v>2010</v>
      </c>
      <c r="B248" s="26">
        <v>421010004</v>
      </c>
      <c r="C248" s="88">
        <f>INDEX(Sites!$A:$N,MATCH($B248,Sites!$A:$A,0),2)</f>
        <v>40.008889000000003</v>
      </c>
      <c r="D248" s="26" t="str">
        <f>INDEX(Sites!$A:$N,MATCH($B248,Sites!$A:$A,0),4)</f>
        <v>PA</v>
      </c>
      <c r="E248" s="26" t="str">
        <f>INDEX(Sites!$A:$N,MATCH($B248,Sites!$A:$A,0),10)</f>
        <v>22.0</v>
      </c>
      <c r="F248" s="148" t="str">
        <f>INDEX(Sites!$A:$N,MATCH($B248,Sites!$A:$A,0),6)</f>
        <v>Philadelphia (LAB)</v>
      </c>
      <c r="G248" s="18">
        <v>30</v>
      </c>
      <c r="H248" s="12">
        <v>30</v>
      </c>
      <c r="I248" s="12">
        <v>32</v>
      </c>
      <c r="J248" s="12">
        <v>36</v>
      </c>
      <c r="K248" s="12">
        <v>34</v>
      </c>
      <c r="L248" s="12">
        <v>37</v>
      </c>
      <c r="M248" s="12">
        <v>44</v>
      </c>
      <c r="N248" s="12">
        <v>41</v>
      </c>
      <c r="O248" s="12">
        <v>38</v>
      </c>
      <c r="P248" s="12">
        <v>35</v>
      </c>
      <c r="Q248" s="12">
        <v>36</v>
      </c>
      <c r="R248" s="12">
        <v>43</v>
      </c>
      <c r="S248" s="12">
        <v>44</v>
      </c>
      <c r="T248" s="12">
        <v>36</v>
      </c>
      <c r="U248" s="12">
        <v>38</v>
      </c>
      <c r="V248" s="12">
        <v>36</v>
      </c>
      <c r="W248" s="12">
        <v>35</v>
      </c>
      <c r="X248" s="12">
        <v>37</v>
      </c>
      <c r="Y248" s="12">
        <v>41</v>
      </c>
      <c r="Z248" s="12">
        <v>51</v>
      </c>
      <c r="AA248" s="12">
        <v>53</v>
      </c>
      <c r="AB248" s="12">
        <v>31</v>
      </c>
      <c r="AC248" s="12">
        <v>27</v>
      </c>
      <c r="AD248" s="12">
        <v>36</v>
      </c>
      <c r="AE248" s="12">
        <v>44</v>
      </c>
      <c r="AF248" s="12">
        <v>35</v>
      </c>
      <c r="AG248" s="12">
        <v>36</v>
      </c>
      <c r="AH248" s="12">
        <v>37</v>
      </c>
      <c r="AI248" s="12">
        <v>28</v>
      </c>
      <c r="AJ248" s="12">
        <v>31</v>
      </c>
      <c r="AK248" s="12">
        <v>27</v>
      </c>
      <c r="AL248" s="12">
        <v>22</v>
      </c>
      <c r="AM248" s="12">
        <v>38</v>
      </c>
      <c r="AN248" s="12">
        <v>33</v>
      </c>
      <c r="AO248" s="12">
        <v>44</v>
      </c>
      <c r="AP248" s="12">
        <v>44</v>
      </c>
      <c r="AQ248" s="12">
        <v>48</v>
      </c>
      <c r="AR248" s="12">
        <v>49</v>
      </c>
      <c r="AS248" s="12">
        <v>42</v>
      </c>
      <c r="AT248" s="12">
        <v>37</v>
      </c>
      <c r="AU248" s="12">
        <v>39</v>
      </c>
      <c r="AV248" s="12">
        <v>55</v>
      </c>
      <c r="AW248" s="12">
        <v>42</v>
      </c>
      <c r="AX248" s="12">
        <v>25</v>
      </c>
      <c r="AY248" s="12">
        <v>39</v>
      </c>
      <c r="AZ248" s="12">
        <v>43</v>
      </c>
      <c r="BA248" s="12">
        <v>35</v>
      </c>
      <c r="BB248" s="12">
        <v>28</v>
      </c>
      <c r="BC248" s="12">
        <v>25</v>
      </c>
      <c r="BD248" s="12">
        <v>31</v>
      </c>
      <c r="BE248" s="12">
        <v>35</v>
      </c>
      <c r="BF248" s="12">
        <v>31</v>
      </c>
      <c r="BG248" s="12">
        <v>44</v>
      </c>
      <c r="BH248" s="12">
        <v>40</v>
      </c>
      <c r="BI248" s="12">
        <v>42</v>
      </c>
      <c r="BJ248" s="12" t="s">
        <v>78</v>
      </c>
      <c r="BK248" s="12" t="s">
        <v>78</v>
      </c>
      <c r="BL248" s="12" t="s">
        <v>78</v>
      </c>
      <c r="BM248" s="12">
        <v>30</v>
      </c>
      <c r="BN248" s="12">
        <v>40</v>
      </c>
      <c r="BO248" s="12">
        <v>43</v>
      </c>
      <c r="BP248" s="12">
        <v>52</v>
      </c>
      <c r="BQ248" s="12">
        <v>28</v>
      </c>
      <c r="BR248" s="12">
        <v>30</v>
      </c>
      <c r="BS248" s="12">
        <v>43</v>
      </c>
      <c r="BT248" s="12">
        <v>51</v>
      </c>
      <c r="BU248" s="12">
        <v>46</v>
      </c>
      <c r="BV248" s="12">
        <v>36</v>
      </c>
      <c r="BW248" s="12">
        <v>37</v>
      </c>
      <c r="BX248" s="12">
        <v>37</v>
      </c>
      <c r="BY248" s="12">
        <v>38</v>
      </c>
      <c r="BZ248" s="12">
        <v>34</v>
      </c>
      <c r="CA248" s="12">
        <v>32</v>
      </c>
      <c r="CB248" s="12" t="s">
        <v>78</v>
      </c>
      <c r="CC248" s="12">
        <v>34</v>
      </c>
      <c r="CD248" s="12">
        <v>33</v>
      </c>
      <c r="CE248" s="12">
        <v>31</v>
      </c>
      <c r="CF248" s="12">
        <v>35</v>
      </c>
      <c r="CG248" s="12">
        <v>35</v>
      </c>
      <c r="CH248" s="12">
        <v>20</v>
      </c>
      <c r="CI248" s="12">
        <v>40</v>
      </c>
      <c r="CJ248" s="12">
        <v>48</v>
      </c>
      <c r="CK248" s="12">
        <v>29</v>
      </c>
      <c r="CL248" s="12">
        <v>24</v>
      </c>
      <c r="CM248" s="12">
        <v>16</v>
      </c>
      <c r="CN248" s="12">
        <v>31</v>
      </c>
      <c r="CO248" s="12">
        <v>43</v>
      </c>
      <c r="CP248" s="12">
        <v>34</v>
      </c>
      <c r="CQ248" s="12">
        <v>26</v>
      </c>
      <c r="CR248" s="12">
        <v>33</v>
      </c>
      <c r="CS248" s="12">
        <v>34</v>
      </c>
      <c r="CT248" s="12">
        <v>38</v>
      </c>
      <c r="CU248" s="12">
        <v>30</v>
      </c>
      <c r="CV248" s="12">
        <v>57</v>
      </c>
      <c r="CW248" s="12">
        <v>45</v>
      </c>
      <c r="CX248" s="12">
        <v>50</v>
      </c>
      <c r="CY248" s="12">
        <v>33</v>
      </c>
      <c r="CZ248" s="12">
        <v>34</v>
      </c>
      <c r="DA248" s="12">
        <v>29</v>
      </c>
      <c r="DB248" s="12">
        <v>28</v>
      </c>
      <c r="DC248" s="12">
        <v>25</v>
      </c>
      <c r="DD248" s="12">
        <v>38</v>
      </c>
      <c r="DE248" s="12">
        <v>38</v>
      </c>
      <c r="DF248" s="12">
        <v>38</v>
      </c>
      <c r="DG248" s="12">
        <v>37</v>
      </c>
      <c r="DH248" s="12">
        <v>27</v>
      </c>
      <c r="DI248" s="12">
        <v>37</v>
      </c>
      <c r="DJ248" s="12">
        <v>28</v>
      </c>
      <c r="DK248" s="12">
        <v>28</v>
      </c>
      <c r="DL248" s="12">
        <v>43</v>
      </c>
      <c r="DM248" s="12">
        <v>47</v>
      </c>
      <c r="DN248" s="12">
        <v>40</v>
      </c>
      <c r="DO248" s="12">
        <v>44</v>
      </c>
      <c r="DP248" s="12">
        <v>55</v>
      </c>
      <c r="DQ248" s="12">
        <v>50</v>
      </c>
      <c r="DR248" s="12">
        <v>33</v>
      </c>
      <c r="DS248" s="12">
        <v>49</v>
      </c>
      <c r="DT248" s="12">
        <v>59</v>
      </c>
      <c r="DU248" s="12">
        <v>44</v>
      </c>
      <c r="DV248" s="12">
        <v>28</v>
      </c>
      <c r="DW248" s="12">
        <v>38</v>
      </c>
      <c r="DX248" s="12">
        <v>35</v>
      </c>
      <c r="DY248" s="12">
        <v>24</v>
      </c>
      <c r="DZ248" s="12">
        <v>26</v>
      </c>
      <c r="EA248" s="12">
        <v>50</v>
      </c>
      <c r="EB248" s="12">
        <v>48</v>
      </c>
      <c r="EC248" s="12">
        <v>58</v>
      </c>
      <c r="ED248" s="12">
        <v>59</v>
      </c>
      <c r="EE248" s="12">
        <v>49</v>
      </c>
      <c r="EF248" s="12">
        <v>26</v>
      </c>
      <c r="EG248" s="12">
        <v>11</v>
      </c>
      <c r="EH248" s="12">
        <v>16</v>
      </c>
      <c r="EI248" s="12">
        <v>38</v>
      </c>
      <c r="EJ248" s="12" t="s">
        <v>78</v>
      </c>
      <c r="EK248" s="12">
        <v>33</v>
      </c>
      <c r="EL248" s="12">
        <v>32</v>
      </c>
      <c r="EM248" s="12">
        <v>55</v>
      </c>
      <c r="EN248" s="12">
        <v>64</v>
      </c>
      <c r="EO248" s="12">
        <v>60</v>
      </c>
      <c r="EP248" s="12">
        <v>59</v>
      </c>
      <c r="EQ248" s="12">
        <v>64</v>
      </c>
      <c r="ER248" s="12">
        <v>46</v>
      </c>
      <c r="ES248" s="12">
        <v>52</v>
      </c>
      <c r="ET248" s="12">
        <v>46</v>
      </c>
      <c r="EU248" s="12">
        <v>77</v>
      </c>
      <c r="EV248" s="12">
        <v>59</v>
      </c>
      <c r="EW248" s="12">
        <v>48</v>
      </c>
      <c r="EX248" s="12">
        <v>37</v>
      </c>
      <c r="EY248" s="12">
        <v>54</v>
      </c>
      <c r="EZ248" s="12">
        <v>69</v>
      </c>
      <c r="FA248" s="12">
        <v>49</v>
      </c>
      <c r="FB248" s="12">
        <v>44</v>
      </c>
      <c r="FC248" s="12">
        <v>59</v>
      </c>
      <c r="FD248" s="12">
        <v>46</v>
      </c>
      <c r="FE248" s="12">
        <v>49</v>
      </c>
      <c r="FF248" s="12">
        <v>38</v>
      </c>
      <c r="FG248" s="12">
        <v>57</v>
      </c>
      <c r="FH248" s="12">
        <v>55</v>
      </c>
      <c r="FI248" s="12">
        <v>48</v>
      </c>
      <c r="FJ248" s="12">
        <v>58</v>
      </c>
      <c r="FK248" s="12">
        <v>57</v>
      </c>
      <c r="FL248" s="12">
        <v>60</v>
      </c>
      <c r="FM248" s="12">
        <v>86</v>
      </c>
      <c r="FN248" s="12">
        <v>62</v>
      </c>
      <c r="FO248" s="12">
        <v>44</v>
      </c>
      <c r="FP248" s="12">
        <v>25</v>
      </c>
      <c r="FQ248" s="12">
        <v>30</v>
      </c>
      <c r="FR248" s="12">
        <v>28</v>
      </c>
      <c r="FS248" s="12">
        <v>42</v>
      </c>
      <c r="FT248" s="12">
        <v>64</v>
      </c>
      <c r="FU248" s="12">
        <v>50</v>
      </c>
      <c r="FV248" s="12">
        <v>79</v>
      </c>
      <c r="FW248" s="12">
        <v>55</v>
      </c>
      <c r="FX248" s="12">
        <v>60</v>
      </c>
      <c r="FY248" s="12">
        <v>42</v>
      </c>
      <c r="FZ248" s="12">
        <v>35</v>
      </c>
      <c r="GA248" s="12">
        <v>26</v>
      </c>
      <c r="GB248" s="12">
        <v>17</v>
      </c>
      <c r="GC248" s="12">
        <v>15</v>
      </c>
      <c r="GD248" s="12">
        <v>15</v>
      </c>
      <c r="GE248" s="12">
        <v>21</v>
      </c>
      <c r="GF248" s="12">
        <v>30</v>
      </c>
      <c r="GG248" s="12">
        <v>70</v>
      </c>
      <c r="GH248" s="12">
        <v>67</v>
      </c>
      <c r="GI248" s="12">
        <v>79</v>
      </c>
      <c r="GJ248" s="12">
        <v>61</v>
      </c>
      <c r="GK248" s="12" t="s">
        <v>78</v>
      </c>
      <c r="GL248" s="12">
        <v>35</v>
      </c>
      <c r="GM248" s="12">
        <v>45</v>
      </c>
      <c r="GN248" s="12">
        <v>50</v>
      </c>
      <c r="GO248" s="12">
        <v>53</v>
      </c>
      <c r="GP248" s="12" t="s">
        <v>78</v>
      </c>
      <c r="GQ248" s="12">
        <v>25</v>
      </c>
      <c r="GR248" s="12">
        <v>17</v>
      </c>
      <c r="GS248" s="12">
        <v>43</v>
      </c>
      <c r="GT248" s="12">
        <v>28</v>
      </c>
      <c r="GU248" s="12">
        <v>41</v>
      </c>
      <c r="GV248" s="12">
        <v>41</v>
      </c>
      <c r="GW248" s="12">
        <v>36</v>
      </c>
      <c r="GX248" s="12">
        <v>46</v>
      </c>
      <c r="GY248" s="12">
        <v>33</v>
      </c>
      <c r="GZ248" s="12">
        <v>44</v>
      </c>
      <c r="HA248" s="12">
        <v>54</v>
      </c>
      <c r="HB248" s="12">
        <v>32</v>
      </c>
      <c r="HC248" s="12">
        <v>37</v>
      </c>
      <c r="HD248" s="12">
        <v>62</v>
      </c>
      <c r="HE248" s="12">
        <v>47</v>
      </c>
      <c r="HF248" s="12">
        <v>53</v>
      </c>
      <c r="HG248" s="12">
        <v>48</v>
      </c>
      <c r="HH248" s="12">
        <v>25</v>
      </c>
      <c r="HI248" s="12">
        <v>17</v>
      </c>
      <c r="HJ248" s="12" t="s">
        <v>78</v>
      </c>
      <c r="HK248" s="12">
        <v>19</v>
      </c>
      <c r="HL248" s="12">
        <v>21</v>
      </c>
      <c r="HM248" s="12">
        <v>24</v>
      </c>
      <c r="HN248" s="12">
        <v>27</v>
      </c>
      <c r="HO248" s="12">
        <v>24</v>
      </c>
      <c r="HP248" s="12">
        <v>15</v>
      </c>
      <c r="HQ248" s="12">
        <v>11</v>
      </c>
      <c r="HR248" s="12">
        <v>13</v>
      </c>
      <c r="HS248" s="12">
        <v>31</v>
      </c>
      <c r="HT248" s="12">
        <v>31</v>
      </c>
      <c r="HU248" s="12">
        <v>39</v>
      </c>
      <c r="HV248" s="12">
        <v>38</v>
      </c>
      <c r="HW248" s="12">
        <v>55</v>
      </c>
      <c r="HX248" s="12">
        <v>35</v>
      </c>
      <c r="HY248" s="12">
        <v>23</v>
      </c>
      <c r="HZ248" s="12">
        <v>18</v>
      </c>
      <c r="IA248" s="12">
        <v>26</v>
      </c>
      <c r="IB248" s="12">
        <v>28</v>
      </c>
      <c r="IC248" s="12">
        <v>39</v>
      </c>
      <c r="ID248" s="12">
        <v>24</v>
      </c>
      <c r="IE248" s="12" t="s">
        <v>78</v>
      </c>
      <c r="IF248" s="12">
        <v>12</v>
      </c>
      <c r="IG248" s="12">
        <v>27</v>
      </c>
      <c r="IH248" s="12">
        <v>26</v>
      </c>
      <c r="II248" s="12">
        <v>22</v>
      </c>
      <c r="IJ248" s="12">
        <v>29</v>
      </c>
      <c r="IK248" s="12">
        <v>25</v>
      </c>
      <c r="IL248" s="12">
        <v>15</v>
      </c>
      <c r="IM248" s="12" t="s">
        <v>78</v>
      </c>
      <c r="IN248" s="12">
        <v>28</v>
      </c>
      <c r="IO248" s="12">
        <v>18</v>
      </c>
      <c r="IP248" s="12">
        <v>23</v>
      </c>
      <c r="IQ248" s="17">
        <v>26</v>
      </c>
      <c r="IR248" s="26">
        <f t="shared" si="65"/>
        <v>86</v>
      </c>
    </row>
    <row r="249" spans="1:252" ht="12.75" customHeight="1" x14ac:dyDescent="0.2">
      <c r="A249" s="87">
        <v>2010</v>
      </c>
      <c r="B249" s="87">
        <v>421010024</v>
      </c>
      <c r="C249" s="89">
        <f>INDEX(Sites!$A:$N,MATCH($B249,Sites!$A:$A,0),2)</f>
        <v>40.0764</v>
      </c>
      <c r="D249" s="87" t="str">
        <f>INDEX(Sites!$A:$N,MATCH($B249,Sites!$A:$A,0),4)</f>
        <v>PA</v>
      </c>
      <c r="E249" s="87" t="str">
        <f>INDEX(Sites!$A:$N,MATCH($B249,Sites!$A:$A,0),10)</f>
        <v>28.0</v>
      </c>
      <c r="F249" s="149" t="str">
        <f>INDEX(Sites!$A:$N,MATCH($B249,Sites!$A:$A,0),6)</f>
        <v>Philadelphia (NEA)</v>
      </c>
      <c r="G249" s="16">
        <v>38</v>
      </c>
      <c r="H249" s="11">
        <v>35</v>
      </c>
      <c r="I249" s="11">
        <v>37</v>
      </c>
      <c r="J249" s="11">
        <v>43</v>
      </c>
      <c r="K249" s="11">
        <v>46</v>
      </c>
      <c r="L249" s="11">
        <v>48</v>
      </c>
      <c r="M249" s="11">
        <v>55</v>
      </c>
      <c r="N249" s="11">
        <v>54</v>
      </c>
      <c r="O249" s="11">
        <v>51</v>
      </c>
      <c r="P249" s="11">
        <v>40</v>
      </c>
      <c r="Q249" s="11">
        <v>38</v>
      </c>
      <c r="R249" s="11">
        <v>47</v>
      </c>
      <c r="S249" s="11">
        <v>51</v>
      </c>
      <c r="T249" s="11">
        <v>40</v>
      </c>
      <c r="U249" s="11">
        <v>41</v>
      </c>
      <c r="V249" s="11">
        <v>49</v>
      </c>
      <c r="W249" s="11">
        <v>49</v>
      </c>
      <c r="X249" s="11">
        <v>52</v>
      </c>
      <c r="Y249" s="11">
        <v>56</v>
      </c>
      <c r="Z249" s="11">
        <v>68</v>
      </c>
      <c r="AA249" s="11">
        <v>70</v>
      </c>
      <c r="AB249" s="11">
        <v>42</v>
      </c>
      <c r="AC249" s="11">
        <v>29</v>
      </c>
      <c r="AD249" s="11">
        <v>48</v>
      </c>
      <c r="AE249" s="11">
        <v>53</v>
      </c>
      <c r="AF249" s="11">
        <v>42</v>
      </c>
      <c r="AG249" s="11">
        <v>44</v>
      </c>
      <c r="AH249" s="11">
        <v>44</v>
      </c>
      <c r="AI249" s="11">
        <v>35</v>
      </c>
      <c r="AJ249" s="11">
        <v>32</v>
      </c>
      <c r="AK249" s="11">
        <v>37</v>
      </c>
      <c r="AL249" s="11">
        <v>36</v>
      </c>
      <c r="AM249" s="11">
        <v>54</v>
      </c>
      <c r="AN249" s="11">
        <v>47</v>
      </c>
      <c r="AO249" s="11">
        <v>55</v>
      </c>
      <c r="AP249" s="11">
        <v>62</v>
      </c>
      <c r="AQ249" s="11">
        <v>61</v>
      </c>
      <c r="AR249" s="11">
        <v>67</v>
      </c>
      <c r="AS249" s="11">
        <v>61</v>
      </c>
      <c r="AT249" s="11">
        <v>39</v>
      </c>
      <c r="AU249" s="11">
        <v>48</v>
      </c>
      <c r="AV249" s="11">
        <v>66</v>
      </c>
      <c r="AW249" s="11">
        <v>53</v>
      </c>
      <c r="AX249" s="11">
        <v>33</v>
      </c>
      <c r="AY249" s="11">
        <v>53</v>
      </c>
      <c r="AZ249" s="11">
        <v>58</v>
      </c>
      <c r="BA249" s="11">
        <v>47</v>
      </c>
      <c r="BB249" s="11">
        <v>39</v>
      </c>
      <c r="BC249" s="11">
        <v>30</v>
      </c>
      <c r="BD249" s="11">
        <v>45</v>
      </c>
      <c r="BE249" s="11">
        <v>48</v>
      </c>
      <c r="BF249" s="11">
        <v>44</v>
      </c>
      <c r="BG249" s="11">
        <v>59</v>
      </c>
      <c r="BH249" s="11">
        <v>52</v>
      </c>
      <c r="BI249" s="11">
        <v>56</v>
      </c>
      <c r="BJ249" s="11">
        <v>48</v>
      </c>
      <c r="BK249" s="11">
        <v>36</v>
      </c>
      <c r="BL249" s="11">
        <v>49</v>
      </c>
      <c r="BM249" s="11">
        <v>40</v>
      </c>
      <c r="BN249" s="11">
        <v>54</v>
      </c>
      <c r="BO249" s="11">
        <v>64</v>
      </c>
      <c r="BP249" s="11">
        <v>78</v>
      </c>
      <c r="BQ249" s="11">
        <v>50</v>
      </c>
      <c r="BR249" s="11">
        <v>45</v>
      </c>
      <c r="BS249" s="11">
        <v>63</v>
      </c>
      <c r="BT249" s="11">
        <v>68</v>
      </c>
      <c r="BU249" s="11">
        <v>61</v>
      </c>
      <c r="BV249" s="11">
        <v>47</v>
      </c>
      <c r="BW249" s="11">
        <v>52</v>
      </c>
      <c r="BX249" s="11">
        <v>41</v>
      </c>
      <c r="BY249" s="11">
        <v>48</v>
      </c>
      <c r="BZ249" s="11">
        <v>43</v>
      </c>
      <c r="CA249" s="11">
        <v>43</v>
      </c>
      <c r="CB249" s="11">
        <v>50</v>
      </c>
      <c r="CC249" s="11">
        <v>53</v>
      </c>
      <c r="CD249" s="11">
        <v>48</v>
      </c>
      <c r="CE249" s="11">
        <v>44</v>
      </c>
      <c r="CF249" s="11">
        <v>41</v>
      </c>
      <c r="CG249" s="11">
        <v>40</v>
      </c>
      <c r="CH249" s="11">
        <v>32</v>
      </c>
      <c r="CI249" s="11">
        <v>58</v>
      </c>
      <c r="CJ249" s="11">
        <v>70</v>
      </c>
      <c r="CK249" s="11">
        <v>45</v>
      </c>
      <c r="CL249" s="11">
        <v>31</v>
      </c>
      <c r="CM249" s="11">
        <v>23</v>
      </c>
      <c r="CN249" s="11">
        <v>48</v>
      </c>
      <c r="CO249" s="11">
        <v>63</v>
      </c>
      <c r="CP249" s="11">
        <v>56</v>
      </c>
      <c r="CQ249" s="11">
        <v>40</v>
      </c>
      <c r="CR249" s="11">
        <v>52</v>
      </c>
      <c r="CS249" s="11">
        <v>52</v>
      </c>
      <c r="CT249" s="11">
        <v>68</v>
      </c>
      <c r="CU249" s="11">
        <v>46</v>
      </c>
      <c r="CV249" s="11">
        <v>80</v>
      </c>
      <c r="CW249" s="11">
        <v>73</v>
      </c>
      <c r="CX249" s="11">
        <v>79</v>
      </c>
      <c r="CY249" s="11">
        <v>61</v>
      </c>
      <c r="CZ249" s="11">
        <v>49</v>
      </c>
      <c r="DA249" s="11">
        <v>42</v>
      </c>
      <c r="DB249" s="11">
        <v>43</v>
      </c>
      <c r="DC249" s="11">
        <v>42</v>
      </c>
      <c r="DD249" s="11">
        <v>57</v>
      </c>
      <c r="DE249" s="11">
        <v>54</v>
      </c>
      <c r="DF249" s="11">
        <v>66</v>
      </c>
      <c r="DG249" s="11">
        <v>63</v>
      </c>
      <c r="DH249" s="11">
        <v>44</v>
      </c>
      <c r="DI249" s="11">
        <v>56</v>
      </c>
      <c r="DJ249" s="11">
        <v>47</v>
      </c>
      <c r="DK249" s="11">
        <v>46</v>
      </c>
      <c r="DL249" s="11">
        <v>66</v>
      </c>
      <c r="DM249" s="11">
        <v>79</v>
      </c>
      <c r="DN249" s="11">
        <v>66</v>
      </c>
      <c r="DO249" s="11">
        <v>62</v>
      </c>
      <c r="DP249" s="11">
        <v>83</v>
      </c>
      <c r="DQ249" s="11">
        <v>74</v>
      </c>
      <c r="DR249" s="11">
        <v>65</v>
      </c>
      <c r="DS249" s="11">
        <v>70</v>
      </c>
      <c r="DT249" s="11">
        <v>85</v>
      </c>
      <c r="DU249" s="11">
        <v>70</v>
      </c>
      <c r="DV249" s="11">
        <v>59</v>
      </c>
      <c r="DW249" s="11">
        <v>60</v>
      </c>
      <c r="DX249" s="11">
        <v>52</v>
      </c>
      <c r="DY249" s="11">
        <v>41</v>
      </c>
      <c r="DZ249" s="11">
        <v>37</v>
      </c>
      <c r="EA249" s="11">
        <v>66</v>
      </c>
      <c r="EB249" s="11">
        <v>73</v>
      </c>
      <c r="EC249" s="11">
        <v>82</v>
      </c>
      <c r="ED249" s="11">
        <v>84</v>
      </c>
      <c r="EE249" s="11">
        <v>77</v>
      </c>
      <c r="EF249" s="11">
        <v>46</v>
      </c>
      <c r="EG249" s="11">
        <v>36</v>
      </c>
      <c r="EH249" s="11">
        <v>38</v>
      </c>
      <c r="EI249" s="11">
        <v>55</v>
      </c>
      <c r="EJ249" s="11">
        <v>64</v>
      </c>
      <c r="EK249" s="11">
        <v>45</v>
      </c>
      <c r="EL249" s="11">
        <v>44</v>
      </c>
      <c r="EM249" s="11">
        <v>59</v>
      </c>
      <c r="EN249" s="11">
        <v>80</v>
      </c>
      <c r="EO249" s="11">
        <v>71</v>
      </c>
      <c r="EP249" s="11">
        <v>65</v>
      </c>
      <c r="EQ249" s="11">
        <v>77</v>
      </c>
      <c r="ER249" s="11">
        <v>56</v>
      </c>
      <c r="ES249" s="11">
        <v>63</v>
      </c>
      <c r="ET249" s="11">
        <v>49</v>
      </c>
      <c r="EU249" s="11">
        <v>88</v>
      </c>
      <c r="EV249" s="11">
        <v>64</v>
      </c>
      <c r="EW249" s="11">
        <v>51</v>
      </c>
      <c r="EX249" s="11">
        <v>42</v>
      </c>
      <c r="EY249" s="11">
        <v>59</v>
      </c>
      <c r="EZ249" s="11">
        <v>77</v>
      </c>
      <c r="FA249" s="11">
        <v>54</v>
      </c>
      <c r="FB249" s="11">
        <v>50</v>
      </c>
      <c r="FC249" s="11">
        <v>65</v>
      </c>
      <c r="FD249" s="11">
        <v>52</v>
      </c>
      <c r="FE249" s="11">
        <v>56</v>
      </c>
      <c r="FF249" s="11">
        <v>47</v>
      </c>
      <c r="FG249" s="11">
        <v>64</v>
      </c>
      <c r="FH249" s="11">
        <v>65</v>
      </c>
      <c r="FI249" s="11">
        <v>54</v>
      </c>
      <c r="FJ249" s="11">
        <v>63</v>
      </c>
      <c r="FK249" s="11">
        <v>68</v>
      </c>
      <c r="FL249" s="11">
        <v>74</v>
      </c>
      <c r="FM249" s="11">
        <v>89</v>
      </c>
      <c r="FN249" s="11">
        <v>66</v>
      </c>
      <c r="FO249" s="11">
        <v>49</v>
      </c>
      <c r="FP249" s="11">
        <v>34</v>
      </c>
      <c r="FQ249" s="11">
        <v>36</v>
      </c>
      <c r="FR249" s="11">
        <v>35</v>
      </c>
      <c r="FS249" s="11">
        <v>54</v>
      </c>
      <c r="FT249" s="11">
        <v>75</v>
      </c>
      <c r="FU249" s="11">
        <v>59</v>
      </c>
      <c r="FV249" s="11">
        <v>95</v>
      </c>
      <c r="FW249" s="11">
        <v>62</v>
      </c>
      <c r="FX249" s="11">
        <v>67</v>
      </c>
      <c r="FY249" s="11">
        <v>47</v>
      </c>
      <c r="FZ249" s="11">
        <v>42</v>
      </c>
      <c r="GA249" s="11">
        <v>31</v>
      </c>
      <c r="GB249" s="11">
        <v>28</v>
      </c>
      <c r="GC249" s="11">
        <v>50</v>
      </c>
      <c r="GD249" s="11">
        <v>51</v>
      </c>
      <c r="GE249" s="11">
        <v>59</v>
      </c>
      <c r="GF249" s="11">
        <v>76</v>
      </c>
      <c r="GG249" s="11">
        <v>80</v>
      </c>
      <c r="GH249" s="11">
        <v>73</v>
      </c>
      <c r="GI249" s="11">
        <v>93</v>
      </c>
      <c r="GJ249" s="11">
        <v>76</v>
      </c>
      <c r="GK249" s="11">
        <v>46</v>
      </c>
      <c r="GL249" s="11">
        <v>42</v>
      </c>
      <c r="GM249" s="11">
        <v>53</v>
      </c>
      <c r="GN249" s="11">
        <v>60</v>
      </c>
      <c r="GO249" s="11">
        <v>66</v>
      </c>
      <c r="GP249" s="11">
        <v>68</v>
      </c>
      <c r="GQ249" s="11">
        <v>32</v>
      </c>
      <c r="GR249" s="11">
        <v>26</v>
      </c>
      <c r="GS249" s="11">
        <v>48</v>
      </c>
      <c r="GT249" s="11">
        <v>31</v>
      </c>
      <c r="GU249" s="11">
        <v>51</v>
      </c>
      <c r="GV249" s="11">
        <v>51</v>
      </c>
      <c r="GW249" s="11">
        <v>47</v>
      </c>
      <c r="GX249" s="11">
        <v>58</v>
      </c>
      <c r="GY249" s="11">
        <v>42</v>
      </c>
      <c r="GZ249" s="11">
        <v>50</v>
      </c>
      <c r="HA249" s="11">
        <v>66</v>
      </c>
      <c r="HB249" s="11">
        <v>42</v>
      </c>
      <c r="HC249" s="11">
        <v>47</v>
      </c>
      <c r="HD249" s="11">
        <v>79</v>
      </c>
      <c r="HE249" s="11">
        <v>55</v>
      </c>
      <c r="HF249" s="11">
        <v>67</v>
      </c>
      <c r="HG249" s="11">
        <v>63</v>
      </c>
      <c r="HH249" s="11">
        <v>28</v>
      </c>
      <c r="HI249" s="11">
        <v>23</v>
      </c>
      <c r="HJ249" s="11">
        <v>27</v>
      </c>
      <c r="HK249" s="11">
        <v>29</v>
      </c>
      <c r="HL249" s="11">
        <v>27</v>
      </c>
      <c r="HM249" s="11">
        <v>32</v>
      </c>
      <c r="HN249" s="11">
        <v>34</v>
      </c>
      <c r="HO249" s="11">
        <v>29</v>
      </c>
      <c r="HP249" s="11">
        <v>19</v>
      </c>
      <c r="HQ249" s="11">
        <v>16</v>
      </c>
      <c r="HR249" s="11">
        <v>20</v>
      </c>
      <c r="HS249" s="11">
        <v>40</v>
      </c>
      <c r="HT249" s="11">
        <v>40</v>
      </c>
      <c r="HU249" s="11">
        <v>49</v>
      </c>
      <c r="HV249" s="11">
        <v>47</v>
      </c>
      <c r="HW249" s="11">
        <v>67</v>
      </c>
      <c r="HX249" s="11">
        <v>43</v>
      </c>
      <c r="HY249" s="11">
        <v>33</v>
      </c>
      <c r="HZ249" s="11">
        <v>23</v>
      </c>
      <c r="IA249" s="11">
        <v>35</v>
      </c>
      <c r="IB249" s="11">
        <v>35</v>
      </c>
      <c r="IC249" s="11">
        <v>49</v>
      </c>
      <c r="ID249" s="11">
        <v>32</v>
      </c>
      <c r="IE249" s="11">
        <v>25</v>
      </c>
      <c r="IF249" s="11">
        <v>21</v>
      </c>
      <c r="IG249" s="11">
        <v>35</v>
      </c>
      <c r="IH249" s="11">
        <v>34</v>
      </c>
      <c r="II249" s="11">
        <v>36</v>
      </c>
      <c r="IJ249" s="11">
        <v>41</v>
      </c>
      <c r="IK249" s="11">
        <v>37</v>
      </c>
      <c r="IL249" s="11">
        <v>22</v>
      </c>
      <c r="IM249" s="11">
        <v>18</v>
      </c>
      <c r="IN249" s="11">
        <v>41</v>
      </c>
      <c r="IO249" s="11">
        <v>25</v>
      </c>
      <c r="IP249" s="11">
        <v>30</v>
      </c>
      <c r="IQ249" s="13">
        <v>34</v>
      </c>
      <c r="IR249" s="87">
        <f t="shared" si="65"/>
        <v>95</v>
      </c>
    </row>
    <row r="250" spans="1:252" ht="12.75" customHeight="1" x14ac:dyDescent="0.2">
      <c r="B250" s="9" t="s">
        <v>78</v>
      </c>
    </row>
    <row r="251" spans="1:252" ht="12.75" customHeight="1" x14ac:dyDescent="0.2">
      <c r="B251" s="9" t="s">
        <v>78</v>
      </c>
    </row>
    <row r="253" spans="1:252" ht="12.75" customHeight="1" x14ac:dyDescent="0.2">
      <c r="A253" s="504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6" customWidth="1"/>
    <col min="2" max="2" width="15.7109375" style="6"/>
    <col min="3" max="25" width="20.7109375" style="6" customWidth="1"/>
    <col min="26" max="26" width="10.7109375" style="6" customWidth="1"/>
    <col min="27" max="16384" width="15.7109375" style="6"/>
  </cols>
  <sheetData>
    <row r="1" spans="1:27" s="57" customFormat="1" ht="12.75" customHeight="1" x14ac:dyDescent="0.2">
      <c r="A1" s="383" t="s">
        <v>26</v>
      </c>
      <c r="B1" s="384" t="s">
        <v>95</v>
      </c>
      <c r="C1" s="385">
        <v>100010002</v>
      </c>
      <c r="D1" s="385">
        <v>100031007</v>
      </c>
      <c r="E1" s="385">
        <v>100031010</v>
      </c>
      <c r="F1" s="385">
        <v>100031013</v>
      </c>
      <c r="G1" s="385">
        <v>100032004</v>
      </c>
      <c r="H1" s="385">
        <v>100051002</v>
      </c>
      <c r="I1" s="385">
        <v>100051003</v>
      </c>
      <c r="J1" s="385">
        <v>240150003</v>
      </c>
      <c r="K1" s="385">
        <v>340010006</v>
      </c>
      <c r="L1" s="385">
        <v>340070002</v>
      </c>
      <c r="M1" s="385">
        <v>340071001</v>
      </c>
      <c r="N1" s="385">
        <v>340110007</v>
      </c>
      <c r="O1" s="385">
        <v>340150002</v>
      </c>
      <c r="P1" s="385">
        <v>340210005</v>
      </c>
      <c r="Q1" s="385">
        <v>340290006</v>
      </c>
      <c r="R1" s="385">
        <v>340219991</v>
      </c>
      <c r="S1" s="385">
        <v>420170012</v>
      </c>
      <c r="T1" s="385">
        <v>420290100</v>
      </c>
      <c r="U1" s="385">
        <v>420450002</v>
      </c>
      <c r="V1" s="385">
        <v>420910013</v>
      </c>
      <c r="W1" s="385">
        <v>421010004</v>
      </c>
      <c r="X1" s="385">
        <v>421010024</v>
      </c>
      <c r="Y1" s="385">
        <v>421010048</v>
      </c>
      <c r="AA1"/>
    </row>
    <row r="2" spans="1:27" ht="12.75" customHeight="1" x14ac:dyDescent="0.2">
      <c r="A2" s="386" t="str">
        <f>IF(COUNT($C$6:$Y$1101)=22973,"PASS","FAIL")</f>
        <v>PASS</v>
      </c>
      <c r="B2" s="387" t="s">
        <v>47</v>
      </c>
      <c r="C2" s="386" t="str">
        <f>INDEX(Sites!$A:$N,C$5,$Z2)</f>
        <v>Kent (KILLENS)</v>
      </c>
      <c r="D2" s="386" t="str">
        <f>INDEX(Sites!$A:$N,D$5,$Z2)</f>
        <v>New Castle (LUMS 2)</v>
      </c>
      <c r="E2" s="386" t="str">
        <f>INDEX(Sites!$A:$N,E$5,$Z2)</f>
        <v>New Castle (BCSP)</v>
      </c>
      <c r="F2" s="386" t="str">
        <f>INDEX(Sites!$A:$N,F$5,$Z2)</f>
        <v>New Castle (BELLFNT2)</v>
      </c>
      <c r="G2" s="386" t="str">
        <f>INDEX(Sites!$A:$N,G$5,$Z2)</f>
        <v>New Castle (MLK)</v>
      </c>
      <c r="H2" s="386" t="str">
        <f>INDEX(Sites!$A:$N,H$5,$Z2)</f>
        <v>Sussex (SEAFORD)</v>
      </c>
      <c r="I2" s="386" t="str">
        <f>INDEX(Sites!$A:$N,I$5,$Z2)</f>
        <v>Sussex (LEWES)</v>
      </c>
      <c r="J2" s="386" t="str">
        <f>INDEX(Sites!$A:$N,J$5,$Z2)</f>
        <v>Cecil (Fair Hill)</v>
      </c>
      <c r="K2" s="386" t="str">
        <f>INDEX(Sites!$A:$N,K$5,$Z2)</f>
        <v>Brigantine</v>
      </c>
      <c r="L2" s="386" t="str">
        <f>INDEX(Sites!$A:$N,L$5,$Z2)</f>
        <v>Camden Spruce St</v>
      </c>
      <c r="M2" s="386" t="str">
        <f>INDEX(Sites!$A:$N,M$5,$Z2)</f>
        <v>Ancora State Hospital</v>
      </c>
      <c r="N2" s="386" t="str">
        <f>INDEX(Sites!$A:$N,N$5,$Z2)</f>
        <v>Millville</v>
      </c>
      <c r="O2" s="386" t="str">
        <f>INDEX(Sites!$A:$N,O$5,$Z2)</f>
        <v>Clarksboro</v>
      </c>
      <c r="P2" s="386" t="str">
        <f>INDEX(Sites!$A:$N,P$5,$Z2)</f>
        <v>Rider University</v>
      </c>
      <c r="Q2" s="386" t="str">
        <f>INDEX(Sites!$A:$N,Q$5,$Z2)</f>
        <v>Colliers Mills</v>
      </c>
      <c r="R2" s="386" t="str">
        <f>INDEX(Sites!$A:$N,R$5,$Z2)</f>
        <v>Washington Crossing</v>
      </c>
      <c r="S2" s="386" t="str">
        <f>INDEX(Sites!$A:$N,S$5,$Z2)</f>
        <v>Bucks (BRIS)</v>
      </c>
      <c r="T2" s="386" t="str">
        <f>INDEX(Sites!$A:$N,T$5,$Z2)</f>
        <v>Chester (NEWG)</v>
      </c>
      <c r="U2" s="386" t="str">
        <f>INDEX(Sites!$A:$N,U$5,$Z2)</f>
        <v>Delaware (CHES)</v>
      </c>
      <c r="V2" s="386" t="str">
        <f>INDEX(Sites!$A:$N,V$5,$Z2)</f>
        <v>Montgomery (NORR)</v>
      </c>
      <c r="W2" s="386" t="str">
        <f>INDEX(Sites!$A:$N,W$5,$Z2)</f>
        <v>Philadelphia (LAB)</v>
      </c>
      <c r="X2" s="386" t="str">
        <f>INDEX(Sites!$A:$N,X$5,$Z2)</f>
        <v>Philadelphia (NEA)</v>
      </c>
      <c r="Y2" s="386" t="str">
        <f>INDEX(Sites!$A:$N,Y$5,$Z2)</f>
        <v>Philadelphia (NEW)</v>
      </c>
      <c r="Z2" s="254">
        <v>6</v>
      </c>
    </row>
    <row r="3" spans="1:27" s="57" customFormat="1" ht="12.75" customHeight="1" x14ac:dyDescent="0.2">
      <c r="A3" s="386" t="str">
        <f>IF(ROUND(SUM($C$6:$Y$1101),5)=898421,"PASS","FAIL")</f>
        <v>PASS</v>
      </c>
      <c r="B3" s="388" t="s">
        <v>49</v>
      </c>
      <c r="C3" s="386" t="str">
        <f>INDEX(Sites!$A:$N,C$5,$Z3)</f>
        <v>Kent</v>
      </c>
      <c r="D3" s="386" t="str">
        <f>INDEX(Sites!$A:$N,D$5,$Z3)</f>
        <v>New Castle</v>
      </c>
      <c r="E3" s="386" t="str">
        <f>INDEX(Sites!$A:$N,E$5,$Z3)</f>
        <v>New Castle</v>
      </c>
      <c r="F3" s="386" t="str">
        <f>INDEX(Sites!$A:$N,F$5,$Z3)</f>
        <v>New Castle</v>
      </c>
      <c r="G3" s="386" t="str">
        <f>INDEX(Sites!$A:$N,G$5,$Z3)</f>
        <v>New Castle</v>
      </c>
      <c r="H3" s="386" t="str">
        <f>INDEX(Sites!$A:$N,H$5,$Z3)</f>
        <v>Sussex</v>
      </c>
      <c r="I3" s="386" t="str">
        <f>INDEX(Sites!$A:$N,I$5,$Z3)</f>
        <v>Sussex</v>
      </c>
      <c r="J3" s="386" t="str">
        <f>INDEX(Sites!$A:$N,J$5,$Z3)</f>
        <v>Cecil</v>
      </c>
      <c r="K3" s="386" t="str">
        <f>INDEX(Sites!$A:$N,K$5,$Z3)</f>
        <v>Atlantic</v>
      </c>
      <c r="L3" s="386" t="str">
        <f>INDEX(Sites!$A:$N,L$5,$Z3)</f>
        <v>Camden</v>
      </c>
      <c r="M3" s="386" t="str">
        <f>INDEX(Sites!$A:$N,M$5,$Z3)</f>
        <v>Camden</v>
      </c>
      <c r="N3" s="386" t="str">
        <f>INDEX(Sites!$A:$N,N$5,$Z3)</f>
        <v>Cumberland</v>
      </c>
      <c r="O3" s="386" t="str">
        <f>INDEX(Sites!$A:$N,O$5,$Z3)</f>
        <v>Gloucester</v>
      </c>
      <c r="P3" s="386" t="str">
        <f>INDEX(Sites!$A:$N,P$5,$Z3)</f>
        <v>Mercer</v>
      </c>
      <c r="Q3" s="386" t="str">
        <f>INDEX(Sites!$A:$N,Q$5,$Z3)</f>
        <v>Ocean</v>
      </c>
      <c r="R3" s="386" t="str">
        <f>INDEX(Sites!$A:$N,R$5,$Z3)</f>
        <v>Mercer</v>
      </c>
      <c r="S3" s="386" t="str">
        <f>INDEX(Sites!$A:$N,S$5,$Z3)</f>
        <v>Bucks</v>
      </c>
      <c r="T3" s="386" t="str">
        <f>INDEX(Sites!$A:$N,T$5,$Z3)</f>
        <v>Chester</v>
      </c>
      <c r="U3" s="386" t="str">
        <f>INDEX(Sites!$A:$N,U$5,$Z3)</f>
        <v>Delaware</v>
      </c>
      <c r="V3" s="386" t="str">
        <f>INDEX(Sites!$A:$N,V$5,$Z3)</f>
        <v>Montgomery</v>
      </c>
      <c r="W3" s="386" t="str">
        <f>INDEX(Sites!$A:$N,W$5,$Z3)</f>
        <v>Philadelphia</v>
      </c>
      <c r="X3" s="386" t="str">
        <f>INDEX(Sites!$A:$N,X$5,$Z3)</f>
        <v>Philadelphia</v>
      </c>
      <c r="Y3" s="386" t="str">
        <f>INDEX(Sites!$A:$N,Y$5,$Z3)</f>
        <v>Philadelphia</v>
      </c>
      <c r="Z3" s="255" t="s">
        <v>96</v>
      </c>
    </row>
    <row r="4" spans="1:27" ht="12.75" customHeight="1" x14ac:dyDescent="0.2">
      <c r="A4" s="389" t="s">
        <v>97</v>
      </c>
      <c r="B4" s="21" t="s">
        <v>8</v>
      </c>
      <c r="C4" s="386" t="str">
        <f>INDEX(Sites!$A:$N,C$5,$Z4)</f>
        <v>DE</v>
      </c>
      <c r="D4" s="386" t="str">
        <f>INDEX(Sites!$A:$N,D$5,$Z4)</f>
        <v>DE</v>
      </c>
      <c r="E4" s="386" t="str">
        <f>INDEX(Sites!$A:$N,E$5,$Z4)</f>
        <v>DE</v>
      </c>
      <c r="F4" s="386" t="str">
        <f>INDEX(Sites!$A:$N,F$5,$Z4)</f>
        <v>DE</v>
      </c>
      <c r="G4" s="386" t="str">
        <f>INDEX(Sites!$A:$N,G$5,$Z4)</f>
        <v>DE</v>
      </c>
      <c r="H4" s="386" t="str">
        <f>INDEX(Sites!$A:$N,H$5,$Z4)</f>
        <v>DE</v>
      </c>
      <c r="I4" s="386" t="str">
        <f>INDEX(Sites!$A:$N,I$5,$Z4)</f>
        <v>DE</v>
      </c>
      <c r="J4" s="386" t="str">
        <f>INDEX(Sites!$A:$N,J$5,$Z4)</f>
        <v>MD</v>
      </c>
      <c r="K4" s="386" t="str">
        <f>INDEX(Sites!$A:$N,K$5,$Z4)</f>
        <v>NJ</v>
      </c>
      <c r="L4" s="386" t="str">
        <f>INDEX(Sites!$A:$N,L$5,$Z4)</f>
        <v>NJ</v>
      </c>
      <c r="M4" s="386" t="str">
        <f>INDEX(Sites!$A:$N,M$5,$Z4)</f>
        <v>NJ</v>
      </c>
      <c r="N4" s="386" t="str">
        <f>INDEX(Sites!$A:$N,N$5,$Z4)</f>
        <v>NJ</v>
      </c>
      <c r="O4" s="386" t="str">
        <f>INDEX(Sites!$A:$N,O$5,$Z4)</f>
        <v>NJ</v>
      </c>
      <c r="P4" s="386" t="str">
        <f>INDEX(Sites!$A:$N,P$5,$Z4)</f>
        <v>NJ</v>
      </c>
      <c r="Q4" s="386" t="str">
        <f>INDEX(Sites!$A:$N,Q$5,$Z4)</f>
        <v>NJ</v>
      </c>
      <c r="R4" s="386" t="str">
        <f>INDEX(Sites!$A:$N,R$5,$Z4)</f>
        <v>NJ</v>
      </c>
      <c r="S4" s="386" t="str">
        <f>INDEX(Sites!$A:$N,S$5,$Z4)</f>
        <v>PA</v>
      </c>
      <c r="T4" s="386" t="str">
        <f>INDEX(Sites!$A:$N,T$5,$Z4)</f>
        <v>PA</v>
      </c>
      <c r="U4" s="386" t="str">
        <f>INDEX(Sites!$A:$N,U$5,$Z4)</f>
        <v>PA</v>
      </c>
      <c r="V4" s="386" t="str">
        <f>INDEX(Sites!$A:$N,V$5,$Z4)</f>
        <v>PA</v>
      </c>
      <c r="W4" s="386" t="str">
        <f>INDEX(Sites!$A:$N,W$5,$Z4)</f>
        <v>PA</v>
      </c>
      <c r="X4" s="386" t="str">
        <f>INDEX(Sites!$A:$N,X$5,$Z4)</f>
        <v>PA</v>
      </c>
      <c r="Y4" s="386" t="str">
        <f>INDEX(Sites!$A:$N,Y$5,$Z4)</f>
        <v>PA</v>
      </c>
      <c r="Z4" s="256">
        <v>4</v>
      </c>
    </row>
    <row r="5" spans="1:27" ht="12.75" customHeight="1" x14ac:dyDescent="0.25">
      <c r="A5" s="390" t="s">
        <v>98</v>
      </c>
      <c r="B5" s="21" t="s">
        <v>10</v>
      </c>
      <c r="C5" s="386">
        <f>MATCH(C1,Sites!$A:$A,0)</f>
        <v>2</v>
      </c>
      <c r="D5" s="386">
        <f>MATCH(D1,Sites!$A:$A,0)</f>
        <v>3</v>
      </c>
      <c r="E5" s="386">
        <f>MATCH(E1,Sites!$A:$A,0)</f>
        <v>4</v>
      </c>
      <c r="F5" s="386">
        <f>MATCH(F1,Sites!$A:$A,0)</f>
        <v>5</v>
      </c>
      <c r="G5" s="386">
        <f>MATCH(G1,Sites!$A:$A,0)</f>
        <v>6</v>
      </c>
      <c r="H5" s="386">
        <f>MATCH(H1,Sites!$A:$A,0)</f>
        <v>7</v>
      </c>
      <c r="I5" s="386">
        <f>MATCH(I1,Sites!$A:$A,0)</f>
        <v>8</v>
      </c>
      <c r="J5" s="386">
        <f>MATCH(J1,Sites!$A:$A,0)</f>
        <v>9</v>
      </c>
      <c r="K5" s="386">
        <f>MATCH(K1,Sites!$A:$A,0)</f>
        <v>10</v>
      </c>
      <c r="L5" s="386">
        <f>MATCH(L1,Sites!$A:$A,0)</f>
        <v>11</v>
      </c>
      <c r="M5" s="386">
        <f>MATCH(M1,Sites!$A:$A,0)</f>
        <v>12</v>
      </c>
      <c r="N5" s="386">
        <f>MATCH(N1,Sites!$A:$A,0)</f>
        <v>13</v>
      </c>
      <c r="O5" s="386">
        <f>MATCH(O1,Sites!$A:$A,0)</f>
        <v>14</v>
      </c>
      <c r="P5" s="386">
        <f>MATCH(P1,Sites!$A:$A,0)</f>
        <v>15</v>
      </c>
      <c r="Q5" s="386">
        <f>MATCH(Q1,Sites!$A:$A,0)</f>
        <v>17</v>
      </c>
      <c r="R5" s="386">
        <f>MATCH(R1,Sites!$A:$A,0)</f>
        <v>16</v>
      </c>
      <c r="S5" s="386">
        <f>MATCH(S1,Sites!$A:$A,0)</f>
        <v>18</v>
      </c>
      <c r="T5" s="386">
        <f>MATCH(T1,Sites!$A:$A,0)</f>
        <v>19</v>
      </c>
      <c r="U5" s="386">
        <f>MATCH(U1,Sites!$A:$A,0)</f>
        <v>20</v>
      </c>
      <c r="V5" s="386">
        <f>MATCH(V1,Sites!$A:$A,0)</f>
        <v>21</v>
      </c>
      <c r="W5" s="386">
        <f>MATCH(W1,Sites!$A:$A,0)</f>
        <v>22</v>
      </c>
      <c r="X5" s="386">
        <f>MATCH(X1,Sites!$A:$A,0)</f>
        <v>23</v>
      </c>
      <c r="Y5" s="386">
        <f>MATCH(Y1,Sites!$A:$A,0)</f>
        <v>24</v>
      </c>
    </row>
    <row r="6" spans="1:27" ht="12.75" customHeight="1" x14ac:dyDescent="0.2">
      <c r="A6" s="386">
        <v>2015</v>
      </c>
      <c r="B6" s="391">
        <v>42005</v>
      </c>
      <c r="C6" s="386">
        <v>35</v>
      </c>
      <c r="D6" s="386">
        <v>34</v>
      </c>
      <c r="E6" s="386">
        <v>38</v>
      </c>
      <c r="F6" s="386">
        <v>35</v>
      </c>
      <c r="G6" s="386">
        <v>34</v>
      </c>
      <c r="H6" s="386">
        <v>34</v>
      </c>
      <c r="I6" s="386">
        <v>36.000000000000007</v>
      </c>
      <c r="J6" s="386" t="s">
        <v>78</v>
      </c>
      <c r="K6" s="386">
        <v>36.000000000000007</v>
      </c>
      <c r="L6" s="386">
        <v>31</v>
      </c>
      <c r="M6" s="386" t="s">
        <v>78</v>
      </c>
      <c r="N6" s="386">
        <v>34</v>
      </c>
      <c r="O6" s="386" t="s">
        <v>78</v>
      </c>
      <c r="P6" s="386">
        <v>34</v>
      </c>
      <c r="Q6" s="386" t="s">
        <v>78</v>
      </c>
      <c r="R6" s="386">
        <v>34</v>
      </c>
      <c r="S6" s="386">
        <v>35</v>
      </c>
      <c r="T6" s="386">
        <v>35</v>
      </c>
      <c r="U6" s="386">
        <v>34</v>
      </c>
      <c r="V6" s="386">
        <v>34</v>
      </c>
      <c r="W6" s="386">
        <v>9.0000000000000018</v>
      </c>
      <c r="X6" s="386">
        <v>33</v>
      </c>
      <c r="Y6" s="386">
        <v>32</v>
      </c>
    </row>
    <row r="7" spans="1:27" ht="12.75" customHeight="1" x14ac:dyDescent="0.2">
      <c r="A7" s="386">
        <v>2015</v>
      </c>
      <c r="B7" s="391">
        <v>42006</v>
      </c>
      <c r="C7" s="386">
        <v>28</v>
      </c>
      <c r="D7" s="386">
        <v>28</v>
      </c>
      <c r="E7" s="386">
        <v>32</v>
      </c>
      <c r="F7" s="386" t="s">
        <v>78</v>
      </c>
      <c r="G7" s="386">
        <v>23</v>
      </c>
      <c r="H7" s="386">
        <v>27</v>
      </c>
      <c r="I7" s="386">
        <v>29</v>
      </c>
      <c r="J7" s="386" t="s">
        <v>78</v>
      </c>
      <c r="K7" s="386">
        <v>30</v>
      </c>
      <c r="L7" s="386">
        <v>17</v>
      </c>
      <c r="M7" s="386" t="s">
        <v>78</v>
      </c>
      <c r="N7" s="386">
        <v>26.000000000000004</v>
      </c>
      <c r="O7" s="386" t="s">
        <v>78</v>
      </c>
      <c r="P7" s="386">
        <v>27</v>
      </c>
      <c r="Q7" s="386" t="s">
        <v>78</v>
      </c>
      <c r="R7" s="386">
        <v>28</v>
      </c>
      <c r="S7" s="386">
        <v>27</v>
      </c>
      <c r="T7" s="386">
        <v>29</v>
      </c>
      <c r="U7" s="386">
        <v>26.000000000000004</v>
      </c>
      <c r="V7" s="386">
        <v>25</v>
      </c>
      <c r="W7" s="386">
        <v>4</v>
      </c>
      <c r="X7" s="386">
        <v>26.000000000000004</v>
      </c>
      <c r="Y7" s="386">
        <v>19</v>
      </c>
    </row>
    <row r="8" spans="1:27" ht="12.75" customHeight="1" x14ac:dyDescent="0.2">
      <c r="A8" s="386">
        <v>2015</v>
      </c>
      <c r="B8" s="391">
        <v>42007</v>
      </c>
      <c r="C8" s="386">
        <v>23</v>
      </c>
      <c r="D8" s="386">
        <v>10</v>
      </c>
      <c r="E8" s="386">
        <v>11.000000000000002</v>
      </c>
      <c r="F8" s="386" t="s">
        <v>78</v>
      </c>
      <c r="G8" s="386">
        <v>9.0000000000000018</v>
      </c>
      <c r="H8" s="386">
        <v>19</v>
      </c>
      <c r="I8" s="386">
        <v>27</v>
      </c>
      <c r="J8" s="386" t="s">
        <v>78</v>
      </c>
      <c r="K8" s="386">
        <v>27</v>
      </c>
      <c r="L8" s="386">
        <v>6</v>
      </c>
      <c r="M8" s="386" t="s">
        <v>78</v>
      </c>
      <c r="N8" s="386">
        <v>20</v>
      </c>
      <c r="O8" s="386" t="s">
        <v>78</v>
      </c>
      <c r="P8" s="386">
        <v>14</v>
      </c>
      <c r="Q8" s="386" t="s">
        <v>78</v>
      </c>
      <c r="R8" s="386">
        <v>10</v>
      </c>
      <c r="S8" s="386">
        <v>9.0000000000000018</v>
      </c>
      <c r="T8" s="386">
        <v>12</v>
      </c>
      <c r="U8" s="386">
        <v>7</v>
      </c>
      <c r="V8" s="386">
        <v>12</v>
      </c>
      <c r="W8" s="386">
        <v>0</v>
      </c>
      <c r="X8" s="386">
        <v>10</v>
      </c>
      <c r="Y8" s="386">
        <v>6</v>
      </c>
    </row>
    <row r="9" spans="1:27" ht="12.75" customHeight="1" x14ac:dyDescent="0.2">
      <c r="A9" s="386">
        <v>2015</v>
      </c>
      <c r="B9" s="391">
        <v>42008</v>
      </c>
      <c r="C9" s="386">
        <v>26.000000000000004</v>
      </c>
      <c r="D9" s="386">
        <v>24</v>
      </c>
      <c r="E9" s="386">
        <v>24</v>
      </c>
      <c r="F9" s="386" t="s">
        <v>78</v>
      </c>
      <c r="G9" s="386">
        <v>21</v>
      </c>
      <c r="H9" s="386">
        <v>26.000000000000004</v>
      </c>
      <c r="I9" s="386">
        <v>26.000000000000004</v>
      </c>
      <c r="J9" s="386" t="s">
        <v>78</v>
      </c>
      <c r="K9" s="386">
        <v>22.000000000000004</v>
      </c>
      <c r="L9" s="386">
        <v>18.000000000000004</v>
      </c>
      <c r="M9" s="386" t="s">
        <v>78</v>
      </c>
      <c r="N9" s="386">
        <v>23</v>
      </c>
      <c r="O9" s="386" t="s">
        <v>78</v>
      </c>
      <c r="P9" s="386">
        <v>25</v>
      </c>
      <c r="Q9" s="386" t="s">
        <v>78</v>
      </c>
      <c r="R9" s="386">
        <v>24</v>
      </c>
      <c r="S9" s="386">
        <v>24</v>
      </c>
      <c r="T9" s="386">
        <v>23</v>
      </c>
      <c r="U9" s="386">
        <v>23</v>
      </c>
      <c r="V9" s="386">
        <v>23</v>
      </c>
      <c r="W9" s="386">
        <v>8</v>
      </c>
      <c r="X9" s="386">
        <v>23</v>
      </c>
      <c r="Y9" s="386">
        <v>19</v>
      </c>
    </row>
    <row r="10" spans="1:27" ht="12.75" customHeight="1" x14ac:dyDescent="0.2">
      <c r="A10" s="386">
        <v>2015</v>
      </c>
      <c r="B10" s="391">
        <v>42009</v>
      </c>
      <c r="C10" s="386">
        <v>33</v>
      </c>
      <c r="D10" s="386">
        <v>31</v>
      </c>
      <c r="E10" s="386">
        <v>37.000000000000007</v>
      </c>
      <c r="F10" s="386" t="s">
        <v>78</v>
      </c>
      <c r="G10" s="386">
        <v>28</v>
      </c>
      <c r="H10" s="386">
        <v>33</v>
      </c>
      <c r="I10" s="386">
        <v>33</v>
      </c>
      <c r="J10" s="386" t="s">
        <v>78</v>
      </c>
      <c r="K10" s="386">
        <v>33</v>
      </c>
      <c r="L10" s="386">
        <v>29</v>
      </c>
      <c r="M10" s="386" t="s">
        <v>78</v>
      </c>
      <c r="N10" s="386">
        <v>29</v>
      </c>
      <c r="O10" s="386" t="s">
        <v>78</v>
      </c>
      <c r="P10" s="386">
        <v>33</v>
      </c>
      <c r="Q10" s="386" t="s">
        <v>78</v>
      </c>
      <c r="R10" s="386">
        <v>35</v>
      </c>
      <c r="S10" s="386">
        <v>35</v>
      </c>
      <c r="T10" s="386">
        <v>34</v>
      </c>
      <c r="U10" s="386">
        <v>33</v>
      </c>
      <c r="V10" s="386">
        <v>35</v>
      </c>
      <c r="W10" s="386">
        <v>9.0000000000000018</v>
      </c>
      <c r="X10" s="386">
        <v>34</v>
      </c>
      <c r="Y10" s="386">
        <v>28</v>
      </c>
    </row>
    <row r="11" spans="1:27" ht="12.75" customHeight="1" x14ac:dyDescent="0.2">
      <c r="A11" s="386">
        <v>2015</v>
      </c>
      <c r="B11" s="391">
        <v>42010</v>
      </c>
      <c r="C11" s="386">
        <v>30</v>
      </c>
      <c r="D11" s="386">
        <v>28</v>
      </c>
      <c r="E11" s="386">
        <v>25</v>
      </c>
      <c r="F11" s="386" t="s">
        <v>78</v>
      </c>
      <c r="G11" s="386">
        <v>20</v>
      </c>
      <c r="H11" s="386">
        <v>28</v>
      </c>
      <c r="I11" s="386">
        <v>32</v>
      </c>
      <c r="J11" s="386" t="s">
        <v>78</v>
      </c>
      <c r="K11" s="386">
        <v>31</v>
      </c>
      <c r="L11" s="386">
        <v>17</v>
      </c>
      <c r="M11" s="386" t="s">
        <v>78</v>
      </c>
      <c r="N11" s="386">
        <v>26.000000000000004</v>
      </c>
      <c r="O11" s="386" t="s">
        <v>78</v>
      </c>
      <c r="P11" s="386">
        <v>25</v>
      </c>
      <c r="Q11" s="386" t="s">
        <v>78</v>
      </c>
      <c r="R11" s="386">
        <v>24</v>
      </c>
      <c r="S11" s="386">
        <v>25</v>
      </c>
      <c r="T11" s="386">
        <v>26.000000000000004</v>
      </c>
      <c r="U11" s="386">
        <v>25</v>
      </c>
      <c r="V11" s="386">
        <v>19</v>
      </c>
      <c r="W11" s="386">
        <v>0</v>
      </c>
      <c r="X11" s="386">
        <v>20</v>
      </c>
      <c r="Y11" s="386">
        <v>18.000000000000004</v>
      </c>
    </row>
    <row r="12" spans="1:27" ht="12.75" customHeight="1" x14ac:dyDescent="0.2">
      <c r="A12" s="386">
        <v>2015</v>
      </c>
      <c r="B12" s="391">
        <v>42011</v>
      </c>
      <c r="C12" s="386">
        <v>33</v>
      </c>
      <c r="D12" s="386">
        <v>33</v>
      </c>
      <c r="E12" s="386">
        <v>37.000000000000007</v>
      </c>
      <c r="F12" s="386" t="s">
        <v>78</v>
      </c>
      <c r="G12" s="386">
        <v>29</v>
      </c>
      <c r="H12" s="386">
        <v>33</v>
      </c>
      <c r="I12" s="386">
        <v>34</v>
      </c>
      <c r="J12" s="386" t="s">
        <v>78</v>
      </c>
      <c r="K12" s="386">
        <v>32</v>
      </c>
      <c r="L12" s="386">
        <v>30</v>
      </c>
      <c r="M12" s="386" t="s">
        <v>78</v>
      </c>
      <c r="N12" s="386">
        <v>32</v>
      </c>
      <c r="O12" s="386" t="s">
        <v>78</v>
      </c>
      <c r="P12" s="386">
        <v>33</v>
      </c>
      <c r="Q12" s="386" t="s">
        <v>78</v>
      </c>
      <c r="R12" s="386">
        <v>32</v>
      </c>
      <c r="S12" s="386">
        <v>33</v>
      </c>
      <c r="T12" s="386">
        <v>34</v>
      </c>
      <c r="U12" s="386">
        <v>33</v>
      </c>
      <c r="V12" s="386">
        <v>32</v>
      </c>
      <c r="W12" s="386">
        <v>3</v>
      </c>
      <c r="X12" s="386">
        <v>33</v>
      </c>
      <c r="Y12" s="386">
        <v>27</v>
      </c>
    </row>
    <row r="13" spans="1:27" ht="12.75" customHeight="1" x14ac:dyDescent="0.2">
      <c r="A13" s="386">
        <v>2015</v>
      </c>
      <c r="B13" s="391">
        <v>42012</v>
      </c>
      <c r="C13" s="386">
        <v>31</v>
      </c>
      <c r="D13" s="386">
        <v>32</v>
      </c>
      <c r="E13" s="386">
        <v>36.000000000000007</v>
      </c>
      <c r="F13" s="386" t="s">
        <v>78</v>
      </c>
      <c r="G13" s="386">
        <v>28</v>
      </c>
      <c r="H13" s="386">
        <v>32</v>
      </c>
      <c r="I13" s="386">
        <v>31</v>
      </c>
      <c r="J13" s="386" t="s">
        <v>78</v>
      </c>
      <c r="K13" s="386">
        <v>31</v>
      </c>
      <c r="L13" s="386">
        <v>23</v>
      </c>
      <c r="M13" s="386" t="s">
        <v>78</v>
      </c>
      <c r="N13" s="386">
        <v>30</v>
      </c>
      <c r="O13" s="386" t="s">
        <v>78</v>
      </c>
      <c r="P13" s="386">
        <v>30</v>
      </c>
      <c r="Q13" s="386" t="s">
        <v>78</v>
      </c>
      <c r="R13" s="386">
        <v>28</v>
      </c>
      <c r="S13" s="386">
        <v>29</v>
      </c>
      <c r="T13" s="386">
        <v>33</v>
      </c>
      <c r="U13" s="386">
        <v>30</v>
      </c>
      <c r="V13" s="386">
        <v>29</v>
      </c>
      <c r="W13" s="386">
        <v>1</v>
      </c>
      <c r="X13" s="386">
        <v>27</v>
      </c>
      <c r="Y13" s="386">
        <v>24</v>
      </c>
    </row>
    <row r="14" spans="1:27" ht="12.75" customHeight="1" x14ac:dyDescent="0.2">
      <c r="A14" s="386">
        <v>2015</v>
      </c>
      <c r="B14" s="391">
        <v>42013</v>
      </c>
      <c r="C14" s="386">
        <v>31</v>
      </c>
      <c r="D14" s="386">
        <v>34</v>
      </c>
      <c r="E14" s="386">
        <v>34</v>
      </c>
      <c r="F14" s="386" t="s">
        <v>78</v>
      </c>
      <c r="G14" s="386">
        <v>25</v>
      </c>
      <c r="H14" s="386">
        <v>32</v>
      </c>
      <c r="I14" s="386">
        <v>33</v>
      </c>
      <c r="J14" s="386" t="s">
        <v>78</v>
      </c>
      <c r="K14" s="386">
        <v>31</v>
      </c>
      <c r="L14" s="386">
        <v>23</v>
      </c>
      <c r="M14" s="386" t="s">
        <v>78</v>
      </c>
      <c r="N14" s="386">
        <v>30</v>
      </c>
      <c r="O14" s="386" t="s">
        <v>78</v>
      </c>
      <c r="P14" s="386">
        <v>30</v>
      </c>
      <c r="Q14" s="386" t="s">
        <v>78</v>
      </c>
      <c r="R14" s="386">
        <v>30</v>
      </c>
      <c r="S14" s="386">
        <v>30</v>
      </c>
      <c r="T14" s="386">
        <v>31</v>
      </c>
      <c r="U14" s="386">
        <v>28</v>
      </c>
      <c r="V14" s="386">
        <v>29</v>
      </c>
      <c r="W14" s="386">
        <v>20</v>
      </c>
      <c r="X14" s="386">
        <v>28</v>
      </c>
      <c r="Y14" s="386">
        <v>22.000000000000004</v>
      </c>
    </row>
    <row r="15" spans="1:27" ht="12.75" customHeight="1" x14ac:dyDescent="0.2">
      <c r="A15" s="386">
        <v>2015</v>
      </c>
      <c r="B15" s="391">
        <v>42014</v>
      </c>
      <c r="C15" s="386">
        <v>33</v>
      </c>
      <c r="D15" s="386">
        <v>33</v>
      </c>
      <c r="E15" s="386">
        <v>34</v>
      </c>
      <c r="F15" s="386" t="s">
        <v>78</v>
      </c>
      <c r="G15" s="386">
        <v>28</v>
      </c>
      <c r="H15" s="386">
        <v>33</v>
      </c>
      <c r="I15" s="386">
        <v>34</v>
      </c>
      <c r="J15" s="386" t="s">
        <v>78</v>
      </c>
      <c r="K15" s="386">
        <v>30</v>
      </c>
      <c r="L15" s="386">
        <v>25</v>
      </c>
      <c r="M15" s="386" t="s">
        <v>78</v>
      </c>
      <c r="N15" s="386">
        <v>30</v>
      </c>
      <c r="O15" s="386" t="s">
        <v>78</v>
      </c>
      <c r="P15" s="386">
        <v>32</v>
      </c>
      <c r="Q15" s="386" t="s">
        <v>78</v>
      </c>
      <c r="R15" s="386">
        <v>31</v>
      </c>
      <c r="S15" s="386">
        <v>32</v>
      </c>
      <c r="T15" s="386">
        <v>31</v>
      </c>
      <c r="U15" s="386">
        <v>30</v>
      </c>
      <c r="V15" s="386">
        <v>26.000000000000004</v>
      </c>
      <c r="W15" s="386">
        <v>24</v>
      </c>
      <c r="X15" s="386">
        <v>31</v>
      </c>
      <c r="Y15" s="386">
        <v>27</v>
      </c>
    </row>
    <row r="16" spans="1:27" ht="12.75" customHeight="1" x14ac:dyDescent="0.2">
      <c r="A16" s="386">
        <v>2015</v>
      </c>
      <c r="B16" s="391">
        <v>42015</v>
      </c>
      <c r="C16" s="386">
        <v>34</v>
      </c>
      <c r="D16" s="386">
        <v>30</v>
      </c>
      <c r="E16" s="386">
        <v>32</v>
      </c>
      <c r="F16" s="386" t="s">
        <v>78</v>
      </c>
      <c r="G16" s="386">
        <v>30</v>
      </c>
      <c r="H16" s="386">
        <v>35</v>
      </c>
      <c r="I16" s="386">
        <v>36.000000000000007</v>
      </c>
      <c r="J16" s="386" t="s">
        <v>78</v>
      </c>
      <c r="K16" s="386">
        <v>34</v>
      </c>
      <c r="L16" s="386">
        <v>26.000000000000004</v>
      </c>
      <c r="M16" s="386" t="s">
        <v>78</v>
      </c>
      <c r="N16" s="386">
        <v>31</v>
      </c>
      <c r="O16" s="386" t="s">
        <v>78</v>
      </c>
      <c r="P16" s="386">
        <v>29</v>
      </c>
      <c r="Q16" s="386" t="s">
        <v>78</v>
      </c>
      <c r="R16" s="386">
        <v>29</v>
      </c>
      <c r="S16" s="386">
        <v>31</v>
      </c>
      <c r="T16" s="386">
        <v>31</v>
      </c>
      <c r="U16" s="386">
        <v>31</v>
      </c>
      <c r="V16" s="386">
        <v>26.000000000000004</v>
      </c>
      <c r="W16" s="386">
        <v>19</v>
      </c>
      <c r="X16" s="386">
        <v>27</v>
      </c>
      <c r="Y16" s="386">
        <v>28</v>
      </c>
    </row>
    <row r="17" spans="1:25" ht="12.75" customHeight="1" x14ac:dyDescent="0.2">
      <c r="A17" s="386">
        <v>2015</v>
      </c>
      <c r="B17" s="391">
        <v>42016</v>
      </c>
      <c r="C17" s="386">
        <v>19</v>
      </c>
      <c r="D17" s="386">
        <v>20</v>
      </c>
      <c r="E17" s="386">
        <v>26.000000000000004</v>
      </c>
      <c r="F17" s="386" t="s">
        <v>78</v>
      </c>
      <c r="G17" s="386">
        <v>20</v>
      </c>
      <c r="H17" s="386">
        <v>20</v>
      </c>
      <c r="I17" s="386">
        <v>26.000000000000004</v>
      </c>
      <c r="J17" s="386" t="s">
        <v>78</v>
      </c>
      <c r="K17" s="386">
        <v>23</v>
      </c>
      <c r="L17" s="386">
        <v>16</v>
      </c>
      <c r="M17" s="386" t="s">
        <v>78</v>
      </c>
      <c r="N17" s="386">
        <v>15.000000000000002</v>
      </c>
      <c r="O17" s="386" t="s">
        <v>78</v>
      </c>
      <c r="P17" s="386">
        <v>27</v>
      </c>
      <c r="Q17" s="386" t="s">
        <v>78</v>
      </c>
      <c r="R17" s="386">
        <v>27</v>
      </c>
      <c r="S17" s="386">
        <v>23</v>
      </c>
      <c r="T17" s="386">
        <v>24</v>
      </c>
      <c r="U17" s="386">
        <v>24</v>
      </c>
      <c r="V17" s="386">
        <v>24</v>
      </c>
      <c r="W17" s="386">
        <v>18.000000000000004</v>
      </c>
      <c r="X17" s="386">
        <v>25</v>
      </c>
      <c r="Y17" s="386">
        <v>17</v>
      </c>
    </row>
    <row r="18" spans="1:25" ht="12.75" customHeight="1" x14ac:dyDescent="0.2">
      <c r="A18" s="386">
        <v>2015</v>
      </c>
      <c r="B18" s="391">
        <v>42017</v>
      </c>
      <c r="C18" s="386">
        <v>30</v>
      </c>
      <c r="D18" s="386">
        <v>34</v>
      </c>
      <c r="E18" s="386">
        <v>37.000000000000007</v>
      </c>
      <c r="F18" s="386" t="s">
        <v>78</v>
      </c>
      <c r="G18" s="386">
        <v>28</v>
      </c>
      <c r="H18" s="386">
        <v>29</v>
      </c>
      <c r="I18" s="386">
        <v>29</v>
      </c>
      <c r="J18" s="386" t="s">
        <v>78</v>
      </c>
      <c r="K18" s="386">
        <v>28</v>
      </c>
      <c r="L18" s="386">
        <v>27</v>
      </c>
      <c r="M18" s="386" t="s">
        <v>78</v>
      </c>
      <c r="N18" s="386">
        <v>26.000000000000004</v>
      </c>
      <c r="O18" s="386" t="s">
        <v>78</v>
      </c>
      <c r="P18" s="386">
        <v>33</v>
      </c>
      <c r="Q18" s="386" t="s">
        <v>78</v>
      </c>
      <c r="R18" s="386">
        <v>34</v>
      </c>
      <c r="S18" s="386">
        <v>32</v>
      </c>
      <c r="T18" s="386">
        <v>34</v>
      </c>
      <c r="U18" s="386">
        <v>32</v>
      </c>
      <c r="V18" s="386">
        <v>33</v>
      </c>
      <c r="W18" s="386">
        <v>26.000000000000004</v>
      </c>
      <c r="X18" s="386">
        <v>33</v>
      </c>
      <c r="Y18" s="386">
        <v>27</v>
      </c>
    </row>
    <row r="19" spans="1:25" ht="12.75" customHeight="1" x14ac:dyDescent="0.2">
      <c r="A19" s="386">
        <v>2015</v>
      </c>
      <c r="B19" s="391">
        <v>42018</v>
      </c>
      <c r="C19" s="386">
        <v>19</v>
      </c>
      <c r="D19" s="386">
        <v>12</v>
      </c>
      <c r="E19" s="386">
        <v>18.000000000000004</v>
      </c>
      <c r="F19" s="386" t="s">
        <v>78</v>
      </c>
      <c r="G19" s="386">
        <v>5</v>
      </c>
      <c r="H19" s="386">
        <v>21</v>
      </c>
      <c r="I19" s="386">
        <v>28</v>
      </c>
      <c r="J19" s="386" t="s">
        <v>78</v>
      </c>
      <c r="K19" s="386">
        <v>31</v>
      </c>
      <c r="L19" s="386">
        <v>7</v>
      </c>
      <c r="M19" s="386" t="s">
        <v>78</v>
      </c>
      <c r="N19" s="386">
        <v>16</v>
      </c>
      <c r="O19" s="386" t="s">
        <v>78</v>
      </c>
      <c r="P19" s="386">
        <v>12</v>
      </c>
      <c r="Q19" s="386" t="s">
        <v>78</v>
      </c>
      <c r="R19" s="386">
        <v>16</v>
      </c>
      <c r="S19" s="386">
        <v>9.0000000000000018</v>
      </c>
      <c r="T19" s="386">
        <v>18.000000000000004</v>
      </c>
      <c r="U19" s="386">
        <v>11.000000000000002</v>
      </c>
      <c r="V19" s="386">
        <v>17</v>
      </c>
      <c r="W19" s="386">
        <v>8</v>
      </c>
      <c r="X19" s="386">
        <v>6</v>
      </c>
      <c r="Y19" s="386">
        <v>7</v>
      </c>
    </row>
    <row r="20" spans="1:25" ht="12.75" customHeight="1" x14ac:dyDescent="0.2">
      <c r="A20" s="386">
        <v>2015</v>
      </c>
      <c r="B20" s="391">
        <v>42019</v>
      </c>
      <c r="C20" s="386">
        <v>18.000000000000004</v>
      </c>
      <c r="D20" s="386">
        <v>21</v>
      </c>
      <c r="E20" s="386">
        <v>24</v>
      </c>
      <c r="F20" s="386" t="s">
        <v>78</v>
      </c>
      <c r="G20" s="386">
        <v>17</v>
      </c>
      <c r="H20" s="386">
        <v>19</v>
      </c>
      <c r="I20" s="386">
        <v>21</v>
      </c>
      <c r="J20" s="386" t="s">
        <v>78</v>
      </c>
      <c r="K20" s="386">
        <v>20</v>
      </c>
      <c r="L20" s="386">
        <v>7</v>
      </c>
      <c r="M20" s="386" t="s">
        <v>78</v>
      </c>
      <c r="N20" s="386">
        <v>18.000000000000004</v>
      </c>
      <c r="O20" s="386" t="s">
        <v>78</v>
      </c>
      <c r="P20" s="386">
        <v>23</v>
      </c>
      <c r="Q20" s="386" t="s">
        <v>78</v>
      </c>
      <c r="R20" s="386">
        <v>23</v>
      </c>
      <c r="S20" s="386">
        <v>16</v>
      </c>
      <c r="T20" s="386">
        <v>21</v>
      </c>
      <c r="U20" s="386">
        <v>16</v>
      </c>
      <c r="V20" s="386">
        <v>17</v>
      </c>
      <c r="W20" s="386">
        <v>9.0000000000000018</v>
      </c>
      <c r="X20" s="386">
        <v>0</v>
      </c>
      <c r="Y20" s="386">
        <v>9.0000000000000018</v>
      </c>
    </row>
    <row r="21" spans="1:25" ht="12.75" customHeight="1" x14ac:dyDescent="0.2">
      <c r="A21" s="386">
        <v>2015</v>
      </c>
      <c r="B21" s="391">
        <v>42020</v>
      </c>
      <c r="C21" s="386">
        <v>29</v>
      </c>
      <c r="D21" s="386">
        <v>31</v>
      </c>
      <c r="E21" s="386">
        <v>37.000000000000007</v>
      </c>
      <c r="F21" s="386" t="s">
        <v>78</v>
      </c>
      <c r="G21" s="386">
        <v>28</v>
      </c>
      <c r="H21" s="386">
        <v>29</v>
      </c>
      <c r="I21" s="386">
        <v>34</v>
      </c>
      <c r="J21" s="386" t="s">
        <v>78</v>
      </c>
      <c r="K21" s="386">
        <v>31</v>
      </c>
      <c r="L21" s="386">
        <v>27</v>
      </c>
      <c r="M21" s="386" t="s">
        <v>78</v>
      </c>
      <c r="N21" s="386">
        <v>28</v>
      </c>
      <c r="O21" s="386" t="s">
        <v>78</v>
      </c>
      <c r="P21" s="386">
        <v>32</v>
      </c>
      <c r="Q21" s="386" t="s">
        <v>78</v>
      </c>
      <c r="R21" s="386">
        <v>33</v>
      </c>
      <c r="S21" s="386">
        <v>33</v>
      </c>
      <c r="T21" s="386">
        <v>33</v>
      </c>
      <c r="U21" s="386">
        <v>32</v>
      </c>
      <c r="V21" s="386">
        <v>33</v>
      </c>
      <c r="W21" s="386">
        <v>26.000000000000004</v>
      </c>
      <c r="X21" s="386">
        <v>31</v>
      </c>
      <c r="Y21" s="386">
        <v>28</v>
      </c>
    </row>
    <row r="22" spans="1:25" ht="12.75" customHeight="1" x14ac:dyDescent="0.2">
      <c r="A22" s="386">
        <v>2015</v>
      </c>
      <c r="B22" s="391">
        <v>42021</v>
      </c>
      <c r="C22" s="386">
        <v>34</v>
      </c>
      <c r="D22" s="386">
        <v>32</v>
      </c>
      <c r="E22" s="386">
        <v>34</v>
      </c>
      <c r="F22" s="386" t="s">
        <v>78</v>
      </c>
      <c r="G22" s="386">
        <v>31</v>
      </c>
      <c r="H22" s="386">
        <v>35</v>
      </c>
      <c r="I22" s="386">
        <v>38</v>
      </c>
      <c r="J22" s="386" t="s">
        <v>78</v>
      </c>
      <c r="K22" s="386">
        <v>35</v>
      </c>
      <c r="L22" s="386">
        <v>25</v>
      </c>
      <c r="M22" s="386" t="s">
        <v>78</v>
      </c>
      <c r="N22" s="386">
        <v>34</v>
      </c>
      <c r="O22" s="386" t="s">
        <v>78</v>
      </c>
      <c r="P22" s="386">
        <v>33</v>
      </c>
      <c r="Q22" s="386" t="s">
        <v>78</v>
      </c>
      <c r="R22" s="386">
        <v>34</v>
      </c>
      <c r="S22" s="386">
        <v>35</v>
      </c>
      <c r="T22" s="386">
        <v>32</v>
      </c>
      <c r="U22" s="386">
        <v>34</v>
      </c>
      <c r="V22" s="386">
        <v>29</v>
      </c>
      <c r="W22" s="386">
        <v>22.000000000000004</v>
      </c>
      <c r="X22" s="386">
        <v>31</v>
      </c>
      <c r="Y22" s="386">
        <v>28</v>
      </c>
    </row>
    <row r="23" spans="1:25" ht="12.75" customHeight="1" x14ac:dyDescent="0.2">
      <c r="A23" s="386">
        <v>2015</v>
      </c>
      <c r="B23" s="391">
        <v>42022</v>
      </c>
      <c r="C23" s="386">
        <v>31</v>
      </c>
      <c r="D23" s="386">
        <v>13.000000000000002</v>
      </c>
      <c r="E23" s="386">
        <v>21</v>
      </c>
      <c r="F23" s="386" t="s">
        <v>78</v>
      </c>
      <c r="G23" s="386">
        <v>5</v>
      </c>
      <c r="H23" s="386">
        <v>31</v>
      </c>
      <c r="I23" s="386">
        <v>39</v>
      </c>
      <c r="J23" s="386" t="s">
        <v>78</v>
      </c>
      <c r="K23" s="386">
        <v>38</v>
      </c>
      <c r="L23" s="386">
        <v>4</v>
      </c>
      <c r="M23" s="386" t="s">
        <v>78</v>
      </c>
      <c r="N23" s="386">
        <v>28</v>
      </c>
      <c r="O23" s="386" t="s">
        <v>78</v>
      </c>
      <c r="P23" s="386">
        <v>20</v>
      </c>
      <c r="Q23" s="386" t="s">
        <v>78</v>
      </c>
      <c r="R23" s="386">
        <v>18.000000000000004</v>
      </c>
      <c r="S23" s="386">
        <v>14</v>
      </c>
      <c r="T23" s="386">
        <v>27</v>
      </c>
      <c r="U23" s="386">
        <v>12</v>
      </c>
      <c r="V23" s="386">
        <v>11.000000000000002</v>
      </c>
      <c r="W23" s="386">
        <v>8</v>
      </c>
      <c r="X23" s="386">
        <v>15.000000000000002</v>
      </c>
      <c r="Y23" s="386">
        <v>8</v>
      </c>
    </row>
    <row r="24" spans="1:25" ht="12.75" customHeight="1" x14ac:dyDescent="0.2">
      <c r="A24" s="386">
        <v>2015</v>
      </c>
      <c r="B24" s="391">
        <v>42023</v>
      </c>
      <c r="C24" s="386">
        <v>30</v>
      </c>
      <c r="D24" s="386">
        <v>27</v>
      </c>
      <c r="E24" s="386">
        <v>32</v>
      </c>
      <c r="F24" s="386" t="s">
        <v>78</v>
      </c>
      <c r="G24" s="386">
        <v>26.000000000000004</v>
      </c>
      <c r="H24" s="386">
        <v>31</v>
      </c>
      <c r="I24" s="386">
        <v>31</v>
      </c>
      <c r="J24" s="386" t="s">
        <v>78</v>
      </c>
      <c r="K24" s="386">
        <v>30</v>
      </c>
      <c r="L24" s="386">
        <v>16</v>
      </c>
      <c r="M24" s="386" t="s">
        <v>78</v>
      </c>
      <c r="N24" s="386">
        <v>26.000000000000004</v>
      </c>
      <c r="O24" s="386" t="s">
        <v>78</v>
      </c>
      <c r="P24" s="386">
        <v>29</v>
      </c>
      <c r="Q24" s="386" t="s">
        <v>78</v>
      </c>
      <c r="R24" s="386">
        <v>29</v>
      </c>
      <c r="S24" s="386">
        <v>30</v>
      </c>
      <c r="T24" s="386">
        <v>30</v>
      </c>
      <c r="U24" s="386">
        <v>27</v>
      </c>
      <c r="V24" s="386">
        <v>29</v>
      </c>
      <c r="W24" s="386">
        <v>21</v>
      </c>
      <c r="X24" s="386">
        <v>28</v>
      </c>
      <c r="Y24" s="386">
        <v>23</v>
      </c>
    </row>
    <row r="25" spans="1:25" ht="12.75" customHeight="1" x14ac:dyDescent="0.2">
      <c r="A25" s="386">
        <v>2015</v>
      </c>
      <c r="B25" s="391">
        <v>42024</v>
      </c>
      <c r="C25" s="386">
        <v>21</v>
      </c>
      <c r="D25" s="386">
        <v>19</v>
      </c>
      <c r="E25" s="386">
        <v>22.000000000000004</v>
      </c>
      <c r="F25" s="386" t="s">
        <v>78</v>
      </c>
      <c r="G25" s="386">
        <v>14</v>
      </c>
      <c r="H25" s="386">
        <v>29</v>
      </c>
      <c r="I25" s="386">
        <v>26.000000000000004</v>
      </c>
      <c r="J25" s="386" t="s">
        <v>78</v>
      </c>
      <c r="K25" s="386">
        <v>24</v>
      </c>
      <c r="L25" s="386">
        <v>13.000000000000002</v>
      </c>
      <c r="M25" s="386" t="s">
        <v>78</v>
      </c>
      <c r="N25" s="386">
        <v>20</v>
      </c>
      <c r="O25" s="386" t="s">
        <v>78</v>
      </c>
      <c r="P25" s="386">
        <v>27</v>
      </c>
      <c r="Q25" s="386" t="s">
        <v>78</v>
      </c>
      <c r="R25" s="386">
        <v>27</v>
      </c>
      <c r="S25" s="386">
        <v>24</v>
      </c>
      <c r="T25" s="386">
        <v>20</v>
      </c>
      <c r="U25" s="386">
        <v>17</v>
      </c>
      <c r="V25" s="386">
        <v>23</v>
      </c>
      <c r="W25" s="386">
        <v>16</v>
      </c>
      <c r="X25" s="386">
        <v>24</v>
      </c>
      <c r="Y25" s="386">
        <v>15.000000000000002</v>
      </c>
    </row>
    <row r="26" spans="1:25" ht="12.75" customHeight="1" x14ac:dyDescent="0.2">
      <c r="A26" s="386">
        <v>2015</v>
      </c>
      <c r="B26" s="391">
        <v>42025</v>
      </c>
      <c r="C26" s="386">
        <v>22.000000000000004</v>
      </c>
      <c r="D26" s="386">
        <v>12</v>
      </c>
      <c r="E26" s="386">
        <v>14</v>
      </c>
      <c r="F26" s="386" t="s">
        <v>78</v>
      </c>
      <c r="G26" s="386">
        <v>9.0000000000000018</v>
      </c>
      <c r="H26" s="386">
        <v>23</v>
      </c>
      <c r="I26" s="386">
        <v>27</v>
      </c>
      <c r="J26" s="386" t="s">
        <v>78</v>
      </c>
      <c r="K26" s="386">
        <v>32</v>
      </c>
      <c r="L26" s="386">
        <v>10</v>
      </c>
      <c r="M26" s="386" t="s">
        <v>78</v>
      </c>
      <c r="N26" s="386">
        <v>17</v>
      </c>
      <c r="O26" s="386" t="s">
        <v>78</v>
      </c>
      <c r="P26" s="386">
        <v>15.000000000000002</v>
      </c>
      <c r="Q26" s="386" t="s">
        <v>78</v>
      </c>
      <c r="R26" s="386">
        <v>21</v>
      </c>
      <c r="S26" s="386">
        <v>4</v>
      </c>
      <c r="T26" s="386">
        <v>17</v>
      </c>
      <c r="U26" s="386">
        <v>9.0000000000000018</v>
      </c>
      <c r="V26" s="386">
        <v>16</v>
      </c>
      <c r="W26" s="386">
        <v>10</v>
      </c>
      <c r="X26" s="386">
        <v>16</v>
      </c>
      <c r="Y26" s="386">
        <v>0</v>
      </c>
    </row>
    <row r="27" spans="1:25" ht="12.75" customHeight="1" x14ac:dyDescent="0.2">
      <c r="A27" s="386">
        <v>2015</v>
      </c>
      <c r="B27" s="391">
        <v>42026</v>
      </c>
      <c r="C27" s="386">
        <v>16</v>
      </c>
      <c r="D27" s="386">
        <v>14</v>
      </c>
      <c r="E27" s="386">
        <v>29</v>
      </c>
      <c r="F27" s="386">
        <v>23</v>
      </c>
      <c r="G27" s="386">
        <v>15.000000000000002</v>
      </c>
      <c r="H27" s="386">
        <v>18.000000000000004</v>
      </c>
      <c r="I27" s="386">
        <v>18.000000000000004</v>
      </c>
      <c r="J27" s="386" t="s">
        <v>78</v>
      </c>
      <c r="K27" s="386">
        <v>8</v>
      </c>
      <c r="L27" s="386">
        <v>7</v>
      </c>
      <c r="M27" s="386" t="s">
        <v>78</v>
      </c>
      <c r="N27" s="386">
        <v>9.0000000000000018</v>
      </c>
      <c r="O27" s="386" t="s">
        <v>78</v>
      </c>
      <c r="P27" s="386">
        <v>13.000000000000002</v>
      </c>
      <c r="Q27" s="386" t="s">
        <v>78</v>
      </c>
      <c r="R27" s="386">
        <v>23</v>
      </c>
      <c r="S27" s="386">
        <v>9.0000000000000018</v>
      </c>
      <c r="T27" s="386">
        <v>29</v>
      </c>
      <c r="U27" s="386">
        <v>11.000000000000002</v>
      </c>
      <c r="V27" s="386">
        <v>12</v>
      </c>
      <c r="W27" s="386">
        <v>10</v>
      </c>
      <c r="X27" s="386">
        <v>16</v>
      </c>
      <c r="Y27" s="386">
        <v>7</v>
      </c>
    </row>
    <row r="28" spans="1:25" ht="12.75" customHeight="1" x14ac:dyDescent="0.2">
      <c r="A28" s="386">
        <v>2015</v>
      </c>
      <c r="B28" s="391">
        <v>42027</v>
      </c>
      <c r="C28" s="386">
        <v>28</v>
      </c>
      <c r="D28" s="386">
        <v>25</v>
      </c>
      <c r="E28" s="386">
        <v>29</v>
      </c>
      <c r="F28" s="386">
        <v>21</v>
      </c>
      <c r="G28" s="386">
        <v>23</v>
      </c>
      <c r="H28" s="386">
        <v>29</v>
      </c>
      <c r="I28" s="386">
        <v>31</v>
      </c>
      <c r="J28" s="386" t="s">
        <v>78</v>
      </c>
      <c r="K28" s="386">
        <v>29</v>
      </c>
      <c r="L28" s="386">
        <v>17</v>
      </c>
      <c r="M28" s="386" t="s">
        <v>78</v>
      </c>
      <c r="N28" s="386">
        <v>27</v>
      </c>
      <c r="O28" s="386" t="s">
        <v>78</v>
      </c>
      <c r="P28" s="386">
        <v>20</v>
      </c>
      <c r="Q28" s="386" t="s">
        <v>78</v>
      </c>
      <c r="R28" s="386">
        <v>23</v>
      </c>
      <c r="S28" s="386">
        <v>20</v>
      </c>
      <c r="T28" s="386">
        <v>26.000000000000004</v>
      </c>
      <c r="U28" s="386">
        <v>24</v>
      </c>
      <c r="V28" s="386">
        <v>23</v>
      </c>
      <c r="W28" s="386">
        <v>10</v>
      </c>
      <c r="X28" s="386">
        <v>15.000000000000002</v>
      </c>
      <c r="Y28" s="386">
        <v>19</v>
      </c>
    </row>
    <row r="29" spans="1:25" ht="12.75" customHeight="1" x14ac:dyDescent="0.2">
      <c r="A29" s="386">
        <v>2015</v>
      </c>
      <c r="B29" s="391">
        <v>42028</v>
      </c>
      <c r="C29" s="386">
        <v>23</v>
      </c>
      <c r="D29" s="386">
        <v>21</v>
      </c>
      <c r="E29" s="386">
        <v>24</v>
      </c>
      <c r="F29" s="386">
        <v>22.000000000000004</v>
      </c>
      <c r="G29" s="386">
        <v>16</v>
      </c>
      <c r="H29" s="386">
        <v>25</v>
      </c>
      <c r="I29" s="386">
        <v>24</v>
      </c>
      <c r="J29" s="386" t="s">
        <v>78</v>
      </c>
      <c r="K29" s="386">
        <v>22.000000000000004</v>
      </c>
      <c r="L29" s="386">
        <v>9.0000000000000018</v>
      </c>
      <c r="M29" s="386" t="s">
        <v>78</v>
      </c>
      <c r="N29" s="386">
        <v>20</v>
      </c>
      <c r="O29" s="386" t="s">
        <v>78</v>
      </c>
      <c r="P29" s="386">
        <v>23</v>
      </c>
      <c r="Q29" s="386" t="s">
        <v>78</v>
      </c>
      <c r="R29" s="386">
        <v>24</v>
      </c>
      <c r="S29" s="386">
        <v>22.000000000000004</v>
      </c>
      <c r="T29" s="386">
        <v>23</v>
      </c>
      <c r="U29" s="386">
        <v>21</v>
      </c>
      <c r="V29" s="386">
        <v>22.000000000000004</v>
      </c>
      <c r="W29" s="386">
        <v>17</v>
      </c>
      <c r="X29" s="386">
        <v>21</v>
      </c>
      <c r="Y29" s="386">
        <v>18.000000000000004</v>
      </c>
    </row>
    <row r="30" spans="1:25" ht="12.75" customHeight="1" x14ac:dyDescent="0.2">
      <c r="A30" s="386">
        <v>2015</v>
      </c>
      <c r="B30" s="391">
        <v>42029</v>
      </c>
      <c r="C30" s="386">
        <v>31</v>
      </c>
      <c r="D30" s="386">
        <v>25</v>
      </c>
      <c r="E30" s="386">
        <v>28</v>
      </c>
      <c r="F30" s="386">
        <v>26.000000000000004</v>
      </c>
      <c r="G30" s="386">
        <v>22.000000000000004</v>
      </c>
      <c r="H30" s="386">
        <v>32</v>
      </c>
      <c r="I30" s="386">
        <v>32</v>
      </c>
      <c r="J30" s="386" t="s">
        <v>78</v>
      </c>
      <c r="K30" s="386">
        <v>29</v>
      </c>
      <c r="L30" s="386">
        <v>22.000000000000004</v>
      </c>
      <c r="M30" s="386" t="s">
        <v>78</v>
      </c>
      <c r="N30" s="386">
        <v>26.000000000000004</v>
      </c>
      <c r="O30" s="386" t="s">
        <v>78</v>
      </c>
      <c r="P30" s="386">
        <v>31</v>
      </c>
      <c r="Q30" s="386" t="s">
        <v>78</v>
      </c>
      <c r="R30" s="386">
        <v>33</v>
      </c>
      <c r="S30" s="386">
        <v>28</v>
      </c>
      <c r="T30" s="386">
        <v>26.000000000000004</v>
      </c>
      <c r="U30" s="386">
        <v>25</v>
      </c>
      <c r="V30" s="386">
        <v>30</v>
      </c>
      <c r="W30" s="386">
        <v>21</v>
      </c>
      <c r="X30" s="386">
        <v>27</v>
      </c>
      <c r="Y30" s="386">
        <v>24</v>
      </c>
    </row>
    <row r="31" spans="1:25" ht="12.75" customHeight="1" x14ac:dyDescent="0.2">
      <c r="A31" s="386">
        <v>2015</v>
      </c>
      <c r="B31" s="391">
        <v>42030</v>
      </c>
      <c r="C31" s="386">
        <v>33</v>
      </c>
      <c r="D31" s="386">
        <v>32</v>
      </c>
      <c r="E31" s="386">
        <v>37.000000000000007</v>
      </c>
      <c r="F31" s="386">
        <v>35</v>
      </c>
      <c r="G31" s="386">
        <v>31</v>
      </c>
      <c r="H31" s="386">
        <v>33</v>
      </c>
      <c r="I31" s="386">
        <v>36.000000000000007</v>
      </c>
      <c r="J31" s="386" t="s">
        <v>78</v>
      </c>
      <c r="K31" s="386">
        <v>35</v>
      </c>
      <c r="L31" s="386">
        <v>29</v>
      </c>
      <c r="M31" s="386" t="s">
        <v>78</v>
      </c>
      <c r="N31" s="386">
        <v>31</v>
      </c>
      <c r="O31" s="386" t="s">
        <v>78</v>
      </c>
      <c r="P31" s="386">
        <v>36.000000000000007</v>
      </c>
      <c r="Q31" s="386" t="s">
        <v>78</v>
      </c>
      <c r="R31" s="386">
        <v>36.000000000000007</v>
      </c>
      <c r="S31" s="386">
        <v>36.000000000000007</v>
      </c>
      <c r="T31" s="386">
        <v>35</v>
      </c>
      <c r="U31" s="386">
        <v>34</v>
      </c>
      <c r="V31" s="386">
        <v>35</v>
      </c>
      <c r="W31" s="386">
        <v>31</v>
      </c>
      <c r="X31" s="386">
        <v>30</v>
      </c>
      <c r="Y31" s="386">
        <v>31</v>
      </c>
    </row>
    <row r="32" spans="1:25" ht="12.75" customHeight="1" x14ac:dyDescent="0.2">
      <c r="A32" s="386">
        <v>2015</v>
      </c>
      <c r="B32" s="391">
        <v>42031</v>
      </c>
      <c r="C32" s="386">
        <v>35</v>
      </c>
      <c r="D32" s="386">
        <v>36.000000000000007</v>
      </c>
      <c r="E32" s="386">
        <v>42</v>
      </c>
      <c r="F32" s="386">
        <v>39</v>
      </c>
      <c r="G32" s="386">
        <v>32</v>
      </c>
      <c r="H32" s="386">
        <v>34</v>
      </c>
      <c r="I32" s="386">
        <v>37.000000000000007</v>
      </c>
      <c r="J32" s="386" t="s">
        <v>78</v>
      </c>
      <c r="K32" s="386">
        <v>37.000000000000007</v>
      </c>
      <c r="L32" s="386">
        <v>30</v>
      </c>
      <c r="M32" s="386" t="s">
        <v>78</v>
      </c>
      <c r="N32" s="386">
        <v>35</v>
      </c>
      <c r="O32" s="386" t="s">
        <v>78</v>
      </c>
      <c r="P32" s="386">
        <v>39</v>
      </c>
      <c r="Q32" s="386" t="s">
        <v>78</v>
      </c>
      <c r="R32" s="386">
        <v>38</v>
      </c>
      <c r="S32" s="386">
        <v>39</v>
      </c>
      <c r="T32" s="386">
        <v>38</v>
      </c>
      <c r="U32" s="386">
        <v>38</v>
      </c>
      <c r="V32" s="386">
        <v>39</v>
      </c>
      <c r="W32" s="386">
        <v>31</v>
      </c>
      <c r="X32" s="386">
        <v>37.000000000000007</v>
      </c>
      <c r="Y32" s="386">
        <v>32</v>
      </c>
    </row>
    <row r="33" spans="1:25" ht="12.75" customHeight="1" x14ac:dyDescent="0.2">
      <c r="A33" s="386">
        <v>2015</v>
      </c>
      <c r="B33" s="391">
        <v>42032</v>
      </c>
      <c r="C33" s="386">
        <v>37.000000000000007</v>
      </c>
      <c r="D33" s="386">
        <v>36.000000000000007</v>
      </c>
      <c r="E33" s="386">
        <v>41</v>
      </c>
      <c r="F33" s="386">
        <v>38</v>
      </c>
      <c r="G33" s="386">
        <v>30</v>
      </c>
      <c r="H33" s="386">
        <v>36.000000000000007</v>
      </c>
      <c r="I33" s="386">
        <v>37.000000000000007</v>
      </c>
      <c r="J33" s="386" t="s">
        <v>78</v>
      </c>
      <c r="K33" s="386">
        <v>36.000000000000007</v>
      </c>
      <c r="L33" s="386">
        <v>27</v>
      </c>
      <c r="M33" s="386" t="s">
        <v>78</v>
      </c>
      <c r="N33" s="386">
        <v>32</v>
      </c>
      <c r="O33" s="386" t="s">
        <v>78</v>
      </c>
      <c r="P33" s="386">
        <v>37.000000000000007</v>
      </c>
      <c r="Q33" s="386" t="s">
        <v>78</v>
      </c>
      <c r="R33" s="386">
        <v>38</v>
      </c>
      <c r="S33" s="386">
        <v>38</v>
      </c>
      <c r="T33" s="386">
        <v>39</v>
      </c>
      <c r="U33" s="386">
        <v>36.000000000000007</v>
      </c>
      <c r="V33" s="386">
        <v>38</v>
      </c>
      <c r="W33" s="386">
        <v>30</v>
      </c>
      <c r="X33" s="386">
        <v>37.000000000000007</v>
      </c>
      <c r="Y33" s="386">
        <v>30</v>
      </c>
    </row>
    <row r="34" spans="1:25" ht="12.75" customHeight="1" x14ac:dyDescent="0.2">
      <c r="A34" s="386">
        <v>2015</v>
      </c>
      <c r="B34" s="391">
        <v>42033</v>
      </c>
      <c r="C34" s="386">
        <v>34</v>
      </c>
      <c r="D34" s="386">
        <v>31</v>
      </c>
      <c r="E34" s="386">
        <v>29</v>
      </c>
      <c r="F34" s="386">
        <v>29</v>
      </c>
      <c r="G34" s="386">
        <v>28</v>
      </c>
      <c r="H34" s="386">
        <v>33</v>
      </c>
      <c r="I34" s="386">
        <v>36.000000000000007</v>
      </c>
      <c r="J34" s="386" t="s">
        <v>78</v>
      </c>
      <c r="K34" s="386">
        <v>35</v>
      </c>
      <c r="L34" s="386">
        <v>22.000000000000004</v>
      </c>
      <c r="M34" s="386" t="s">
        <v>78</v>
      </c>
      <c r="N34" s="386">
        <v>33</v>
      </c>
      <c r="O34" s="386" t="s">
        <v>78</v>
      </c>
      <c r="P34" s="386">
        <v>24</v>
      </c>
      <c r="Q34" s="386" t="s">
        <v>78</v>
      </c>
      <c r="R34" s="386">
        <v>24</v>
      </c>
      <c r="S34" s="386">
        <v>27</v>
      </c>
      <c r="T34" s="386">
        <v>29</v>
      </c>
      <c r="U34" s="386">
        <v>31</v>
      </c>
      <c r="V34" s="386">
        <v>23</v>
      </c>
      <c r="W34" s="386">
        <v>17</v>
      </c>
      <c r="X34" s="386">
        <v>24</v>
      </c>
      <c r="Y34" s="386">
        <v>24</v>
      </c>
    </row>
    <row r="35" spans="1:25" ht="12.75" customHeight="1" x14ac:dyDescent="0.2">
      <c r="A35" s="386">
        <v>2015</v>
      </c>
      <c r="B35" s="391">
        <v>42034</v>
      </c>
      <c r="C35" s="386">
        <v>38</v>
      </c>
      <c r="D35" s="386">
        <v>37.000000000000007</v>
      </c>
      <c r="E35" s="386">
        <v>41</v>
      </c>
      <c r="F35" s="386">
        <v>39</v>
      </c>
      <c r="G35" s="386">
        <v>36.000000000000007</v>
      </c>
      <c r="H35" s="386">
        <v>38</v>
      </c>
      <c r="I35" s="386">
        <v>38</v>
      </c>
      <c r="J35" s="386" t="s">
        <v>78</v>
      </c>
      <c r="K35" s="386">
        <v>35</v>
      </c>
      <c r="L35" s="386">
        <v>32</v>
      </c>
      <c r="M35" s="386" t="s">
        <v>78</v>
      </c>
      <c r="N35" s="386">
        <v>37.000000000000007</v>
      </c>
      <c r="O35" s="386" t="s">
        <v>78</v>
      </c>
      <c r="P35" s="386">
        <v>37.000000000000007</v>
      </c>
      <c r="Q35" s="386" t="s">
        <v>78</v>
      </c>
      <c r="R35" s="386">
        <v>37.000000000000007</v>
      </c>
      <c r="S35" s="386">
        <v>38</v>
      </c>
      <c r="T35" s="386">
        <v>39</v>
      </c>
      <c r="U35" s="386">
        <v>38</v>
      </c>
      <c r="V35" s="386">
        <v>37.000000000000007</v>
      </c>
      <c r="W35" s="386">
        <v>32</v>
      </c>
      <c r="X35" s="386">
        <v>37.000000000000007</v>
      </c>
      <c r="Y35" s="386">
        <v>33</v>
      </c>
    </row>
    <row r="36" spans="1:25" ht="12.75" customHeight="1" x14ac:dyDescent="0.2">
      <c r="A36" s="386">
        <v>2015</v>
      </c>
      <c r="B36" s="391">
        <v>42035</v>
      </c>
      <c r="C36" s="386">
        <v>39</v>
      </c>
      <c r="D36" s="386">
        <v>38</v>
      </c>
      <c r="E36" s="386">
        <v>43</v>
      </c>
      <c r="F36" s="386">
        <v>41</v>
      </c>
      <c r="G36" s="386">
        <v>38</v>
      </c>
      <c r="H36" s="386">
        <v>39</v>
      </c>
      <c r="I36" s="386">
        <v>39</v>
      </c>
      <c r="J36" s="386" t="s">
        <v>78</v>
      </c>
      <c r="K36" s="386">
        <v>38</v>
      </c>
      <c r="L36" s="386">
        <v>32</v>
      </c>
      <c r="M36" s="386" t="s">
        <v>78</v>
      </c>
      <c r="N36" s="386">
        <v>38</v>
      </c>
      <c r="O36" s="386" t="s">
        <v>78</v>
      </c>
      <c r="P36" s="386">
        <v>39</v>
      </c>
      <c r="Q36" s="386" t="s">
        <v>78</v>
      </c>
      <c r="R36" s="386">
        <v>39</v>
      </c>
      <c r="S36" s="386">
        <v>40</v>
      </c>
      <c r="T36" s="386">
        <v>41</v>
      </c>
      <c r="U36" s="386">
        <v>40</v>
      </c>
      <c r="V36" s="386">
        <v>39</v>
      </c>
      <c r="W36" s="386">
        <v>32</v>
      </c>
      <c r="X36" s="386">
        <v>39</v>
      </c>
      <c r="Y36" s="386">
        <v>34</v>
      </c>
    </row>
    <row r="37" spans="1:25" ht="12.75" customHeight="1" x14ac:dyDescent="0.2">
      <c r="A37" s="386">
        <v>2015</v>
      </c>
      <c r="B37" s="391">
        <v>42036</v>
      </c>
      <c r="C37" s="386">
        <v>34</v>
      </c>
      <c r="D37" s="386">
        <v>31</v>
      </c>
      <c r="E37" s="386">
        <v>33</v>
      </c>
      <c r="F37" s="386">
        <v>29</v>
      </c>
      <c r="G37" s="386">
        <v>29</v>
      </c>
      <c r="H37" s="386">
        <v>36.000000000000007</v>
      </c>
      <c r="I37" s="386">
        <v>38</v>
      </c>
      <c r="J37" s="386" t="s">
        <v>78</v>
      </c>
      <c r="K37" s="386">
        <v>35</v>
      </c>
      <c r="L37" s="386">
        <v>22.000000000000004</v>
      </c>
      <c r="M37" s="386" t="s">
        <v>78</v>
      </c>
      <c r="N37" s="386">
        <v>35</v>
      </c>
      <c r="O37" s="386" t="s">
        <v>78</v>
      </c>
      <c r="P37" s="386">
        <v>32</v>
      </c>
      <c r="Q37" s="386" t="s">
        <v>78</v>
      </c>
      <c r="R37" s="386">
        <v>31</v>
      </c>
      <c r="S37" s="386">
        <v>28</v>
      </c>
      <c r="T37" s="386">
        <v>33</v>
      </c>
      <c r="U37" s="386">
        <v>31</v>
      </c>
      <c r="V37" s="386">
        <v>28</v>
      </c>
      <c r="W37" s="386">
        <v>22.000000000000004</v>
      </c>
      <c r="X37" s="386">
        <v>27</v>
      </c>
      <c r="Y37" s="386">
        <v>24</v>
      </c>
    </row>
    <row r="38" spans="1:25" ht="12.75" customHeight="1" x14ac:dyDescent="0.2">
      <c r="A38" s="386">
        <v>2015</v>
      </c>
      <c r="B38" s="391">
        <v>42037</v>
      </c>
      <c r="C38" s="386">
        <v>37.000000000000007</v>
      </c>
      <c r="D38" s="386">
        <v>35</v>
      </c>
      <c r="E38" s="386">
        <v>41</v>
      </c>
      <c r="F38" s="386">
        <v>39</v>
      </c>
      <c r="G38" s="386">
        <v>34</v>
      </c>
      <c r="H38" s="386">
        <v>37.000000000000007</v>
      </c>
      <c r="I38" s="386">
        <v>36.000000000000007</v>
      </c>
      <c r="J38" s="386" t="s">
        <v>78</v>
      </c>
      <c r="K38" s="386">
        <v>34</v>
      </c>
      <c r="L38" s="386">
        <v>31</v>
      </c>
      <c r="M38" s="386" t="s">
        <v>78</v>
      </c>
      <c r="N38" s="386">
        <v>36.000000000000007</v>
      </c>
      <c r="O38" s="386" t="s">
        <v>78</v>
      </c>
      <c r="P38" s="386">
        <v>35</v>
      </c>
      <c r="Q38" s="386" t="s">
        <v>78</v>
      </c>
      <c r="R38" s="386">
        <v>35</v>
      </c>
      <c r="S38" s="386">
        <v>35</v>
      </c>
      <c r="T38" s="386">
        <v>39</v>
      </c>
      <c r="U38" s="386">
        <v>38</v>
      </c>
      <c r="V38" s="386">
        <v>36.000000000000007</v>
      </c>
      <c r="W38" s="386">
        <v>30</v>
      </c>
      <c r="X38" s="386">
        <v>35</v>
      </c>
      <c r="Y38" s="386">
        <v>31</v>
      </c>
    </row>
    <row r="39" spans="1:25" ht="12.75" customHeight="1" x14ac:dyDescent="0.2">
      <c r="A39" s="386">
        <v>2015</v>
      </c>
      <c r="B39" s="391">
        <v>42038</v>
      </c>
      <c r="C39" s="386">
        <v>34</v>
      </c>
      <c r="D39" s="386">
        <v>33</v>
      </c>
      <c r="E39" s="386">
        <v>38</v>
      </c>
      <c r="F39" s="386">
        <v>37.000000000000007</v>
      </c>
      <c r="G39" s="386">
        <v>32</v>
      </c>
      <c r="H39" s="386">
        <v>34</v>
      </c>
      <c r="I39" s="386">
        <v>37.000000000000007</v>
      </c>
      <c r="J39" s="386" t="s">
        <v>78</v>
      </c>
      <c r="K39" s="386">
        <v>36.000000000000007</v>
      </c>
      <c r="L39" s="386">
        <v>26.000000000000004</v>
      </c>
      <c r="M39" s="386" t="s">
        <v>78</v>
      </c>
      <c r="N39" s="386">
        <v>34</v>
      </c>
      <c r="O39" s="386" t="s">
        <v>78</v>
      </c>
      <c r="P39" s="386">
        <v>38</v>
      </c>
      <c r="Q39" s="386" t="s">
        <v>78</v>
      </c>
      <c r="R39" s="386">
        <v>37.000000000000007</v>
      </c>
      <c r="S39" s="386">
        <v>37.000000000000007</v>
      </c>
      <c r="T39" s="386">
        <v>36.000000000000007</v>
      </c>
      <c r="U39" s="386">
        <v>35</v>
      </c>
      <c r="V39" s="386">
        <v>37.000000000000007</v>
      </c>
      <c r="W39" s="386">
        <v>28</v>
      </c>
      <c r="X39" s="386">
        <v>37.000000000000007</v>
      </c>
      <c r="Y39" s="386">
        <v>29</v>
      </c>
    </row>
    <row r="40" spans="1:25" ht="12.75" customHeight="1" x14ac:dyDescent="0.2">
      <c r="A40" s="386">
        <v>2015</v>
      </c>
      <c r="B40" s="391">
        <v>42039</v>
      </c>
      <c r="C40" s="386">
        <v>36.000000000000007</v>
      </c>
      <c r="D40" s="386">
        <v>30</v>
      </c>
      <c r="E40" s="386">
        <v>32</v>
      </c>
      <c r="F40" s="386">
        <v>28</v>
      </c>
      <c r="G40" s="386">
        <v>28</v>
      </c>
      <c r="H40" s="386">
        <v>37.000000000000007</v>
      </c>
      <c r="I40" s="386">
        <v>38</v>
      </c>
      <c r="J40" s="386" t="s">
        <v>78</v>
      </c>
      <c r="K40" s="386">
        <v>38</v>
      </c>
      <c r="L40" s="386">
        <v>20</v>
      </c>
      <c r="M40" s="386" t="s">
        <v>78</v>
      </c>
      <c r="N40" s="386">
        <v>32</v>
      </c>
      <c r="O40" s="386" t="s">
        <v>78</v>
      </c>
      <c r="P40" s="386">
        <v>27</v>
      </c>
      <c r="Q40" s="386" t="s">
        <v>78</v>
      </c>
      <c r="R40" s="386">
        <v>26.000000000000004</v>
      </c>
      <c r="S40" s="386">
        <v>29</v>
      </c>
      <c r="T40" s="386">
        <v>30</v>
      </c>
      <c r="U40" s="386">
        <v>26.000000000000004</v>
      </c>
      <c r="V40" s="386">
        <v>22.000000000000004</v>
      </c>
      <c r="W40" s="386">
        <v>19</v>
      </c>
      <c r="X40" s="386">
        <v>26.000000000000004</v>
      </c>
      <c r="Y40" s="386">
        <v>27</v>
      </c>
    </row>
    <row r="41" spans="1:25" ht="12.75" customHeight="1" x14ac:dyDescent="0.2">
      <c r="A41" s="386">
        <v>2015</v>
      </c>
      <c r="B41" s="391">
        <v>42040</v>
      </c>
      <c r="C41" s="386">
        <v>38</v>
      </c>
      <c r="D41" s="386">
        <v>37.000000000000007</v>
      </c>
      <c r="E41" s="386">
        <v>40</v>
      </c>
      <c r="F41" s="386">
        <v>40</v>
      </c>
      <c r="G41" s="386">
        <v>32</v>
      </c>
      <c r="H41" s="386">
        <v>38</v>
      </c>
      <c r="I41" s="386">
        <v>39</v>
      </c>
      <c r="J41" s="386" t="s">
        <v>78</v>
      </c>
      <c r="K41" s="386">
        <v>38</v>
      </c>
      <c r="L41" s="386">
        <v>29</v>
      </c>
      <c r="M41" s="386" t="s">
        <v>78</v>
      </c>
      <c r="N41" s="386">
        <v>35</v>
      </c>
      <c r="O41" s="386" t="s">
        <v>78</v>
      </c>
      <c r="P41" s="386">
        <v>38</v>
      </c>
      <c r="Q41" s="386" t="s">
        <v>78</v>
      </c>
      <c r="R41" s="386">
        <v>38</v>
      </c>
      <c r="S41" s="386">
        <v>38</v>
      </c>
      <c r="T41" s="386">
        <v>37.000000000000007</v>
      </c>
      <c r="U41" s="386">
        <v>36.000000000000007</v>
      </c>
      <c r="V41" s="386">
        <v>38</v>
      </c>
      <c r="W41" s="386">
        <v>32</v>
      </c>
      <c r="X41" s="386">
        <v>38</v>
      </c>
      <c r="Y41" s="386">
        <v>32</v>
      </c>
    </row>
    <row r="42" spans="1:25" ht="12.75" customHeight="1" x14ac:dyDescent="0.2">
      <c r="A42" s="386">
        <v>2015</v>
      </c>
      <c r="B42" s="391">
        <v>42041</v>
      </c>
      <c r="C42" s="386">
        <v>35</v>
      </c>
      <c r="D42" s="386">
        <v>28</v>
      </c>
      <c r="E42" s="386">
        <v>30</v>
      </c>
      <c r="F42" s="386">
        <v>25</v>
      </c>
      <c r="G42" s="386">
        <v>21</v>
      </c>
      <c r="H42" s="386">
        <v>35</v>
      </c>
      <c r="I42" s="386">
        <v>37.000000000000007</v>
      </c>
      <c r="J42" s="386" t="s">
        <v>78</v>
      </c>
      <c r="K42" s="386">
        <v>34</v>
      </c>
      <c r="L42" s="386">
        <v>17</v>
      </c>
      <c r="M42" s="386" t="s">
        <v>78</v>
      </c>
      <c r="N42" s="386">
        <v>32</v>
      </c>
      <c r="O42" s="386" t="s">
        <v>78</v>
      </c>
      <c r="P42" s="386">
        <v>32</v>
      </c>
      <c r="Q42" s="386" t="s">
        <v>78</v>
      </c>
      <c r="R42" s="386">
        <v>32</v>
      </c>
      <c r="S42" s="386">
        <v>30</v>
      </c>
      <c r="T42" s="386">
        <v>32</v>
      </c>
      <c r="U42" s="386">
        <v>11.000000000000002</v>
      </c>
      <c r="V42" s="386">
        <v>31</v>
      </c>
      <c r="W42" s="386">
        <v>15.000000000000002</v>
      </c>
      <c r="X42" s="386">
        <v>29</v>
      </c>
      <c r="Y42" s="386">
        <v>22.000000000000004</v>
      </c>
    </row>
    <row r="43" spans="1:25" ht="12.75" customHeight="1" x14ac:dyDescent="0.2">
      <c r="A43" s="386">
        <v>2015</v>
      </c>
      <c r="B43" s="391">
        <v>42042</v>
      </c>
      <c r="C43" s="386">
        <v>37.000000000000007</v>
      </c>
      <c r="D43" s="386">
        <v>30</v>
      </c>
      <c r="E43" s="386">
        <v>30</v>
      </c>
      <c r="F43" s="386">
        <v>31</v>
      </c>
      <c r="G43" s="386" t="s">
        <v>78</v>
      </c>
      <c r="H43" s="386">
        <v>36.000000000000007</v>
      </c>
      <c r="I43" s="386">
        <v>34</v>
      </c>
      <c r="J43" s="386" t="s">
        <v>78</v>
      </c>
      <c r="K43" s="386">
        <v>31</v>
      </c>
      <c r="L43" s="386">
        <v>23</v>
      </c>
      <c r="M43" s="386" t="s">
        <v>78</v>
      </c>
      <c r="N43" s="386">
        <v>33</v>
      </c>
      <c r="O43" s="386" t="s">
        <v>78</v>
      </c>
      <c r="P43" s="386">
        <v>27</v>
      </c>
      <c r="Q43" s="386" t="s">
        <v>78</v>
      </c>
      <c r="R43" s="386">
        <v>29</v>
      </c>
      <c r="S43" s="386">
        <v>27</v>
      </c>
      <c r="T43" s="386">
        <v>31</v>
      </c>
      <c r="U43" s="386">
        <v>31</v>
      </c>
      <c r="V43" s="386">
        <v>24</v>
      </c>
      <c r="W43" s="386">
        <v>19</v>
      </c>
      <c r="X43" s="386">
        <v>25</v>
      </c>
      <c r="Y43" s="386">
        <v>25</v>
      </c>
    </row>
    <row r="44" spans="1:25" ht="12.75" customHeight="1" x14ac:dyDescent="0.2">
      <c r="A44" s="386">
        <v>2015</v>
      </c>
      <c r="B44" s="391">
        <v>42043</v>
      </c>
      <c r="C44" s="386">
        <v>42</v>
      </c>
      <c r="D44" s="386">
        <v>20</v>
      </c>
      <c r="E44" s="386">
        <v>17</v>
      </c>
      <c r="F44" s="386">
        <v>16</v>
      </c>
      <c r="G44" s="386" t="s">
        <v>78</v>
      </c>
      <c r="H44" s="386">
        <v>44.000000000000007</v>
      </c>
      <c r="I44" s="386">
        <v>41</v>
      </c>
      <c r="J44" s="386" t="s">
        <v>78</v>
      </c>
      <c r="K44" s="386">
        <v>36.000000000000007</v>
      </c>
      <c r="L44" s="386">
        <v>18.000000000000004</v>
      </c>
      <c r="M44" s="386" t="s">
        <v>78</v>
      </c>
      <c r="N44" s="386">
        <v>38</v>
      </c>
      <c r="O44" s="386" t="s">
        <v>78</v>
      </c>
      <c r="P44" s="386">
        <v>25</v>
      </c>
      <c r="Q44" s="386" t="s">
        <v>78</v>
      </c>
      <c r="R44" s="386">
        <v>17</v>
      </c>
      <c r="S44" s="386">
        <v>26.000000000000004</v>
      </c>
      <c r="T44" s="386">
        <v>16</v>
      </c>
      <c r="U44" s="386">
        <v>14</v>
      </c>
      <c r="V44" s="386">
        <v>17</v>
      </c>
      <c r="W44" s="386">
        <v>20</v>
      </c>
      <c r="X44" s="386">
        <v>25</v>
      </c>
      <c r="Y44" s="386">
        <v>22.000000000000004</v>
      </c>
    </row>
    <row r="45" spans="1:25" ht="12.75" customHeight="1" x14ac:dyDescent="0.2">
      <c r="A45" s="386">
        <v>2015</v>
      </c>
      <c r="B45" s="391">
        <v>42044</v>
      </c>
      <c r="C45" s="386">
        <v>24</v>
      </c>
      <c r="D45" s="386">
        <v>22.000000000000004</v>
      </c>
      <c r="E45" s="386">
        <v>27</v>
      </c>
      <c r="F45" s="386">
        <v>26.000000000000004</v>
      </c>
      <c r="G45" s="386" t="s">
        <v>78</v>
      </c>
      <c r="H45" s="386">
        <v>25</v>
      </c>
      <c r="I45" s="386">
        <v>27</v>
      </c>
      <c r="J45" s="386" t="s">
        <v>78</v>
      </c>
      <c r="K45" s="386">
        <v>27</v>
      </c>
      <c r="L45" s="386">
        <v>20</v>
      </c>
      <c r="M45" s="386" t="s">
        <v>78</v>
      </c>
      <c r="N45" s="386">
        <v>22.000000000000004</v>
      </c>
      <c r="O45" s="386" t="s">
        <v>78</v>
      </c>
      <c r="P45" s="386">
        <v>27</v>
      </c>
      <c r="Q45" s="386" t="s">
        <v>78</v>
      </c>
      <c r="R45" s="386">
        <v>29</v>
      </c>
      <c r="S45" s="386">
        <v>26.000000000000004</v>
      </c>
      <c r="T45" s="386">
        <v>27</v>
      </c>
      <c r="U45" s="386">
        <v>23</v>
      </c>
      <c r="V45" s="386">
        <v>28</v>
      </c>
      <c r="W45" s="386">
        <v>22.000000000000004</v>
      </c>
      <c r="X45" s="386">
        <v>28</v>
      </c>
      <c r="Y45" s="386">
        <v>19</v>
      </c>
    </row>
    <row r="46" spans="1:25" ht="12.75" customHeight="1" x14ac:dyDescent="0.2">
      <c r="A46" s="386">
        <v>2015</v>
      </c>
      <c r="B46" s="391">
        <v>42045</v>
      </c>
      <c r="C46" s="386">
        <v>32</v>
      </c>
      <c r="D46" s="386">
        <v>33</v>
      </c>
      <c r="E46" s="386">
        <v>38</v>
      </c>
      <c r="F46" s="386">
        <v>38</v>
      </c>
      <c r="G46" s="386" t="s">
        <v>78</v>
      </c>
      <c r="H46" s="386">
        <v>29</v>
      </c>
      <c r="I46" s="386">
        <v>31</v>
      </c>
      <c r="J46" s="386" t="s">
        <v>78</v>
      </c>
      <c r="K46" s="386">
        <v>29</v>
      </c>
      <c r="L46" s="386">
        <v>28</v>
      </c>
      <c r="M46" s="386" t="s">
        <v>78</v>
      </c>
      <c r="N46" s="386">
        <v>31</v>
      </c>
      <c r="O46" s="386" t="s">
        <v>78</v>
      </c>
      <c r="P46" s="386">
        <v>36.000000000000007</v>
      </c>
      <c r="Q46" s="386" t="s">
        <v>78</v>
      </c>
      <c r="R46" s="386">
        <v>39</v>
      </c>
      <c r="S46" s="386">
        <v>35</v>
      </c>
      <c r="T46" s="386">
        <v>34</v>
      </c>
      <c r="U46" s="386">
        <v>34</v>
      </c>
      <c r="V46" s="386">
        <v>36.000000000000007</v>
      </c>
      <c r="W46" s="386">
        <v>30</v>
      </c>
      <c r="X46" s="386">
        <v>31</v>
      </c>
      <c r="Y46" s="386">
        <v>29</v>
      </c>
    </row>
    <row r="47" spans="1:25" ht="12.75" customHeight="1" x14ac:dyDescent="0.2">
      <c r="A47" s="386">
        <v>2015</v>
      </c>
      <c r="B47" s="391">
        <v>42046</v>
      </c>
      <c r="C47" s="386">
        <v>32</v>
      </c>
      <c r="D47" s="386">
        <v>33</v>
      </c>
      <c r="E47" s="386">
        <v>39</v>
      </c>
      <c r="F47" s="386">
        <v>34</v>
      </c>
      <c r="G47" s="386" t="s">
        <v>78</v>
      </c>
      <c r="H47" s="386">
        <v>34</v>
      </c>
      <c r="I47" s="386">
        <v>34</v>
      </c>
      <c r="J47" s="386" t="s">
        <v>78</v>
      </c>
      <c r="K47" s="386">
        <v>36.000000000000007</v>
      </c>
      <c r="L47" s="386">
        <v>27</v>
      </c>
      <c r="M47" s="386" t="s">
        <v>78</v>
      </c>
      <c r="N47" s="386">
        <v>29</v>
      </c>
      <c r="O47" s="386" t="s">
        <v>78</v>
      </c>
      <c r="P47" s="386">
        <v>33</v>
      </c>
      <c r="Q47" s="386" t="s">
        <v>78</v>
      </c>
      <c r="R47" s="386">
        <v>37.000000000000007</v>
      </c>
      <c r="S47" s="386">
        <v>33</v>
      </c>
      <c r="T47" s="386">
        <v>37.000000000000007</v>
      </c>
      <c r="U47" s="386">
        <v>32</v>
      </c>
      <c r="V47" s="386">
        <v>36.000000000000007</v>
      </c>
      <c r="W47" s="386">
        <v>30</v>
      </c>
      <c r="X47" s="386" t="s">
        <v>78</v>
      </c>
      <c r="Y47" s="386">
        <v>29</v>
      </c>
    </row>
    <row r="48" spans="1:25" ht="12.75" customHeight="1" x14ac:dyDescent="0.2">
      <c r="A48" s="386">
        <v>2015</v>
      </c>
      <c r="B48" s="391">
        <v>42047</v>
      </c>
      <c r="C48" s="386">
        <v>35</v>
      </c>
      <c r="D48" s="386">
        <v>35</v>
      </c>
      <c r="E48" s="386">
        <v>39</v>
      </c>
      <c r="F48" s="386">
        <v>38</v>
      </c>
      <c r="G48" s="386" t="s">
        <v>78</v>
      </c>
      <c r="H48" s="386">
        <v>35</v>
      </c>
      <c r="I48" s="386">
        <v>35</v>
      </c>
      <c r="J48" s="386" t="s">
        <v>78</v>
      </c>
      <c r="K48" s="386">
        <v>32</v>
      </c>
      <c r="L48" s="386">
        <v>28</v>
      </c>
      <c r="M48" s="386" t="s">
        <v>78</v>
      </c>
      <c r="N48" s="386">
        <v>34</v>
      </c>
      <c r="O48" s="386" t="s">
        <v>78</v>
      </c>
      <c r="P48" s="386">
        <v>34</v>
      </c>
      <c r="Q48" s="386" t="s">
        <v>78</v>
      </c>
      <c r="R48" s="386">
        <v>34</v>
      </c>
      <c r="S48" s="386">
        <v>34</v>
      </c>
      <c r="T48" s="386">
        <v>37.000000000000007</v>
      </c>
      <c r="U48" s="386">
        <v>35</v>
      </c>
      <c r="V48" s="386">
        <v>34</v>
      </c>
      <c r="W48" s="386">
        <v>28</v>
      </c>
      <c r="X48" s="386" t="s">
        <v>78</v>
      </c>
      <c r="Y48" s="386">
        <v>29</v>
      </c>
    </row>
    <row r="49" spans="1:25" ht="12.75" customHeight="1" x14ac:dyDescent="0.2">
      <c r="A49" s="386">
        <v>2015</v>
      </c>
      <c r="B49" s="391">
        <v>42048</v>
      </c>
      <c r="C49" s="386">
        <v>37.000000000000007</v>
      </c>
      <c r="D49" s="386">
        <v>35</v>
      </c>
      <c r="E49" s="386">
        <v>41</v>
      </c>
      <c r="F49" s="386">
        <v>40</v>
      </c>
      <c r="G49" s="386" t="s">
        <v>78</v>
      </c>
      <c r="H49" s="386">
        <v>37.000000000000007</v>
      </c>
      <c r="I49" s="386">
        <v>37.000000000000007</v>
      </c>
      <c r="J49" s="386" t="s">
        <v>78</v>
      </c>
      <c r="K49" s="386">
        <v>34</v>
      </c>
      <c r="L49" s="386">
        <v>28</v>
      </c>
      <c r="M49" s="386" t="s">
        <v>78</v>
      </c>
      <c r="N49" s="386">
        <v>34</v>
      </c>
      <c r="O49" s="386" t="s">
        <v>78</v>
      </c>
      <c r="P49" s="386">
        <v>36.000000000000007</v>
      </c>
      <c r="Q49" s="386" t="s">
        <v>78</v>
      </c>
      <c r="R49" s="386">
        <v>36.000000000000007</v>
      </c>
      <c r="S49" s="386">
        <v>37.000000000000007</v>
      </c>
      <c r="T49" s="386">
        <v>38</v>
      </c>
      <c r="U49" s="386">
        <v>37.000000000000007</v>
      </c>
      <c r="V49" s="386">
        <v>37.000000000000007</v>
      </c>
      <c r="W49" s="386">
        <v>29</v>
      </c>
      <c r="X49" s="386" t="s">
        <v>78</v>
      </c>
      <c r="Y49" s="386">
        <v>29</v>
      </c>
    </row>
    <row r="50" spans="1:25" ht="12.75" customHeight="1" x14ac:dyDescent="0.2">
      <c r="A50" s="386">
        <v>2015</v>
      </c>
      <c r="B50" s="391">
        <v>42049</v>
      </c>
      <c r="C50" s="386">
        <v>35</v>
      </c>
      <c r="D50" s="386">
        <v>30</v>
      </c>
      <c r="E50" s="386">
        <v>34</v>
      </c>
      <c r="F50" s="386">
        <v>33</v>
      </c>
      <c r="G50" s="386" t="s">
        <v>78</v>
      </c>
      <c r="H50" s="386">
        <v>36.000000000000007</v>
      </c>
      <c r="I50" s="386">
        <v>38</v>
      </c>
      <c r="J50" s="386" t="s">
        <v>78</v>
      </c>
      <c r="K50" s="386">
        <v>35</v>
      </c>
      <c r="L50" s="386">
        <v>25</v>
      </c>
      <c r="M50" s="386" t="s">
        <v>78</v>
      </c>
      <c r="N50" s="386">
        <v>32</v>
      </c>
      <c r="O50" s="386" t="s">
        <v>78</v>
      </c>
      <c r="P50" s="386">
        <v>30</v>
      </c>
      <c r="Q50" s="386" t="s">
        <v>78</v>
      </c>
      <c r="R50" s="386">
        <v>30</v>
      </c>
      <c r="S50" s="386">
        <v>31</v>
      </c>
      <c r="T50" s="386">
        <v>31</v>
      </c>
      <c r="U50" s="386">
        <v>32</v>
      </c>
      <c r="V50" s="386">
        <v>31</v>
      </c>
      <c r="W50" s="386">
        <v>27</v>
      </c>
      <c r="X50" s="386">
        <v>30</v>
      </c>
      <c r="Y50" s="386">
        <v>29</v>
      </c>
    </row>
    <row r="51" spans="1:25" ht="12.75" customHeight="1" x14ac:dyDescent="0.2">
      <c r="A51" s="386">
        <v>2015</v>
      </c>
      <c r="B51" s="391">
        <v>42050</v>
      </c>
      <c r="C51" s="386">
        <v>35</v>
      </c>
      <c r="D51" s="386">
        <v>33</v>
      </c>
      <c r="E51" s="386">
        <v>37.000000000000007</v>
      </c>
      <c r="F51" s="386">
        <v>37.000000000000007</v>
      </c>
      <c r="G51" s="386" t="s">
        <v>78</v>
      </c>
      <c r="H51" s="386">
        <v>35</v>
      </c>
      <c r="I51" s="386">
        <v>36.000000000000007</v>
      </c>
      <c r="J51" s="386" t="s">
        <v>78</v>
      </c>
      <c r="K51" s="386">
        <v>33</v>
      </c>
      <c r="L51" s="386">
        <v>29</v>
      </c>
      <c r="M51" s="386" t="s">
        <v>78</v>
      </c>
      <c r="N51" s="386">
        <v>33</v>
      </c>
      <c r="O51" s="386" t="s">
        <v>78</v>
      </c>
      <c r="P51" s="386">
        <v>34</v>
      </c>
      <c r="Q51" s="386" t="s">
        <v>78</v>
      </c>
      <c r="R51" s="386">
        <v>34</v>
      </c>
      <c r="S51" s="386">
        <v>36.000000000000007</v>
      </c>
      <c r="T51" s="386">
        <v>35</v>
      </c>
      <c r="U51" s="386">
        <v>35</v>
      </c>
      <c r="V51" s="386">
        <v>33</v>
      </c>
      <c r="W51" s="386">
        <v>28</v>
      </c>
      <c r="X51" s="386">
        <v>34</v>
      </c>
      <c r="Y51" s="386">
        <v>31</v>
      </c>
    </row>
    <row r="52" spans="1:25" ht="12.75" customHeight="1" x14ac:dyDescent="0.2">
      <c r="A52" s="386">
        <v>2015</v>
      </c>
      <c r="B52" s="391">
        <v>42051</v>
      </c>
      <c r="C52" s="386">
        <v>32</v>
      </c>
      <c r="D52" s="386">
        <v>30</v>
      </c>
      <c r="E52" s="386">
        <v>35</v>
      </c>
      <c r="F52" s="386">
        <v>34</v>
      </c>
      <c r="G52" s="386" t="s">
        <v>78</v>
      </c>
      <c r="H52" s="386">
        <v>32</v>
      </c>
      <c r="I52" s="386">
        <v>33</v>
      </c>
      <c r="J52" s="386" t="s">
        <v>78</v>
      </c>
      <c r="K52" s="386">
        <v>29</v>
      </c>
      <c r="L52" s="386">
        <v>21</v>
      </c>
      <c r="M52" s="386" t="s">
        <v>78</v>
      </c>
      <c r="N52" s="386">
        <v>29</v>
      </c>
      <c r="O52" s="386" t="s">
        <v>78</v>
      </c>
      <c r="P52" s="386">
        <v>35</v>
      </c>
      <c r="Q52" s="386" t="s">
        <v>78</v>
      </c>
      <c r="R52" s="386">
        <v>34</v>
      </c>
      <c r="S52" s="386">
        <v>33</v>
      </c>
      <c r="T52" s="386">
        <v>32</v>
      </c>
      <c r="U52" s="386">
        <v>31</v>
      </c>
      <c r="V52" s="386">
        <v>32</v>
      </c>
      <c r="W52" s="386">
        <v>25</v>
      </c>
      <c r="X52" s="386">
        <v>33</v>
      </c>
      <c r="Y52" s="386">
        <v>25</v>
      </c>
    </row>
    <row r="53" spans="1:25" ht="12.75" customHeight="1" x14ac:dyDescent="0.2">
      <c r="A53" s="386">
        <v>2015</v>
      </c>
      <c r="B53" s="391">
        <v>42052</v>
      </c>
      <c r="C53" s="386">
        <v>38</v>
      </c>
      <c r="D53" s="386">
        <v>35</v>
      </c>
      <c r="E53" s="386">
        <v>40</v>
      </c>
      <c r="F53" s="386">
        <v>40</v>
      </c>
      <c r="G53" s="386" t="s">
        <v>78</v>
      </c>
      <c r="H53" s="386">
        <v>34</v>
      </c>
      <c r="I53" s="386">
        <v>40</v>
      </c>
      <c r="J53" s="386" t="s">
        <v>78</v>
      </c>
      <c r="K53" s="386">
        <v>23</v>
      </c>
      <c r="L53" s="386">
        <v>21</v>
      </c>
      <c r="M53" s="386" t="s">
        <v>78</v>
      </c>
      <c r="N53" s="386">
        <v>30</v>
      </c>
      <c r="O53" s="386" t="s">
        <v>78</v>
      </c>
      <c r="P53" s="386">
        <v>34</v>
      </c>
      <c r="Q53" s="386" t="s">
        <v>78</v>
      </c>
      <c r="R53" s="386">
        <v>35</v>
      </c>
      <c r="S53" s="386">
        <v>31</v>
      </c>
      <c r="T53" s="386">
        <v>37.000000000000007</v>
      </c>
      <c r="U53" s="386">
        <v>34</v>
      </c>
      <c r="V53" s="386">
        <v>35</v>
      </c>
      <c r="W53" s="386">
        <v>25</v>
      </c>
      <c r="X53" s="386">
        <v>33</v>
      </c>
      <c r="Y53" s="386">
        <v>25</v>
      </c>
    </row>
    <row r="54" spans="1:25" ht="12.75" customHeight="1" x14ac:dyDescent="0.2">
      <c r="A54" s="386">
        <v>2015</v>
      </c>
      <c r="B54" s="391">
        <v>42053</v>
      </c>
      <c r="C54" s="386">
        <v>41</v>
      </c>
      <c r="D54" s="386">
        <v>36.000000000000007</v>
      </c>
      <c r="E54" s="386">
        <v>39</v>
      </c>
      <c r="F54" s="386">
        <v>38</v>
      </c>
      <c r="G54" s="386">
        <v>32</v>
      </c>
      <c r="H54" s="386">
        <v>40</v>
      </c>
      <c r="I54" s="386">
        <v>38</v>
      </c>
      <c r="J54" s="386" t="s">
        <v>78</v>
      </c>
      <c r="K54" s="386">
        <v>36.000000000000007</v>
      </c>
      <c r="L54" s="386">
        <v>30</v>
      </c>
      <c r="M54" s="386" t="s">
        <v>78</v>
      </c>
      <c r="N54" s="386">
        <v>36.000000000000007</v>
      </c>
      <c r="O54" s="386" t="s">
        <v>78</v>
      </c>
      <c r="P54" s="386">
        <v>37.000000000000007</v>
      </c>
      <c r="Q54" s="386" t="s">
        <v>78</v>
      </c>
      <c r="R54" s="386">
        <v>36.000000000000007</v>
      </c>
      <c r="S54" s="386">
        <v>37.000000000000007</v>
      </c>
      <c r="T54" s="386">
        <v>36.000000000000007</v>
      </c>
      <c r="U54" s="386">
        <v>39</v>
      </c>
      <c r="V54" s="386">
        <v>37.000000000000007</v>
      </c>
      <c r="W54" s="386">
        <v>30</v>
      </c>
      <c r="X54" s="386">
        <v>36.000000000000007</v>
      </c>
      <c r="Y54" s="386">
        <v>30</v>
      </c>
    </row>
    <row r="55" spans="1:25" ht="12.75" customHeight="1" x14ac:dyDescent="0.2">
      <c r="A55" s="386">
        <v>2015</v>
      </c>
      <c r="B55" s="391">
        <v>42054</v>
      </c>
      <c r="C55" s="386">
        <v>36.000000000000007</v>
      </c>
      <c r="D55" s="386">
        <v>35</v>
      </c>
      <c r="E55" s="386">
        <v>40</v>
      </c>
      <c r="F55" s="386">
        <v>40</v>
      </c>
      <c r="G55" s="386">
        <v>28</v>
      </c>
      <c r="H55" s="386">
        <v>37.000000000000007</v>
      </c>
      <c r="I55" s="386">
        <v>37.000000000000007</v>
      </c>
      <c r="J55" s="386" t="s">
        <v>78</v>
      </c>
      <c r="K55" s="386">
        <v>37.000000000000007</v>
      </c>
      <c r="L55" s="386">
        <v>28</v>
      </c>
      <c r="M55" s="386" t="s">
        <v>78</v>
      </c>
      <c r="N55" s="386">
        <v>35</v>
      </c>
      <c r="O55" s="386" t="s">
        <v>78</v>
      </c>
      <c r="P55" s="386">
        <v>38</v>
      </c>
      <c r="Q55" s="386" t="s">
        <v>78</v>
      </c>
      <c r="R55" s="386">
        <v>37.000000000000007</v>
      </c>
      <c r="S55" s="386">
        <v>38</v>
      </c>
      <c r="T55" s="386">
        <v>36.000000000000007</v>
      </c>
      <c r="U55" s="386">
        <v>34</v>
      </c>
      <c r="V55" s="386">
        <v>37.000000000000007</v>
      </c>
      <c r="W55" s="386">
        <v>31</v>
      </c>
      <c r="X55" s="386">
        <v>36.000000000000007</v>
      </c>
      <c r="Y55" s="386">
        <v>32</v>
      </c>
    </row>
    <row r="56" spans="1:25" ht="12.75" customHeight="1" x14ac:dyDescent="0.2">
      <c r="A56" s="386">
        <v>2015</v>
      </c>
      <c r="B56" s="391">
        <v>42055</v>
      </c>
      <c r="C56" s="386">
        <v>36.000000000000007</v>
      </c>
      <c r="D56" s="386">
        <v>34</v>
      </c>
      <c r="E56" s="386">
        <v>38</v>
      </c>
      <c r="F56" s="386">
        <v>38</v>
      </c>
      <c r="G56" s="386">
        <v>30</v>
      </c>
      <c r="H56" s="386">
        <v>34</v>
      </c>
      <c r="I56" s="386">
        <v>36.000000000000007</v>
      </c>
      <c r="J56" s="386" t="s">
        <v>78</v>
      </c>
      <c r="K56" s="386">
        <v>35</v>
      </c>
      <c r="L56" s="386">
        <v>25</v>
      </c>
      <c r="M56" s="386" t="s">
        <v>78</v>
      </c>
      <c r="N56" s="386">
        <v>33</v>
      </c>
      <c r="O56" s="386" t="s">
        <v>78</v>
      </c>
      <c r="P56" s="386">
        <v>35</v>
      </c>
      <c r="Q56" s="386" t="s">
        <v>78</v>
      </c>
      <c r="R56" s="386">
        <v>32</v>
      </c>
      <c r="S56" s="386">
        <v>36.000000000000007</v>
      </c>
      <c r="T56" s="386">
        <v>36.000000000000007</v>
      </c>
      <c r="U56" s="386">
        <v>35</v>
      </c>
      <c r="V56" s="386">
        <v>34</v>
      </c>
      <c r="W56" s="386">
        <v>27</v>
      </c>
      <c r="X56" s="386">
        <v>34</v>
      </c>
      <c r="Y56" s="386">
        <v>30</v>
      </c>
    </row>
    <row r="57" spans="1:25" ht="12.75" customHeight="1" x14ac:dyDescent="0.2">
      <c r="A57" s="386">
        <v>2015</v>
      </c>
      <c r="B57" s="391">
        <v>42056</v>
      </c>
      <c r="C57" s="386">
        <v>39</v>
      </c>
      <c r="D57" s="386">
        <v>34</v>
      </c>
      <c r="E57" s="386">
        <v>36.000000000000007</v>
      </c>
      <c r="F57" s="386">
        <v>33</v>
      </c>
      <c r="G57" s="386">
        <v>33</v>
      </c>
      <c r="H57" s="386">
        <v>38</v>
      </c>
      <c r="I57" s="386">
        <v>41</v>
      </c>
      <c r="J57" s="386" t="s">
        <v>78</v>
      </c>
      <c r="K57" s="386">
        <v>37.000000000000007</v>
      </c>
      <c r="L57" s="386">
        <v>27</v>
      </c>
      <c r="M57" s="386" t="s">
        <v>78</v>
      </c>
      <c r="N57" s="386">
        <v>36.000000000000007</v>
      </c>
      <c r="O57" s="386" t="s">
        <v>78</v>
      </c>
      <c r="P57" s="386">
        <v>31</v>
      </c>
      <c r="Q57" s="386" t="s">
        <v>78</v>
      </c>
      <c r="R57" s="386">
        <v>33</v>
      </c>
      <c r="S57" s="386">
        <v>36.000000000000007</v>
      </c>
      <c r="T57" s="386">
        <v>34</v>
      </c>
      <c r="U57" s="386">
        <v>39</v>
      </c>
      <c r="V57" s="386">
        <v>27</v>
      </c>
      <c r="W57" s="386">
        <v>22.000000000000004</v>
      </c>
      <c r="X57" s="386">
        <v>31</v>
      </c>
      <c r="Y57" s="386">
        <v>33</v>
      </c>
    </row>
    <row r="58" spans="1:25" ht="12.75" customHeight="1" x14ac:dyDescent="0.2">
      <c r="A58" s="386">
        <v>2015</v>
      </c>
      <c r="B58" s="391">
        <v>42057</v>
      </c>
      <c r="C58" s="386">
        <v>37.000000000000007</v>
      </c>
      <c r="D58" s="386">
        <v>32</v>
      </c>
      <c r="E58" s="386">
        <v>44.000000000000007</v>
      </c>
      <c r="F58" s="386">
        <v>40</v>
      </c>
      <c r="G58" s="386">
        <v>29</v>
      </c>
      <c r="H58" s="386">
        <v>32</v>
      </c>
      <c r="I58" s="386">
        <v>28</v>
      </c>
      <c r="J58" s="386" t="s">
        <v>78</v>
      </c>
      <c r="K58" s="386">
        <v>28</v>
      </c>
      <c r="L58" s="386">
        <v>29</v>
      </c>
      <c r="M58" s="386" t="s">
        <v>78</v>
      </c>
      <c r="N58" s="386">
        <v>27</v>
      </c>
      <c r="O58" s="386" t="s">
        <v>78</v>
      </c>
      <c r="P58" s="386">
        <v>35</v>
      </c>
      <c r="Q58" s="386" t="s">
        <v>78</v>
      </c>
      <c r="R58" s="386">
        <v>37.000000000000007</v>
      </c>
      <c r="S58" s="386">
        <v>35</v>
      </c>
      <c r="T58" s="386">
        <v>41</v>
      </c>
      <c r="U58" s="386">
        <v>36.000000000000007</v>
      </c>
      <c r="V58" s="386">
        <v>36.000000000000007</v>
      </c>
      <c r="W58" s="386">
        <v>28</v>
      </c>
      <c r="X58" s="386">
        <v>34</v>
      </c>
      <c r="Y58" s="386">
        <v>26.000000000000004</v>
      </c>
    </row>
    <row r="59" spans="1:25" ht="12.75" customHeight="1" x14ac:dyDescent="0.2">
      <c r="A59" s="386">
        <v>2015</v>
      </c>
      <c r="B59" s="391">
        <v>42058</v>
      </c>
      <c r="C59" s="386">
        <v>43</v>
      </c>
      <c r="D59" s="386">
        <v>41</v>
      </c>
      <c r="E59" s="386">
        <v>46</v>
      </c>
      <c r="F59" s="386">
        <v>45.000000000000007</v>
      </c>
      <c r="G59" s="386">
        <v>35</v>
      </c>
      <c r="H59" s="386">
        <v>43</v>
      </c>
      <c r="I59" s="386">
        <v>44.000000000000007</v>
      </c>
      <c r="J59" s="386" t="s">
        <v>78</v>
      </c>
      <c r="K59" s="386">
        <v>40</v>
      </c>
      <c r="L59" s="386">
        <v>32</v>
      </c>
      <c r="M59" s="386" t="s">
        <v>78</v>
      </c>
      <c r="N59" s="386">
        <v>39</v>
      </c>
      <c r="O59" s="386" t="s">
        <v>78</v>
      </c>
      <c r="P59" s="386">
        <v>41</v>
      </c>
      <c r="Q59" s="386" t="s">
        <v>78</v>
      </c>
      <c r="R59" s="386">
        <v>40</v>
      </c>
      <c r="S59" s="386">
        <v>41</v>
      </c>
      <c r="T59" s="386">
        <v>43</v>
      </c>
      <c r="U59" s="386">
        <v>41</v>
      </c>
      <c r="V59" s="386">
        <v>42</v>
      </c>
      <c r="W59" s="386">
        <v>35</v>
      </c>
      <c r="X59" s="386">
        <v>41</v>
      </c>
      <c r="Y59" s="386">
        <v>35</v>
      </c>
    </row>
    <row r="60" spans="1:25" ht="12.75" customHeight="1" x14ac:dyDescent="0.2">
      <c r="A60" s="386">
        <v>2015</v>
      </c>
      <c r="B60" s="391">
        <v>42059</v>
      </c>
      <c r="C60" s="386">
        <v>38</v>
      </c>
      <c r="D60" s="386">
        <v>35</v>
      </c>
      <c r="E60" s="386">
        <v>36.000000000000007</v>
      </c>
      <c r="F60" s="386">
        <v>35</v>
      </c>
      <c r="G60" s="386">
        <v>33</v>
      </c>
      <c r="H60" s="386">
        <v>38</v>
      </c>
      <c r="I60" s="386">
        <v>39</v>
      </c>
      <c r="J60" s="386" t="s">
        <v>78</v>
      </c>
      <c r="K60" s="386">
        <v>31</v>
      </c>
      <c r="L60" s="386">
        <v>27</v>
      </c>
      <c r="M60" s="386" t="s">
        <v>78</v>
      </c>
      <c r="N60" s="386">
        <v>38</v>
      </c>
      <c r="O60" s="386" t="s">
        <v>78</v>
      </c>
      <c r="P60" s="386">
        <v>35</v>
      </c>
      <c r="Q60" s="386" t="s">
        <v>78</v>
      </c>
      <c r="R60" s="386">
        <v>35</v>
      </c>
      <c r="S60" s="386">
        <v>37.000000000000007</v>
      </c>
      <c r="T60" s="386">
        <v>35</v>
      </c>
      <c r="U60" s="386">
        <v>38</v>
      </c>
      <c r="V60" s="386">
        <v>30</v>
      </c>
      <c r="W60" s="386">
        <v>24</v>
      </c>
      <c r="X60" s="386">
        <v>32</v>
      </c>
      <c r="Y60" s="386">
        <v>32</v>
      </c>
    </row>
    <row r="61" spans="1:25" ht="12.75" customHeight="1" x14ac:dyDescent="0.2">
      <c r="A61" s="386">
        <v>2015</v>
      </c>
      <c r="B61" s="391">
        <v>42060</v>
      </c>
      <c r="C61" s="386">
        <v>41</v>
      </c>
      <c r="D61" s="386">
        <v>42</v>
      </c>
      <c r="E61" s="386">
        <v>49</v>
      </c>
      <c r="F61" s="386">
        <v>48</v>
      </c>
      <c r="G61" s="386">
        <v>39</v>
      </c>
      <c r="H61" s="386">
        <v>39</v>
      </c>
      <c r="I61" s="386">
        <v>41</v>
      </c>
      <c r="J61" s="386" t="s">
        <v>78</v>
      </c>
      <c r="K61" s="386">
        <v>42</v>
      </c>
      <c r="L61" s="386">
        <v>26.000000000000004</v>
      </c>
      <c r="M61" s="386" t="s">
        <v>78</v>
      </c>
      <c r="N61" s="386">
        <v>39</v>
      </c>
      <c r="O61" s="386" t="s">
        <v>78</v>
      </c>
      <c r="P61" s="386">
        <v>34</v>
      </c>
      <c r="Q61" s="386" t="s">
        <v>78</v>
      </c>
      <c r="R61" s="386">
        <v>41</v>
      </c>
      <c r="S61" s="386">
        <v>40</v>
      </c>
      <c r="T61" s="386">
        <v>45.000000000000007</v>
      </c>
      <c r="U61" s="386">
        <v>42</v>
      </c>
      <c r="V61" s="386">
        <v>41</v>
      </c>
      <c r="W61" s="386">
        <v>31</v>
      </c>
      <c r="X61" s="386">
        <v>40</v>
      </c>
      <c r="Y61" s="386">
        <v>33</v>
      </c>
    </row>
    <row r="62" spans="1:25" ht="12.75" customHeight="1" x14ac:dyDescent="0.2">
      <c r="A62" s="386">
        <v>2015</v>
      </c>
      <c r="B62" s="391">
        <v>42061</v>
      </c>
      <c r="C62" s="386">
        <v>34</v>
      </c>
      <c r="D62" s="386">
        <v>37.000000000000007</v>
      </c>
      <c r="E62" s="386">
        <v>43</v>
      </c>
      <c r="F62" s="386">
        <v>41</v>
      </c>
      <c r="G62" s="386">
        <v>32</v>
      </c>
      <c r="H62" s="386">
        <v>37.000000000000007</v>
      </c>
      <c r="I62" s="386">
        <v>37.000000000000007</v>
      </c>
      <c r="J62" s="386" t="s">
        <v>78</v>
      </c>
      <c r="K62" s="386">
        <v>35</v>
      </c>
      <c r="L62" s="386">
        <v>29</v>
      </c>
      <c r="M62" s="386" t="s">
        <v>78</v>
      </c>
      <c r="N62" s="386">
        <v>29</v>
      </c>
      <c r="O62" s="386" t="s">
        <v>78</v>
      </c>
      <c r="P62" s="386">
        <v>36.000000000000007</v>
      </c>
      <c r="Q62" s="386" t="s">
        <v>78</v>
      </c>
      <c r="R62" s="386">
        <v>38</v>
      </c>
      <c r="S62" s="386">
        <v>35</v>
      </c>
      <c r="T62" s="386">
        <v>39</v>
      </c>
      <c r="U62" s="386">
        <v>35</v>
      </c>
      <c r="V62" s="386">
        <v>38</v>
      </c>
      <c r="W62" s="386">
        <v>30</v>
      </c>
      <c r="X62" s="386">
        <v>38</v>
      </c>
      <c r="Y62" s="386">
        <v>29</v>
      </c>
    </row>
    <row r="63" spans="1:25" ht="12.75" customHeight="1" x14ac:dyDescent="0.2">
      <c r="A63" s="386">
        <v>2015</v>
      </c>
      <c r="B63" s="391">
        <v>42062</v>
      </c>
      <c r="C63" s="386">
        <v>38</v>
      </c>
      <c r="D63" s="386">
        <v>39</v>
      </c>
      <c r="E63" s="386">
        <v>43</v>
      </c>
      <c r="F63" s="386">
        <v>43</v>
      </c>
      <c r="G63" s="386">
        <v>33</v>
      </c>
      <c r="H63" s="386">
        <v>37.000000000000007</v>
      </c>
      <c r="I63" s="386">
        <v>37.000000000000007</v>
      </c>
      <c r="J63" s="386" t="s">
        <v>78</v>
      </c>
      <c r="K63" s="386">
        <v>37.000000000000007</v>
      </c>
      <c r="L63" s="386">
        <v>30</v>
      </c>
      <c r="M63" s="386" t="s">
        <v>78</v>
      </c>
      <c r="N63" s="386">
        <v>35</v>
      </c>
      <c r="O63" s="386" t="s">
        <v>78</v>
      </c>
      <c r="P63" s="386">
        <v>40</v>
      </c>
      <c r="Q63" s="386" t="s">
        <v>78</v>
      </c>
      <c r="R63" s="386">
        <v>39</v>
      </c>
      <c r="S63" s="386">
        <v>40</v>
      </c>
      <c r="T63" s="386">
        <v>40</v>
      </c>
      <c r="U63" s="386">
        <v>39</v>
      </c>
      <c r="V63" s="386">
        <v>40</v>
      </c>
      <c r="W63" s="386">
        <v>31</v>
      </c>
      <c r="X63" s="386">
        <v>40</v>
      </c>
      <c r="Y63" s="386">
        <v>31</v>
      </c>
    </row>
    <row r="64" spans="1:25" ht="12.75" customHeight="1" x14ac:dyDescent="0.2">
      <c r="A64" s="386">
        <v>2015</v>
      </c>
      <c r="B64" s="391">
        <v>42063</v>
      </c>
      <c r="C64" s="386">
        <v>42</v>
      </c>
      <c r="D64" s="386">
        <v>41</v>
      </c>
      <c r="E64" s="386">
        <v>47</v>
      </c>
      <c r="F64" s="386">
        <v>46</v>
      </c>
      <c r="G64" s="386">
        <v>41</v>
      </c>
      <c r="H64" s="386">
        <v>41</v>
      </c>
      <c r="I64" s="386">
        <v>40</v>
      </c>
      <c r="J64" s="386" t="s">
        <v>78</v>
      </c>
      <c r="K64" s="386">
        <v>41</v>
      </c>
      <c r="L64" s="386">
        <v>35</v>
      </c>
      <c r="M64" s="386" t="s">
        <v>78</v>
      </c>
      <c r="N64" s="386">
        <v>38</v>
      </c>
      <c r="O64" s="386" t="s">
        <v>78</v>
      </c>
      <c r="P64" s="386">
        <v>44.000000000000007</v>
      </c>
      <c r="Q64" s="386" t="s">
        <v>78</v>
      </c>
      <c r="R64" s="386">
        <v>44.000000000000007</v>
      </c>
      <c r="S64" s="386">
        <v>45.000000000000007</v>
      </c>
      <c r="T64" s="386">
        <v>44.000000000000007</v>
      </c>
      <c r="U64" s="386">
        <v>43</v>
      </c>
      <c r="V64" s="386">
        <v>45.000000000000007</v>
      </c>
      <c r="W64" s="386">
        <v>36.000000000000007</v>
      </c>
      <c r="X64" s="386">
        <v>44.000000000000007</v>
      </c>
      <c r="Y64" s="386">
        <v>38</v>
      </c>
    </row>
    <row r="65" spans="1:25" ht="12.75" customHeight="1" x14ac:dyDescent="0.2">
      <c r="A65" s="386">
        <v>2015</v>
      </c>
      <c r="B65" s="391">
        <v>42064</v>
      </c>
      <c r="C65" s="386">
        <v>40</v>
      </c>
      <c r="D65" s="386">
        <v>36.000000000000007</v>
      </c>
      <c r="E65" s="386">
        <v>37.000000000000007</v>
      </c>
      <c r="F65" s="386">
        <v>35</v>
      </c>
      <c r="G65" s="386">
        <v>35</v>
      </c>
      <c r="H65" s="386">
        <v>37.000000000000007</v>
      </c>
      <c r="I65" s="386">
        <v>38</v>
      </c>
      <c r="J65" s="386" t="s">
        <v>78</v>
      </c>
      <c r="K65" s="386">
        <v>35</v>
      </c>
      <c r="L65" s="386">
        <v>28</v>
      </c>
      <c r="M65" s="386" t="s">
        <v>78</v>
      </c>
      <c r="N65" s="386">
        <v>36.000000000000007</v>
      </c>
      <c r="O65" s="386" t="s">
        <v>78</v>
      </c>
      <c r="P65" s="386">
        <v>34</v>
      </c>
      <c r="Q65" s="386" t="s">
        <v>78</v>
      </c>
      <c r="R65" s="386">
        <v>33</v>
      </c>
      <c r="S65" s="386">
        <v>36.000000000000007</v>
      </c>
      <c r="T65" s="386">
        <v>36.000000000000007</v>
      </c>
      <c r="U65" s="386">
        <v>40</v>
      </c>
      <c r="V65" s="386">
        <v>28</v>
      </c>
      <c r="W65" s="386">
        <v>24</v>
      </c>
      <c r="X65" s="386">
        <v>31</v>
      </c>
      <c r="Y65" s="386">
        <v>32</v>
      </c>
    </row>
    <row r="66" spans="1:25" ht="12.75" customHeight="1" x14ac:dyDescent="0.2">
      <c r="A66" s="386">
        <v>2015</v>
      </c>
      <c r="B66" s="391">
        <v>42065</v>
      </c>
      <c r="C66" s="386">
        <v>48</v>
      </c>
      <c r="D66" s="386">
        <v>45.000000000000007</v>
      </c>
      <c r="E66" s="386">
        <v>51.000000000000007</v>
      </c>
      <c r="F66" s="386">
        <v>51.000000000000007</v>
      </c>
      <c r="G66" s="386">
        <v>42</v>
      </c>
      <c r="H66" s="386">
        <v>46</v>
      </c>
      <c r="I66" s="386">
        <v>48</v>
      </c>
      <c r="J66" s="386" t="s">
        <v>78</v>
      </c>
      <c r="K66" s="386">
        <v>47</v>
      </c>
      <c r="L66" s="386">
        <v>36.000000000000007</v>
      </c>
      <c r="M66" s="386" t="s">
        <v>78</v>
      </c>
      <c r="N66" s="386">
        <v>45.000000000000007</v>
      </c>
      <c r="O66" s="386" t="s">
        <v>78</v>
      </c>
      <c r="P66" s="386">
        <v>47</v>
      </c>
      <c r="Q66" s="386" t="s">
        <v>78</v>
      </c>
      <c r="R66" s="386">
        <v>47</v>
      </c>
      <c r="S66" s="386">
        <v>48</v>
      </c>
      <c r="T66" s="386">
        <v>48</v>
      </c>
      <c r="U66" s="386">
        <v>47</v>
      </c>
      <c r="V66" s="386">
        <v>48</v>
      </c>
      <c r="W66" s="386">
        <v>38</v>
      </c>
      <c r="X66" s="386">
        <v>48</v>
      </c>
      <c r="Y66" s="386">
        <v>38</v>
      </c>
    </row>
    <row r="67" spans="1:25" ht="12.75" customHeight="1" x14ac:dyDescent="0.2">
      <c r="A67" s="386">
        <v>2015</v>
      </c>
      <c r="B67" s="391">
        <v>42066</v>
      </c>
      <c r="C67" s="386">
        <v>43</v>
      </c>
      <c r="D67" s="386">
        <v>39</v>
      </c>
      <c r="E67" s="386">
        <v>41</v>
      </c>
      <c r="F67" s="386">
        <v>42</v>
      </c>
      <c r="G67" s="386">
        <v>38</v>
      </c>
      <c r="H67" s="386">
        <v>40</v>
      </c>
      <c r="I67" s="386">
        <v>44.000000000000007</v>
      </c>
      <c r="J67" s="386" t="s">
        <v>78</v>
      </c>
      <c r="K67" s="386">
        <v>41</v>
      </c>
      <c r="L67" s="386">
        <v>29</v>
      </c>
      <c r="M67" s="386">
        <v>43</v>
      </c>
      <c r="N67" s="386">
        <v>41</v>
      </c>
      <c r="O67" s="386">
        <v>41</v>
      </c>
      <c r="P67" s="386">
        <v>36.000000000000007</v>
      </c>
      <c r="Q67" s="386" t="s">
        <v>78</v>
      </c>
      <c r="R67" s="386">
        <v>38</v>
      </c>
      <c r="S67" s="386">
        <v>40</v>
      </c>
      <c r="T67" s="386">
        <v>39</v>
      </c>
      <c r="U67" s="386">
        <v>44.000000000000007</v>
      </c>
      <c r="V67" s="386">
        <v>32</v>
      </c>
      <c r="W67" s="386">
        <v>29</v>
      </c>
      <c r="X67" s="386">
        <v>35</v>
      </c>
      <c r="Y67" s="386">
        <v>35</v>
      </c>
    </row>
    <row r="68" spans="1:25" ht="12.75" customHeight="1" x14ac:dyDescent="0.2">
      <c r="A68" s="386">
        <v>2015</v>
      </c>
      <c r="B68" s="391">
        <v>42067</v>
      </c>
      <c r="C68" s="386">
        <v>19</v>
      </c>
      <c r="D68" s="386">
        <v>21</v>
      </c>
      <c r="E68" s="386">
        <v>27</v>
      </c>
      <c r="F68" s="386" t="s">
        <v>78</v>
      </c>
      <c r="G68" s="386">
        <v>13.000000000000002</v>
      </c>
      <c r="H68" s="386">
        <v>20</v>
      </c>
      <c r="I68" s="386">
        <v>22.000000000000004</v>
      </c>
      <c r="J68" s="386" t="s">
        <v>78</v>
      </c>
      <c r="K68" s="386">
        <v>21</v>
      </c>
      <c r="L68" s="386">
        <v>14</v>
      </c>
      <c r="M68" s="386">
        <v>22.000000000000004</v>
      </c>
      <c r="N68" s="386">
        <v>16</v>
      </c>
      <c r="O68" s="386">
        <v>19</v>
      </c>
      <c r="P68" s="386">
        <v>24</v>
      </c>
      <c r="Q68" s="386" t="s">
        <v>78</v>
      </c>
      <c r="R68" s="386">
        <v>26.000000000000004</v>
      </c>
      <c r="S68" s="386">
        <v>21</v>
      </c>
      <c r="T68" s="386">
        <v>27</v>
      </c>
      <c r="U68" s="386">
        <v>18.000000000000004</v>
      </c>
      <c r="V68" s="386">
        <v>19</v>
      </c>
      <c r="W68" s="386">
        <v>15.000000000000002</v>
      </c>
      <c r="X68" s="386">
        <v>18.000000000000004</v>
      </c>
      <c r="Y68" s="386">
        <v>11.000000000000002</v>
      </c>
    </row>
    <row r="69" spans="1:25" ht="12.75" customHeight="1" x14ac:dyDescent="0.2">
      <c r="A69" s="386">
        <v>2015</v>
      </c>
      <c r="B69" s="391">
        <v>42068</v>
      </c>
      <c r="C69" s="386">
        <v>39</v>
      </c>
      <c r="D69" s="386">
        <v>37.000000000000007</v>
      </c>
      <c r="E69" s="386">
        <v>41</v>
      </c>
      <c r="F69" s="386" t="s">
        <v>78</v>
      </c>
      <c r="G69" s="386">
        <v>32</v>
      </c>
      <c r="H69" s="386">
        <v>38</v>
      </c>
      <c r="I69" s="386">
        <v>39</v>
      </c>
      <c r="J69" s="386" t="s">
        <v>78</v>
      </c>
      <c r="K69" s="386">
        <v>40</v>
      </c>
      <c r="L69" s="386">
        <v>29</v>
      </c>
      <c r="M69" s="386">
        <v>41</v>
      </c>
      <c r="N69" s="386">
        <v>36.000000000000007</v>
      </c>
      <c r="O69" s="386">
        <v>33</v>
      </c>
      <c r="P69" s="386">
        <v>37.000000000000007</v>
      </c>
      <c r="Q69" s="386" t="s">
        <v>78</v>
      </c>
      <c r="R69" s="386">
        <v>38</v>
      </c>
      <c r="S69" s="386">
        <v>36.000000000000007</v>
      </c>
      <c r="T69" s="386">
        <v>40</v>
      </c>
      <c r="U69" s="386">
        <v>36.000000000000007</v>
      </c>
      <c r="V69" s="386">
        <v>36.000000000000007</v>
      </c>
      <c r="W69" s="386">
        <v>31</v>
      </c>
      <c r="X69" s="386">
        <v>35</v>
      </c>
      <c r="Y69" s="386">
        <v>29</v>
      </c>
    </row>
    <row r="70" spans="1:25" ht="12.75" customHeight="1" x14ac:dyDescent="0.2">
      <c r="A70" s="386">
        <v>2015</v>
      </c>
      <c r="B70" s="391">
        <v>42069</v>
      </c>
      <c r="C70" s="386">
        <v>37.000000000000007</v>
      </c>
      <c r="D70" s="386">
        <v>36.000000000000007</v>
      </c>
      <c r="E70" s="386">
        <v>40</v>
      </c>
      <c r="F70" s="386">
        <v>38</v>
      </c>
      <c r="G70" s="386">
        <v>33</v>
      </c>
      <c r="H70" s="386">
        <v>37.000000000000007</v>
      </c>
      <c r="I70" s="386">
        <v>33</v>
      </c>
      <c r="J70" s="386" t="s">
        <v>78</v>
      </c>
      <c r="K70" s="386">
        <v>31</v>
      </c>
      <c r="L70" s="386">
        <v>24</v>
      </c>
      <c r="M70" s="386">
        <v>33</v>
      </c>
      <c r="N70" s="386">
        <v>30</v>
      </c>
      <c r="O70" s="386">
        <v>31</v>
      </c>
      <c r="P70" s="386">
        <v>37.000000000000007</v>
      </c>
      <c r="Q70" s="386">
        <v>30</v>
      </c>
      <c r="R70" s="386">
        <v>35</v>
      </c>
      <c r="S70" s="386">
        <v>35</v>
      </c>
      <c r="T70" s="386">
        <v>38</v>
      </c>
      <c r="U70" s="386">
        <v>35</v>
      </c>
      <c r="V70" s="386">
        <v>34</v>
      </c>
      <c r="W70" s="386">
        <v>26.000000000000004</v>
      </c>
      <c r="X70" s="386">
        <v>35</v>
      </c>
      <c r="Y70" s="386">
        <v>29</v>
      </c>
    </row>
    <row r="71" spans="1:25" ht="12.75" customHeight="1" x14ac:dyDescent="0.2">
      <c r="A71" s="386">
        <v>2015</v>
      </c>
      <c r="B71" s="391">
        <v>42070</v>
      </c>
      <c r="C71" s="386">
        <v>46</v>
      </c>
      <c r="D71" s="386">
        <v>44.000000000000007</v>
      </c>
      <c r="E71" s="386">
        <v>48</v>
      </c>
      <c r="F71" s="386">
        <v>44.000000000000007</v>
      </c>
      <c r="G71" s="386">
        <v>44.000000000000007</v>
      </c>
      <c r="H71" s="386">
        <v>44.000000000000007</v>
      </c>
      <c r="I71" s="386">
        <v>47</v>
      </c>
      <c r="J71" s="386" t="s">
        <v>78</v>
      </c>
      <c r="K71" s="386">
        <v>43</v>
      </c>
      <c r="L71" s="386">
        <v>35</v>
      </c>
      <c r="M71" s="386">
        <v>49</v>
      </c>
      <c r="N71" s="386">
        <v>45.000000000000007</v>
      </c>
      <c r="O71" s="386">
        <v>46</v>
      </c>
      <c r="P71" s="386">
        <v>44.000000000000007</v>
      </c>
      <c r="Q71" s="386">
        <v>49</v>
      </c>
      <c r="R71" s="386">
        <v>44.000000000000007</v>
      </c>
      <c r="S71" s="386">
        <v>43</v>
      </c>
      <c r="T71" s="386">
        <v>45.000000000000007</v>
      </c>
      <c r="U71" s="386">
        <v>42</v>
      </c>
      <c r="V71" s="386">
        <v>43</v>
      </c>
      <c r="W71" s="386">
        <v>30</v>
      </c>
      <c r="X71" s="386">
        <v>39</v>
      </c>
      <c r="Y71" s="386">
        <v>38</v>
      </c>
    </row>
    <row r="72" spans="1:25" ht="12.75" customHeight="1" x14ac:dyDescent="0.2">
      <c r="A72" s="386">
        <v>2015</v>
      </c>
      <c r="B72" s="391">
        <v>42071</v>
      </c>
      <c r="C72" s="386">
        <v>58</v>
      </c>
      <c r="D72" s="386">
        <v>55</v>
      </c>
      <c r="E72" s="386">
        <v>62</v>
      </c>
      <c r="F72" s="386">
        <v>60</v>
      </c>
      <c r="G72" s="386">
        <v>56</v>
      </c>
      <c r="H72" s="386">
        <v>56</v>
      </c>
      <c r="I72" s="386">
        <v>57</v>
      </c>
      <c r="J72" s="386" t="s">
        <v>78</v>
      </c>
      <c r="K72" s="386">
        <v>58</v>
      </c>
      <c r="L72" s="386">
        <v>42</v>
      </c>
      <c r="M72" s="386">
        <v>59.000000000000007</v>
      </c>
      <c r="N72" s="386">
        <v>56</v>
      </c>
      <c r="O72" s="386">
        <v>57</v>
      </c>
      <c r="P72" s="386">
        <v>54</v>
      </c>
      <c r="Q72" s="386">
        <v>57</v>
      </c>
      <c r="R72" s="386">
        <v>53.000000000000007</v>
      </c>
      <c r="S72" s="386">
        <v>57</v>
      </c>
      <c r="T72" s="386">
        <v>58</v>
      </c>
      <c r="U72" s="386">
        <v>59.000000000000007</v>
      </c>
      <c r="V72" s="386">
        <v>54</v>
      </c>
      <c r="W72" s="386">
        <v>47</v>
      </c>
      <c r="X72" s="386">
        <v>56</v>
      </c>
      <c r="Y72" s="386">
        <v>51.000000000000007</v>
      </c>
    </row>
    <row r="73" spans="1:25" ht="12.75" customHeight="1" x14ac:dyDescent="0.2">
      <c r="A73" s="386">
        <v>2015</v>
      </c>
      <c r="B73" s="391">
        <v>42072</v>
      </c>
      <c r="C73" s="386">
        <v>51.000000000000007</v>
      </c>
      <c r="D73" s="386">
        <v>48</v>
      </c>
      <c r="E73" s="386">
        <v>53.000000000000007</v>
      </c>
      <c r="F73" s="386">
        <v>50</v>
      </c>
      <c r="G73" s="386">
        <v>42</v>
      </c>
      <c r="H73" s="386">
        <v>53.000000000000007</v>
      </c>
      <c r="I73" s="386">
        <v>48</v>
      </c>
      <c r="J73" s="386" t="s">
        <v>78</v>
      </c>
      <c r="K73" s="386">
        <v>52.000000000000007</v>
      </c>
      <c r="L73" s="386">
        <v>30</v>
      </c>
      <c r="M73" s="386">
        <v>48</v>
      </c>
      <c r="N73" s="386">
        <v>43</v>
      </c>
      <c r="O73" s="386">
        <v>47</v>
      </c>
      <c r="P73" s="386">
        <v>50</v>
      </c>
      <c r="Q73" s="386">
        <v>50</v>
      </c>
      <c r="R73" s="386">
        <v>51.000000000000007</v>
      </c>
      <c r="S73" s="386">
        <v>49</v>
      </c>
      <c r="T73" s="386">
        <v>48</v>
      </c>
      <c r="U73" s="386">
        <v>47</v>
      </c>
      <c r="V73" s="386">
        <v>49</v>
      </c>
      <c r="W73" s="386">
        <v>38</v>
      </c>
      <c r="X73" s="386">
        <v>48</v>
      </c>
      <c r="Y73" s="386">
        <v>39</v>
      </c>
    </row>
    <row r="74" spans="1:25" ht="12.75" customHeight="1" x14ac:dyDescent="0.2">
      <c r="A74" s="386">
        <v>2015</v>
      </c>
      <c r="B74" s="391">
        <v>42073</v>
      </c>
      <c r="C74" s="386">
        <v>41</v>
      </c>
      <c r="D74" s="386">
        <v>34</v>
      </c>
      <c r="E74" s="386">
        <v>40</v>
      </c>
      <c r="F74" s="386">
        <v>37.000000000000007</v>
      </c>
      <c r="G74" s="386">
        <v>32</v>
      </c>
      <c r="H74" s="386">
        <v>40</v>
      </c>
      <c r="I74" s="386">
        <v>46</v>
      </c>
      <c r="J74" s="386" t="s">
        <v>78</v>
      </c>
      <c r="K74" s="386">
        <v>43</v>
      </c>
      <c r="L74" s="386">
        <v>28</v>
      </c>
      <c r="M74" s="386">
        <v>48</v>
      </c>
      <c r="N74" s="386">
        <v>44.000000000000007</v>
      </c>
      <c r="O74" s="386">
        <v>42</v>
      </c>
      <c r="P74" s="386">
        <v>38</v>
      </c>
      <c r="Q74" s="386">
        <v>51.000000000000007</v>
      </c>
      <c r="R74" s="386">
        <v>44.000000000000007</v>
      </c>
      <c r="S74" s="386">
        <v>43</v>
      </c>
      <c r="T74" s="386">
        <v>40</v>
      </c>
      <c r="U74" s="386">
        <v>34</v>
      </c>
      <c r="V74" s="386">
        <v>28</v>
      </c>
      <c r="W74" s="386">
        <v>26.000000000000004</v>
      </c>
      <c r="X74" s="386">
        <v>41</v>
      </c>
      <c r="Y74" s="386">
        <v>31</v>
      </c>
    </row>
    <row r="75" spans="1:25" ht="12.75" customHeight="1" x14ac:dyDescent="0.2">
      <c r="A75" s="386">
        <v>2015</v>
      </c>
      <c r="B75" s="391">
        <v>42074</v>
      </c>
      <c r="C75" s="386">
        <v>37.000000000000007</v>
      </c>
      <c r="D75" s="386">
        <v>39</v>
      </c>
      <c r="E75" s="386">
        <v>52.000000000000007</v>
      </c>
      <c r="F75" s="386">
        <v>49</v>
      </c>
      <c r="G75" s="386">
        <v>39</v>
      </c>
      <c r="H75" s="386">
        <v>35</v>
      </c>
      <c r="I75" s="386">
        <v>37.000000000000007</v>
      </c>
      <c r="J75" s="386" t="s">
        <v>78</v>
      </c>
      <c r="K75" s="386">
        <v>43</v>
      </c>
      <c r="L75" s="386">
        <v>35</v>
      </c>
      <c r="M75" s="386">
        <v>45.000000000000007</v>
      </c>
      <c r="N75" s="386">
        <v>38</v>
      </c>
      <c r="O75" s="386">
        <v>45.000000000000007</v>
      </c>
      <c r="P75" s="386">
        <v>49</v>
      </c>
      <c r="Q75" s="386">
        <v>48</v>
      </c>
      <c r="R75" s="386">
        <v>52.000000000000007</v>
      </c>
      <c r="S75" s="386">
        <v>49</v>
      </c>
      <c r="T75" s="386">
        <v>45.000000000000007</v>
      </c>
      <c r="U75" s="386">
        <v>43</v>
      </c>
      <c r="V75" s="386">
        <v>50</v>
      </c>
      <c r="W75" s="386">
        <v>38</v>
      </c>
      <c r="X75" s="386">
        <v>47</v>
      </c>
      <c r="Y75" s="386">
        <v>37.000000000000007</v>
      </c>
    </row>
    <row r="76" spans="1:25" ht="12.75" customHeight="1" x14ac:dyDescent="0.2">
      <c r="A76" s="386">
        <v>2015</v>
      </c>
      <c r="B76" s="391">
        <v>42075</v>
      </c>
      <c r="C76" s="386">
        <v>45.000000000000007</v>
      </c>
      <c r="D76" s="386">
        <v>44.000000000000007</v>
      </c>
      <c r="E76" s="386">
        <v>49</v>
      </c>
      <c r="F76" s="386">
        <v>47</v>
      </c>
      <c r="G76" s="386">
        <v>40</v>
      </c>
      <c r="H76" s="386">
        <v>46</v>
      </c>
      <c r="I76" s="386">
        <v>46</v>
      </c>
      <c r="J76" s="386" t="s">
        <v>78</v>
      </c>
      <c r="K76" s="386">
        <v>46</v>
      </c>
      <c r="L76" s="386">
        <v>36.000000000000007</v>
      </c>
      <c r="M76" s="386">
        <v>47</v>
      </c>
      <c r="N76" s="386">
        <v>43</v>
      </c>
      <c r="O76" s="386">
        <v>44.000000000000007</v>
      </c>
      <c r="P76" s="386">
        <v>46</v>
      </c>
      <c r="Q76" s="386">
        <v>48</v>
      </c>
      <c r="R76" s="386">
        <v>47</v>
      </c>
      <c r="S76" s="386">
        <v>47</v>
      </c>
      <c r="T76" s="386">
        <v>45.000000000000007</v>
      </c>
      <c r="U76" s="386">
        <v>46</v>
      </c>
      <c r="V76" s="386">
        <v>47</v>
      </c>
      <c r="W76" s="386">
        <v>40</v>
      </c>
      <c r="X76" s="386">
        <v>47</v>
      </c>
      <c r="Y76" s="386">
        <v>41</v>
      </c>
    </row>
    <row r="77" spans="1:25" ht="12.75" customHeight="1" x14ac:dyDescent="0.2">
      <c r="A77" s="386">
        <v>2015</v>
      </c>
      <c r="B77" s="391">
        <v>42076</v>
      </c>
      <c r="C77" s="386">
        <v>45.000000000000007</v>
      </c>
      <c r="D77" s="386">
        <v>43</v>
      </c>
      <c r="E77" s="386">
        <v>44.000000000000007</v>
      </c>
      <c r="F77" s="386">
        <v>42</v>
      </c>
      <c r="G77" s="386">
        <v>41</v>
      </c>
      <c r="H77" s="386">
        <v>46</v>
      </c>
      <c r="I77" s="386">
        <v>46</v>
      </c>
      <c r="J77" s="386" t="s">
        <v>78</v>
      </c>
      <c r="K77" s="386">
        <v>45.000000000000007</v>
      </c>
      <c r="L77" s="386">
        <v>34</v>
      </c>
      <c r="M77" s="386">
        <v>45.000000000000007</v>
      </c>
      <c r="N77" s="386">
        <v>45.000000000000007</v>
      </c>
      <c r="O77" s="386">
        <v>44.000000000000007</v>
      </c>
      <c r="P77" s="386">
        <v>41</v>
      </c>
      <c r="Q77" s="386">
        <v>45.000000000000007</v>
      </c>
      <c r="R77" s="386">
        <v>40</v>
      </c>
      <c r="S77" s="386">
        <v>44.000000000000007</v>
      </c>
      <c r="T77" s="386">
        <v>43</v>
      </c>
      <c r="U77" s="386">
        <v>41</v>
      </c>
      <c r="V77" s="386">
        <v>36.000000000000007</v>
      </c>
      <c r="W77" s="386">
        <v>33</v>
      </c>
      <c r="X77" s="386">
        <v>41</v>
      </c>
      <c r="Y77" s="386">
        <v>41</v>
      </c>
    </row>
    <row r="78" spans="1:25" ht="12.75" customHeight="1" x14ac:dyDescent="0.2">
      <c r="A78" s="386">
        <v>2015</v>
      </c>
      <c r="B78" s="391">
        <v>42077</v>
      </c>
      <c r="C78" s="386">
        <v>39</v>
      </c>
      <c r="D78" s="386">
        <v>27</v>
      </c>
      <c r="E78" s="386">
        <v>35</v>
      </c>
      <c r="F78" s="386">
        <v>35</v>
      </c>
      <c r="G78" s="386">
        <v>32</v>
      </c>
      <c r="H78" s="386">
        <v>40</v>
      </c>
      <c r="I78" s="386">
        <v>41</v>
      </c>
      <c r="J78" s="386" t="s">
        <v>78</v>
      </c>
      <c r="K78" s="386">
        <v>42</v>
      </c>
      <c r="L78" s="386">
        <v>22.000000000000004</v>
      </c>
      <c r="M78" s="386">
        <v>42</v>
      </c>
      <c r="N78" s="386">
        <v>37.000000000000007</v>
      </c>
      <c r="O78" s="386">
        <v>30</v>
      </c>
      <c r="P78" s="386">
        <v>30</v>
      </c>
      <c r="Q78" s="386">
        <v>42</v>
      </c>
      <c r="R78" s="386">
        <v>30</v>
      </c>
      <c r="S78" s="386">
        <v>33</v>
      </c>
      <c r="T78" s="386" t="s">
        <v>78</v>
      </c>
      <c r="U78" s="386">
        <v>34</v>
      </c>
      <c r="V78" s="386">
        <v>33</v>
      </c>
      <c r="W78" s="386">
        <v>28</v>
      </c>
      <c r="X78" s="386">
        <v>32</v>
      </c>
      <c r="Y78" s="386">
        <v>29</v>
      </c>
    </row>
    <row r="79" spans="1:25" ht="12.75" customHeight="1" x14ac:dyDescent="0.2">
      <c r="A79" s="386">
        <v>2015</v>
      </c>
      <c r="B79" s="391">
        <v>42078</v>
      </c>
      <c r="C79" s="386">
        <v>43</v>
      </c>
      <c r="D79" s="386">
        <v>40</v>
      </c>
      <c r="E79" s="386">
        <v>44.000000000000007</v>
      </c>
      <c r="F79" s="386">
        <v>42</v>
      </c>
      <c r="G79" s="386">
        <v>39</v>
      </c>
      <c r="H79" s="386">
        <v>44.000000000000007</v>
      </c>
      <c r="I79" s="386">
        <v>43</v>
      </c>
      <c r="J79" s="386" t="s">
        <v>78</v>
      </c>
      <c r="K79" s="386">
        <v>38</v>
      </c>
      <c r="L79" s="386">
        <v>33</v>
      </c>
      <c r="M79" s="386">
        <v>39</v>
      </c>
      <c r="N79" s="386">
        <v>39</v>
      </c>
      <c r="O79" s="386">
        <v>38</v>
      </c>
      <c r="P79" s="386">
        <v>38</v>
      </c>
      <c r="Q79" s="386">
        <v>37.000000000000007</v>
      </c>
      <c r="R79" s="386">
        <v>39</v>
      </c>
      <c r="S79" s="386">
        <v>40</v>
      </c>
      <c r="T79" s="386" t="s">
        <v>78</v>
      </c>
      <c r="U79" s="386">
        <v>41</v>
      </c>
      <c r="V79" s="386">
        <v>39</v>
      </c>
      <c r="W79" s="386">
        <v>34</v>
      </c>
      <c r="X79" s="386">
        <v>38</v>
      </c>
      <c r="Y79" s="386">
        <v>35</v>
      </c>
    </row>
    <row r="80" spans="1:25" ht="12.75" customHeight="1" x14ac:dyDescent="0.2">
      <c r="A80" s="386">
        <v>2015</v>
      </c>
      <c r="B80" s="391">
        <v>42079</v>
      </c>
      <c r="C80" s="386">
        <v>46</v>
      </c>
      <c r="D80" s="386">
        <v>39</v>
      </c>
      <c r="E80" s="386">
        <v>40</v>
      </c>
      <c r="F80" s="386">
        <v>32</v>
      </c>
      <c r="G80" s="386">
        <v>35</v>
      </c>
      <c r="H80" s="386">
        <v>44.000000000000007</v>
      </c>
      <c r="I80" s="386">
        <v>44.000000000000007</v>
      </c>
      <c r="J80" s="386" t="s">
        <v>78</v>
      </c>
      <c r="K80" s="386">
        <v>42</v>
      </c>
      <c r="L80" s="386">
        <v>23</v>
      </c>
      <c r="M80" s="386">
        <v>43</v>
      </c>
      <c r="N80" s="386">
        <v>42</v>
      </c>
      <c r="O80" s="386">
        <v>38</v>
      </c>
      <c r="P80" s="386">
        <v>37.000000000000007</v>
      </c>
      <c r="Q80" s="386">
        <v>35</v>
      </c>
      <c r="R80" s="386">
        <v>39</v>
      </c>
      <c r="S80" s="386">
        <v>33</v>
      </c>
      <c r="T80" s="386" t="s">
        <v>78</v>
      </c>
      <c r="U80" s="386">
        <v>31</v>
      </c>
      <c r="V80" s="386">
        <v>37.000000000000007</v>
      </c>
      <c r="W80" s="386">
        <v>22.000000000000004</v>
      </c>
      <c r="X80" s="386">
        <v>31</v>
      </c>
      <c r="Y80" s="386">
        <v>26.000000000000004</v>
      </c>
    </row>
    <row r="81" spans="1:25" ht="12.75" customHeight="1" x14ac:dyDescent="0.2">
      <c r="A81" s="386">
        <v>2015</v>
      </c>
      <c r="B81" s="391">
        <v>42080</v>
      </c>
      <c r="C81" s="386">
        <v>47</v>
      </c>
      <c r="D81" s="386">
        <v>43</v>
      </c>
      <c r="E81" s="386">
        <v>46</v>
      </c>
      <c r="F81" s="386">
        <v>45.000000000000007</v>
      </c>
      <c r="G81" s="386">
        <v>41</v>
      </c>
      <c r="H81" s="386">
        <v>45.000000000000007</v>
      </c>
      <c r="I81" s="386">
        <v>48</v>
      </c>
      <c r="J81" s="386" t="s">
        <v>78</v>
      </c>
      <c r="K81" s="386">
        <v>44.000000000000007</v>
      </c>
      <c r="L81" s="386">
        <v>35</v>
      </c>
      <c r="M81" s="386">
        <v>44.000000000000007</v>
      </c>
      <c r="N81" s="386">
        <v>40</v>
      </c>
      <c r="O81" s="386">
        <v>43</v>
      </c>
      <c r="P81" s="386">
        <v>41</v>
      </c>
      <c r="Q81" s="386">
        <v>41</v>
      </c>
      <c r="R81" s="386">
        <v>41</v>
      </c>
      <c r="S81" s="386">
        <v>43</v>
      </c>
      <c r="T81" s="386" t="s">
        <v>78</v>
      </c>
      <c r="U81" s="386">
        <v>44.000000000000007</v>
      </c>
      <c r="V81" s="386">
        <v>43</v>
      </c>
      <c r="W81" s="386">
        <v>38</v>
      </c>
      <c r="X81" s="386">
        <v>44.000000000000007</v>
      </c>
      <c r="Y81" s="386">
        <v>37.000000000000007</v>
      </c>
    </row>
    <row r="82" spans="1:25" ht="12.75" customHeight="1" x14ac:dyDescent="0.2">
      <c r="A82" s="386">
        <v>2015</v>
      </c>
      <c r="B82" s="391">
        <v>42081</v>
      </c>
      <c r="C82" s="386">
        <v>46</v>
      </c>
      <c r="D82" s="386">
        <v>43</v>
      </c>
      <c r="E82" s="386">
        <v>48</v>
      </c>
      <c r="F82" s="386">
        <v>46</v>
      </c>
      <c r="G82" s="386">
        <v>42</v>
      </c>
      <c r="H82" s="386">
        <v>45.000000000000007</v>
      </c>
      <c r="I82" s="386">
        <v>47</v>
      </c>
      <c r="J82" s="386" t="s">
        <v>78</v>
      </c>
      <c r="K82" s="386">
        <v>44.000000000000007</v>
      </c>
      <c r="L82" s="386">
        <v>41</v>
      </c>
      <c r="M82" s="386">
        <v>45.000000000000007</v>
      </c>
      <c r="N82" s="386">
        <v>43</v>
      </c>
      <c r="O82" s="386">
        <v>44.000000000000007</v>
      </c>
      <c r="P82" s="386">
        <v>43</v>
      </c>
      <c r="Q82" s="386">
        <v>43</v>
      </c>
      <c r="R82" s="386">
        <v>44.000000000000007</v>
      </c>
      <c r="S82" s="386">
        <v>45.000000000000007</v>
      </c>
      <c r="T82" s="386" t="s">
        <v>78</v>
      </c>
      <c r="U82" s="386">
        <v>44.000000000000007</v>
      </c>
      <c r="V82" s="386">
        <v>45.000000000000007</v>
      </c>
      <c r="W82" s="386">
        <v>38</v>
      </c>
      <c r="X82" s="386">
        <v>44.000000000000007</v>
      </c>
      <c r="Y82" s="386">
        <v>39</v>
      </c>
    </row>
    <row r="83" spans="1:25" ht="12.75" customHeight="1" x14ac:dyDescent="0.2">
      <c r="A83" s="386">
        <v>2015</v>
      </c>
      <c r="B83" s="391">
        <v>42082</v>
      </c>
      <c r="C83" s="386">
        <v>40</v>
      </c>
      <c r="D83" s="386">
        <v>41</v>
      </c>
      <c r="E83" s="386">
        <v>49</v>
      </c>
      <c r="F83" s="386">
        <v>46</v>
      </c>
      <c r="G83" s="386">
        <v>40</v>
      </c>
      <c r="H83" s="386">
        <v>45.000000000000007</v>
      </c>
      <c r="I83" s="386">
        <v>42</v>
      </c>
      <c r="J83" s="386" t="s">
        <v>78</v>
      </c>
      <c r="K83" s="386">
        <v>43</v>
      </c>
      <c r="L83" s="386">
        <v>40</v>
      </c>
      <c r="M83" s="386">
        <v>43</v>
      </c>
      <c r="N83" s="386">
        <v>38</v>
      </c>
      <c r="O83" s="386">
        <v>40</v>
      </c>
      <c r="P83" s="386">
        <v>45.000000000000007</v>
      </c>
      <c r="Q83" s="386">
        <v>44.000000000000007</v>
      </c>
      <c r="R83" s="386">
        <v>45.000000000000007</v>
      </c>
      <c r="S83" s="386">
        <v>45.000000000000007</v>
      </c>
      <c r="T83" s="386" t="s">
        <v>78</v>
      </c>
      <c r="U83" s="386">
        <v>46</v>
      </c>
      <c r="V83" s="386">
        <v>46</v>
      </c>
      <c r="W83" s="386">
        <v>36.000000000000007</v>
      </c>
      <c r="X83" s="386">
        <v>45.000000000000007</v>
      </c>
      <c r="Y83" s="386">
        <v>39</v>
      </c>
    </row>
    <row r="84" spans="1:25" ht="12.75" customHeight="1" x14ac:dyDescent="0.2">
      <c r="A84" s="386">
        <v>2015</v>
      </c>
      <c r="B84" s="391">
        <v>42083</v>
      </c>
      <c r="C84" s="386">
        <v>41</v>
      </c>
      <c r="D84" s="386">
        <v>35</v>
      </c>
      <c r="E84" s="386">
        <v>36.000000000000007</v>
      </c>
      <c r="F84" s="386">
        <v>30</v>
      </c>
      <c r="G84" s="386">
        <v>26.000000000000004</v>
      </c>
      <c r="H84" s="386">
        <v>41</v>
      </c>
      <c r="I84" s="386">
        <v>45.000000000000007</v>
      </c>
      <c r="J84" s="386" t="s">
        <v>78</v>
      </c>
      <c r="K84" s="386">
        <v>44.000000000000007</v>
      </c>
      <c r="L84" s="386">
        <v>30</v>
      </c>
      <c r="M84" s="386">
        <v>42</v>
      </c>
      <c r="N84" s="386">
        <v>40</v>
      </c>
      <c r="O84" s="386">
        <v>35</v>
      </c>
      <c r="P84" s="386">
        <v>33</v>
      </c>
      <c r="Q84" s="386">
        <v>42</v>
      </c>
      <c r="R84" s="386">
        <v>35</v>
      </c>
      <c r="S84" s="386">
        <v>35</v>
      </c>
      <c r="T84" s="386" t="s">
        <v>78</v>
      </c>
      <c r="U84" s="386">
        <v>30</v>
      </c>
      <c r="V84" s="386">
        <v>32</v>
      </c>
      <c r="W84" s="386">
        <v>25</v>
      </c>
      <c r="X84" s="386">
        <v>33</v>
      </c>
      <c r="Y84" s="386">
        <v>25</v>
      </c>
    </row>
    <row r="85" spans="1:25" ht="12.75" customHeight="1" x14ac:dyDescent="0.2">
      <c r="A85" s="386">
        <v>2015</v>
      </c>
      <c r="B85" s="391">
        <v>42084</v>
      </c>
      <c r="C85" s="386">
        <v>42</v>
      </c>
      <c r="D85" s="386">
        <v>31</v>
      </c>
      <c r="E85" s="386">
        <v>44.000000000000007</v>
      </c>
      <c r="F85" s="386">
        <v>40</v>
      </c>
      <c r="G85" s="386">
        <v>37.000000000000007</v>
      </c>
      <c r="H85" s="386">
        <v>43</v>
      </c>
      <c r="I85" s="386">
        <v>41</v>
      </c>
      <c r="J85" s="386" t="s">
        <v>78</v>
      </c>
      <c r="K85" s="386">
        <v>41</v>
      </c>
      <c r="L85" s="386">
        <v>33</v>
      </c>
      <c r="M85" s="386">
        <v>39</v>
      </c>
      <c r="N85" s="386">
        <v>39</v>
      </c>
      <c r="O85" s="386" t="s">
        <v>78</v>
      </c>
      <c r="P85" s="386">
        <v>41</v>
      </c>
      <c r="Q85" s="386">
        <v>40</v>
      </c>
      <c r="R85" s="386">
        <v>41</v>
      </c>
      <c r="S85" s="386">
        <v>38</v>
      </c>
      <c r="T85" s="386" t="s">
        <v>78</v>
      </c>
      <c r="U85" s="386">
        <v>37.000000000000007</v>
      </c>
      <c r="V85" s="386">
        <v>40</v>
      </c>
      <c r="W85" s="386">
        <v>30</v>
      </c>
      <c r="X85" s="386">
        <v>36.000000000000007</v>
      </c>
      <c r="Y85" s="386">
        <v>32</v>
      </c>
    </row>
    <row r="86" spans="1:25" ht="12.75" customHeight="1" x14ac:dyDescent="0.2">
      <c r="A86" s="386">
        <v>2015</v>
      </c>
      <c r="B86" s="391">
        <v>42085</v>
      </c>
      <c r="C86" s="386">
        <v>44.000000000000007</v>
      </c>
      <c r="D86" s="386">
        <v>42</v>
      </c>
      <c r="E86" s="386">
        <v>47</v>
      </c>
      <c r="F86" s="386">
        <v>45.000000000000007</v>
      </c>
      <c r="G86" s="386">
        <v>42</v>
      </c>
      <c r="H86" s="386">
        <v>45.000000000000007</v>
      </c>
      <c r="I86" s="386">
        <v>44.000000000000007</v>
      </c>
      <c r="J86" s="386" t="s">
        <v>78</v>
      </c>
      <c r="K86" s="386">
        <v>43</v>
      </c>
      <c r="L86" s="386">
        <v>42</v>
      </c>
      <c r="M86" s="386">
        <v>43</v>
      </c>
      <c r="N86" s="386">
        <v>43</v>
      </c>
      <c r="O86" s="386" t="s">
        <v>78</v>
      </c>
      <c r="P86" s="386">
        <v>43</v>
      </c>
      <c r="Q86" s="386">
        <v>44.000000000000007</v>
      </c>
      <c r="R86" s="386">
        <v>43</v>
      </c>
      <c r="S86" s="386">
        <v>45.000000000000007</v>
      </c>
      <c r="T86" s="386" t="s">
        <v>78</v>
      </c>
      <c r="U86" s="386">
        <v>45.000000000000007</v>
      </c>
      <c r="V86" s="386">
        <v>43</v>
      </c>
      <c r="W86" s="386">
        <v>38</v>
      </c>
      <c r="X86" s="386">
        <v>9.0000000000000018</v>
      </c>
      <c r="Y86" s="386">
        <v>40</v>
      </c>
    </row>
    <row r="87" spans="1:25" ht="12.75" customHeight="1" x14ac:dyDescent="0.2">
      <c r="A87" s="386">
        <v>2015</v>
      </c>
      <c r="B87" s="391">
        <v>42086</v>
      </c>
      <c r="C87" s="386">
        <v>40</v>
      </c>
      <c r="D87" s="386">
        <v>38</v>
      </c>
      <c r="E87" s="386">
        <v>41</v>
      </c>
      <c r="F87" s="386">
        <v>40</v>
      </c>
      <c r="G87" s="386">
        <v>34</v>
      </c>
      <c r="H87" s="386">
        <v>42</v>
      </c>
      <c r="I87" s="386">
        <v>39</v>
      </c>
      <c r="J87" s="386" t="s">
        <v>78</v>
      </c>
      <c r="K87" s="386">
        <v>36.000000000000007</v>
      </c>
      <c r="L87" s="386">
        <v>37.000000000000007</v>
      </c>
      <c r="M87" s="386">
        <v>37.000000000000007</v>
      </c>
      <c r="N87" s="386">
        <v>34</v>
      </c>
      <c r="O87" s="386">
        <v>38</v>
      </c>
      <c r="P87" s="386">
        <v>39</v>
      </c>
      <c r="Q87" s="386">
        <v>39</v>
      </c>
      <c r="R87" s="386">
        <v>40</v>
      </c>
      <c r="S87" s="386">
        <v>40</v>
      </c>
      <c r="T87" s="386" t="s">
        <v>78</v>
      </c>
      <c r="U87" s="386">
        <v>39</v>
      </c>
      <c r="V87" s="386">
        <v>42</v>
      </c>
      <c r="W87" s="386">
        <v>34</v>
      </c>
      <c r="X87" s="386">
        <v>39</v>
      </c>
      <c r="Y87" s="386">
        <v>35</v>
      </c>
    </row>
    <row r="88" spans="1:25" ht="12.75" customHeight="1" x14ac:dyDescent="0.2">
      <c r="A88" s="386">
        <v>2015</v>
      </c>
      <c r="B88" s="391">
        <v>42087</v>
      </c>
      <c r="C88" s="386">
        <v>35</v>
      </c>
      <c r="D88" s="386">
        <v>27</v>
      </c>
      <c r="E88" s="386">
        <v>36.000000000000007</v>
      </c>
      <c r="F88" s="386">
        <v>32</v>
      </c>
      <c r="G88" s="386">
        <v>26.000000000000004</v>
      </c>
      <c r="H88" s="386">
        <v>38</v>
      </c>
      <c r="I88" s="386">
        <v>34</v>
      </c>
      <c r="J88" s="386" t="s">
        <v>78</v>
      </c>
      <c r="K88" s="386">
        <v>31</v>
      </c>
      <c r="L88" s="386">
        <v>19</v>
      </c>
      <c r="M88" s="386">
        <v>30</v>
      </c>
      <c r="N88" s="386">
        <v>27</v>
      </c>
      <c r="O88" s="386">
        <v>24</v>
      </c>
      <c r="P88" s="386">
        <v>34</v>
      </c>
      <c r="Q88" s="386">
        <v>26.000000000000004</v>
      </c>
      <c r="R88" s="386">
        <v>35</v>
      </c>
      <c r="S88" s="386">
        <v>31</v>
      </c>
      <c r="T88" s="386" t="s">
        <v>78</v>
      </c>
      <c r="U88" s="386">
        <v>27</v>
      </c>
      <c r="V88" s="386">
        <v>33</v>
      </c>
      <c r="W88" s="386">
        <v>23</v>
      </c>
      <c r="X88" s="386">
        <v>32</v>
      </c>
      <c r="Y88" s="386">
        <v>22.000000000000004</v>
      </c>
    </row>
    <row r="89" spans="1:25" ht="12.75" customHeight="1" x14ac:dyDescent="0.2">
      <c r="A89" s="386">
        <v>2015</v>
      </c>
      <c r="B89" s="391">
        <v>42088</v>
      </c>
      <c r="C89" s="386">
        <v>36.000000000000007</v>
      </c>
      <c r="D89" s="386">
        <v>32</v>
      </c>
      <c r="E89" s="386">
        <v>26.000000000000004</v>
      </c>
      <c r="F89" s="386">
        <v>23</v>
      </c>
      <c r="G89" s="386" t="s">
        <v>78</v>
      </c>
      <c r="H89" s="386">
        <v>41</v>
      </c>
      <c r="I89" s="386">
        <v>40</v>
      </c>
      <c r="J89" s="386" t="s">
        <v>78</v>
      </c>
      <c r="K89" s="386">
        <v>39</v>
      </c>
      <c r="L89" s="386">
        <v>26.000000000000004</v>
      </c>
      <c r="M89" s="386">
        <v>38</v>
      </c>
      <c r="N89" s="386">
        <v>35</v>
      </c>
      <c r="O89" s="386">
        <v>34</v>
      </c>
      <c r="P89" s="386">
        <v>33</v>
      </c>
      <c r="Q89" s="386">
        <v>37.000000000000007</v>
      </c>
      <c r="R89" s="386">
        <v>32</v>
      </c>
      <c r="S89" s="386">
        <v>35</v>
      </c>
      <c r="T89" s="386" t="s">
        <v>78</v>
      </c>
      <c r="U89" s="386">
        <v>27</v>
      </c>
      <c r="V89" s="386">
        <v>20</v>
      </c>
      <c r="W89" s="386">
        <v>21</v>
      </c>
      <c r="X89" s="386">
        <v>30</v>
      </c>
      <c r="Y89" s="386">
        <v>25</v>
      </c>
    </row>
    <row r="90" spans="1:25" ht="12.75" customHeight="1" x14ac:dyDescent="0.2">
      <c r="A90" s="386">
        <v>2015</v>
      </c>
      <c r="B90" s="391">
        <v>42089</v>
      </c>
      <c r="C90" s="386">
        <v>39</v>
      </c>
      <c r="D90" s="386">
        <v>33</v>
      </c>
      <c r="E90" s="386">
        <v>33</v>
      </c>
      <c r="F90" s="386">
        <v>33</v>
      </c>
      <c r="G90" s="386">
        <v>29</v>
      </c>
      <c r="H90" s="386">
        <v>39</v>
      </c>
      <c r="I90" s="386">
        <v>39</v>
      </c>
      <c r="J90" s="386" t="s">
        <v>78</v>
      </c>
      <c r="K90" s="386">
        <v>40</v>
      </c>
      <c r="L90" s="386">
        <v>26.000000000000004</v>
      </c>
      <c r="M90" s="386">
        <v>37.000000000000007</v>
      </c>
      <c r="N90" s="386">
        <v>35</v>
      </c>
      <c r="O90" s="386">
        <v>35</v>
      </c>
      <c r="P90" s="386">
        <v>30</v>
      </c>
      <c r="Q90" s="386">
        <v>35</v>
      </c>
      <c r="R90" s="386">
        <v>29</v>
      </c>
      <c r="S90" s="386">
        <v>33</v>
      </c>
      <c r="T90" s="386">
        <v>36.000000000000007</v>
      </c>
      <c r="U90" s="386">
        <v>33</v>
      </c>
      <c r="V90" s="386">
        <v>26.000000000000004</v>
      </c>
      <c r="W90" s="386">
        <v>22.000000000000004</v>
      </c>
      <c r="X90" s="386">
        <v>31</v>
      </c>
      <c r="Y90" s="386">
        <v>28</v>
      </c>
    </row>
    <row r="91" spans="1:25" ht="12.75" customHeight="1" x14ac:dyDescent="0.2">
      <c r="A91" s="386">
        <v>2015</v>
      </c>
      <c r="B91" s="391">
        <v>42090</v>
      </c>
      <c r="C91" s="386">
        <v>30</v>
      </c>
      <c r="D91" s="386">
        <v>33</v>
      </c>
      <c r="E91" s="386">
        <v>36.000000000000007</v>
      </c>
      <c r="F91" s="386">
        <v>34</v>
      </c>
      <c r="G91" s="386">
        <v>27</v>
      </c>
      <c r="H91" s="386">
        <v>31</v>
      </c>
      <c r="I91" s="386">
        <v>31</v>
      </c>
      <c r="J91" s="386" t="s">
        <v>78</v>
      </c>
      <c r="K91" s="386">
        <v>31</v>
      </c>
      <c r="L91" s="386">
        <v>30</v>
      </c>
      <c r="M91" s="386">
        <v>32</v>
      </c>
      <c r="N91" s="386">
        <v>25</v>
      </c>
      <c r="O91" s="386">
        <v>30</v>
      </c>
      <c r="P91" s="386">
        <v>34</v>
      </c>
      <c r="Q91" s="386">
        <v>34</v>
      </c>
      <c r="R91" s="386">
        <v>35</v>
      </c>
      <c r="S91" s="386">
        <v>33</v>
      </c>
      <c r="T91" s="386">
        <v>36.000000000000007</v>
      </c>
      <c r="U91" s="386">
        <v>32</v>
      </c>
      <c r="V91" s="386">
        <v>31</v>
      </c>
      <c r="W91" s="386">
        <v>28</v>
      </c>
      <c r="X91" s="386">
        <v>33</v>
      </c>
      <c r="Y91" s="386">
        <v>28</v>
      </c>
    </row>
    <row r="92" spans="1:25" ht="12.75" customHeight="1" x14ac:dyDescent="0.2">
      <c r="A92" s="386">
        <v>2015</v>
      </c>
      <c r="B92" s="391">
        <v>42091</v>
      </c>
      <c r="C92" s="386">
        <v>38</v>
      </c>
      <c r="D92" s="386">
        <v>37.000000000000007</v>
      </c>
      <c r="E92" s="386">
        <v>42</v>
      </c>
      <c r="F92" s="386">
        <v>40</v>
      </c>
      <c r="G92" s="386">
        <v>36.000000000000007</v>
      </c>
      <c r="H92" s="386">
        <v>36.000000000000007</v>
      </c>
      <c r="I92" s="386">
        <v>38</v>
      </c>
      <c r="J92" s="386" t="s">
        <v>78</v>
      </c>
      <c r="K92" s="386">
        <v>37.000000000000007</v>
      </c>
      <c r="L92" s="386">
        <v>38</v>
      </c>
      <c r="M92" s="386">
        <v>37.000000000000007</v>
      </c>
      <c r="N92" s="386">
        <v>37.000000000000007</v>
      </c>
      <c r="O92" s="386">
        <v>39</v>
      </c>
      <c r="P92" s="386">
        <v>38</v>
      </c>
      <c r="Q92" s="386">
        <v>40</v>
      </c>
      <c r="R92" s="386">
        <v>38</v>
      </c>
      <c r="S92" s="386">
        <v>39</v>
      </c>
      <c r="T92" s="386">
        <v>41</v>
      </c>
      <c r="U92" s="386">
        <v>39</v>
      </c>
      <c r="V92" s="386">
        <v>36.000000000000007</v>
      </c>
      <c r="W92" s="386">
        <v>33</v>
      </c>
      <c r="X92" s="386">
        <v>38</v>
      </c>
      <c r="Y92" s="386">
        <v>35</v>
      </c>
    </row>
    <row r="93" spans="1:25" ht="12.75" customHeight="1" x14ac:dyDescent="0.2">
      <c r="A93" s="386">
        <v>2015</v>
      </c>
      <c r="B93" s="391">
        <v>42092</v>
      </c>
      <c r="C93" s="386">
        <v>45.000000000000007</v>
      </c>
      <c r="D93" s="386">
        <v>43</v>
      </c>
      <c r="E93" s="386">
        <v>47</v>
      </c>
      <c r="F93" s="386">
        <v>46</v>
      </c>
      <c r="G93" s="386">
        <v>43</v>
      </c>
      <c r="H93" s="386">
        <v>45.000000000000007</v>
      </c>
      <c r="I93" s="386">
        <v>45.000000000000007</v>
      </c>
      <c r="J93" s="386" t="s">
        <v>78</v>
      </c>
      <c r="K93" s="386">
        <v>43</v>
      </c>
      <c r="L93" s="386">
        <v>41</v>
      </c>
      <c r="M93" s="386">
        <v>44.000000000000007</v>
      </c>
      <c r="N93" s="386">
        <v>43</v>
      </c>
      <c r="O93" s="386">
        <v>44.000000000000007</v>
      </c>
      <c r="P93" s="386">
        <v>45.000000000000007</v>
      </c>
      <c r="Q93" s="386">
        <v>46</v>
      </c>
      <c r="R93" s="386">
        <v>45.000000000000007</v>
      </c>
      <c r="S93" s="386">
        <v>46</v>
      </c>
      <c r="T93" s="386">
        <v>47</v>
      </c>
      <c r="U93" s="386">
        <v>46</v>
      </c>
      <c r="V93" s="386">
        <v>43</v>
      </c>
      <c r="W93" s="386">
        <v>39</v>
      </c>
      <c r="X93" s="386">
        <v>45.000000000000007</v>
      </c>
      <c r="Y93" s="386">
        <v>43</v>
      </c>
    </row>
    <row r="94" spans="1:25" ht="12.75" customHeight="1" x14ac:dyDescent="0.2">
      <c r="A94" s="386">
        <v>2015</v>
      </c>
      <c r="B94" s="391">
        <v>42093</v>
      </c>
      <c r="C94" s="386">
        <v>46</v>
      </c>
      <c r="D94" s="386">
        <v>39</v>
      </c>
      <c r="E94" s="386">
        <v>43</v>
      </c>
      <c r="F94" s="386">
        <v>41</v>
      </c>
      <c r="G94" s="386">
        <v>37.000000000000007</v>
      </c>
      <c r="H94" s="386">
        <v>47</v>
      </c>
      <c r="I94" s="386">
        <v>47</v>
      </c>
      <c r="J94" s="386" t="s">
        <v>78</v>
      </c>
      <c r="K94" s="386">
        <v>42</v>
      </c>
      <c r="L94" s="386">
        <v>33</v>
      </c>
      <c r="M94" s="386">
        <v>41</v>
      </c>
      <c r="N94" s="386">
        <v>40</v>
      </c>
      <c r="O94" s="386">
        <v>40</v>
      </c>
      <c r="P94" s="386">
        <v>37.000000000000007</v>
      </c>
      <c r="Q94" s="386">
        <v>38</v>
      </c>
      <c r="R94" s="386">
        <v>39</v>
      </c>
      <c r="S94" s="386">
        <v>33</v>
      </c>
      <c r="T94" s="386">
        <v>42</v>
      </c>
      <c r="U94" s="386">
        <v>35</v>
      </c>
      <c r="V94" s="386">
        <v>38</v>
      </c>
      <c r="W94" s="386">
        <v>32</v>
      </c>
      <c r="X94" s="386">
        <v>39</v>
      </c>
      <c r="Y94" s="386">
        <v>31</v>
      </c>
    </row>
    <row r="95" spans="1:25" ht="12.75" customHeight="1" x14ac:dyDescent="0.2">
      <c r="A95" s="386">
        <v>2015</v>
      </c>
      <c r="B95" s="391">
        <v>42094</v>
      </c>
      <c r="C95" s="386">
        <v>50</v>
      </c>
      <c r="D95" s="386">
        <v>44.000000000000007</v>
      </c>
      <c r="E95" s="386">
        <v>43</v>
      </c>
      <c r="F95" s="386">
        <v>37.000000000000007</v>
      </c>
      <c r="G95" s="386">
        <v>34</v>
      </c>
      <c r="H95" s="386">
        <v>50</v>
      </c>
      <c r="I95" s="386">
        <v>50</v>
      </c>
      <c r="J95" s="386">
        <v>33</v>
      </c>
      <c r="K95" s="386">
        <v>44.000000000000007</v>
      </c>
      <c r="L95" s="386">
        <v>31</v>
      </c>
      <c r="M95" s="386">
        <v>45.000000000000007</v>
      </c>
      <c r="N95" s="386">
        <v>42</v>
      </c>
      <c r="O95" s="386">
        <v>42</v>
      </c>
      <c r="P95" s="386">
        <v>36.000000000000007</v>
      </c>
      <c r="Q95" s="386">
        <v>40</v>
      </c>
      <c r="R95" s="386">
        <v>38</v>
      </c>
      <c r="S95" s="386">
        <v>34</v>
      </c>
      <c r="T95" s="386">
        <v>42</v>
      </c>
      <c r="U95" s="386">
        <v>31</v>
      </c>
      <c r="V95" s="386">
        <v>29</v>
      </c>
      <c r="W95" s="386">
        <v>28</v>
      </c>
      <c r="X95" s="386">
        <v>35</v>
      </c>
      <c r="Y95" s="386">
        <v>28</v>
      </c>
    </row>
    <row r="96" spans="1:25" ht="12.75" customHeight="1" x14ac:dyDescent="0.2">
      <c r="A96" s="386">
        <v>2015</v>
      </c>
      <c r="B96" s="391">
        <v>42095</v>
      </c>
      <c r="C96" s="386">
        <v>46</v>
      </c>
      <c r="D96" s="386">
        <v>44.000000000000007</v>
      </c>
      <c r="E96" s="386">
        <v>51.000000000000007</v>
      </c>
      <c r="F96" s="386">
        <v>48</v>
      </c>
      <c r="G96" s="386">
        <v>42</v>
      </c>
      <c r="H96" s="386">
        <v>46</v>
      </c>
      <c r="I96" s="386">
        <v>43</v>
      </c>
      <c r="J96" s="386">
        <v>46</v>
      </c>
      <c r="K96" s="386">
        <v>43</v>
      </c>
      <c r="L96" s="386">
        <v>42</v>
      </c>
      <c r="M96" s="386">
        <v>45.000000000000007</v>
      </c>
      <c r="N96" s="386">
        <v>42</v>
      </c>
      <c r="O96" s="386">
        <v>45.000000000000007</v>
      </c>
      <c r="P96" s="386">
        <v>44.000000000000007</v>
      </c>
      <c r="Q96" s="386">
        <v>47</v>
      </c>
      <c r="R96" s="386">
        <v>46</v>
      </c>
      <c r="S96" s="386">
        <v>43</v>
      </c>
      <c r="T96" s="386">
        <v>50</v>
      </c>
      <c r="U96" s="386">
        <v>40</v>
      </c>
      <c r="V96" s="386">
        <v>43</v>
      </c>
      <c r="W96" s="386">
        <v>37.000000000000007</v>
      </c>
      <c r="X96" s="386">
        <v>44.000000000000007</v>
      </c>
      <c r="Y96" s="386">
        <v>38</v>
      </c>
    </row>
    <row r="97" spans="1:25" ht="12.75" customHeight="1" x14ac:dyDescent="0.2">
      <c r="A97" s="386">
        <v>2015</v>
      </c>
      <c r="B97" s="391">
        <v>42096</v>
      </c>
      <c r="C97" s="386">
        <v>55</v>
      </c>
      <c r="D97" s="386">
        <v>52.000000000000007</v>
      </c>
      <c r="E97" s="386">
        <v>57</v>
      </c>
      <c r="F97" s="386">
        <v>53.000000000000007</v>
      </c>
      <c r="G97" s="386">
        <v>53.000000000000007</v>
      </c>
      <c r="H97" s="386">
        <v>53.000000000000007</v>
      </c>
      <c r="I97" s="386">
        <v>53.000000000000007</v>
      </c>
      <c r="J97" s="386">
        <v>55</v>
      </c>
      <c r="K97" s="386">
        <v>49</v>
      </c>
      <c r="L97" s="386">
        <v>51.000000000000007</v>
      </c>
      <c r="M97" s="386">
        <v>53.000000000000007</v>
      </c>
      <c r="N97" s="386">
        <v>50</v>
      </c>
      <c r="O97" s="386">
        <v>54</v>
      </c>
      <c r="P97" s="386">
        <v>53.000000000000007</v>
      </c>
      <c r="Q97" s="386">
        <v>55</v>
      </c>
      <c r="R97" s="386">
        <v>54</v>
      </c>
      <c r="S97" s="386" t="s">
        <v>78</v>
      </c>
      <c r="T97" s="386">
        <v>57</v>
      </c>
      <c r="U97" s="386">
        <v>49</v>
      </c>
      <c r="V97" s="386">
        <v>48</v>
      </c>
      <c r="W97" s="386">
        <v>44.000000000000007</v>
      </c>
      <c r="X97" s="386">
        <v>54</v>
      </c>
      <c r="Y97" s="386">
        <v>52.000000000000007</v>
      </c>
    </row>
    <row r="98" spans="1:25" ht="12.75" customHeight="1" x14ac:dyDescent="0.2">
      <c r="A98" s="386">
        <v>2015</v>
      </c>
      <c r="B98" s="391">
        <v>42097</v>
      </c>
      <c r="C98" s="386">
        <v>40</v>
      </c>
      <c r="D98" s="386">
        <v>36.000000000000007</v>
      </c>
      <c r="E98" s="386">
        <v>36.000000000000007</v>
      </c>
      <c r="F98" s="386">
        <v>31</v>
      </c>
      <c r="G98" s="386">
        <v>29</v>
      </c>
      <c r="H98" s="386">
        <v>42</v>
      </c>
      <c r="I98" s="386">
        <v>43</v>
      </c>
      <c r="J98" s="386">
        <v>37.000000000000007</v>
      </c>
      <c r="K98" s="386">
        <v>40</v>
      </c>
      <c r="L98" s="386">
        <v>28</v>
      </c>
      <c r="M98" s="386">
        <v>37.000000000000007</v>
      </c>
      <c r="N98" s="386">
        <v>38</v>
      </c>
      <c r="O98" s="386">
        <v>35</v>
      </c>
      <c r="P98" s="386">
        <v>29</v>
      </c>
      <c r="Q98" s="386">
        <v>38</v>
      </c>
      <c r="R98" s="386">
        <v>31</v>
      </c>
      <c r="S98" s="386">
        <v>27</v>
      </c>
      <c r="T98" s="386">
        <v>35</v>
      </c>
      <c r="U98" s="386" t="s">
        <v>78</v>
      </c>
      <c r="V98" s="386">
        <v>31</v>
      </c>
      <c r="W98" s="386">
        <v>24</v>
      </c>
      <c r="X98" s="386">
        <v>27</v>
      </c>
      <c r="Y98" s="386">
        <v>26.000000000000004</v>
      </c>
    </row>
    <row r="99" spans="1:25" ht="12.75" customHeight="1" x14ac:dyDescent="0.2">
      <c r="A99" s="386">
        <v>2015</v>
      </c>
      <c r="B99" s="391">
        <v>42098</v>
      </c>
      <c r="C99" s="386">
        <v>42</v>
      </c>
      <c r="D99" s="386">
        <v>41</v>
      </c>
      <c r="E99" s="386">
        <v>44.000000000000007</v>
      </c>
      <c r="F99" s="386">
        <v>43</v>
      </c>
      <c r="G99" s="386">
        <v>40</v>
      </c>
      <c r="H99" s="386">
        <v>41</v>
      </c>
      <c r="I99" s="386">
        <v>42</v>
      </c>
      <c r="J99" s="386">
        <v>42</v>
      </c>
      <c r="K99" s="386">
        <v>41</v>
      </c>
      <c r="L99" s="386">
        <v>40</v>
      </c>
      <c r="M99" s="386">
        <v>42</v>
      </c>
      <c r="N99" s="386">
        <v>40</v>
      </c>
      <c r="O99" s="386">
        <v>40</v>
      </c>
      <c r="P99" s="386">
        <v>40</v>
      </c>
      <c r="Q99" s="386">
        <v>42</v>
      </c>
      <c r="R99" s="386">
        <v>41</v>
      </c>
      <c r="S99" s="386">
        <v>38</v>
      </c>
      <c r="T99" s="386">
        <v>43</v>
      </c>
      <c r="U99" s="386">
        <v>37.000000000000007</v>
      </c>
      <c r="V99" s="386">
        <v>39</v>
      </c>
      <c r="W99" s="386">
        <v>35</v>
      </c>
      <c r="X99" s="386">
        <v>41</v>
      </c>
      <c r="Y99" s="386">
        <v>39</v>
      </c>
    </row>
    <row r="100" spans="1:25" ht="12.75" customHeight="1" x14ac:dyDescent="0.2">
      <c r="A100" s="386">
        <v>2015</v>
      </c>
      <c r="B100" s="391">
        <v>42099</v>
      </c>
      <c r="C100" s="386">
        <v>49</v>
      </c>
      <c r="D100" s="386">
        <v>47</v>
      </c>
      <c r="E100" s="386">
        <v>52.000000000000007</v>
      </c>
      <c r="F100" s="386">
        <v>49</v>
      </c>
      <c r="G100" s="386">
        <v>49</v>
      </c>
      <c r="H100" s="386">
        <v>49</v>
      </c>
      <c r="I100" s="386">
        <v>49</v>
      </c>
      <c r="J100" s="386">
        <v>50</v>
      </c>
      <c r="K100" s="386">
        <v>47</v>
      </c>
      <c r="L100" s="386">
        <v>48</v>
      </c>
      <c r="M100" s="386">
        <v>49</v>
      </c>
      <c r="N100" s="386">
        <v>47</v>
      </c>
      <c r="O100" s="386">
        <v>48</v>
      </c>
      <c r="P100" s="386">
        <v>48</v>
      </c>
      <c r="Q100" s="386">
        <v>50</v>
      </c>
      <c r="R100" s="386">
        <v>48</v>
      </c>
      <c r="S100" s="386">
        <v>46</v>
      </c>
      <c r="T100" s="386">
        <v>51.000000000000007</v>
      </c>
      <c r="U100" s="386">
        <v>41</v>
      </c>
      <c r="V100" s="386">
        <v>47</v>
      </c>
      <c r="W100" s="386">
        <v>42</v>
      </c>
      <c r="X100" s="386">
        <v>48</v>
      </c>
      <c r="Y100" s="386">
        <v>47</v>
      </c>
    </row>
    <row r="101" spans="1:25" ht="12.75" customHeight="1" x14ac:dyDescent="0.2">
      <c r="A101" s="386">
        <v>2015</v>
      </c>
      <c r="B101" s="391">
        <v>42100</v>
      </c>
      <c r="C101" s="386">
        <v>51.000000000000007</v>
      </c>
      <c r="D101" s="386">
        <v>51.000000000000007</v>
      </c>
      <c r="E101" s="386">
        <v>57</v>
      </c>
      <c r="F101" s="386">
        <v>32</v>
      </c>
      <c r="G101" s="386">
        <v>52.000000000000007</v>
      </c>
      <c r="H101" s="386">
        <v>50</v>
      </c>
      <c r="I101" s="386">
        <v>51.000000000000007</v>
      </c>
      <c r="J101" s="386">
        <v>54</v>
      </c>
      <c r="K101" s="386">
        <v>46</v>
      </c>
      <c r="L101" s="386">
        <v>48</v>
      </c>
      <c r="M101" s="386">
        <v>53.000000000000007</v>
      </c>
      <c r="N101" s="386">
        <v>50</v>
      </c>
      <c r="O101" s="386">
        <v>52.000000000000007</v>
      </c>
      <c r="P101" s="386">
        <v>51.000000000000007</v>
      </c>
      <c r="Q101" s="386">
        <v>54</v>
      </c>
      <c r="R101" s="386">
        <v>52.000000000000007</v>
      </c>
      <c r="S101" s="386">
        <v>50</v>
      </c>
      <c r="T101" s="386">
        <v>56</v>
      </c>
      <c r="U101" s="386">
        <v>44.000000000000007</v>
      </c>
      <c r="V101" s="386">
        <v>48</v>
      </c>
      <c r="W101" s="386">
        <v>42</v>
      </c>
      <c r="X101" s="386">
        <v>51.000000000000007</v>
      </c>
      <c r="Y101" s="386">
        <v>50</v>
      </c>
    </row>
    <row r="102" spans="1:25" ht="12.75" customHeight="1" x14ac:dyDescent="0.2">
      <c r="A102" s="386">
        <v>2015</v>
      </c>
      <c r="B102" s="391">
        <v>42101</v>
      </c>
      <c r="C102" s="386">
        <v>38</v>
      </c>
      <c r="D102" s="386">
        <v>37.000000000000007</v>
      </c>
      <c r="E102" s="386">
        <v>42</v>
      </c>
      <c r="F102" s="386" t="s">
        <v>78</v>
      </c>
      <c r="G102" s="386">
        <v>37.000000000000007</v>
      </c>
      <c r="H102" s="386">
        <v>38</v>
      </c>
      <c r="I102" s="386">
        <v>40</v>
      </c>
      <c r="J102" s="386">
        <v>42</v>
      </c>
      <c r="K102" s="386">
        <v>41</v>
      </c>
      <c r="L102" s="386">
        <v>37.000000000000007</v>
      </c>
      <c r="M102" s="386">
        <v>39</v>
      </c>
      <c r="N102" s="386">
        <v>38</v>
      </c>
      <c r="O102" s="386">
        <v>39</v>
      </c>
      <c r="P102" s="386">
        <v>31</v>
      </c>
      <c r="Q102" s="386">
        <v>42</v>
      </c>
      <c r="R102" s="386">
        <v>29</v>
      </c>
      <c r="S102" s="386">
        <v>34</v>
      </c>
      <c r="T102" s="386">
        <v>44.000000000000007</v>
      </c>
      <c r="U102" s="386">
        <v>27</v>
      </c>
      <c r="V102" s="386">
        <v>30</v>
      </c>
      <c r="W102" s="386">
        <v>35</v>
      </c>
      <c r="X102" s="386">
        <v>36.000000000000007</v>
      </c>
      <c r="Y102" s="386">
        <v>34</v>
      </c>
    </row>
    <row r="103" spans="1:25" ht="12.75" customHeight="1" x14ac:dyDescent="0.2">
      <c r="A103" s="386">
        <v>2015</v>
      </c>
      <c r="B103" s="391">
        <v>42102</v>
      </c>
      <c r="C103" s="386">
        <v>41</v>
      </c>
      <c r="D103" s="386">
        <v>36.000000000000007</v>
      </c>
      <c r="E103" s="386">
        <v>39</v>
      </c>
      <c r="F103" s="386">
        <v>32</v>
      </c>
      <c r="G103" s="386">
        <v>34</v>
      </c>
      <c r="H103" s="386">
        <v>40</v>
      </c>
      <c r="I103" s="386">
        <v>44.000000000000007</v>
      </c>
      <c r="J103" s="386">
        <v>36.000000000000007</v>
      </c>
      <c r="K103" s="386">
        <v>43</v>
      </c>
      <c r="L103" s="386">
        <v>36.000000000000007</v>
      </c>
      <c r="M103" s="386">
        <v>42</v>
      </c>
      <c r="N103" s="386">
        <v>40</v>
      </c>
      <c r="O103" s="386">
        <v>39</v>
      </c>
      <c r="P103" s="386">
        <v>41</v>
      </c>
      <c r="Q103" s="386">
        <v>44.000000000000007</v>
      </c>
      <c r="R103" s="386">
        <v>42</v>
      </c>
      <c r="S103" s="386">
        <v>39</v>
      </c>
      <c r="T103" s="386">
        <v>38</v>
      </c>
      <c r="U103" s="386">
        <v>21</v>
      </c>
      <c r="V103" s="386">
        <v>36.000000000000007</v>
      </c>
      <c r="W103" s="386">
        <v>35</v>
      </c>
      <c r="X103" s="386">
        <v>40</v>
      </c>
      <c r="Y103" s="386">
        <v>36.000000000000007</v>
      </c>
    </row>
    <row r="104" spans="1:25" ht="12.75" customHeight="1" x14ac:dyDescent="0.2">
      <c r="A104" s="386">
        <v>2015</v>
      </c>
      <c r="B104" s="391">
        <v>42103</v>
      </c>
      <c r="C104" s="386">
        <v>40</v>
      </c>
      <c r="D104" s="386">
        <v>34</v>
      </c>
      <c r="E104" s="386">
        <v>36.000000000000007</v>
      </c>
      <c r="F104" s="386">
        <v>34</v>
      </c>
      <c r="G104" s="386">
        <v>35</v>
      </c>
      <c r="H104" s="386">
        <v>39</v>
      </c>
      <c r="I104" s="386">
        <v>43</v>
      </c>
      <c r="J104" s="386">
        <v>34</v>
      </c>
      <c r="K104" s="386">
        <v>42</v>
      </c>
      <c r="L104" s="386">
        <v>37.000000000000007</v>
      </c>
      <c r="M104" s="386">
        <v>37.000000000000007</v>
      </c>
      <c r="N104" s="386">
        <v>39</v>
      </c>
      <c r="O104" s="386">
        <v>37.000000000000007</v>
      </c>
      <c r="P104" s="386">
        <v>38</v>
      </c>
      <c r="Q104" s="386">
        <v>43</v>
      </c>
      <c r="R104" s="386">
        <v>38</v>
      </c>
      <c r="S104" s="386">
        <v>38</v>
      </c>
      <c r="T104" s="386">
        <v>37.000000000000007</v>
      </c>
      <c r="U104" s="386" t="s">
        <v>78</v>
      </c>
      <c r="V104" s="386">
        <v>34</v>
      </c>
      <c r="W104" s="386">
        <v>34</v>
      </c>
      <c r="X104" s="386">
        <v>39</v>
      </c>
      <c r="Y104" s="386">
        <v>35</v>
      </c>
    </row>
    <row r="105" spans="1:25" ht="12.75" customHeight="1" x14ac:dyDescent="0.2">
      <c r="A105" s="386">
        <v>2015</v>
      </c>
      <c r="B105" s="391">
        <v>42104</v>
      </c>
      <c r="C105" s="386">
        <v>27</v>
      </c>
      <c r="D105" s="386">
        <v>26.000000000000004</v>
      </c>
      <c r="E105" s="386">
        <v>35</v>
      </c>
      <c r="F105" s="386">
        <v>31</v>
      </c>
      <c r="G105" s="386">
        <v>22.000000000000004</v>
      </c>
      <c r="H105" s="386">
        <v>30</v>
      </c>
      <c r="I105" s="386">
        <v>32</v>
      </c>
      <c r="J105" s="386">
        <v>29</v>
      </c>
      <c r="K105" s="386">
        <v>33</v>
      </c>
      <c r="L105" s="386">
        <v>24</v>
      </c>
      <c r="M105" s="386">
        <v>29</v>
      </c>
      <c r="N105" s="386">
        <v>24</v>
      </c>
      <c r="O105" s="386">
        <v>31</v>
      </c>
      <c r="P105" s="386">
        <v>27</v>
      </c>
      <c r="Q105" s="386">
        <v>32</v>
      </c>
      <c r="R105" s="386">
        <v>33</v>
      </c>
      <c r="S105" s="386">
        <v>25</v>
      </c>
      <c r="T105" s="386">
        <v>30</v>
      </c>
      <c r="U105" s="386">
        <v>26.000000000000004</v>
      </c>
      <c r="V105" s="386">
        <v>27</v>
      </c>
      <c r="W105" s="386">
        <v>19</v>
      </c>
      <c r="X105" s="386">
        <v>24</v>
      </c>
      <c r="Y105" s="386">
        <v>20</v>
      </c>
    </row>
    <row r="106" spans="1:25" ht="12.75" customHeight="1" x14ac:dyDescent="0.2">
      <c r="A106" s="386">
        <v>2015</v>
      </c>
      <c r="B106" s="391">
        <v>42105</v>
      </c>
      <c r="C106" s="386">
        <v>51.000000000000007</v>
      </c>
      <c r="D106" s="386">
        <v>48</v>
      </c>
      <c r="E106" s="386">
        <v>52.000000000000007</v>
      </c>
      <c r="F106" s="386">
        <v>49</v>
      </c>
      <c r="G106" s="386">
        <v>48</v>
      </c>
      <c r="H106" s="386">
        <v>53.000000000000007</v>
      </c>
      <c r="I106" s="386">
        <v>52.000000000000007</v>
      </c>
      <c r="J106" s="386">
        <v>49</v>
      </c>
      <c r="K106" s="386">
        <v>51.000000000000007</v>
      </c>
      <c r="L106" s="386">
        <v>48</v>
      </c>
      <c r="M106" s="386">
        <v>51.000000000000007</v>
      </c>
      <c r="N106" s="386">
        <v>49</v>
      </c>
      <c r="O106" s="386">
        <v>49</v>
      </c>
      <c r="P106" s="386">
        <v>47</v>
      </c>
      <c r="Q106" s="386">
        <v>50</v>
      </c>
      <c r="R106" s="386">
        <v>47</v>
      </c>
      <c r="S106" s="386">
        <v>48</v>
      </c>
      <c r="T106" s="386">
        <v>51.000000000000007</v>
      </c>
      <c r="U106" s="386">
        <v>46</v>
      </c>
      <c r="V106" s="386">
        <v>46</v>
      </c>
      <c r="W106" s="386">
        <v>42</v>
      </c>
      <c r="X106" s="386">
        <v>49</v>
      </c>
      <c r="Y106" s="386">
        <v>46</v>
      </c>
    </row>
    <row r="107" spans="1:25" ht="12.75" customHeight="1" x14ac:dyDescent="0.2">
      <c r="A107" s="386">
        <v>2015</v>
      </c>
      <c r="B107" s="391">
        <v>42106</v>
      </c>
      <c r="C107" s="386">
        <v>51.000000000000007</v>
      </c>
      <c r="D107" s="386">
        <v>49</v>
      </c>
      <c r="E107" s="386">
        <v>56</v>
      </c>
      <c r="F107" s="386">
        <v>51.000000000000007</v>
      </c>
      <c r="G107" s="386">
        <v>52.000000000000007</v>
      </c>
      <c r="H107" s="386">
        <v>51.000000000000007</v>
      </c>
      <c r="I107" s="386">
        <v>51.000000000000007</v>
      </c>
      <c r="J107" s="386">
        <v>54</v>
      </c>
      <c r="K107" s="386">
        <v>48</v>
      </c>
      <c r="L107" s="386">
        <v>53.000000000000007</v>
      </c>
      <c r="M107" s="386">
        <v>54</v>
      </c>
      <c r="N107" s="386">
        <v>51.000000000000007</v>
      </c>
      <c r="O107" s="386">
        <v>53.000000000000007</v>
      </c>
      <c r="P107" s="386">
        <v>55</v>
      </c>
      <c r="Q107" s="386">
        <v>53.000000000000007</v>
      </c>
      <c r="R107" s="386">
        <v>55</v>
      </c>
      <c r="S107" s="386">
        <v>53.000000000000007</v>
      </c>
      <c r="T107" s="386">
        <v>56</v>
      </c>
      <c r="U107" s="386">
        <v>48</v>
      </c>
      <c r="V107" s="386">
        <v>50</v>
      </c>
      <c r="W107" s="386">
        <v>46</v>
      </c>
      <c r="X107" s="386">
        <v>54</v>
      </c>
      <c r="Y107" s="386">
        <v>51.000000000000007</v>
      </c>
    </row>
    <row r="108" spans="1:25" ht="12.75" customHeight="1" x14ac:dyDescent="0.2">
      <c r="A108" s="386">
        <v>2015</v>
      </c>
      <c r="B108" s="391">
        <v>42107</v>
      </c>
      <c r="C108" s="386">
        <v>54</v>
      </c>
      <c r="D108" s="386">
        <v>51.000000000000007</v>
      </c>
      <c r="E108" s="386">
        <v>54</v>
      </c>
      <c r="F108" s="386">
        <v>49</v>
      </c>
      <c r="G108" s="386">
        <v>51.000000000000007</v>
      </c>
      <c r="H108" s="386">
        <v>53.000000000000007</v>
      </c>
      <c r="I108" s="386">
        <v>54</v>
      </c>
      <c r="J108" s="386">
        <v>55</v>
      </c>
      <c r="K108" s="386">
        <v>51.000000000000007</v>
      </c>
      <c r="L108" s="386">
        <v>51.000000000000007</v>
      </c>
      <c r="M108" s="386">
        <v>55</v>
      </c>
      <c r="N108" s="386">
        <v>52.000000000000007</v>
      </c>
      <c r="O108" s="386">
        <v>54</v>
      </c>
      <c r="P108" s="386">
        <v>55</v>
      </c>
      <c r="Q108" s="386">
        <v>56</v>
      </c>
      <c r="R108" s="386">
        <v>55</v>
      </c>
      <c r="S108" s="386">
        <v>54</v>
      </c>
      <c r="T108" s="386">
        <v>56</v>
      </c>
      <c r="U108" s="386">
        <v>49</v>
      </c>
      <c r="V108" s="386">
        <v>48</v>
      </c>
      <c r="W108" s="386">
        <v>43</v>
      </c>
      <c r="X108" s="386">
        <v>54</v>
      </c>
      <c r="Y108" s="386">
        <v>49</v>
      </c>
    </row>
    <row r="109" spans="1:25" ht="12.75" customHeight="1" x14ac:dyDescent="0.2">
      <c r="A109" s="386">
        <v>2015</v>
      </c>
      <c r="B109" s="391">
        <v>42108</v>
      </c>
      <c r="C109" s="386">
        <v>35</v>
      </c>
      <c r="D109" s="386">
        <v>31</v>
      </c>
      <c r="E109" s="386">
        <v>36.000000000000007</v>
      </c>
      <c r="F109" s="386">
        <v>30</v>
      </c>
      <c r="G109" s="386">
        <v>23</v>
      </c>
      <c r="H109" s="386">
        <v>38</v>
      </c>
      <c r="I109" s="386">
        <v>36.000000000000007</v>
      </c>
      <c r="J109" s="386">
        <v>33</v>
      </c>
      <c r="K109" s="386">
        <v>31</v>
      </c>
      <c r="L109" s="386">
        <v>30</v>
      </c>
      <c r="M109" s="386">
        <v>33</v>
      </c>
      <c r="N109" s="386">
        <v>26.000000000000004</v>
      </c>
      <c r="O109" s="386">
        <v>26.000000000000004</v>
      </c>
      <c r="P109" s="386">
        <v>37.000000000000007</v>
      </c>
      <c r="Q109" s="386">
        <v>34</v>
      </c>
      <c r="R109" s="386">
        <v>42</v>
      </c>
      <c r="S109" s="386">
        <v>35</v>
      </c>
      <c r="T109" s="386">
        <v>34</v>
      </c>
      <c r="U109" s="386">
        <v>24</v>
      </c>
      <c r="V109" s="386">
        <v>33</v>
      </c>
      <c r="W109" s="386">
        <v>30</v>
      </c>
      <c r="X109" s="386">
        <v>37.000000000000007</v>
      </c>
      <c r="Y109" s="386">
        <v>25</v>
      </c>
    </row>
    <row r="110" spans="1:25" ht="12.75" customHeight="1" x14ac:dyDescent="0.2">
      <c r="A110" s="386">
        <v>2015</v>
      </c>
      <c r="B110" s="391">
        <v>42109</v>
      </c>
      <c r="C110" s="386">
        <v>49</v>
      </c>
      <c r="D110" s="386">
        <v>50</v>
      </c>
      <c r="E110" s="386">
        <v>56</v>
      </c>
      <c r="F110" s="386">
        <v>53.000000000000007</v>
      </c>
      <c r="G110" s="386">
        <v>45.000000000000007</v>
      </c>
      <c r="H110" s="386">
        <v>47</v>
      </c>
      <c r="I110" s="386">
        <v>48</v>
      </c>
      <c r="J110" s="386">
        <v>52.000000000000007</v>
      </c>
      <c r="K110" s="386">
        <v>46</v>
      </c>
      <c r="L110" s="386">
        <v>49</v>
      </c>
      <c r="M110" s="386">
        <v>52.000000000000007</v>
      </c>
      <c r="N110" s="386">
        <v>44.000000000000007</v>
      </c>
      <c r="O110" s="386">
        <v>48</v>
      </c>
      <c r="P110" s="386">
        <v>49</v>
      </c>
      <c r="Q110" s="386">
        <v>41</v>
      </c>
      <c r="R110" s="386">
        <v>51.000000000000007</v>
      </c>
      <c r="S110" s="386">
        <v>49</v>
      </c>
      <c r="T110" s="386">
        <v>54</v>
      </c>
      <c r="U110" s="386">
        <v>49</v>
      </c>
      <c r="V110" s="386">
        <v>49</v>
      </c>
      <c r="W110" s="386">
        <v>43</v>
      </c>
      <c r="X110" s="386">
        <v>51.000000000000007</v>
      </c>
      <c r="Y110" s="386">
        <v>44.000000000000007</v>
      </c>
    </row>
    <row r="111" spans="1:25" ht="12.75" customHeight="1" x14ac:dyDescent="0.2">
      <c r="A111" s="386">
        <v>2015</v>
      </c>
      <c r="B111" s="391">
        <v>42110</v>
      </c>
      <c r="C111" s="386">
        <v>52.000000000000007</v>
      </c>
      <c r="D111" s="386">
        <v>51.000000000000007</v>
      </c>
      <c r="E111" s="386">
        <v>55</v>
      </c>
      <c r="F111" s="386">
        <v>52.000000000000007</v>
      </c>
      <c r="G111" s="386">
        <v>52.000000000000007</v>
      </c>
      <c r="H111" s="386">
        <v>51.000000000000007</v>
      </c>
      <c r="I111" s="386">
        <v>50</v>
      </c>
      <c r="J111" s="386">
        <v>55</v>
      </c>
      <c r="K111" s="386">
        <v>49</v>
      </c>
      <c r="L111" s="386">
        <v>51.000000000000007</v>
      </c>
      <c r="M111" s="386">
        <v>54</v>
      </c>
      <c r="N111" s="386">
        <v>51.000000000000007</v>
      </c>
      <c r="O111" s="386">
        <v>54</v>
      </c>
      <c r="P111" s="386">
        <v>49</v>
      </c>
      <c r="Q111" s="386">
        <v>32</v>
      </c>
      <c r="R111" s="386">
        <v>52.000000000000007</v>
      </c>
      <c r="S111" s="386">
        <v>52.000000000000007</v>
      </c>
      <c r="T111" s="386">
        <v>56</v>
      </c>
      <c r="U111" s="386">
        <v>49</v>
      </c>
      <c r="V111" s="386">
        <v>47</v>
      </c>
      <c r="W111" s="386">
        <v>45.000000000000007</v>
      </c>
      <c r="X111" s="386">
        <v>54</v>
      </c>
      <c r="Y111" s="386">
        <v>50</v>
      </c>
    </row>
    <row r="112" spans="1:25" ht="12.75" customHeight="1" x14ac:dyDescent="0.2">
      <c r="A112" s="386">
        <v>2015</v>
      </c>
      <c r="B112" s="391">
        <v>42111</v>
      </c>
      <c r="C112" s="386">
        <v>47</v>
      </c>
      <c r="D112" s="386">
        <v>43</v>
      </c>
      <c r="E112" s="386">
        <v>47</v>
      </c>
      <c r="F112" s="386">
        <v>44.000000000000007</v>
      </c>
      <c r="G112" s="386">
        <v>43</v>
      </c>
      <c r="H112" s="386">
        <v>46</v>
      </c>
      <c r="I112" s="386">
        <v>46</v>
      </c>
      <c r="J112" s="386">
        <v>50</v>
      </c>
      <c r="K112" s="386">
        <v>40</v>
      </c>
      <c r="L112" s="386">
        <v>36.000000000000007</v>
      </c>
      <c r="M112" s="386">
        <v>48</v>
      </c>
      <c r="N112" s="386">
        <v>44.000000000000007</v>
      </c>
      <c r="O112" s="386">
        <v>46</v>
      </c>
      <c r="P112" s="386">
        <v>41</v>
      </c>
      <c r="Q112" s="386">
        <v>29</v>
      </c>
      <c r="R112" s="386">
        <v>45.000000000000007</v>
      </c>
      <c r="S112" s="386">
        <v>41</v>
      </c>
      <c r="T112" s="386">
        <v>49</v>
      </c>
      <c r="U112" s="386">
        <v>36.000000000000007</v>
      </c>
      <c r="V112" s="386">
        <v>42</v>
      </c>
      <c r="W112" s="386">
        <v>33</v>
      </c>
      <c r="X112" s="386">
        <v>44.000000000000007</v>
      </c>
      <c r="Y112" s="386">
        <v>34</v>
      </c>
    </row>
    <row r="113" spans="1:25" ht="12.75" customHeight="1" x14ac:dyDescent="0.2">
      <c r="A113" s="386">
        <v>2015</v>
      </c>
      <c r="B113" s="391">
        <v>42112</v>
      </c>
      <c r="C113" s="386">
        <v>56</v>
      </c>
      <c r="D113" s="386">
        <v>58</v>
      </c>
      <c r="E113" s="386">
        <v>68</v>
      </c>
      <c r="F113" s="386">
        <v>64</v>
      </c>
      <c r="G113" s="386">
        <v>62</v>
      </c>
      <c r="H113" s="386">
        <v>57</v>
      </c>
      <c r="I113" s="386">
        <v>56</v>
      </c>
      <c r="J113" s="386">
        <v>65</v>
      </c>
      <c r="K113" s="386">
        <v>53.000000000000007</v>
      </c>
      <c r="L113" s="386">
        <v>57</v>
      </c>
      <c r="M113" s="386">
        <v>66</v>
      </c>
      <c r="N113" s="386">
        <v>61.000000000000007</v>
      </c>
      <c r="O113" s="386">
        <v>64</v>
      </c>
      <c r="P113" s="386">
        <v>62</v>
      </c>
      <c r="Q113" s="386">
        <v>43</v>
      </c>
      <c r="R113" s="386">
        <v>63</v>
      </c>
      <c r="S113" s="386">
        <v>62</v>
      </c>
      <c r="T113" s="386">
        <v>66</v>
      </c>
      <c r="U113" s="386">
        <v>56</v>
      </c>
      <c r="V113" s="386">
        <v>61.000000000000007</v>
      </c>
      <c r="W113" s="386">
        <v>54</v>
      </c>
      <c r="X113" s="386">
        <v>63</v>
      </c>
      <c r="Y113" s="386">
        <v>59.000000000000007</v>
      </c>
    </row>
    <row r="114" spans="1:25" ht="12.75" customHeight="1" x14ac:dyDescent="0.2">
      <c r="A114" s="386">
        <v>2015</v>
      </c>
      <c r="B114" s="391">
        <v>42113</v>
      </c>
      <c r="C114" s="386">
        <v>44.000000000000007</v>
      </c>
      <c r="D114" s="386">
        <v>43</v>
      </c>
      <c r="E114" s="386">
        <v>48</v>
      </c>
      <c r="F114" s="386">
        <v>44.000000000000007</v>
      </c>
      <c r="G114" s="386">
        <v>45.000000000000007</v>
      </c>
      <c r="H114" s="386">
        <v>43</v>
      </c>
      <c r="I114" s="386">
        <v>48</v>
      </c>
      <c r="J114" s="386">
        <v>47</v>
      </c>
      <c r="K114" s="386">
        <v>41</v>
      </c>
      <c r="L114" s="386">
        <v>44.000000000000007</v>
      </c>
      <c r="M114" s="386">
        <v>41</v>
      </c>
      <c r="N114" s="386">
        <v>43</v>
      </c>
      <c r="O114" s="386">
        <v>44.000000000000007</v>
      </c>
      <c r="P114" s="386">
        <v>44.000000000000007</v>
      </c>
      <c r="Q114" s="386">
        <v>28</v>
      </c>
      <c r="R114" s="386">
        <v>45.000000000000007</v>
      </c>
      <c r="S114" s="386">
        <v>44.000000000000007</v>
      </c>
      <c r="T114" s="386">
        <v>49</v>
      </c>
      <c r="U114" s="386">
        <v>42</v>
      </c>
      <c r="V114" s="386">
        <v>43</v>
      </c>
      <c r="W114" s="386">
        <v>37.000000000000007</v>
      </c>
      <c r="X114" s="386">
        <v>46</v>
      </c>
      <c r="Y114" s="386">
        <v>42</v>
      </c>
    </row>
    <row r="115" spans="1:25" ht="12.75" customHeight="1" x14ac:dyDescent="0.2">
      <c r="A115" s="386">
        <v>2015</v>
      </c>
      <c r="B115" s="391">
        <v>42114</v>
      </c>
      <c r="C115" s="386">
        <v>43</v>
      </c>
      <c r="D115" s="386">
        <v>43</v>
      </c>
      <c r="E115" s="386">
        <v>46</v>
      </c>
      <c r="F115" s="386">
        <v>45.000000000000007</v>
      </c>
      <c r="G115" s="386">
        <v>45.000000000000007</v>
      </c>
      <c r="H115" s="386">
        <v>43</v>
      </c>
      <c r="I115" s="386">
        <v>42</v>
      </c>
      <c r="J115" s="386">
        <v>48</v>
      </c>
      <c r="K115" s="386">
        <v>42</v>
      </c>
      <c r="L115" s="386">
        <v>40</v>
      </c>
      <c r="M115" s="386">
        <v>40</v>
      </c>
      <c r="N115" s="386">
        <v>41</v>
      </c>
      <c r="O115" s="386">
        <v>43</v>
      </c>
      <c r="P115" s="386">
        <v>34</v>
      </c>
      <c r="Q115" s="386">
        <v>28</v>
      </c>
      <c r="R115" s="386">
        <v>40</v>
      </c>
      <c r="S115" s="386">
        <v>36.000000000000007</v>
      </c>
      <c r="T115" s="386">
        <v>49</v>
      </c>
      <c r="U115" s="386">
        <v>39</v>
      </c>
      <c r="V115" s="386">
        <v>38</v>
      </c>
      <c r="W115" s="386">
        <v>37.000000000000007</v>
      </c>
      <c r="X115" s="386">
        <v>39</v>
      </c>
      <c r="Y115" s="386">
        <v>36.000000000000007</v>
      </c>
    </row>
    <row r="116" spans="1:25" ht="12.75" customHeight="1" x14ac:dyDescent="0.2">
      <c r="A116" s="386">
        <v>2015</v>
      </c>
      <c r="B116" s="391">
        <v>42115</v>
      </c>
      <c r="C116" s="386">
        <v>47</v>
      </c>
      <c r="D116" s="386">
        <v>44.000000000000007</v>
      </c>
      <c r="E116" s="386">
        <v>49</v>
      </c>
      <c r="F116" s="386">
        <v>46</v>
      </c>
      <c r="G116" s="386">
        <v>43</v>
      </c>
      <c r="H116" s="386">
        <v>48</v>
      </c>
      <c r="I116" s="386">
        <v>50</v>
      </c>
      <c r="J116" s="386">
        <v>47</v>
      </c>
      <c r="K116" s="386">
        <v>47</v>
      </c>
      <c r="L116" s="386">
        <v>36.000000000000007</v>
      </c>
      <c r="M116" s="386">
        <v>46</v>
      </c>
      <c r="N116" s="386">
        <v>44.000000000000007</v>
      </c>
      <c r="O116" s="386">
        <v>45.000000000000007</v>
      </c>
      <c r="P116" s="386">
        <v>45.000000000000007</v>
      </c>
      <c r="Q116" s="386">
        <v>35</v>
      </c>
      <c r="R116" s="386">
        <v>46</v>
      </c>
      <c r="S116" s="386">
        <v>39</v>
      </c>
      <c r="T116" s="386">
        <v>48</v>
      </c>
      <c r="U116" s="386">
        <v>42</v>
      </c>
      <c r="V116" s="386">
        <v>43</v>
      </c>
      <c r="W116" s="386">
        <v>38</v>
      </c>
      <c r="X116" s="386">
        <v>44.000000000000007</v>
      </c>
      <c r="Y116" s="386">
        <v>40</v>
      </c>
    </row>
    <row r="117" spans="1:25" ht="12.75" customHeight="1" x14ac:dyDescent="0.2">
      <c r="A117" s="386">
        <v>2015</v>
      </c>
      <c r="B117" s="391">
        <v>42116</v>
      </c>
      <c r="C117" s="386">
        <v>52.000000000000007</v>
      </c>
      <c r="D117" s="386">
        <v>47</v>
      </c>
      <c r="E117" s="386">
        <v>50</v>
      </c>
      <c r="F117" s="386">
        <v>47</v>
      </c>
      <c r="G117" s="386">
        <v>45.000000000000007</v>
      </c>
      <c r="H117" s="386">
        <v>46</v>
      </c>
      <c r="I117" s="386">
        <v>53.000000000000007</v>
      </c>
      <c r="J117" s="386">
        <v>48</v>
      </c>
      <c r="K117" s="386">
        <v>48</v>
      </c>
      <c r="L117" s="386">
        <v>43</v>
      </c>
      <c r="M117" s="386">
        <v>51.000000000000007</v>
      </c>
      <c r="N117" s="386">
        <v>48</v>
      </c>
      <c r="O117" s="386">
        <v>48</v>
      </c>
      <c r="P117" s="386">
        <v>48</v>
      </c>
      <c r="Q117" s="386">
        <v>38</v>
      </c>
      <c r="R117" s="386">
        <v>48</v>
      </c>
      <c r="S117" s="386" t="s">
        <v>78</v>
      </c>
      <c r="T117" s="386">
        <v>48</v>
      </c>
      <c r="U117" s="386">
        <v>44.000000000000007</v>
      </c>
      <c r="V117" s="386">
        <v>43</v>
      </c>
      <c r="W117" s="386">
        <v>38</v>
      </c>
      <c r="X117" s="386">
        <v>45.000000000000007</v>
      </c>
      <c r="Y117" s="386">
        <v>43</v>
      </c>
    </row>
    <row r="118" spans="1:25" ht="12.75" customHeight="1" x14ac:dyDescent="0.2">
      <c r="A118" s="386">
        <v>2015</v>
      </c>
      <c r="B118" s="391">
        <v>42117</v>
      </c>
      <c r="C118" s="386">
        <v>43</v>
      </c>
      <c r="D118" s="386">
        <v>40</v>
      </c>
      <c r="E118" s="386">
        <v>38</v>
      </c>
      <c r="F118" s="386">
        <v>40</v>
      </c>
      <c r="G118" s="386">
        <v>35</v>
      </c>
      <c r="H118" s="386">
        <v>45.000000000000007</v>
      </c>
      <c r="I118" s="386">
        <v>45.000000000000007</v>
      </c>
      <c r="J118" s="386">
        <v>40</v>
      </c>
      <c r="K118" s="386">
        <v>40</v>
      </c>
      <c r="L118" s="386">
        <v>33</v>
      </c>
      <c r="M118" s="386">
        <v>40</v>
      </c>
      <c r="N118" s="386">
        <v>38</v>
      </c>
      <c r="O118" s="386">
        <v>38</v>
      </c>
      <c r="P118" s="386">
        <v>37.000000000000007</v>
      </c>
      <c r="Q118" s="386">
        <v>30</v>
      </c>
      <c r="R118" s="386">
        <v>38</v>
      </c>
      <c r="S118" s="386" t="s">
        <v>78</v>
      </c>
      <c r="T118" s="386">
        <v>40</v>
      </c>
      <c r="U118" s="386">
        <v>35</v>
      </c>
      <c r="V118" s="386">
        <v>34</v>
      </c>
      <c r="W118" s="386">
        <v>31</v>
      </c>
      <c r="X118" s="386">
        <v>36.000000000000007</v>
      </c>
      <c r="Y118" s="386">
        <v>32</v>
      </c>
    </row>
    <row r="119" spans="1:25" ht="12.75" customHeight="1" x14ac:dyDescent="0.2">
      <c r="A119" s="386">
        <v>2015</v>
      </c>
      <c r="B119" s="391">
        <v>42118</v>
      </c>
      <c r="C119" s="386">
        <v>49</v>
      </c>
      <c r="D119" s="386">
        <v>47</v>
      </c>
      <c r="E119" s="386">
        <v>51.000000000000007</v>
      </c>
      <c r="F119" s="386">
        <v>49</v>
      </c>
      <c r="G119" s="386">
        <v>45.000000000000007</v>
      </c>
      <c r="H119" s="386">
        <v>48</v>
      </c>
      <c r="I119" s="386">
        <v>49</v>
      </c>
      <c r="J119" s="386">
        <v>49</v>
      </c>
      <c r="K119" s="386">
        <v>47</v>
      </c>
      <c r="L119" s="386">
        <v>46</v>
      </c>
      <c r="M119" s="386">
        <v>48</v>
      </c>
      <c r="N119" s="386">
        <v>44.000000000000007</v>
      </c>
      <c r="O119" s="386">
        <v>47</v>
      </c>
      <c r="P119" s="386">
        <v>47</v>
      </c>
      <c r="Q119" s="386">
        <v>50</v>
      </c>
      <c r="R119" s="386">
        <v>49</v>
      </c>
      <c r="S119" s="386">
        <v>47</v>
      </c>
      <c r="T119" s="386">
        <v>50</v>
      </c>
      <c r="U119" s="386">
        <v>45.000000000000007</v>
      </c>
      <c r="V119" s="386">
        <v>46</v>
      </c>
      <c r="W119" s="386">
        <v>41</v>
      </c>
      <c r="X119" s="386">
        <v>48</v>
      </c>
      <c r="Y119" s="386">
        <v>43</v>
      </c>
    </row>
    <row r="120" spans="1:25" ht="12.75" customHeight="1" x14ac:dyDescent="0.2">
      <c r="A120" s="386">
        <v>2015</v>
      </c>
      <c r="B120" s="391">
        <v>42119</v>
      </c>
      <c r="C120" s="386">
        <v>43</v>
      </c>
      <c r="D120" s="386">
        <v>42</v>
      </c>
      <c r="E120" s="386">
        <v>45.000000000000007</v>
      </c>
      <c r="F120" s="386">
        <v>44.000000000000007</v>
      </c>
      <c r="G120" s="386">
        <v>42</v>
      </c>
      <c r="H120" s="386">
        <v>43</v>
      </c>
      <c r="I120" s="386">
        <v>45.000000000000007</v>
      </c>
      <c r="J120" s="386">
        <v>45.000000000000007</v>
      </c>
      <c r="K120" s="386">
        <v>43</v>
      </c>
      <c r="L120" s="386">
        <v>42</v>
      </c>
      <c r="M120" s="386">
        <v>44.000000000000007</v>
      </c>
      <c r="N120" s="386">
        <v>42</v>
      </c>
      <c r="O120" s="386">
        <v>44.000000000000007</v>
      </c>
      <c r="P120" s="386">
        <v>43</v>
      </c>
      <c r="Q120" s="386">
        <v>45.000000000000007</v>
      </c>
      <c r="R120" s="386">
        <v>44.000000000000007</v>
      </c>
      <c r="S120" s="386">
        <v>43</v>
      </c>
      <c r="T120" s="386">
        <v>45.000000000000007</v>
      </c>
      <c r="U120" s="386">
        <v>41</v>
      </c>
      <c r="V120" s="386">
        <v>43</v>
      </c>
      <c r="W120" s="386">
        <v>38</v>
      </c>
      <c r="X120" s="386">
        <v>44.000000000000007</v>
      </c>
      <c r="Y120" s="386">
        <v>41</v>
      </c>
    </row>
    <row r="121" spans="1:25" ht="12.75" customHeight="1" x14ac:dyDescent="0.2">
      <c r="A121" s="386">
        <v>2015</v>
      </c>
      <c r="B121" s="391">
        <v>42120</v>
      </c>
      <c r="C121" s="386">
        <v>47</v>
      </c>
      <c r="D121" s="386">
        <v>46</v>
      </c>
      <c r="E121" s="386">
        <v>52.000000000000007</v>
      </c>
      <c r="F121" s="386">
        <v>45.000000000000007</v>
      </c>
      <c r="G121" s="386">
        <v>46</v>
      </c>
      <c r="H121" s="386">
        <v>51.000000000000007</v>
      </c>
      <c r="I121" s="386">
        <v>47</v>
      </c>
      <c r="J121" s="386">
        <v>48</v>
      </c>
      <c r="K121" s="386">
        <v>42</v>
      </c>
      <c r="L121" s="386">
        <v>46</v>
      </c>
      <c r="M121" s="386">
        <v>44.000000000000007</v>
      </c>
      <c r="N121" s="386">
        <v>42</v>
      </c>
      <c r="O121" s="386">
        <v>46</v>
      </c>
      <c r="P121" s="386">
        <v>43</v>
      </c>
      <c r="Q121" s="386">
        <v>46</v>
      </c>
      <c r="R121" s="386">
        <v>45.000000000000007</v>
      </c>
      <c r="S121" s="386">
        <v>44.000000000000007</v>
      </c>
      <c r="T121" s="386">
        <v>49</v>
      </c>
      <c r="U121" s="386">
        <v>45.000000000000007</v>
      </c>
      <c r="V121" s="386">
        <v>44.000000000000007</v>
      </c>
      <c r="W121" s="386">
        <v>40</v>
      </c>
      <c r="X121" s="386">
        <v>46</v>
      </c>
      <c r="Y121" s="386">
        <v>43</v>
      </c>
    </row>
    <row r="122" spans="1:25" ht="12.75" customHeight="1" x14ac:dyDescent="0.2">
      <c r="A122" s="386">
        <v>2015</v>
      </c>
      <c r="B122" s="391">
        <v>42121</v>
      </c>
      <c r="C122" s="386">
        <v>47</v>
      </c>
      <c r="D122" s="386">
        <v>43</v>
      </c>
      <c r="E122" s="386">
        <v>44.000000000000007</v>
      </c>
      <c r="F122" s="386">
        <v>42</v>
      </c>
      <c r="G122" s="386">
        <v>37.000000000000007</v>
      </c>
      <c r="H122" s="386">
        <v>47</v>
      </c>
      <c r="I122" s="386">
        <v>47</v>
      </c>
      <c r="J122" s="386">
        <v>44.000000000000007</v>
      </c>
      <c r="K122" s="386">
        <v>42</v>
      </c>
      <c r="L122" s="386">
        <v>38</v>
      </c>
      <c r="M122" s="386">
        <v>41</v>
      </c>
      <c r="N122" s="386">
        <v>39</v>
      </c>
      <c r="O122" s="386">
        <v>39</v>
      </c>
      <c r="P122" s="386">
        <v>37.000000000000007</v>
      </c>
      <c r="Q122" s="386">
        <v>41</v>
      </c>
      <c r="R122" s="386">
        <v>39</v>
      </c>
      <c r="S122" s="386">
        <v>39</v>
      </c>
      <c r="T122" s="386">
        <v>44.000000000000007</v>
      </c>
      <c r="U122" s="386">
        <v>37.000000000000007</v>
      </c>
      <c r="V122" s="386">
        <v>38</v>
      </c>
      <c r="W122" s="386">
        <v>34</v>
      </c>
      <c r="X122" s="386">
        <v>40</v>
      </c>
      <c r="Y122" s="386">
        <v>32</v>
      </c>
    </row>
    <row r="123" spans="1:25" ht="12.75" customHeight="1" x14ac:dyDescent="0.2">
      <c r="A123" s="386">
        <v>2015</v>
      </c>
      <c r="B123" s="391">
        <v>42122</v>
      </c>
      <c r="C123" s="386">
        <v>47</v>
      </c>
      <c r="D123" s="386">
        <v>46</v>
      </c>
      <c r="E123" s="386">
        <v>52.000000000000007</v>
      </c>
      <c r="F123" s="386">
        <v>49</v>
      </c>
      <c r="G123" s="386">
        <v>43</v>
      </c>
      <c r="H123" s="386">
        <v>48</v>
      </c>
      <c r="I123" s="386">
        <v>49</v>
      </c>
      <c r="J123" s="386">
        <v>48</v>
      </c>
      <c r="K123" s="386">
        <v>42</v>
      </c>
      <c r="L123" s="386">
        <v>46</v>
      </c>
      <c r="M123" s="386">
        <v>49</v>
      </c>
      <c r="N123" s="386">
        <v>45.000000000000007</v>
      </c>
      <c r="O123" s="386">
        <v>46</v>
      </c>
      <c r="P123" s="386">
        <v>45.000000000000007</v>
      </c>
      <c r="Q123" s="386">
        <v>50</v>
      </c>
      <c r="R123" s="386">
        <v>48</v>
      </c>
      <c r="S123" s="386">
        <v>47</v>
      </c>
      <c r="T123" s="386">
        <v>49</v>
      </c>
      <c r="U123" s="386">
        <v>46</v>
      </c>
      <c r="V123" s="386">
        <v>45.000000000000007</v>
      </c>
      <c r="W123" s="386">
        <v>40</v>
      </c>
      <c r="X123" s="386">
        <v>48</v>
      </c>
      <c r="Y123" s="386">
        <v>41</v>
      </c>
    </row>
    <row r="124" spans="1:25" ht="12.75" customHeight="1" x14ac:dyDescent="0.2">
      <c r="A124" s="386">
        <v>2015</v>
      </c>
      <c r="B124" s="391">
        <v>42123</v>
      </c>
      <c r="C124" s="386">
        <v>51.000000000000007</v>
      </c>
      <c r="D124" s="386">
        <v>52.000000000000007</v>
      </c>
      <c r="E124" s="386">
        <v>59.000000000000007</v>
      </c>
      <c r="F124" s="386">
        <v>55</v>
      </c>
      <c r="G124" s="386">
        <v>50</v>
      </c>
      <c r="H124" s="386">
        <v>54</v>
      </c>
      <c r="I124" s="386">
        <v>50</v>
      </c>
      <c r="J124" s="386">
        <v>56</v>
      </c>
      <c r="K124" s="386">
        <v>48</v>
      </c>
      <c r="L124" s="386">
        <v>51.000000000000007</v>
      </c>
      <c r="M124" s="386">
        <v>54</v>
      </c>
      <c r="N124" s="386">
        <v>49</v>
      </c>
      <c r="O124" s="386">
        <v>53.000000000000007</v>
      </c>
      <c r="P124" s="386">
        <v>51.000000000000007</v>
      </c>
      <c r="Q124" s="386">
        <v>56</v>
      </c>
      <c r="R124" s="386">
        <v>54</v>
      </c>
      <c r="S124" s="386">
        <v>52.000000000000007</v>
      </c>
      <c r="T124" s="386">
        <v>57</v>
      </c>
      <c r="U124" s="386">
        <v>50</v>
      </c>
      <c r="V124" s="386">
        <v>50</v>
      </c>
      <c r="W124" s="386">
        <v>45.000000000000007</v>
      </c>
      <c r="X124" s="386">
        <v>53.000000000000007</v>
      </c>
      <c r="Y124" s="386">
        <v>47</v>
      </c>
    </row>
    <row r="125" spans="1:25" ht="12.75" customHeight="1" x14ac:dyDescent="0.2">
      <c r="A125" s="386">
        <v>2015</v>
      </c>
      <c r="B125" s="391">
        <v>42124</v>
      </c>
      <c r="C125" s="386">
        <v>51.000000000000007</v>
      </c>
      <c r="D125" s="386">
        <v>45.000000000000007</v>
      </c>
      <c r="E125" s="386">
        <v>47</v>
      </c>
      <c r="F125" s="386">
        <v>40</v>
      </c>
      <c r="G125" s="386">
        <v>42</v>
      </c>
      <c r="H125" s="386">
        <v>53.000000000000007</v>
      </c>
      <c r="I125" s="386">
        <v>45.000000000000007</v>
      </c>
      <c r="J125" s="386">
        <v>49</v>
      </c>
      <c r="K125" s="386">
        <v>40</v>
      </c>
      <c r="L125" s="386">
        <v>42</v>
      </c>
      <c r="M125" s="386">
        <v>46</v>
      </c>
      <c r="N125" s="386">
        <v>41</v>
      </c>
      <c r="O125" s="386">
        <v>45.000000000000007</v>
      </c>
      <c r="P125" s="386">
        <v>39</v>
      </c>
      <c r="Q125" s="386">
        <v>43</v>
      </c>
      <c r="R125" s="386">
        <v>42</v>
      </c>
      <c r="S125" s="386">
        <v>41</v>
      </c>
      <c r="T125" s="386">
        <v>49</v>
      </c>
      <c r="U125" s="386">
        <v>36.000000000000007</v>
      </c>
      <c r="V125" s="386">
        <v>40</v>
      </c>
      <c r="W125" s="386">
        <v>35</v>
      </c>
      <c r="X125" s="386">
        <v>43</v>
      </c>
      <c r="Y125" s="386">
        <v>38</v>
      </c>
    </row>
    <row r="126" spans="1:25" ht="12.75" customHeight="1" x14ac:dyDescent="0.2">
      <c r="A126" s="386">
        <v>2015</v>
      </c>
      <c r="B126" s="391">
        <v>42125</v>
      </c>
      <c r="C126" s="386">
        <v>39</v>
      </c>
      <c r="D126" s="386">
        <v>37.000000000000007</v>
      </c>
      <c r="E126" s="386">
        <v>39</v>
      </c>
      <c r="F126" s="386">
        <v>37.000000000000007</v>
      </c>
      <c r="G126" s="386">
        <v>36.000000000000007</v>
      </c>
      <c r="H126" s="386">
        <v>38</v>
      </c>
      <c r="I126" s="386">
        <v>39</v>
      </c>
      <c r="J126" s="386">
        <v>32</v>
      </c>
      <c r="K126" s="386">
        <v>39</v>
      </c>
      <c r="L126" s="386">
        <v>38</v>
      </c>
      <c r="M126" s="386">
        <v>40</v>
      </c>
      <c r="N126" s="386">
        <v>37.000000000000007</v>
      </c>
      <c r="O126" s="386">
        <v>40</v>
      </c>
      <c r="P126" s="386">
        <v>38</v>
      </c>
      <c r="Q126" s="386">
        <v>42</v>
      </c>
      <c r="R126" s="386">
        <v>37.000000000000007</v>
      </c>
      <c r="S126" s="386">
        <v>39</v>
      </c>
      <c r="T126" s="386">
        <v>37.000000000000007</v>
      </c>
      <c r="U126" s="386">
        <v>37.000000000000007</v>
      </c>
      <c r="V126" s="386">
        <v>34</v>
      </c>
      <c r="W126" s="386">
        <v>35</v>
      </c>
      <c r="X126" s="386">
        <v>39</v>
      </c>
      <c r="Y126" s="386">
        <v>35</v>
      </c>
    </row>
    <row r="127" spans="1:25" ht="12.75" customHeight="1" x14ac:dyDescent="0.2">
      <c r="A127" s="386">
        <v>2015</v>
      </c>
      <c r="B127" s="391">
        <v>42126</v>
      </c>
      <c r="C127" s="386">
        <v>49</v>
      </c>
      <c r="D127" s="386">
        <v>47</v>
      </c>
      <c r="E127" s="386">
        <v>51.000000000000007</v>
      </c>
      <c r="F127" s="386">
        <v>51.000000000000007</v>
      </c>
      <c r="G127" s="386">
        <v>51.000000000000007</v>
      </c>
      <c r="H127" s="386">
        <v>50</v>
      </c>
      <c r="I127" s="386">
        <v>48</v>
      </c>
      <c r="J127" s="386">
        <v>50</v>
      </c>
      <c r="K127" s="386">
        <v>43</v>
      </c>
      <c r="L127" s="386">
        <v>50</v>
      </c>
      <c r="M127" s="386">
        <v>49</v>
      </c>
      <c r="N127" s="386">
        <v>46</v>
      </c>
      <c r="O127" s="386">
        <v>52.000000000000007</v>
      </c>
      <c r="P127" s="386">
        <v>47</v>
      </c>
      <c r="Q127" s="386">
        <v>48</v>
      </c>
      <c r="R127" s="386">
        <v>48</v>
      </c>
      <c r="S127" s="386">
        <v>49</v>
      </c>
      <c r="T127" s="386">
        <v>50</v>
      </c>
      <c r="U127" s="386">
        <v>47</v>
      </c>
      <c r="V127" s="386">
        <v>45.000000000000007</v>
      </c>
      <c r="W127" s="386">
        <v>42</v>
      </c>
      <c r="X127" s="386">
        <v>50</v>
      </c>
      <c r="Y127" s="386">
        <v>47</v>
      </c>
    </row>
    <row r="128" spans="1:25" ht="12.75" customHeight="1" x14ac:dyDescent="0.2">
      <c r="A128" s="386">
        <v>2015</v>
      </c>
      <c r="B128" s="391">
        <v>42127</v>
      </c>
      <c r="C128" s="386">
        <v>56</v>
      </c>
      <c r="D128" s="386">
        <v>57</v>
      </c>
      <c r="E128" s="386">
        <v>65</v>
      </c>
      <c r="F128" s="386">
        <v>60</v>
      </c>
      <c r="G128" s="386">
        <v>60</v>
      </c>
      <c r="H128" s="386">
        <v>60</v>
      </c>
      <c r="I128" s="386">
        <v>54</v>
      </c>
      <c r="J128" s="386">
        <v>64</v>
      </c>
      <c r="K128" s="386">
        <v>48</v>
      </c>
      <c r="L128" s="386">
        <v>57</v>
      </c>
      <c r="M128" s="386">
        <v>57</v>
      </c>
      <c r="N128" s="386">
        <v>56</v>
      </c>
      <c r="O128" s="386">
        <v>59.000000000000007</v>
      </c>
      <c r="P128" s="386">
        <v>54</v>
      </c>
      <c r="Q128" s="386">
        <v>54</v>
      </c>
      <c r="R128" s="386">
        <v>56</v>
      </c>
      <c r="S128" s="386">
        <v>54</v>
      </c>
      <c r="T128" s="386">
        <v>64</v>
      </c>
      <c r="U128" s="386">
        <v>56</v>
      </c>
      <c r="V128" s="386">
        <v>55</v>
      </c>
      <c r="W128" s="386">
        <v>51.000000000000007</v>
      </c>
      <c r="X128" s="386">
        <v>57</v>
      </c>
      <c r="Y128" s="386">
        <v>55</v>
      </c>
    </row>
    <row r="129" spans="1:25" ht="12.75" customHeight="1" x14ac:dyDescent="0.2">
      <c r="A129" s="386">
        <v>2015</v>
      </c>
      <c r="B129" s="391">
        <v>42128</v>
      </c>
      <c r="C129" s="386">
        <v>62</v>
      </c>
      <c r="D129" s="386">
        <v>60</v>
      </c>
      <c r="E129" s="386">
        <v>67</v>
      </c>
      <c r="F129" s="386">
        <v>61.000000000000007</v>
      </c>
      <c r="G129" s="386">
        <v>61.000000000000007</v>
      </c>
      <c r="H129" s="386">
        <v>61.000000000000007</v>
      </c>
      <c r="I129" s="386">
        <v>63</v>
      </c>
      <c r="J129" s="386">
        <v>65</v>
      </c>
      <c r="K129" s="386">
        <v>57</v>
      </c>
      <c r="L129" s="386">
        <v>61.000000000000007</v>
      </c>
      <c r="M129" s="386">
        <v>65</v>
      </c>
      <c r="N129" s="386">
        <v>61.000000000000007</v>
      </c>
      <c r="O129" s="386">
        <v>62</v>
      </c>
      <c r="P129" s="386">
        <v>65</v>
      </c>
      <c r="Q129" s="386">
        <v>67</v>
      </c>
      <c r="R129" s="386">
        <v>68</v>
      </c>
      <c r="S129" s="386">
        <v>64</v>
      </c>
      <c r="T129" s="386">
        <v>67</v>
      </c>
      <c r="U129" s="386">
        <v>58</v>
      </c>
      <c r="V129" s="386">
        <v>62</v>
      </c>
      <c r="W129" s="386">
        <v>52.000000000000007</v>
      </c>
      <c r="X129" s="386">
        <v>64</v>
      </c>
      <c r="Y129" s="386">
        <v>59.000000000000007</v>
      </c>
    </row>
    <row r="130" spans="1:25" ht="12.75" customHeight="1" x14ac:dyDescent="0.2">
      <c r="A130" s="386">
        <v>2015</v>
      </c>
      <c r="B130" s="391">
        <v>42129</v>
      </c>
      <c r="C130" s="386">
        <v>66</v>
      </c>
      <c r="D130" s="386">
        <v>62</v>
      </c>
      <c r="E130" s="386">
        <v>69</v>
      </c>
      <c r="F130" s="386" t="s">
        <v>78</v>
      </c>
      <c r="G130" s="386">
        <v>60</v>
      </c>
      <c r="H130" s="386">
        <v>62</v>
      </c>
      <c r="I130" s="386">
        <v>59.000000000000007</v>
      </c>
      <c r="J130" s="386">
        <v>64</v>
      </c>
      <c r="K130" s="386">
        <v>55</v>
      </c>
      <c r="L130" s="386">
        <v>66</v>
      </c>
      <c r="M130" s="386">
        <v>69</v>
      </c>
      <c r="N130" s="386">
        <v>63</v>
      </c>
      <c r="O130" s="386">
        <v>66</v>
      </c>
      <c r="P130" s="386">
        <v>64</v>
      </c>
      <c r="Q130" s="386">
        <v>77</v>
      </c>
      <c r="R130" s="386">
        <v>68</v>
      </c>
      <c r="S130" s="386">
        <v>67</v>
      </c>
      <c r="T130" s="386">
        <v>67</v>
      </c>
      <c r="U130" s="386">
        <v>61.000000000000007</v>
      </c>
      <c r="V130" s="386">
        <v>63</v>
      </c>
      <c r="W130" s="386">
        <v>53.000000000000007</v>
      </c>
      <c r="X130" s="386">
        <v>66</v>
      </c>
      <c r="Y130" s="386">
        <v>57</v>
      </c>
    </row>
    <row r="131" spans="1:25" ht="12.75" customHeight="1" x14ac:dyDescent="0.2">
      <c r="A131" s="386">
        <v>2015</v>
      </c>
      <c r="B131" s="391">
        <v>42130</v>
      </c>
      <c r="C131" s="386">
        <v>68</v>
      </c>
      <c r="D131" s="386">
        <v>61.000000000000007</v>
      </c>
      <c r="E131" s="386">
        <v>53.000000000000007</v>
      </c>
      <c r="F131" s="386">
        <v>50</v>
      </c>
      <c r="G131" s="386">
        <v>52.000000000000007</v>
      </c>
      <c r="H131" s="386">
        <v>68</v>
      </c>
      <c r="I131" s="386">
        <v>63</v>
      </c>
      <c r="J131" s="386">
        <v>59.000000000000007</v>
      </c>
      <c r="K131" s="386">
        <v>56</v>
      </c>
      <c r="L131" s="386">
        <v>54</v>
      </c>
      <c r="M131" s="386">
        <v>57</v>
      </c>
      <c r="N131" s="386">
        <v>59.000000000000007</v>
      </c>
      <c r="O131" s="386">
        <v>56</v>
      </c>
      <c r="P131" s="386">
        <v>45.000000000000007</v>
      </c>
      <c r="Q131" s="386">
        <v>57</v>
      </c>
      <c r="R131" s="386">
        <v>47</v>
      </c>
      <c r="S131" s="386">
        <v>50</v>
      </c>
      <c r="T131" s="386">
        <v>56</v>
      </c>
      <c r="U131" s="386">
        <v>48</v>
      </c>
      <c r="V131" s="386">
        <v>42</v>
      </c>
      <c r="W131" s="386">
        <v>45.000000000000007</v>
      </c>
      <c r="X131" s="386">
        <v>51.000000000000007</v>
      </c>
      <c r="Y131" s="386">
        <v>45.000000000000007</v>
      </c>
    </row>
    <row r="132" spans="1:25" ht="12.75" customHeight="1" x14ac:dyDescent="0.2">
      <c r="A132" s="386">
        <v>2015</v>
      </c>
      <c r="B132" s="391">
        <v>42131</v>
      </c>
      <c r="C132" s="386">
        <v>61.000000000000007</v>
      </c>
      <c r="D132" s="386">
        <v>57</v>
      </c>
      <c r="E132" s="386">
        <v>68</v>
      </c>
      <c r="F132" s="386">
        <v>61.000000000000007</v>
      </c>
      <c r="G132" s="386">
        <v>63</v>
      </c>
      <c r="H132" s="386">
        <v>61.000000000000007</v>
      </c>
      <c r="I132" s="386">
        <v>51.000000000000007</v>
      </c>
      <c r="J132" s="386">
        <v>66</v>
      </c>
      <c r="K132" s="386">
        <v>53.000000000000007</v>
      </c>
      <c r="L132" s="386">
        <v>65</v>
      </c>
      <c r="M132" s="386">
        <v>59.000000000000007</v>
      </c>
      <c r="N132" s="386">
        <v>59.000000000000007</v>
      </c>
      <c r="O132" s="386">
        <v>65</v>
      </c>
      <c r="P132" s="386">
        <v>63</v>
      </c>
      <c r="Q132" s="386">
        <v>63</v>
      </c>
      <c r="R132" s="386">
        <v>69</v>
      </c>
      <c r="S132" s="386">
        <v>64</v>
      </c>
      <c r="T132" s="386">
        <v>68</v>
      </c>
      <c r="U132" s="386">
        <v>58</v>
      </c>
      <c r="V132" s="386">
        <v>68</v>
      </c>
      <c r="W132" s="386">
        <v>56</v>
      </c>
      <c r="X132" s="386">
        <v>70</v>
      </c>
      <c r="Y132" s="386">
        <v>67</v>
      </c>
    </row>
    <row r="133" spans="1:25" ht="12.75" customHeight="1" x14ac:dyDescent="0.2">
      <c r="A133" s="386">
        <v>2015</v>
      </c>
      <c r="B133" s="391">
        <v>42132</v>
      </c>
      <c r="C133" s="386">
        <v>62</v>
      </c>
      <c r="D133" s="386">
        <v>57</v>
      </c>
      <c r="E133" s="386">
        <v>69</v>
      </c>
      <c r="F133" s="386">
        <v>60</v>
      </c>
      <c r="G133" s="386">
        <v>62</v>
      </c>
      <c r="H133" s="386">
        <v>59.000000000000007</v>
      </c>
      <c r="I133" s="386">
        <v>54</v>
      </c>
      <c r="J133" s="386">
        <v>65</v>
      </c>
      <c r="K133" s="386">
        <v>54</v>
      </c>
      <c r="L133" s="386">
        <v>65</v>
      </c>
      <c r="M133" s="386">
        <v>67</v>
      </c>
      <c r="N133" s="386">
        <v>58</v>
      </c>
      <c r="O133" s="386">
        <v>65</v>
      </c>
      <c r="P133" s="386">
        <v>72.000000000000014</v>
      </c>
      <c r="Q133" s="386">
        <v>70</v>
      </c>
      <c r="R133" s="386">
        <v>81</v>
      </c>
      <c r="S133" s="386">
        <v>72.000000000000014</v>
      </c>
      <c r="T133" s="386">
        <v>66</v>
      </c>
      <c r="U133" s="386">
        <v>50</v>
      </c>
      <c r="V133" s="386">
        <v>64</v>
      </c>
      <c r="W133" s="386">
        <v>54</v>
      </c>
      <c r="X133" s="386">
        <v>73.000000000000014</v>
      </c>
      <c r="Y133" s="386">
        <v>63</v>
      </c>
    </row>
    <row r="134" spans="1:25" ht="12.75" customHeight="1" x14ac:dyDescent="0.2">
      <c r="A134" s="386">
        <v>2015</v>
      </c>
      <c r="B134" s="391">
        <v>42133</v>
      </c>
      <c r="C134" s="386">
        <v>31</v>
      </c>
      <c r="D134" s="386">
        <v>30</v>
      </c>
      <c r="E134" s="386">
        <v>29</v>
      </c>
      <c r="F134" s="386">
        <v>26.000000000000004</v>
      </c>
      <c r="G134" s="386">
        <v>28</v>
      </c>
      <c r="H134" s="386">
        <v>34</v>
      </c>
      <c r="I134" s="386">
        <v>31</v>
      </c>
      <c r="J134" s="386">
        <v>35</v>
      </c>
      <c r="K134" s="386">
        <v>35</v>
      </c>
      <c r="L134" s="386">
        <v>32</v>
      </c>
      <c r="M134" s="386" t="s">
        <v>78</v>
      </c>
      <c r="N134" s="386">
        <v>31</v>
      </c>
      <c r="O134" s="386">
        <v>30</v>
      </c>
      <c r="P134" s="386">
        <v>31</v>
      </c>
      <c r="Q134" s="386">
        <v>37.000000000000007</v>
      </c>
      <c r="R134" s="386">
        <v>34</v>
      </c>
      <c r="S134" s="386">
        <v>32</v>
      </c>
      <c r="T134" s="386">
        <v>34</v>
      </c>
      <c r="U134" s="386">
        <v>26.000000000000004</v>
      </c>
      <c r="V134" s="386">
        <v>31</v>
      </c>
      <c r="W134" s="386">
        <v>25</v>
      </c>
      <c r="X134" s="386">
        <v>35</v>
      </c>
      <c r="Y134" s="386">
        <v>30</v>
      </c>
    </row>
    <row r="135" spans="1:25" ht="12.75" customHeight="1" x14ac:dyDescent="0.2">
      <c r="A135" s="386">
        <v>2015</v>
      </c>
      <c r="B135" s="391">
        <v>42134</v>
      </c>
      <c r="C135" s="386">
        <v>30</v>
      </c>
      <c r="D135" s="386">
        <v>23</v>
      </c>
      <c r="E135" s="386">
        <v>26.000000000000004</v>
      </c>
      <c r="F135" s="386">
        <v>26.000000000000004</v>
      </c>
      <c r="G135" s="386">
        <v>29</v>
      </c>
      <c r="H135" s="386">
        <v>33</v>
      </c>
      <c r="I135" s="386">
        <v>27</v>
      </c>
      <c r="J135" s="386">
        <v>33</v>
      </c>
      <c r="K135" s="386">
        <v>23</v>
      </c>
      <c r="L135" s="386">
        <v>26.000000000000004</v>
      </c>
      <c r="M135" s="386" t="s">
        <v>78</v>
      </c>
      <c r="N135" s="386">
        <v>26.000000000000004</v>
      </c>
      <c r="O135" s="386">
        <v>27</v>
      </c>
      <c r="P135" s="386">
        <v>29</v>
      </c>
      <c r="Q135" s="386">
        <v>27</v>
      </c>
      <c r="R135" s="386">
        <v>32</v>
      </c>
      <c r="S135" s="386">
        <v>27</v>
      </c>
      <c r="T135" s="386">
        <v>32</v>
      </c>
      <c r="U135" s="386">
        <v>22.000000000000004</v>
      </c>
      <c r="V135" s="386">
        <v>27</v>
      </c>
      <c r="W135" s="386">
        <v>20</v>
      </c>
      <c r="X135" s="386">
        <v>29</v>
      </c>
      <c r="Y135" s="386">
        <v>26.000000000000004</v>
      </c>
    </row>
    <row r="136" spans="1:25" ht="12.75" customHeight="1" x14ac:dyDescent="0.2">
      <c r="A136" s="386">
        <v>2015</v>
      </c>
      <c r="B136" s="391">
        <v>42135</v>
      </c>
      <c r="C136" s="386">
        <v>32</v>
      </c>
      <c r="D136" s="386">
        <v>22.000000000000004</v>
      </c>
      <c r="E136" s="386">
        <v>22.000000000000004</v>
      </c>
      <c r="F136" s="386">
        <v>21</v>
      </c>
      <c r="G136" s="386">
        <v>24</v>
      </c>
      <c r="H136" s="386">
        <v>35</v>
      </c>
      <c r="I136" s="386">
        <v>28</v>
      </c>
      <c r="J136" s="386">
        <v>25</v>
      </c>
      <c r="K136" s="386">
        <v>23</v>
      </c>
      <c r="L136" s="386">
        <v>30</v>
      </c>
      <c r="M136" s="386">
        <v>29</v>
      </c>
      <c r="N136" s="386">
        <v>28</v>
      </c>
      <c r="O136" s="386">
        <v>30</v>
      </c>
      <c r="P136" s="386">
        <v>28</v>
      </c>
      <c r="Q136" s="386">
        <v>26.000000000000004</v>
      </c>
      <c r="R136" s="386">
        <v>31</v>
      </c>
      <c r="S136" s="386">
        <v>25</v>
      </c>
      <c r="T136" s="386">
        <v>26.000000000000004</v>
      </c>
      <c r="U136" s="386">
        <v>26.000000000000004</v>
      </c>
      <c r="V136" s="386">
        <v>27</v>
      </c>
      <c r="W136" s="386">
        <v>25</v>
      </c>
      <c r="X136" s="386">
        <v>30</v>
      </c>
      <c r="Y136" s="386">
        <v>30</v>
      </c>
    </row>
    <row r="137" spans="1:25" ht="12.75" customHeight="1" x14ac:dyDescent="0.2">
      <c r="A137" s="386">
        <v>2015</v>
      </c>
      <c r="B137" s="391">
        <v>42136</v>
      </c>
      <c r="C137" s="386">
        <v>53.000000000000007</v>
      </c>
      <c r="D137" s="386">
        <v>53.000000000000007</v>
      </c>
      <c r="E137" s="386">
        <v>58</v>
      </c>
      <c r="F137" s="386">
        <v>56</v>
      </c>
      <c r="G137" s="386">
        <v>53.000000000000007</v>
      </c>
      <c r="H137" s="386">
        <v>51.000000000000007</v>
      </c>
      <c r="I137" s="386">
        <v>51.000000000000007</v>
      </c>
      <c r="J137" s="386">
        <v>56</v>
      </c>
      <c r="K137" s="386">
        <v>49</v>
      </c>
      <c r="L137" s="386">
        <v>49</v>
      </c>
      <c r="M137" s="386">
        <v>61.000000000000007</v>
      </c>
      <c r="N137" s="386">
        <v>60</v>
      </c>
      <c r="O137" s="386">
        <v>58</v>
      </c>
      <c r="P137" s="386">
        <v>59.000000000000007</v>
      </c>
      <c r="Q137" s="386">
        <v>63</v>
      </c>
      <c r="R137" s="386">
        <v>59.000000000000007</v>
      </c>
      <c r="S137" s="386">
        <v>56</v>
      </c>
      <c r="T137" s="386" t="s">
        <v>78</v>
      </c>
      <c r="U137" s="386">
        <v>50</v>
      </c>
      <c r="V137" s="386">
        <v>55</v>
      </c>
      <c r="W137" s="386">
        <v>47</v>
      </c>
      <c r="X137" s="386">
        <v>56</v>
      </c>
      <c r="Y137" s="386">
        <v>53.000000000000007</v>
      </c>
    </row>
    <row r="138" spans="1:25" ht="12.75" customHeight="1" x14ac:dyDescent="0.2">
      <c r="A138" s="386">
        <v>2015</v>
      </c>
      <c r="B138" s="391">
        <v>42137</v>
      </c>
      <c r="C138" s="386">
        <v>36.000000000000007</v>
      </c>
      <c r="D138" s="386">
        <v>32</v>
      </c>
      <c r="E138" s="386">
        <v>36.000000000000007</v>
      </c>
      <c r="F138" s="386">
        <v>34</v>
      </c>
      <c r="G138" s="386">
        <v>30</v>
      </c>
      <c r="H138" s="386">
        <v>37.000000000000007</v>
      </c>
      <c r="I138" s="386">
        <v>39</v>
      </c>
      <c r="J138" s="386">
        <v>33</v>
      </c>
      <c r="K138" s="386">
        <v>36.000000000000007</v>
      </c>
      <c r="L138" s="386">
        <v>34</v>
      </c>
      <c r="M138" s="386">
        <v>34</v>
      </c>
      <c r="N138" s="386">
        <v>33</v>
      </c>
      <c r="O138" s="386">
        <v>33</v>
      </c>
      <c r="P138" s="386">
        <v>34</v>
      </c>
      <c r="Q138" s="386">
        <v>35</v>
      </c>
      <c r="R138" s="386">
        <v>35</v>
      </c>
      <c r="S138" s="386">
        <v>32</v>
      </c>
      <c r="T138" s="386" t="s">
        <v>78</v>
      </c>
      <c r="U138" s="386">
        <v>31</v>
      </c>
      <c r="V138" s="386">
        <v>30</v>
      </c>
      <c r="W138" s="386">
        <v>30</v>
      </c>
      <c r="X138" s="386">
        <v>33</v>
      </c>
      <c r="Y138" s="386">
        <v>30</v>
      </c>
    </row>
    <row r="139" spans="1:25" ht="12.75" customHeight="1" x14ac:dyDescent="0.2">
      <c r="A139" s="386">
        <v>2015</v>
      </c>
      <c r="B139" s="391">
        <v>42138</v>
      </c>
      <c r="C139" s="386">
        <v>56</v>
      </c>
      <c r="D139" s="386">
        <v>55</v>
      </c>
      <c r="E139" s="386">
        <v>62</v>
      </c>
      <c r="F139" s="386">
        <v>55</v>
      </c>
      <c r="G139" s="386">
        <v>55</v>
      </c>
      <c r="H139" s="386">
        <v>54</v>
      </c>
      <c r="I139" s="386">
        <v>53.000000000000007</v>
      </c>
      <c r="J139" s="386">
        <v>57</v>
      </c>
      <c r="K139" s="386">
        <v>51.000000000000007</v>
      </c>
      <c r="L139" s="386">
        <v>59.000000000000007</v>
      </c>
      <c r="M139" s="386">
        <v>59.000000000000007</v>
      </c>
      <c r="N139" s="386">
        <v>55</v>
      </c>
      <c r="O139" s="386">
        <v>60</v>
      </c>
      <c r="P139" s="386">
        <v>55</v>
      </c>
      <c r="Q139" s="386">
        <v>59.000000000000007</v>
      </c>
      <c r="R139" s="386">
        <v>56</v>
      </c>
      <c r="S139" s="386">
        <v>57</v>
      </c>
      <c r="T139" s="386" t="s">
        <v>78</v>
      </c>
      <c r="U139" s="386">
        <v>55</v>
      </c>
      <c r="V139" s="386">
        <v>54</v>
      </c>
      <c r="W139" s="386">
        <v>49</v>
      </c>
      <c r="X139" s="386">
        <v>61.000000000000007</v>
      </c>
      <c r="Y139" s="386">
        <v>59.000000000000007</v>
      </c>
    </row>
    <row r="140" spans="1:25" ht="12.75" customHeight="1" x14ac:dyDescent="0.2">
      <c r="A140" s="386">
        <v>2015</v>
      </c>
      <c r="B140" s="391">
        <v>42139</v>
      </c>
      <c r="C140" s="386">
        <v>61.000000000000007</v>
      </c>
      <c r="D140" s="386">
        <v>61.000000000000007</v>
      </c>
      <c r="E140" s="386">
        <v>64</v>
      </c>
      <c r="F140" s="386">
        <v>60</v>
      </c>
      <c r="G140" s="386">
        <v>62</v>
      </c>
      <c r="H140" s="386">
        <v>57</v>
      </c>
      <c r="I140" s="386">
        <v>63</v>
      </c>
      <c r="J140" s="386">
        <v>62</v>
      </c>
      <c r="K140" s="386">
        <v>58</v>
      </c>
      <c r="L140" s="386">
        <v>63</v>
      </c>
      <c r="M140" s="386">
        <v>66</v>
      </c>
      <c r="N140" s="386">
        <v>63</v>
      </c>
      <c r="O140" s="386">
        <v>65</v>
      </c>
      <c r="P140" s="386">
        <v>65</v>
      </c>
      <c r="Q140" s="386">
        <v>65</v>
      </c>
      <c r="R140" s="386">
        <v>65</v>
      </c>
      <c r="S140" s="386">
        <v>65</v>
      </c>
      <c r="T140" s="386">
        <v>63</v>
      </c>
      <c r="U140" s="386">
        <v>59.000000000000007</v>
      </c>
      <c r="V140" s="386">
        <v>56</v>
      </c>
      <c r="W140" s="386">
        <v>51.000000000000007</v>
      </c>
      <c r="X140" s="386">
        <v>66</v>
      </c>
      <c r="Y140" s="386">
        <v>64</v>
      </c>
    </row>
    <row r="141" spans="1:25" ht="12.75" customHeight="1" x14ac:dyDescent="0.2">
      <c r="A141" s="386">
        <v>2015</v>
      </c>
      <c r="B141" s="391">
        <v>42140</v>
      </c>
      <c r="C141" s="386">
        <v>55</v>
      </c>
      <c r="D141" s="386">
        <v>54</v>
      </c>
      <c r="E141" s="386">
        <v>59.000000000000007</v>
      </c>
      <c r="F141" s="386">
        <v>54</v>
      </c>
      <c r="G141" s="386">
        <v>56</v>
      </c>
      <c r="H141" s="386">
        <v>53.000000000000007</v>
      </c>
      <c r="I141" s="386">
        <v>54</v>
      </c>
      <c r="J141" s="386">
        <v>62</v>
      </c>
      <c r="K141" s="386">
        <v>48</v>
      </c>
      <c r="L141" s="386">
        <v>58</v>
      </c>
      <c r="M141" s="386">
        <v>57</v>
      </c>
      <c r="N141" s="386">
        <v>55</v>
      </c>
      <c r="O141" s="386">
        <v>57</v>
      </c>
      <c r="P141" s="386">
        <v>66</v>
      </c>
      <c r="Q141" s="386">
        <v>54</v>
      </c>
      <c r="R141" s="386">
        <v>67</v>
      </c>
      <c r="S141" s="386">
        <v>61.000000000000007</v>
      </c>
      <c r="T141" s="386">
        <v>59.000000000000007</v>
      </c>
      <c r="U141" s="386">
        <v>54</v>
      </c>
      <c r="V141" s="386">
        <v>54</v>
      </c>
      <c r="W141" s="386">
        <v>43</v>
      </c>
      <c r="X141" s="386">
        <v>64</v>
      </c>
      <c r="Y141" s="386">
        <v>55</v>
      </c>
    </row>
    <row r="142" spans="1:25" ht="12.75" customHeight="1" x14ac:dyDescent="0.2">
      <c r="A142" s="386">
        <v>2015</v>
      </c>
      <c r="B142" s="391">
        <v>42141</v>
      </c>
      <c r="C142" s="386">
        <v>40</v>
      </c>
      <c r="D142" s="386">
        <v>35</v>
      </c>
      <c r="E142" s="386">
        <v>42</v>
      </c>
      <c r="F142" s="386">
        <v>43</v>
      </c>
      <c r="G142" s="386">
        <v>41</v>
      </c>
      <c r="H142" s="386">
        <v>41</v>
      </c>
      <c r="I142" s="386">
        <v>37.000000000000007</v>
      </c>
      <c r="J142" s="386">
        <v>40</v>
      </c>
      <c r="K142" s="386">
        <v>45.000000000000007</v>
      </c>
      <c r="L142" s="386">
        <v>39</v>
      </c>
      <c r="M142" s="386" t="s">
        <v>78</v>
      </c>
      <c r="N142" s="386">
        <v>41</v>
      </c>
      <c r="O142" s="386">
        <v>47</v>
      </c>
      <c r="P142" s="386">
        <v>46</v>
      </c>
      <c r="Q142" s="386">
        <v>53.000000000000007</v>
      </c>
      <c r="R142" s="386">
        <v>47</v>
      </c>
      <c r="S142" s="386">
        <v>46</v>
      </c>
      <c r="T142" s="386">
        <v>41</v>
      </c>
      <c r="U142" s="386">
        <v>39</v>
      </c>
      <c r="V142" s="386">
        <v>42</v>
      </c>
      <c r="W142" s="386">
        <v>33</v>
      </c>
      <c r="X142" s="386">
        <v>48</v>
      </c>
      <c r="Y142" s="386">
        <v>44.000000000000007</v>
      </c>
    </row>
    <row r="143" spans="1:25" ht="12.75" customHeight="1" x14ac:dyDescent="0.2">
      <c r="A143" s="386">
        <v>2015</v>
      </c>
      <c r="B143" s="391">
        <v>42142</v>
      </c>
      <c r="C143" s="386">
        <v>49</v>
      </c>
      <c r="D143" s="386">
        <v>46</v>
      </c>
      <c r="E143" s="386">
        <v>45.000000000000007</v>
      </c>
      <c r="F143" s="386">
        <v>38</v>
      </c>
      <c r="G143" s="386">
        <v>42</v>
      </c>
      <c r="H143" s="386">
        <v>42</v>
      </c>
      <c r="I143" s="386">
        <v>52.000000000000007</v>
      </c>
      <c r="J143" s="386">
        <v>48</v>
      </c>
      <c r="K143" s="386">
        <v>45.000000000000007</v>
      </c>
      <c r="L143" s="386">
        <v>46</v>
      </c>
      <c r="M143" s="386">
        <v>46</v>
      </c>
      <c r="N143" s="386">
        <v>45.000000000000007</v>
      </c>
      <c r="O143" s="386">
        <v>44.000000000000007</v>
      </c>
      <c r="P143" s="386">
        <v>36.000000000000007</v>
      </c>
      <c r="Q143" s="386">
        <v>43</v>
      </c>
      <c r="R143" s="386">
        <v>38</v>
      </c>
      <c r="S143" s="386">
        <v>41</v>
      </c>
      <c r="T143" s="386">
        <v>46</v>
      </c>
      <c r="U143" s="386">
        <v>37.000000000000007</v>
      </c>
      <c r="V143" s="386">
        <v>41</v>
      </c>
      <c r="W143" s="386">
        <v>32</v>
      </c>
      <c r="X143" s="386">
        <v>44.000000000000007</v>
      </c>
      <c r="Y143" s="386">
        <v>40</v>
      </c>
    </row>
    <row r="144" spans="1:25" ht="12.75" customHeight="1" x14ac:dyDescent="0.2">
      <c r="A144" s="386">
        <v>2015</v>
      </c>
      <c r="B144" s="391">
        <v>42143</v>
      </c>
      <c r="C144" s="386">
        <v>50</v>
      </c>
      <c r="D144" s="386">
        <v>44.000000000000007</v>
      </c>
      <c r="E144" s="386">
        <v>38</v>
      </c>
      <c r="F144" s="386" t="s">
        <v>78</v>
      </c>
      <c r="G144" s="386">
        <v>38</v>
      </c>
      <c r="H144" s="386">
        <v>52.000000000000007</v>
      </c>
      <c r="I144" s="386">
        <v>38</v>
      </c>
      <c r="J144" s="386">
        <v>51.000000000000007</v>
      </c>
      <c r="K144" s="386">
        <v>46</v>
      </c>
      <c r="L144" s="386">
        <v>42</v>
      </c>
      <c r="M144" s="386">
        <v>51.000000000000007</v>
      </c>
      <c r="N144" s="386">
        <v>44.000000000000007</v>
      </c>
      <c r="O144" s="386">
        <v>44.000000000000007</v>
      </c>
      <c r="P144" s="386">
        <v>47</v>
      </c>
      <c r="Q144" s="386">
        <v>51.000000000000007</v>
      </c>
      <c r="R144" s="386">
        <v>49</v>
      </c>
      <c r="S144" s="386">
        <v>45.000000000000007</v>
      </c>
      <c r="T144" s="386">
        <v>42</v>
      </c>
      <c r="U144" s="386">
        <v>35</v>
      </c>
      <c r="V144" s="386">
        <v>48</v>
      </c>
      <c r="W144" s="386">
        <v>34</v>
      </c>
      <c r="X144" s="386">
        <v>46</v>
      </c>
      <c r="Y144" s="386">
        <v>41</v>
      </c>
    </row>
    <row r="145" spans="1:25" ht="12.75" customHeight="1" x14ac:dyDescent="0.2">
      <c r="A145" s="386">
        <v>2015</v>
      </c>
      <c r="B145" s="391">
        <v>42144</v>
      </c>
      <c r="C145" s="386">
        <v>40</v>
      </c>
      <c r="D145" s="386">
        <v>36.000000000000007</v>
      </c>
      <c r="E145" s="386">
        <v>37.000000000000007</v>
      </c>
      <c r="F145" s="386" t="s">
        <v>78</v>
      </c>
      <c r="G145" s="386">
        <v>35</v>
      </c>
      <c r="H145" s="386">
        <v>43</v>
      </c>
      <c r="I145" s="386">
        <v>43</v>
      </c>
      <c r="J145" s="386">
        <v>38</v>
      </c>
      <c r="K145" s="386">
        <v>38</v>
      </c>
      <c r="L145" s="386">
        <v>42</v>
      </c>
      <c r="M145" s="386">
        <v>37.000000000000007</v>
      </c>
      <c r="N145" s="386">
        <v>35</v>
      </c>
      <c r="O145" s="386">
        <v>38</v>
      </c>
      <c r="P145" s="386">
        <v>33</v>
      </c>
      <c r="Q145" s="386">
        <v>35</v>
      </c>
      <c r="R145" s="386">
        <v>37.000000000000007</v>
      </c>
      <c r="S145" s="386">
        <v>36.000000000000007</v>
      </c>
      <c r="T145" s="386">
        <v>37.000000000000007</v>
      </c>
      <c r="U145" s="386">
        <v>33</v>
      </c>
      <c r="V145" s="386">
        <v>33</v>
      </c>
      <c r="W145" s="386">
        <v>37.000000000000007</v>
      </c>
      <c r="X145" s="386">
        <v>38</v>
      </c>
      <c r="Y145" s="386">
        <v>37.000000000000007</v>
      </c>
    </row>
    <row r="146" spans="1:25" ht="12.75" customHeight="1" x14ac:dyDescent="0.2">
      <c r="A146" s="386">
        <v>2015</v>
      </c>
      <c r="B146" s="391">
        <v>42145</v>
      </c>
      <c r="C146" s="386">
        <v>36.000000000000007</v>
      </c>
      <c r="D146" s="386">
        <v>34</v>
      </c>
      <c r="E146" s="386">
        <v>27</v>
      </c>
      <c r="F146" s="386" t="s">
        <v>78</v>
      </c>
      <c r="G146" s="386">
        <v>31</v>
      </c>
      <c r="H146" s="386">
        <v>35</v>
      </c>
      <c r="I146" s="386">
        <v>43</v>
      </c>
      <c r="J146" s="386">
        <v>35</v>
      </c>
      <c r="K146" s="386">
        <v>42</v>
      </c>
      <c r="L146" s="386">
        <v>27</v>
      </c>
      <c r="M146" s="386">
        <v>33</v>
      </c>
      <c r="N146" s="386">
        <v>30</v>
      </c>
      <c r="O146" s="386">
        <v>29</v>
      </c>
      <c r="P146" s="386">
        <v>31</v>
      </c>
      <c r="Q146" s="386">
        <v>34</v>
      </c>
      <c r="R146" s="386">
        <v>33</v>
      </c>
      <c r="S146" s="386">
        <v>26.000000000000004</v>
      </c>
      <c r="T146" s="386">
        <v>29</v>
      </c>
      <c r="U146" s="386">
        <v>31</v>
      </c>
      <c r="V146" s="386">
        <v>25</v>
      </c>
      <c r="W146" s="386">
        <v>20</v>
      </c>
      <c r="X146" s="386">
        <v>28</v>
      </c>
      <c r="Y146" s="386">
        <v>26.000000000000004</v>
      </c>
    </row>
    <row r="147" spans="1:25" ht="12.75" customHeight="1" x14ac:dyDescent="0.2">
      <c r="A147" s="386">
        <v>2015</v>
      </c>
      <c r="B147" s="391">
        <v>42146</v>
      </c>
      <c r="C147" s="386">
        <v>59.000000000000007</v>
      </c>
      <c r="D147" s="386">
        <v>56</v>
      </c>
      <c r="E147" s="386">
        <v>61.000000000000007</v>
      </c>
      <c r="F147" s="386">
        <v>60</v>
      </c>
      <c r="G147" s="386">
        <v>56</v>
      </c>
      <c r="H147" s="386">
        <v>58</v>
      </c>
      <c r="I147" s="386">
        <v>59.000000000000007</v>
      </c>
      <c r="J147" s="386">
        <v>59.000000000000007</v>
      </c>
      <c r="K147" s="386">
        <v>59.000000000000007</v>
      </c>
      <c r="L147" s="386">
        <v>51.000000000000007</v>
      </c>
      <c r="M147" s="386">
        <v>59.000000000000007</v>
      </c>
      <c r="N147" s="386">
        <v>55</v>
      </c>
      <c r="O147" s="386">
        <v>58</v>
      </c>
      <c r="P147" s="386">
        <v>55</v>
      </c>
      <c r="Q147" s="386">
        <v>58</v>
      </c>
      <c r="R147" s="386">
        <v>55</v>
      </c>
      <c r="S147" s="386">
        <v>55</v>
      </c>
      <c r="T147" s="386">
        <v>58</v>
      </c>
      <c r="U147" s="386">
        <v>55</v>
      </c>
      <c r="V147" s="386">
        <v>55</v>
      </c>
      <c r="W147" s="386">
        <v>47</v>
      </c>
      <c r="X147" s="386">
        <v>57</v>
      </c>
      <c r="Y147" s="386">
        <v>55</v>
      </c>
    </row>
    <row r="148" spans="1:25" ht="12.75" customHeight="1" x14ac:dyDescent="0.2">
      <c r="A148" s="386">
        <v>2015</v>
      </c>
      <c r="B148" s="391">
        <v>42147</v>
      </c>
      <c r="C148" s="386">
        <v>54</v>
      </c>
      <c r="D148" s="386">
        <v>52.000000000000007</v>
      </c>
      <c r="E148" s="386">
        <v>51.000000000000007</v>
      </c>
      <c r="F148" s="386">
        <v>53.000000000000007</v>
      </c>
      <c r="G148" s="386">
        <v>53.000000000000007</v>
      </c>
      <c r="H148" s="386">
        <v>54</v>
      </c>
      <c r="I148" s="386">
        <v>54</v>
      </c>
      <c r="J148" s="386">
        <v>56</v>
      </c>
      <c r="K148" s="386">
        <v>51.000000000000007</v>
      </c>
      <c r="L148" s="386">
        <v>50</v>
      </c>
      <c r="M148" s="386">
        <v>54</v>
      </c>
      <c r="N148" s="386">
        <v>53.000000000000007</v>
      </c>
      <c r="O148" s="386">
        <v>52.000000000000007</v>
      </c>
      <c r="P148" s="386">
        <v>48</v>
      </c>
      <c r="Q148" s="386">
        <v>52.000000000000007</v>
      </c>
      <c r="R148" s="386">
        <v>49</v>
      </c>
      <c r="S148" s="386">
        <v>50</v>
      </c>
      <c r="T148" s="386">
        <v>55</v>
      </c>
      <c r="U148" s="386">
        <v>51.000000000000007</v>
      </c>
      <c r="V148" s="386">
        <v>50</v>
      </c>
      <c r="W148" s="386">
        <v>43</v>
      </c>
      <c r="X148" s="386">
        <v>52.000000000000007</v>
      </c>
      <c r="Y148" s="386">
        <v>53.000000000000007</v>
      </c>
    </row>
    <row r="149" spans="1:25" ht="12.75" customHeight="1" x14ac:dyDescent="0.2">
      <c r="A149" s="386">
        <v>2015</v>
      </c>
      <c r="B149" s="391">
        <v>42148</v>
      </c>
      <c r="C149" s="386">
        <v>60</v>
      </c>
      <c r="D149" s="386">
        <v>63</v>
      </c>
      <c r="E149" s="386">
        <v>40</v>
      </c>
      <c r="F149" s="386">
        <v>65</v>
      </c>
      <c r="G149" s="386">
        <v>65</v>
      </c>
      <c r="H149" s="386">
        <v>57</v>
      </c>
      <c r="I149" s="386">
        <v>57</v>
      </c>
      <c r="J149" s="386">
        <v>68</v>
      </c>
      <c r="K149" s="386">
        <v>59.000000000000007</v>
      </c>
      <c r="L149" s="386">
        <v>65</v>
      </c>
      <c r="M149" s="386">
        <v>60</v>
      </c>
      <c r="N149" s="386">
        <v>57</v>
      </c>
      <c r="O149" s="386">
        <v>63</v>
      </c>
      <c r="P149" s="386">
        <v>65</v>
      </c>
      <c r="Q149" s="386">
        <v>62</v>
      </c>
      <c r="R149" s="386">
        <v>64</v>
      </c>
      <c r="S149" s="386">
        <v>68</v>
      </c>
      <c r="T149" s="386">
        <v>66</v>
      </c>
      <c r="U149" s="386">
        <v>60</v>
      </c>
      <c r="V149" s="386">
        <v>62</v>
      </c>
      <c r="W149" s="386">
        <v>52.000000000000007</v>
      </c>
      <c r="X149" s="386">
        <v>67</v>
      </c>
      <c r="Y149" s="386">
        <v>68</v>
      </c>
    </row>
    <row r="150" spans="1:25" ht="12.75" customHeight="1" x14ac:dyDescent="0.2">
      <c r="A150" s="386">
        <v>2015</v>
      </c>
      <c r="B150" s="391">
        <v>42149</v>
      </c>
      <c r="C150" s="386">
        <v>57</v>
      </c>
      <c r="D150" s="386">
        <v>54</v>
      </c>
      <c r="E150" s="386" t="s">
        <v>78</v>
      </c>
      <c r="F150" s="386">
        <v>57</v>
      </c>
      <c r="G150" s="386">
        <v>57</v>
      </c>
      <c r="H150" s="386">
        <v>57</v>
      </c>
      <c r="I150" s="386">
        <v>58</v>
      </c>
      <c r="J150" s="386">
        <v>57</v>
      </c>
      <c r="K150" s="386">
        <v>55</v>
      </c>
      <c r="L150" s="386">
        <v>57</v>
      </c>
      <c r="M150" s="386">
        <v>59.000000000000007</v>
      </c>
      <c r="N150" s="386">
        <v>57</v>
      </c>
      <c r="O150" s="386">
        <v>58</v>
      </c>
      <c r="P150" s="386">
        <v>61.000000000000007</v>
      </c>
      <c r="Q150" s="386">
        <v>59.000000000000007</v>
      </c>
      <c r="R150" s="386">
        <v>64</v>
      </c>
      <c r="S150" s="386">
        <v>58</v>
      </c>
      <c r="T150" s="386">
        <v>56</v>
      </c>
      <c r="U150" s="386">
        <v>53.000000000000007</v>
      </c>
      <c r="V150" s="386">
        <v>57</v>
      </c>
      <c r="W150" s="386">
        <v>43</v>
      </c>
      <c r="X150" s="386">
        <v>61.000000000000007</v>
      </c>
      <c r="Y150" s="386">
        <v>60</v>
      </c>
    </row>
    <row r="151" spans="1:25" ht="12.75" customHeight="1" x14ac:dyDescent="0.2">
      <c r="A151" s="386">
        <v>2015</v>
      </c>
      <c r="B151" s="391">
        <v>42150</v>
      </c>
      <c r="C151" s="386">
        <v>46</v>
      </c>
      <c r="D151" s="386">
        <v>51.000000000000007</v>
      </c>
      <c r="E151" s="386" t="s">
        <v>78</v>
      </c>
      <c r="F151" s="386">
        <v>41</v>
      </c>
      <c r="G151" s="386">
        <v>53.000000000000007</v>
      </c>
      <c r="H151" s="386">
        <v>44.000000000000007</v>
      </c>
      <c r="I151" s="386">
        <v>47</v>
      </c>
      <c r="J151" s="386">
        <v>58</v>
      </c>
      <c r="K151" s="386">
        <v>45.000000000000007</v>
      </c>
      <c r="L151" s="386">
        <v>52.000000000000007</v>
      </c>
      <c r="M151" s="386">
        <v>52.000000000000007</v>
      </c>
      <c r="N151" s="386">
        <v>48</v>
      </c>
      <c r="O151" s="386">
        <v>52.000000000000007</v>
      </c>
      <c r="P151" s="386">
        <v>66</v>
      </c>
      <c r="Q151" s="386">
        <v>56</v>
      </c>
      <c r="R151" s="386">
        <v>68</v>
      </c>
      <c r="S151" s="386">
        <v>59.000000000000007</v>
      </c>
      <c r="T151" s="386">
        <v>58</v>
      </c>
      <c r="U151" s="386">
        <v>49</v>
      </c>
      <c r="V151" s="386">
        <v>57</v>
      </c>
      <c r="W151" s="386">
        <v>36.000000000000007</v>
      </c>
      <c r="X151" s="386">
        <v>60</v>
      </c>
      <c r="Y151" s="386">
        <v>57</v>
      </c>
    </row>
    <row r="152" spans="1:25" ht="12.75" customHeight="1" x14ac:dyDescent="0.2">
      <c r="A152" s="386">
        <v>2015</v>
      </c>
      <c r="B152" s="391">
        <v>42151</v>
      </c>
      <c r="C152" s="386">
        <v>40</v>
      </c>
      <c r="D152" s="386">
        <v>40</v>
      </c>
      <c r="E152" s="386">
        <v>39</v>
      </c>
      <c r="F152" s="386" t="s">
        <v>78</v>
      </c>
      <c r="G152" s="386">
        <v>39</v>
      </c>
      <c r="H152" s="386">
        <v>39</v>
      </c>
      <c r="I152" s="386">
        <v>37.000000000000007</v>
      </c>
      <c r="J152" s="386">
        <v>40</v>
      </c>
      <c r="K152" s="386">
        <v>39</v>
      </c>
      <c r="L152" s="386">
        <v>38</v>
      </c>
      <c r="M152" s="386">
        <v>41</v>
      </c>
      <c r="N152" s="386">
        <v>38</v>
      </c>
      <c r="O152" s="386">
        <v>41</v>
      </c>
      <c r="P152" s="386">
        <v>42</v>
      </c>
      <c r="Q152" s="386">
        <v>39</v>
      </c>
      <c r="R152" s="386">
        <v>46</v>
      </c>
      <c r="S152" s="386">
        <v>39</v>
      </c>
      <c r="T152" s="386">
        <v>37.000000000000007</v>
      </c>
      <c r="U152" s="386">
        <v>33</v>
      </c>
      <c r="V152" s="386">
        <v>36.000000000000007</v>
      </c>
      <c r="W152" s="386">
        <v>24</v>
      </c>
      <c r="X152" s="386">
        <v>39</v>
      </c>
      <c r="Y152" s="386">
        <v>38</v>
      </c>
    </row>
    <row r="153" spans="1:25" ht="12.75" customHeight="1" x14ac:dyDescent="0.2">
      <c r="A153" s="386">
        <v>2015</v>
      </c>
      <c r="B153" s="391">
        <v>42152</v>
      </c>
      <c r="C153" s="386">
        <v>49</v>
      </c>
      <c r="D153" s="386">
        <v>51.000000000000007</v>
      </c>
      <c r="E153" s="386">
        <v>58</v>
      </c>
      <c r="F153" s="386" t="s">
        <v>78</v>
      </c>
      <c r="G153" s="386">
        <v>53.000000000000007</v>
      </c>
      <c r="H153" s="386">
        <v>45.000000000000007</v>
      </c>
      <c r="I153" s="386">
        <v>43</v>
      </c>
      <c r="J153" s="386">
        <v>58</v>
      </c>
      <c r="K153" s="386">
        <v>40</v>
      </c>
      <c r="L153" s="386">
        <v>53.000000000000007</v>
      </c>
      <c r="M153" s="386">
        <v>52.000000000000007</v>
      </c>
      <c r="N153" s="386">
        <v>47</v>
      </c>
      <c r="O153" s="386">
        <v>56</v>
      </c>
      <c r="P153" s="386">
        <v>57</v>
      </c>
      <c r="Q153" s="386">
        <v>55</v>
      </c>
      <c r="R153" s="386">
        <v>61.000000000000007</v>
      </c>
      <c r="S153" s="386">
        <v>56</v>
      </c>
      <c r="T153" s="386">
        <v>59.000000000000007</v>
      </c>
      <c r="U153" s="386">
        <v>48</v>
      </c>
      <c r="V153" s="386">
        <v>55</v>
      </c>
      <c r="W153" s="386">
        <v>37.000000000000007</v>
      </c>
      <c r="X153" s="386">
        <v>56</v>
      </c>
      <c r="Y153" s="386">
        <v>50</v>
      </c>
    </row>
    <row r="154" spans="1:25" ht="12.75" customHeight="1" x14ac:dyDescent="0.2">
      <c r="A154" s="386">
        <v>2015</v>
      </c>
      <c r="B154" s="391">
        <v>42153</v>
      </c>
      <c r="C154" s="386">
        <v>46</v>
      </c>
      <c r="D154" s="386">
        <v>51.000000000000007</v>
      </c>
      <c r="E154" s="386">
        <v>66</v>
      </c>
      <c r="F154" s="386">
        <v>51.000000000000007</v>
      </c>
      <c r="G154" s="386">
        <v>55</v>
      </c>
      <c r="H154" s="386">
        <v>42</v>
      </c>
      <c r="I154" s="386">
        <v>40</v>
      </c>
      <c r="J154" s="386">
        <v>60</v>
      </c>
      <c r="K154" s="386">
        <v>43</v>
      </c>
      <c r="L154" s="386">
        <v>61.000000000000007</v>
      </c>
      <c r="M154" s="386">
        <v>53.000000000000007</v>
      </c>
      <c r="N154" s="386">
        <v>47</v>
      </c>
      <c r="O154" s="386">
        <v>59.000000000000007</v>
      </c>
      <c r="P154" s="386">
        <v>58</v>
      </c>
      <c r="Q154" s="386">
        <v>51.000000000000007</v>
      </c>
      <c r="R154" s="386">
        <v>61.000000000000007</v>
      </c>
      <c r="S154" s="386">
        <v>57</v>
      </c>
      <c r="T154" s="386">
        <v>61.000000000000007</v>
      </c>
      <c r="U154" s="386" t="s">
        <v>78</v>
      </c>
      <c r="V154" s="386">
        <v>66</v>
      </c>
      <c r="W154" s="386">
        <v>44.000000000000007</v>
      </c>
      <c r="X154" s="386">
        <v>61.000000000000007</v>
      </c>
      <c r="Y154" s="386">
        <v>60</v>
      </c>
    </row>
    <row r="155" spans="1:25" ht="12.75" customHeight="1" x14ac:dyDescent="0.2">
      <c r="A155" s="386">
        <v>2015</v>
      </c>
      <c r="B155" s="391">
        <v>42154</v>
      </c>
      <c r="C155" s="386">
        <v>34</v>
      </c>
      <c r="D155" s="386">
        <v>37.000000000000007</v>
      </c>
      <c r="E155" s="386">
        <v>38</v>
      </c>
      <c r="F155" s="386">
        <v>23</v>
      </c>
      <c r="G155" s="386">
        <v>35</v>
      </c>
      <c r="H155" s="386">
        <v>27</v>
      </c>
      <c r="I155" s="386">
        <v>26.000000000000004</v>
      </c>
      <c r="J155" s="386">
        <v>42</v>
      </c>
      <c r="K155" s="386">
        <v>23</v>
      </c>
      <c r="L155" s="386">
        <v>35</v>
      </c>
      <c r="M155" s="386">
        <v>39</v>
      </c>
      <c r="N155" s="386">
        <v>28</v>
      </c>
      <c r="O155" s="386">
        <v>34</v>
      </c>
      <c r="P155" s="386">
        <v>38</v>
      </c>
      <c r="Q155" s="386">
        <v>32</v>
      </c>
      <c r="R155" s="386">
        <v>43</v>
      </c>
      <c r="S155" s="386">
        <v>37.000000000000007</v>
      </c>
      <c r="T155" s="386">
        <v>40</v>
      </c>
      <c r="U155" s="386" t="s">
        <v>78</v>
      </c>
      <c r="V155" s="386">
        <v>36.000000000000007</v>
      </c>
      <c r="W155" s="386">
        <v>22.000000000000004</v>
      </c>
      <c r="X155" s="386">
        <v>40</v>
      </c>
      <c r="Y155" s="386">
        <v>38</v>
      </c>
    </row>
    <row r="156" spans="1:25" ht="12.75" customHeight="1" x14ac:dyDescent="0.2">
      <c r="A156" s="386">
        <v>2015</v>
      </c>
      <c r="B156" s="391">
        <v>42155</v>
      </c>
      <c r="C156" s="386">
        <v>33</v>
      </c>
      <c r="D156" s="386">
        <v>38</v>
      </c>
      <c r="E156" s="386">
        <v>41</v>
      </c>
      <c r="F156" s="386">
        <v>30</v>
      </c>
      <c r="G156" s="386">
        <v>39</v>
      </c>
      <c r="H156" s="386">
        <v>30</v>
      </c>
      <c r="I156" s="386">
        <v>30</v>
      </c>
      <c r="J156" s="386">
        <v>43</v>
      </c>
      <c r="K156" s="386">
        <v>25</v>
      </c>
      <c r="L156" s="386">
        <v>39</v>
      </c>
      <c r="M156" s="386">
        <v>40</v>
      </c>
      <c r="N156" s="386">
        <v>32</v>
      </c>
      <c r="O156" s="386">
        <v>37.000000000000007</v>
      </c>
      <c r="P156" s="386">
        <v>45.000000000000007</v>
      </c>
      <c r="Q156" s="386">
        <v>36.000000000000007</v>
      </c>
      <c r="R156" s="386">
        <v>46</v>
      </c>
      <c r="S156" s="386">
        <v>40</v>
      </c>
      <c r="T156" s="386">
        <v>42</v>
      </c>
      <c r="U156" s="386" t="s">
        <v>78</v>
      </c>
      <c r="V156" s="386">
        <v>39</v>
      </c>
      <c r="W156" s="386">
        <v>26.000000000000004</v>
      </c>
      <c r="X156" s="386">
        <v>44.000000000000007</v>
      </c>
      <c r="Y156" s="386">
        <v>42</v>
      </c>
    </row>
    <row r="157" spans="1:25" ht="12.75" customHeight="1" x14ac:dyDescent="0.2">
      <c r="A157" s="386">
        <v>2015</v>
      </c>
      <c r="B157" s="391">
        <v>42156</v>
      </c>
      <c r="C157" s="386">
        <v>42</v>
      </c>
      <c r="D157" s="386">
        <v>32</v>
      </c>
      <c r="E157" s="386">
        <v>24</v>
      </c>
      <c r="F157" s="386">
        <v>13.000000000000002</v>
      </c>
      <c r="G157" s="386">
        <v>28</v>
      </c>
      <c r="H157" s="386">
        <v>37.000000000000007</v>
      </c>
      <c r="I157" s="386">
        <v>35</v>
      </c>
      <c r="J157" s="386">
        <v>36.000000000000007</v>
      </c>
      <c r="K157" s="386">
        <v>29</v>
      </c>
      <c r="L157" s="386">
        <v>21</v>
      </c>
      <c r="M157" s="386">
        <v>29</v>
      </c>
      <c r="N157" s="386">
        <v>35</v>
      </c>
      <c r="O157" s="386">
        <v>21</v>
      </c>
      <c r="P157" s="386">
        <v>18.000000000000004</v>
      </c>
      <c r="Q157" s="386">
        <v>28</v>
      </c>
      <c r="R157" s="386">
        <v>15.000000000000002</v>
      </c>
      <c r="S157" s="386">
        <v>19</v>
      </c>
      <c r="T157" s="386">
        <v>23</v>
      </c>
      <c r="U157" s="386">
        <v>17</v>
      </c>
      <c r="V157" s="386">
        <v>12</v>
      </c>
      <c r="W157" s="386">
        <v>12</v>
      </c>
      <c r="X157" s="386">
        <v>19</v>
      </c>
      <c r="Y157" s="386">
        <v>16</v>
      </c>
    </row>
    <row r="158" spans="1:25" ht="12.75" customHeight="1" x14ac:dyDescent="0.2">
      <c r="A158" s="386">
        <v>2015</v>
      </c>
      <c r="B158" s="391">
        <v>42157</v>
      </c>
      <c r="C158" s="386">
        <v>17</v>
      </c>
      <c r="D158" s="386">
        <v>10</v>
      </c>
      <c r="E158" s="386">
        <v>11.000000000000002</v>
      </c>
      <c r="F158" s="386">
        <v>7</v>
      </c>
      <c r="G158" s="386">
        <v>8</v>
      </c>
      <c r="H158" s="386">
        <v>21</v>
      </c>
      <c r="I158" s="386">
        <v>27</v>
      </c>
      <c r="J158" s="386">
        <v>11.000000000000002</v>
      </c>
      <c r="K158" s="386">
        <v>23</v>
      </c>
      <c r="L158" s="386">
        <v>9.0000000000000018</v>
      </c>
      <c r="M158" s="386">
        <v>25</v>
      </c>
      <c r="N158" s="386">
        <v>15.000000000000002</v>
      </c>
      <c r="O158" s="386">
        <v>11.000000000000002</v>
      </c>
      <c r="P158" s="386">
        <v>9.0000000000000018</v>
      </c>
      <c r="Q158" s="386">
        <v>15.000000000000002</v>
      </c>
      <c r="R158" s="386">
        <v>14</v>
      </c>
      <c r="S158" s="386">
        <v>10</v>
      </c>
      <c r="T158" s="386">
        <v>10</v>
      </c>
      <c r="U158" s="386">
        <v>9.0000000000000018</v>
      </c>
      <c r="V158" s="386">
        <v>10</v>
      </c>
      <c r="W158" s="386">
        <v>8</v>
      </c>
      <c r="X158" s="386">
        <v>11.000000000000002</v>
      </c>
      <c r="Y158" s="386">
        <v>9.0000000000000018</v>
      </c>
    </row>
    <row r="159" spans="1:25" ht="12.75" customHeight="1" x14ac:dyDescent="0.2">
      <c r="A159" s="386">
        <v>2015</v>
      </c>
      <c r="B159" s="391">
        <v>42158</v>
      </c>
      <c r="C159" s="386">
        <v>28</v>
      </c>
      <c r="D159" s="386">
        <v>27</v>
      </c>
      <c r="E159" s="386">
        <v>31</v>
      </c>
      <c r="F159" s="386">
        <v>26.000000000000004</v>
      </c>
      <c r="G159" s="386">
        <v>29</v>
      </c>
      <c r="H159" s="386">
        <v>24</v>
      </c>
      <c r="I159" s="386">
        <v>28</v>
      </c>
      <c r="J159" s="386">
        <v>30</v>
      </c>
      <c r="K159" s="386">
        <v>29</v>
      </c>
      <c r="L159" s="386">
        <v>34</v>
      </c>
      <c r="M159" s="386">
        <v>39</v>
      </c>
      <c r="N159" s="386">
        <v>27</v>
      </c>
      <c r="O159" s="386">
        <v>30</v>
      </c>
      <c r="P159" s="386">
        <v>32</v>
      </c>
      <c r="Q159" s="386">
        <v>32</v>
      </c>
      <c r="R159" s="386">
        <v>33</v>
      </c>
      <c r="S159" s="386">
        <v>35</v>
      </c>
      <c r="T159" s="386">
        <v>30</v>
      </c>
      <c r="U159" s="386">
        <v>31</v>
      </c>
      <c r="V159" s="386">
        <v>30</v>
      </c>
      <c r="W159" s="386">
        <v>28</v>
      </c>
      <c r="X159" s="386">
        <v>36.000000000000007</v>
      </c>
      <c r="Y159" s="386">
        <v>32</v>
      </c>
    </row>
    <row r="160" spans="1:25" ht="12.75" customHeight="1" x14ac:dyDescent="0.2">
      <c r="A160" s="386">
        <v>2015</v>
      </c>
      <c r="B160" s="391">
        <v>42159</v>
      </c>
      <c r="C160" s="386">
        <v>32</v>
      </c>
      <c r="D160" s="386">
        <v>35</v>
      </c>
      <c r="E160" s="386">
        <v>36.000000000000007</v>
      </c>
      <c r="F160" s="386">
        <v>32</v>
      </c>
      <c r="G160" s="386">
        <v>35</v>
      </c>
      <c r="H160" s="386">
        <v>34</v>
      </c>
      <c r="I160" s="386">
        <v>39</v>
      </c>
      <c r="J160" s="386">
        <v>36.000000000000007</v>
      </c>
      <c r="K160" s="386">
        <v>40</v>
      </c>
      <c r="L160" s="386">
        <v>36.000000000000007</v>
      </c>
      <c r="M160" s="386">
        <v>39</v>
      </c>
      <c r="N160" s="386">
        <v>31</v>
      </c>
      <c r="O160" s="386">
        <v>36.000000000000007</v>
      </c>
      <c r="P160" s="386">
        <v>32</v>
      </c>
      <c r="Q160" s="386">
        <v>35</v>
      </c>
      <c r="R160" s="386">
        <v>34</v>
      </c>
      <c r="S160" s="386">
        <v>34</v>
      </c>
      <c r="T160" s="386">
        <v>36.000000000000007</v>
      </c>
      <c r="U160" s="386">
        <v>31</v>
      </c>
      <c r="V160" s="386">
        <v>32</v>
      </c>
      <c r="W160" s="386">
        <v>28</v>
      </c>
      <c r="X160" s="386">
        <v>36.000000000000007</v>
      </c>
      <c r="Y160" s="386">
        <v>32</v>
      </c>
    </row>
    <row r="161" spans="1:25" ht="12.75" customHeight="1" x14ac:dyDescent="0.2">
      <c r="A161" s="386">
        <v>2015</v>
      </c>
      <c r="B161" s="391">
        <v>42160</v>
      </c>
      <c r="C161" s="386">
        <v>31</v>
      </c>
      <c r="D161" s="386">
        <v>25</v>
      </c>
      <c r="E161" s="386">
        <v>29</v>
      </c>
      <c r="F161" s="386">
        <v>26.000000000000004</v>
      </c>
      <c r="G161" s="386">
        <v>29</v>
      </c>
      <c r="H161" s="386">
        <v>28</v>
      </c>
      <c r="I161" s="386">
        <v>35</v>
      </c>
      <c r="J161" s="386">
        <v>31</v>
      </c>
      <c r="K161" s="386">
        <v>38</v>
      </c>
      <c r="L161" s="386">
        <v>33</v>
      </c>
      <c r="M161" s="386">
        <v>32</v>
      </c>
      <c r="N161" s="386">
        <v>27</v>
      </c>
      <c r="O161" s="386">
        <v>28</v>
      </c>
      <c r="P161" s="386">
        <v>25</v>
      </c>
      <c r="Q161" s="386">
        <v>38</v>
      </c>
      <c r="R161" s="386">
        <v>20</v>
      </c>
      <c r="S161" s="386">
        <v>32</v>
      </c>
      <c r="T161" s="386">
        <v>29</v>
      </c>
      <c r="U161" s="386">
        <v>29</v>
      </c>
      <c r="V161" s="386">
        <v>27</v>
      </c>
      <c r="W161" s="386">
        <v>25</v>
      </c>
      <c r="X161" s="386">
        <v>34</v>
      </c>
      <c r="Y161" s="386">
        <v>33</v>
      </c>
    </row>
    <row r="162" spans="1:25" ht="12.75" customHeight="1" x14ac:dyDescent="0.2">
      <c r="A162" s="386">
        <v>2015</v>
      </c>
      <c r="B162" s="391">
        <v>42161</v>
      </c>
      <c r="C162" s="386">
        <v>47</v>
      </c>
      <c r="D162" s="386">
        <v>47</v>
      </c>
      <c r="E162" s="386">
        <v>47</v>
      </c>
      <c r="F162" s="386">
        <v>44.000000000000007</v>
      </c>
      <c r="G162" s="386">
        <v>48</v>
      </c>
      <c r="H162" s="386">
        <v>42</v>
      </c>
      <c r="I162" s="386">
        <v>43</v>
      </c>
      <c r="J162" s="386">
        <v>51.000000000000007</v>
      </c>
      <c r="K162" s="386">
        <v>45.000000000000007</v>
      </c>
      <c r="L162" s="386">
        <v>47</v>
      </c>
      <c r="M162" s="386">
        <v>48</v>
      </c>
      <c r="N162" s="386">
        <v>44.000000000000007</v>
      </c>
      <c r="O162" s="386">
        <v>43</v>
      </c>
      <c r="P162" s="386">
        <v>44.000000000000007</v>
      </c>
      <c r="Q162" s="386">
        <v>50</v>
      </c>
      <c r="R162" s="386">
        <v>44.000000000000007</v>
      </c>
      <c r="S162" s="386">
        <v>44.000000000000007</v>
      </c>
      <c r="T162" s="386">
        <v>48</v>
      </c>
      <c r="U162" s="386">
        <v>44.000000000000007</v>
      </c>
      <c r="V162" s="386">
        <v>39</v>
      </c>
      <c r="W162" s="386">
        <v>37.000000000000007</v>
      </c>
      <c r="X162" s="386">
        <v>46</v>
      </c>
      <c r="Y162" s="386">
        <v>45.000000000000007</v>
      </c>
    </row>
    <row r="163" spans="1:25" ht="12.75" customHeight="1" x14ac:dyDescent="0.2">
      <c r="A163" s="386">
        <v>2015</v>
      </c>
      <c r="B163" s="391">
        <v>42162</v>
      </c>
      <c r="C163" s="386">
        <v>39</v>
      </c>
      <c r="D163" s="386">
        <v>38</v>
      </c>
      <c r="E163" s="386">
        <v>43</v>
      </c>
      <c r="F163" s="386">
        <v>38</v>
      </c>
      <c r="G163" s="386">
        <v>41</v>
      </c>
      <c r="H163" s="386">
        <v>39</v>
      </c>
      <c r="I163" s="386">
        <v>35</v>
      </c>
      <c r="J163" s="386">
        <v>42</v>
      </c>
      <c r="K163" s="386">
        <v>35</v>
      </c>
      <c r="L163" s="386">
        <v>41</v>
      </c>
      <c r="M163" s="386">
        <v>40</v>
      </c>
      <c r="N163" s="386">
        <v>38</v>
      </c>
      <c r="O163" s="386">
        <v>41</v>
      </c>
      <c r="P163" s="386">
        <v>41</v>
      </c>
      <c r="Q163" s="386">
        <v>40</v>
      </c>
      <c r="R163" s="386">
        <v>43</v>
      </c>
      <c r="S163" s="386">
        <v>41</v>
      </c>
      <c r="T163" s="386">
        <v>44.000000000000007</v>
      </c>
      <c r="U163" s="386">
        <v>40</v>
      </c>
      <c r="V163" s="386">
        <v>42</v>
      </c>
      <c r="W163" s="386">
        <v>32</v>
      </c>
      <c r="X163" s="386">
        <v>44.000000000000007</v>
      </c>
      <c r="Y163" s="386">
        <v>43</v>
      </c>
    </row>
    <row r="164" spans="1:25" ht="12.75" customHeight="1" x14ac:dyDescent="0.2">
      <c r="A164" s="386">
        <v>2015</v>
      </c>
      <c r="B164" s="391">
        <v>42163</v>
      </c>
      <c r="C164" s="386">
        <v>49</v>
      </c>
      <c r="D164" s="386">
        <v>48</v>
      </c>
      <c r="E164" s="386" t="s">
        <v>78</v>
      </c>
      <c r="F164" s="386">
        <v>46</v>
      </c>
      <c r="G164" s="386">
        <v>49</v>
      </c>
      <c r="H164" s="386">
        <v>50</v>
      </c>
      <c r="I164" s="386">
        <v>47</v>
      </c>
      <c r="J164" s="386">
        <v>52.000000000000007</v>
      </c>
      <c r="K164" s="386">
        <v>44.000000000000007</v>
      </c>
      <c r="L164" s="386">
        <v>49</v>
      </c>
      <c r="M164" s="386">
        <v>49</v>
      </c>
      <c r="N164" s="386">
        <v>46</v>
      </c>
      <c r="O164" s="386">
        <v>49</v>
      </c>
      <c r="P164" s="386">
        <v>51.000000000000007</v>
      </c>
      <c r="Q164" s="386">
        <v>45.000000000000007</v>
      </c>
      <c r="R164" s="386">
        <v>55</v>
      </c>
      <c r="S164" s="386">
        <v>50</v>
      </c>
      <c r="T164" s="386">
        <v>51.000000000000007</v>
      </c>
      <c r="U164" s="386">
        <v>46</v>
      </c>
      <c r="V164" s="386">
        <v>49</v>
      </c>
      <c r="W164" s="386">
        <v>36.000000000000007</v>
      </c>
      <c r="X164" s="386">
        <v>54</v>
      </c>
      <c r="Y164" s="386">
        <v>51.000000000000007</v>
      </c>
    </row>
    <row r="165" spans="1:25" ht="12.75" customHeight="1" x14ac:dyDescent="0.2">
      <c r="A165" s="386">
        <v>2015</v>
      </c>
      <c r="B165" s="391">
        <v>42164</v>
      </c>
      <c r="C165" s="386">
        <v>57</v>
      </c>
      <c r="D165" s="386">
        <v>58</v>
      </c>
      <c r="E165" s="386" t="s">
        <v>78</v>
      </c>
      <c r="F165" s="386">
        <v>59.000000000000007</v>
      </c>
      <c r="G165" s="386">
        <v>58</v>
      </c>
      <c r="H165" s="386">
        <v>51.000000000000007</v>
      </c>
      <c r="I165" s="386">
        <v>54</v>
      </c>
      <c r="J165" s="386">
        <v>61.000000000000007</v>
      </c>
      <c r="K165" s="386">
        <v>60</v>
      </c>
      <c r="L165" s="386">
        <v>53.000000000000007</v>
      </c>
      <c r="M165" s="386">
        <v>62</v>
      </c>
      <c r="N165" s="386">
        <v>60</v>
      </c>
      <c r="O165" s="386">
        <v>62</v>
      </c>
      <c r="P165" s="386">
        <v>60</v>
      </c>
      <c r="Q165" s="386">
        <v>64</v>
      </c>
      <c r="R165" s="386">
        <v>60</v>
      </c>
      <c r="S165" s="386">
        <v>58</v>
      </c>
      <c r="T165" s="386">
        <v>60</v>
      </c>
      <c r="U165" s="386">
        <v>56</v>
      </c>
      <c r="V165" s="386">
        <v>58</v>
      </c>
      <c r="W165" s="386">
        <v>45.000000000000007</v>
      </c>
      <c r="X165" s="386">
        <v>58</v>
      </c>
      <c r="Y165" s="386">
        <v>58</v>
      </c>
    </row>
    <row r="166" spans="1:25" ht="12.75" customHeight="1" x14ac:dyDescent="0.2">
      <c r="A166" s="386">
        <v>2015</v>
      </c>
      <c r="B166" s="391">
        <v>42165</v>
      </c>
      <c r="C166" s="386">
        <v>58</v>
      </c>
      <c r="D166" s="386">
        <v>56</v>
      </c>
      <c r="E166" s="386">
        <v>37.000000000000007</v>
      </c>
      <c r="F166" s="386">
        <v>57</v>
      </c>
      <c r="G166" s="386">
        <v>59.000000000000007</v>
      </c>
      <c r="H166" s="386">
        <v>57</v>
      </c>
      <c r="I166" s="386">
        <v>57</v>
      </c>
      <c r="J166" s="386">
        <v>62</v>
      </c>
      <c r="K166" s="386">
        <v>54</v>
      </c>
      <c r="L166" s="386">
        <v>65</v>
      </c>
      <c r="M166" s="386">
        <v>61.000000000000007</v>
      </c>
      <c r="N166" s="386">
        <v>57</v>
      </c>
      <c r="O166" s="386">
        <v>62</v>
      </c>
      <c r="P166" s="386">
        <v>67</v>
      </c>
      <c r="Q166" s="386">
        <v>68</v>
      </c>
      <c r="R166" s="386">
        <v>67</v>
      </c>
      <c r="S166" s="386">
        <v>68</v>
      </c>
      <c r="T166" s="386">
        <v>62</v>
      </c>
      <c r="U166" s="386">
        <v>58</v>
      </c>
      <c r="V166" s="386">
        <v>62</v>
      </c>
      <c r="W166" s="386">
        <v>49</v>
      </c>
      <c r="X166" s="386">
        <v>69</v>
      </c>
      <c r="Y166" s="386">
        <v>66</v>
      </c>
    </row>
    <row r="167" spans="1:25" ht="12.75" customHeight="1" x14ac:dyDescent="0.2">
      <c r="A167" s="386">
        <v>2015</v>
      </c>
      <c r="B167" s="391">
        <v>42166</v>
      </c>
      <c r="C167" s="386">
        <v>64</v>
      </c>
      <c r="D167" s="386">
        <v>76</v>
      </c>
      <c r="E167" s="386">
        <v>94</v>
      </c>
      <c r="F167" s="386" t="s">
        <v>78</v>
      </c>
      <c r="G167" s="386">
        <v>89.000000000000014</v>
      </c>
      <c r="H167" s="386">
        <v>62</v>
      </c>
      <c r="I167" s="386">
        <v>65</v>
      </c>
      <c r="J167" s="386">
        <v>100</v>
      </c>
      <c r="K167" s="386">
        <v>57</v>
      </c>
      <c r="L167" s="386">
        <v>90</v>
      </c>
      <c r="M167" s="386">
        <v>72.000000000000014</v>
      </c>
      <c r="N167" s="386">
        <v>68</v>
      </c>
      <c r="O167" s="386">
        <v>80</v>
      </c>
      <c r="P167" s="386">
        <v>84</v>
      </c>
      <c r="Q167" s="386">
        <v>81</v>
      </c>
      <c r="R167" s="386">
        <v>79</v>
      </c>
      <c r="S167" s="386">
        <v>91</v>
      </c>
      <c r="T167" s="386">
        <v>92</v>
      </c>
      <c r="U167" s="386">
        <v>78</v>
      </c>
      <c r="V167" s="386">
        <v>80</v>
      </c>
      <c r="W167" s="386">
        <v>67</v>
      </c>
      <c r="X167" s="386">
        <v>89.000000000000014</v>
      </c>
      <c r="Y167" s="386">
        <v>90</v>
      </c>
    </row>
    <row r="168" spans="1:25" ht="12.75" customHeight="1" x14ac:dyDescent="0.2">
      <c r="A168" s="386">
        <v>2015</v>
      </c>
      <c r="B168" s="391">
        <v>42167</v>
      </c>
      <c r="C168" s="386">
        <v>48</v>
      </c>
      <c r="D168" s="386">
        <v>53.000000000000007</v>
      </c>
      <c r="E168" s="386">
        <v>61.000000000000007</v>
      </c>
      <c r="F168" s="386" t="s">
        <v>78</v>
      </c>
      <c r="G168" s="386">
        <v>56</v>
      </c>
      <c r="H168" s="386">
        <v>47</v>
      </c>
      <c r="I168" s="386">
        <v>47</v>
      </c>
      <c r="J168" s="386">
        <v>60</v>
      </c>
      <c r="K168" s="386">
        <v>46</v>
      </c>
      <c r="L168" s="386">
        <v>53.000000000000007</v>
      </c>
      <c r="M168" s="386">
        <v>51.000000000000007</v>
      </c>
      <c r="N168" s="386">
        <v>46</v>
      </c>
      <c r="O168" s="386">
        <v>50</v>
      </c>
      <c r="P168" s="386">
        <v>61.000000000000007</v>
      </c>
      <c r="Q168" s="386">
        <v>53.000000000000007</v>
      </c>
      <c r="R168" s="386">
        <v>71.000000000000014</v>
      </c>
      <c r="S168" s="386">
        <v>52.000000000000007</v>
      </c>
      <c r="T168" s="386">
        <v>58</v>
      </c>
      <c r="U168" s="386">
        <v>54</v>
      </c>
      <c r="V168" s="386">
        <v>60</v>
      </c>
      <c r="W168" s="386">
        <v>36.000000000000007</v>
      </c>
      <c r="X168" s="386">
        <v>59.000000000000007</v>
      </c>
      <c r="Y168" s="386">
        <v>55</v>
      </c>
    </row>
    <row r="169" spans="1:25" ht="12.75" customHeight="1" x14ac:dyDescent="0.2">
      <c r="A169" s="386">
        <v>2015</v>
      </c>
      <c r="B169" s="391">
        <v>42168</v>
      </c>
      <c r="C169" s="386">
        <v>52.000000000000007</v>
      </c>
      <c r="D169" s="386">
        <v>46</v>
      </c>
      <c r="E169" s="386">
        <v>54</v>
      </c>
      <c r="F169" s="386" t="s">
        <v>78</v>
      </c>
      <c r="G169" s="386">
        <v>49</v>
      </c>
      <c r="H169" s="386">
        <v>60</v>
      </c>
      <c r="I169" s="386">
        <v>61.000000000000007</v>
      </c>
      <c r="J169" s="386">
        <v>49</v>
      </c>
      <c r="K169" s="386">
        <v>68</v>
      </c>
      <c r="L169" s="386">
        <v>58</v>
      </c>
      <c r="M169" s="386">
        <v>65</v>
      </c>
      <c r="N169" s="386">
        <v>59.000000000000007</v>
      </c>
      <c r="O169" s="386">
        <v>54</v>
      </c>
      <c r="P169" s="386">
        <v>43</v>
      </c>
      <c r="Q169" s="386">
        <v>51.000000000000007</v>
      </c>
      <c r="R169" s="386">
        <v>46</v>
      </c>
      <c r="S169" s="386">
        <v>49</v>
      </c>
      <c r="T169" s="386">
        <v>49</v>
      </c>
      <c r="U169" s="386">
        <v>52.000000000000007</v>
      </c>
      <c r="V169" s="386">
        <v>48</v>
      </c>
      <c r="W169" s="386">
        <v>49</v>
      </c>
      <c r="X169" s="386">
        <v>54</v>
      </c>
      <c r="Y169" s="386">
        <v>55</v>
      </c>
    </row>
    <row r="170" spans="1:25" ht="12.75" customHeight="1" x14ac:dyDescent="0.2">
      <c r="A170" s="386">
        <v>2015</v>
      </c>
      <c r="B170" s="391">
        <v>42169</v>
      </c>
      <c r="C170" s="386">
        <v>50</v>
      </c>
      <c r="D170" s="386">
        <v>49</v>
      </c>
      <c r="E170" s="386">
        <v>56</v>
      </c>
      <c r="F170" s="386" t="s">
        <v>78</v>
      </c>
      <c r="G170" s="386">
        <v>56</v>
      </c>
      <c r="H170" s="386">
        <v>51.000000000000007</v>
      </c>
      <c r="I170" s="386">
        <v>53.000000000000007</v>
      </c>
      <c r="J170" s="386">
        <v>49</v>
      </c>
      <c r="K170" s="386">
        <v>63</v>
      </c>
      <c r="L170" s="386">
        <v>70</v>
      </c>
      <c r="M170" s="386">
        <v>57</v>
      </c>
      <c r="N170" s="386">
        <v>52.000000000000007</v>
      </c>
      <c r="O170" s="386">
        <v>68</v>
      </c>
      <c r="P170" s="386">
        <v>62</v>
      </c>
      <c r="Q170" s="386">
        <v>62</v>
      </c>
      <c r="R170" s="386">
        <v>60</v>
      </c>
      <c r="S170" s="386">
        <v>60</v>
      </c>
      <c r="T170" s="386">
        <v>51.000000000000007</v>
      </c>
      <c r="U170" s="386">
        <v>60</v>
      </c>
      <c r="V170" s="386">
        <v>57</v>
      </c>
      <c r="W170" s="386">
        <v>48</v>
      </c>
      <c r="X170" s="386">
        <v>66</v>
      </c>
      <c r="Y170" s="386">
        <v>66</v>
      </c>
    </row>
    <row r="171" spans="1:25" ht="12.75" customHeight="1" x14ac:dyDescent="0.2">
      <c r="A171" s="386">
        <v>2015</v>
      </c>
      <c r="B171" s="391">
        <v>42170</v>
      </c>
      <c r="C171" s="386">
        <v>44.000000000000007</v>
      </c>
      <c r="D171" s="386">
        <v>37.000000000000007</v>
      </c>
      <c r="E171" s="386">
        <v>45.000000000000007</v>
      </c>
      <c r="F171" s="386">
        <v>39</v>
      </c>
      <c r="G171" s="386">
        <v>41</v>
      </c>
      <c r="H171" s="386">
        <v>48</v>
      </c>
      <c r="I171" s="386">
        <v>43</v>
      </c>
      <c r="J171" s="386">
        <v>43</v>
      </c>
      <c r="K171" s="386">
        <v>42</v>
      </c>
      <c r="L171" s="386">
        <v>36.000000000000007</v>
      </c>
      <c r="M171" s="386">
        <v>45.000000000000007</v>
      </c>
      <c r="N171" s="386">
        <v>37.000000000000007</v>
      </c>
      <c r="O171" s="386">
        <v>43</v>
      </c>
      <c r="P171" s="386">
        <v>40</v>
      </c>
      <c r="Q171" s="386">
        <v>49</v>
      </c>
      <c r="R171" s="386">
        <v>42</v>
      </c>
      <c r="S171" s="386" t="s">
        <v>78</v>
      </c>
      <c r="T171" s="386">
        <v>43</v>
      </c>
      <c r="U171" s="386">
        <v>42</v>
      </c>
      <c r="V171" s="386">
        <v>42</v>
      </c>
      <c r="W171" s="386">
        <v>31</v>
      </c>
      <c r="X171" s="386">
        <v>41</v>
      </c>
      <c r="Y171" s="386">
        <v>44.000000000000007</v>
      </c>
    </row>
    <row r="172" spans="1:25" ht="12.75" customHeight="1" x14ac:dyDescent="0.2">
      <c r="A172" s="386">
        <v>2015</v>
      </c>
      <c r="B172" s="391">
        <v>42171</v>
      </c>
      <c r="C172" s="386">
        <v>47</v>
      </c>
      <c r="D172" s="386">
        <v>45.000000000000007</v>
      </c>
      <c r="E172" s="386">
        <v>46</v>
      </c>
      <c r="F172" s="386">
        <v>41</v>
      </c>
      <c r="G172" s="386">
        <v>41</v>
      </c>
      <c r="H172" s="386">
        <v>43</v>
      </c>
      <c r="I172" s="386">
        <v>46</v>
      </c>
      <c r="J172" s="386">
        <v>42</v>
      </c>
      <c r="K172" s="386">
        <v>42</v>
      </c>
      <c r="L172" s="386">
        <v>39</v>
      </c>
      <c r="M172" s="386">
        <v>44.000000000000007</v>
      </c>
      <c r="N172" s="386">
        <v>41</v>
      </c>
      <c r="O172" s="386">
        <v>45.000000000000007</v>
      </c>
      <c r="P172" s="386">
        <v>39</v>
      </c>
      <c r="Q172" s="386">
        <v>47</v>
      </c>
      <c r="R172" s="386">
        <v>40</v>
      </c>
      <c r="S172" s="386">
        <v>41</v>
      </c>
      <c r="T172" s="386">
        <v>43</v>
      </c>
      <c r="U172" s="386">
        <v>40</v>
      </c>
      <c r="V172" s="386">
        <v>40</v>
      </c>
      <c r="W172" s="386">
        <v>30</v>
      </c>
      <c r="X172" s="386">
        <v>42</v>
      </c>
      <c r="Y172" s="386">
        <v>40</v>
      </c>
    </row>
    <row r="173" spans="1:25" ht="12.75" customHeight="1" x14ac:dyDescent="0.2">
      <c r="A173" s="386">
        <v>2015</v>
      </c>
      <c r="B173" s="391">
        <v>42172</v>
      </c>
      <c r="C173" s="386">
        <v>42</v>
      </c>
      <c r="D173" s="386">
        <v>42</v>
      </c>
      <c r="E173" s="386">
        <v>44.000000000000007</v>
      </c>
      <c r="F173" s="386">
        <v>38</v>
      </c>
      <c r="G173" s="386">
        <v>42</v>
      </c>
      <c r="H173" s="386">
        <v>44.000000000000007</v>
      </c>
      <c r="I173" s="386">
        <v>41</v>
      </c>
      <c r="J173" s="386">
        <v>49</v>
      </c>
      <c r="K173" s="386">
        <v>33</v>
      </c>
      <c r="L173" s="386">
        <v>40</v>
      </c>
      <c r="M173" s="386">
        <v>35</v>
      </c>
      <c r="N173" s="386">
        <v>34</v>
      </c>
      <c r="O173" s="386">
        <v>39</v>
      </c>
      <c r="P173" s="386">
        <v>41</v>
      </c>
      <c r="Q173" s="386">
        <v>38</v>
      </c>
      <c r="R173" s="386">
        <v>45.000000000000007</v>
      </c>
      <c r="S173" s="386">
        <v>40</v>
      </c>
      <c r="T173" s="386">
        <v>50</v>
      </c>
      <c r="U173" s="386">
        <v>44.000000000000007</v>
      </c>
      <c r="V173" s="386">
        <v>30</v>
      </c>
      <c r="W173" s="386">
        <v>27</v>
      </c>
      <c r="X173" s="386">
        <v>41</v>
      </c>
      <c r="Y173" s="386">
        <v>38</v>
      </c>
    </row>
    <row r="174" spans="1:25" ht="12.75" customHeight="1" x14ac:dyDescent="0.2">
      <c r="A174" s="386">
        <v>2015</v>
      </c>
      <c r="B174" s="391">
        <v>42173</v>
      </c>
      <c r="C174" s="386">
        <v>34</v>
      </c>
      <c r="D174" s="386">
        <v>31</v>
      </c>
      <c r="E174" s="386">
        <v>28</v>
      </c>
      <c r="F174" s="386">
        <v>23</v>
      </c>
      <c r="G174" s="386">
        <v>28</v>
      </c>
      <c r="H174" s="386">
        <v>45.000000000000007</v>
      </c>
      <c r="I174" s="386">
        <v>37.000000000000007</v>
      </c>
      <c r="J174" s="386">
        <v>28</v>
      </c>
      <c r="K174" s="386">
        <v>37.000000000000007</v>
      </c>
      <c r="L174" s="386">
        <v>30</v>
      </c>
      <c r="M174" s="386">
        <v>34</v>
      </c>
      <c r="N174" s="386">
        <v>29</v>
      </c>
      <c r="O174" s="386">
        <v>31</v>
      </c>
      <c r="P174" s="386">
        <v>32</v>
      </c>
      <c r="Q174" s="386">
        <v>40</v>
      </c>
      <c r="R174" s="386">
        <v>33</v>
      </c>
      <c r="S174" s="386">
        <v>33</v>
      </c>
      <c r="T174" s="386">
        <v>31</v>
      </c>
      <c r="U174" s="386">
        <v>33</v>
      </c>
      <c r="V174" s="386">
        <v>25</v>
      </c>
      <c r="W174" s="386">
        <v>20</v>
      </c>
      <c r="X174" s="386">
        <v>34</v>
      </c>
      <c r="Y174" s="386">
        <v>30</v>
      </c>
    </row>
    <row r="175" spans="1:25" ht="12.75" customHeight="1" x14ac:dyDescent="0.2">
      <c r="A175" s="386">
        <v>2015</v>
      </c>
      <c r="B175" s="391">
        <v>42174</v>
      </c>
      <c r="C175" s="386">
        <v>43</v>
      </c>
      <c r="D175" s="386">
        <v>45.000000000000007</v>
      </c>
      <c r="E175" s="386">
        <v>52.000000000000007</v>
      </c>
      <c r="F175" s="386">
        <v>49</v>
      </c>
      <c r="G175" s="386">
        <v>49</v>
      </c>
      <c r="H175" s="386">
        <v>50</v>
      </c>
      <c r="I175" s="386">
        <v>46</v>
      </c>
      <c r="J175" s="386">
        <v>48</v>
      </c>
      <c r="K175" s="386">
        <v>57</v>
      </c>
      <c r="L175" s="386">
        <v>45.000000000000007</v>
      </c>
      <c r="M175" s="386">
        <v>54</v>
      </c>
      <c r="N175" s="386">
        <v>48</v>
      </c>
      <c r="O175" s="386">
        <v>49</v>
      </c>
      <c r="P175" s="386">
        <v>45.000000000000007</v>
      </c>
      <c r="Q175" s="386">
        <v>49</v>
      </c>
      <c r="R175" s="386">
        <v>47</v>
      </c>
      <c r="S175" s="386">
        <v>44.000000000000007</v>
      </c>
      <c r="T175" s="386">
        <v>51.000000000000007</v>
      </c>
      <c r="U175" s="386">
        <v>48</v>
      </c>
      <c r="V175" s="386">
        <v>46</v>
      </c>
      <c r="W175" s="386">
        <v>31</v>
      </c>
      <c r="X175" s="386">
        <v>45.000000000000007</v>
      </c>
      <c r="Y175" s="386">
        <v>44.000000000000007</v>
      </c>
    </row>
    <row r="176" spans="1:25" ht="12.75" customHeight="1" x14ac:dyDescent="0.2">
      <c r="A176" s="386">
        <v>2015</v>
      </c>
      <c r="B176" s="391">
        <v>42175</v>
      </c>
      <c r="C176" s="386">
        <v>42</v>
      </c>
      <c r="D176" s="386">
        <v>45.000000000000007</v>
      </c>
      <c r="E176" s="386">
        <v>46</v>
      </c>
      <c r="F176" s="386">
        <v>38</v>
      </c>
      <c r="G176" s="386">
        <v>47</v>
      </c>
      <c r="H176" s="386">
        <v>44.000000000000007</v>
      </c>
      <c r="I176" s="386">
        <v>48</v>
      </c>
      <c r="J176" s="386">
        <v>46</v>
      </c>
      <c r="K176" s="386">
        <v>52.000000000000007</v>
      </c>
      <c r="L176" s="386">
        <v>50</v>
      </c>
      <c r="M176" s="386">
        <v>46</v>
      </c>
      <c r="N176" s="386">
        <v>42</v>
      </c>
      <c r="O176" s="386">
        <v>44.000000000000007</v>
      </c>
      <c r="P176" s="386">
        <v>38</v>
      </c>
      <c r="Q176" s="386">
        <v>51.000000000000007</v>
      </c>
      <c r="R176" s="386">
        <v>38</v>
      </c>
      <c r="S176" s="386">
        <v>42</v>
      </c>
      <c r="T176" s="386">
        <v>46</v>
      </c>
      <c r="U176" s="386">
        <v>47</v>
      </c>
      <c r="V176" s="386">
        <v>47</v>
      </c>
      <c r="W176" s="386">
        <v>36.000000000000007</v>
      </c>
      <c r="X176" s="386">
        <v>50</v>
      </c>
      <c r="Y176" s="386">
        <v>46</v>
      </c>
    </row>
    <row r="177" spans="1:25" ht="12.75" customHeight="1" x14ac:dyDescent="0.2">
      <c r="A177" s="386">
        <v>2015</v>
      </c>
      <c r="B177" s="391">
        <v>42176</v>
      </c>
      <c r="C177" s="386">
        <v>44.000000000000007</v>
      </c>
      <c r="D177" s="386">
        <v>39</v>
      </c>
      <c r="E177" s="386">
        <v>45.000000000000007</v>
      </c>
      <c r="F177" s="386">
        <v>41</v>
      </c>
      <c r="G177" s="386">
        <v>42</v>
      </c>
      <c r="H177" s="386">
        <v>43</v>
      </c>
      <c r="I177" s="386">
        <v>44.000000000000007</v>
      </c>
      <c r="J177" s="386">
        <v>39</v>
      </c>
      <c r="K177" s="386">
        <v>40</v>
      </c>
      <c r="L177" s="386">
        <v>43</v>
      </c>
      <c r="M177" s="386">
        <v>42</v>
      </c>
      <c r="N177" s="386">
        <v>40</v>
      </c>
      <c r="O177" s="386">
        <v>43</v>
      </c>
      <c r="P177" s="386">
        <v>43</v>
      </c>
      <c r="Q177" s="386">
        <v>46</v>
      </c>
      <c r="R177" s="386">
        <v>46</v>
      </c>
      <c r="S177" s="386">
        <v>42</v>
      </c>
      <c r="T177" s="386">
        <v>42</v>
      </c>
      <c r="U177" s="386">
        <v>43</v>
      </c>
      <c r="V177" s="386">
        <v>43</v>
      </c>
      <c r="W177" s="386">
        <v>34</v>
      </c>
      <c r="X177" s="386">
        <v>45.000000000000007</v>
      </c>
      <c r="Y177" s="386">
        <v>43</v>
      </c>
    </row>
    <row r="178" spans="1:25" ht="12.75" customHeight="1" x14ac:dyDescent="0.2">
      <c r="A178" s="386">
        <v>2015</v>
      </c>
      <c r="B178" s="391">
        <v>42177</v>
      </c>
      <c r="C178" s="386">
        <v>63</v>
      </c>
      <c r="D178" s="386">
        <v>61.000000000000007</v>
      </c>
      <c r="E178" s="386">
        <v>64</v>
      </c>
      <c r="F178" s="386">
        <v>58</v>
      </c>
      <c r="G178" s="386">
        <v>58</v>
      </c>
      <c r="H178" s="386">
        <v>66</v>
      </c>
      <c r="I178" s="386">
        <v>56</v>
      </c>
      <c r="J178" s="386">
        <v>62</v>
      </c>
      <c r="K178" s="386">
        <v>60</v>
      </c>
      <c r="L178" s="386">
        <v>58</v>
      </c>
      <c r="M178" s="386">
        <v>62</v>
      </c>
      <c r="N178" s="386">
        <v>57</v>
      </c>
      <c r="O178" s="386">
        <v>61.000000000000007</v>
      </c>
      <c r="P178" s="386">
        <v>59.000000000000007</v>
      </c>
      <c r="Q178" s="386">
        <v>65</v>
      </c>
      <c r="R178" s="386">
        <v>59.000000000000007</v>
      </c>
      <c r="S178" s="386">
        <v>62</v>
      </c>
      <c r="T178" s="386">
        <v>57</v>
      </c>
      <c r="U178" s="386">
        <v>59.000000000000007</v>
      </c>
      <c r="V178" s="386">
        <v>64</v>
      </c>
      <c r="W178" s="386">
        <v>47</v>
      </c>
      <c r="X178" s="386">
        <v>65</v>
      </c>
      <c r="Y178" s="386">
        <v>61.000000000000007</v>
      </c>
    </row>
    <row r="179" spans="1:25" ht="12.75" customHeight="1" x14ac:dyDescent="0.2">
      <c r="A179" s="386">
        <v>2015</v>
      </c>
      <c r="B179" s="391">
        <v>42178</v>
      </c>
      <c r="C179" s="386">
        <v>45.000000000000007</v>
      </c>
      <c r="D179" s="386">
        <v>44.000000000000007</v>
      </c>
      <c r="E179" s="386">
        <v>53.000000000000007</v>
      </c>
      <c r="F179" s="386">
        <v>50</v>
      </c>
      <c r="G179" s="386">
        <v>49</v>
      </c>
      <c r="H179" s="386">
        <v>51.000000000000007</v>
      </c>
      <c r="I179" s="386">
        <v>51.000000000000007</v>
      </c>
      <c r="J179" s="386">
        <v>52.000000000000007</v>
      </c>
      <c r="K179" s="386">
        <v>56</v>
      </c>
      <c r="L179" s="386">
        <v>54</v>
      </c>
      <c r="M179" s="386">
        <v>47</v>
      </c>
      <c r="N179" s="386">
        <v>48</v>
      </c>
      <c r="O179" s="386">
        <v>50</v>
      </c>
      <c r="P179" s="386">
        <v>52.000000000000007</v>
      </c>
      <c r="Q179" s="386">
        <v>47</v>
      </c>
      <c r="R179" s="386">
        <v>52.000000000000007</v>
      </c>
      <c r="S179" s="386">
        <v>54</v>
      </c>
      <c r="T179" s="386">
        <v>52.000000000000007</v>
      </c>
      <c r="U179" s="386">
        <v>48</v>
      </c>
      <c r="V179" s="386">
        <v>50</v>
      </c>
      <c r="W179" s="386">
        <v>36.000000000000007</v>
      </c>
      <c r="X179" s="386">
        <v>54</v>
      </c>
      <c r="Y179" s="386">
        <v>53.000000000000007</v>
      </c>
    </row>
    <row r="180" spans="1:25" ht="12.75" customHeight="1" x14ac:dyDescent="0.2">
      <c r="A180" s="386">
        <v>2015</v>
      </c>
      <c r="B180" s="391">
        <v>42179</v>
      </c>
      <c r="C180" s="386">
        <v>49</v>
      </c>
      <c r="D180" s="386">
        <v>49</v>
      </c>
      <c r="E180" s="386">
        <v>53.000000000000007</v>
      </c>
      <c r="F180" s="386" t="s">
        <v>78</v>
      </c>
      <c r="G180" s="386">
        <v>48</v>
      </c>
      <c r="H180" s="386">
        <v>56</v>
      </c>
      <c r="I180" s="386">
        <v>57</v>
      </c>
      <c r="J180" s="386">
        <v>47</v>
      </c>
      <c r="K180" s="386">
        <v>57</v>
      </c>
      <c r="L180" s="386">
        <v>57</v>
      </c>
      <c r="M180" s="386">
        <v>63</v>
      </c>
      <c r="N180" s="386">
        <v>56</v>
      </c>
      <c r="O180" s="386" t="s">
        <v>78</v>
      </c>
      <c r="P180" s="386">
        <v>46</v>
      </c>
      <c r="Q180" s="386">
        <v>53.000000000000007</v>
      </c>
      <c r="R180" s="386">
        <v>47</v>
      </c>
      <c r="S180" s="386">
        <v>50</v>
      </c>
      <c r="T180" s="386">
        <v>48</v>
      </c>
      <c r="U180" s="386">
        <v>52.000000000000007</v>
      </c>
      <c r="V180" s="386">
        <v>52.000000000000007</v>
      </c>
      <c r="W180" s="386">
        <v>41</v>
      </c>
      <c r="X180" s="386">
        <v>53.000000000000007</v>
      </c>
      <c r="Y180" s="386">
        <v>53.000000000000007</v>
      </c>
    </row>
    <row r="181" spans="1:25" ht="12.75" customHeight="1" x14ac:dyDescent="0.2">
      <c r="A181" s="386">
        <v>2015</v>
      </c>
      <c r="B181" s="391">
        <v>42180</v>
      </c>
      <c r="C181" s="386">
        <v>49</v>
      </c>
      <c r="D181" s="386">
        <v>39</v>
      </c>
      <c r="E181" s="386">
        <v>43</v>
      </c>
      <c r="F181" s="386">
        <v>40</v>
      </c>
      <c r="G181" s="386">
        <v>45.000000000000007</v>
      </c>
      <c r="H181" s="386">
        <v>55</v>
      </c>
      <c r="I181" s="386">
        <v>61.000000000000007</v>
      </c>
      <c r="J181" s="386">
        <v>43</v>
      </c>
      <c r="K181" s="386">
        <v>53.000000000000007</v>
      </c>
      <c r="L181" s="386">
        <v>53.000000000000007</v>
      </c>
      <c r="M181" s="386">
        <v>45.000000000000007</v>
      </c>
      <c r="N181" s="386">
        <v>46</v>
      </c>
      <c r="O181" s="386" t="s">
        <v>78</v>
      </c>
      <c r="P181" s="386">
        <v>49</v>
      </c>
      <c r="Q181" s="386">
        <v>56</v>
      </c>
      <c r="R181" s="386">
        <v>47</v>
      </c>
      <c r="S181" s="386">
        <v>59.000000000000007</v>
      </c>
      <c r="T181" s="386">
        <v>48</v>
      </c>
      <c r="U181" s="386">
        <v>50</v>
      </c>
      <c r="V181" s="386">
        <v>51.000000000000007</v>
      </c>
      <c r="W181" s="386">
        <v>43</v>
      </c>
      <c r="X181" s="386">
        <v>58</v>
      </c>
      <c r="Y181" s="386">
        <v>54</v>
      </c>
    </row>
    <row r="182" spans="1:25" ht="12.75" customHeight="1" x14ac:dyDescent="0.2">
      <c r="A182" s="386">
        <v>2015</v>
      </c>
      <c r="B182" s="391">
        <v>42181</v>
      </c>
      <c r="C182" s="386">
        <v>52.000000000000007</v>
      </c>
      <c r="D182" s="386">
        <v>67</v>
      </c>
      <c r="E182" s="386">
        <v>66</v>
      </c>
      <c r="F182" s="386">
        <v>70</v>
      </c>
      <c r="G182" s="386">
        <v>72.000000000000014</v>
      </c>
      <c r="H182" s="386">
        <v>47</v>
      </c>
      <c r="I182" s="386">
        <v>52.000000000000007</v>
      </c>
      <c r="J182" s="386">
        <v>60</v>
      </c>
      <c r="K182" s="386">
        <v>52.000000000000007</v>
      </c>
      <c r="L182" s="386">
        <v>66</v>
      </c>
      <c r="M182" s="386">
        <v>54</v>
      </c>
      <c r="N182" s="386">
        <v>50</v>
      </c>
      <c r="O182" s="386" t="s">
        <v>78</v>
      </c>
      <c r="P182" s="386">
        <v>69</v>
      </c>
      <c r="Q182" s="386">
        <v>68</v>
      </c>
      <c r="R182" s="386">
        <v>68</v>
      </c>
      <c r="S182" s="386">
        <v>67</v>
      </c>
      <c r="T182" s="386">
        <v>59.000000000000007</v>
      </c>
      <c r="U182" s="386">
        <v>73.000000000000014</v>
      </c>
      <c r="V182" s="386">
        <v>61.000000000000007</v>
      </c>
      <c r="W182" s="386">
        <v>50</v>
      </c>
      <c r="X182" s="386">
        <v>60</v>
      </c>
      <c r="Y182" s="386">
        <v>65</v>
      </c>
    </row>
    <row r="183" spans="1:25" ht="12.75" customHeight="1" x14ac:dyDescent="0.2">
      <c r="A183" s="386">
        <v>2015</v>
      </c>
      <c r="B183" s="391">
        <v>42182</v>
      </c>
      <c r="C183" s="386">
        <v>40</v>
      </c>
      <c r="D183" s="386">
        <v>36.000000000000007</v>
      </c>
      <c r="E183" s="386">
        <v>39</v>
      </c>
      <c r="F183" s="386">
        <v>34</v>
      </c>
      <c r="G183" s="386">
        <v>36.000000000000007</v>
      </c>
      <c r="H183" s="386">
        <v>42</v>
      </c>
      <c r="I183" s="386">
        <v>44.000000000000007</v>
      </c>
      <c r="J183" s="386">
        <v>38</v>
      </c>
      <c r="K183" s="386">
        <v>42</v>
      </c>
      <c r="L183" s="386">
        <v>38</v>
      </c>
      <c r="M183" s="386">
        <v>39</v>
      </c>
      <c r="N183" s="386">
        <v>38</v>
      </c>
      <c r="O183" s="386">
        <v>37.000000000000007</v>
      </c>
      <c r="P183" s="386">
        <v>34</v>
      </c>
      <c r="Q183" s="386">
        <v>40</v>
      </c>
      <c r="R183" s="386">
        <v>34</v>
      </c>
      <c r="S183" s="386">
        <v>35</v>
      </c>
      <c r="T183" s="386">
        <v>37.000000000000007</v>
      </c>
      <c r="U183" s="386">
        <v>31</v>
      </c>
      <c r="V183" s="386">
        <v>35</v>
      </c>
      <c r="W183" s="386">
        <v>28</v>
      </c>
      <c r="X183" s="386">
        <v>37.000000000000007</v>
      </c>
      <c r="Y183" s="386">
        <v>33</v>
      </c>
    </row>
    <row r="184" spans="1:25" ht="12.75" customHeight="1" x14ac:dyDescent="0.2">
      <c r="A184" s="386">
        <v>2015</v>
      </c>
      <c r="B184" s="391">
        <v>42183</v>
      </c>
      <c r="C184" s="386">
        <v>44.000000000000007</v>
      </c>
      <c r="D184" s="386">
        <v>40</v>
      </c>
      <c r="E184" s="386">
        <v>41</v>
      </c>
      <c r="F184" s="386">
        <v>41</v>
      </c>
      <c r="G184" s="386">
        <v>40</v>
      </c>
      <c r="H184" s="386">
        <v>43</v>
      </c>
      <c r="I184" s="386">
        <v>43</v>
      </c>
      <c r="J184" s="386">
        <v>42</v>
      </c>
      <c r="K184" s="386">
        <v>44.000000000000007</v>
      </c>
      <c r="L184" s="386">
        <v>40</v>
      </c>
      <c r="M184" s="386">
        <v>43</v>
      </c>
      <c r="N184" s="386">
        <v>43</v>
      </c>
      <c r="O184" s="386">
        <v>40</v>
      </c>
      <c r="P184" s="386">
        <v>38</v>
      </c>
      <c r="Q184" s="386">
        <v>43</v>
      </c>
      <c r="R184" s="386">
        <v>39</v>
      </c>
      <c r="S184" s="386">
        <v>39</v>
      </c>
      <c r="T184" s="386">
        <v>39</v>
      </c>
      <c r="U184" s="386">
        <v>41</v>
      </c>
      <c r="V184" s="386">
        <v>39</v>
      </c>
      <c r="W184" s="386">
        <v>29</v>
      </c>
      <c r="X184" s="386">
        <v>40</v>
      </c>
      <c r="Y184" s="386">
        <v>11.000000000000002</v>
      </c>
    </row>
    <row r="185" spans="1:25" ht="12.75" customHeight="1" x14ac:dyDescent="0.2">
      <c r="A185" s="386">
        <v>2015</v>
      </c>
      <c r="B185" s="391">
        <v>42184</v>
      </c>
      <c r="C185" s="386">
        <v>53.000000000000007</v>
      </c>
      <c r="D185" s="386">
        <v>49</v>
      </c>
      <c r="E185" s="386">
        <v>50</v>
      </c>
      <c r="F185" s="386">
        <v>48</v>
      </c>
      <c r="G185" s="386">
        <v>46</v>
      </c>
      <c r="H185" s="386">
        <v>45.000000000000007</v>
      </c>
      <c r="I185" s="386">
        <v>47</v>
      </c>
      <c r="J185" s="386">
        <v>53.000000000000007</v>
      </c>
      <c r="K185" s="386">
        <v>45.000000000000007</v>
      </c>
      <c r="L185" s="386">
        <v>43</v>
      </c>
      <c r="M185" s="386">
        <v>50</v>
      </c>
      <c r="N185" s="386">
        <v>46</v>
      </c>
      <c r="O185" s="386">
        <v>48</v>
      </c>
      <c r="P185" s="386">
        <v>39</v>
      </c>
      <c r="Q185" s="386">
        <v>47</v>
      </c>
      <c r="R185" s="386">
        <v>39</v>
      </c>
      <c r="S185" s="386">
        <v>42</v>
      </c>
      <c r="T185" s="386">
        <v>48</v>
      </c>
      <c r="U185" s="386">
        <v>48</v>
      </c>
      <c r="V185" s="386">
        <v>43</v>
      </c>
      <c r="W185" s="386">
        <v>33</v>
      </c>
      <c r="X185" s="386">
        <v>44.000000000000007</v>
      </c>
      <c r="Y185" s="386">
        <v>43</v>
      </c>
    </row>
    <row r="186" spans="1:25" ht="12.75" customHeight="1" x14ac:dyDescent="0.2">
      <c r="A186" s="386">
        <v>2015</v>
      </c>
      <c r="B186" s="391">
        <v>42185</v>
      </c>
      <c r="C186" s="386">
        <v>49</v>
      </c>
      <c r="D186" s="386">
        <v>46</v>
      </c>
      <c r="E186" s="386">
        <v>44.000000000000007</v>
      </c>
      <c r="F186" s="386">
        <v>40</v>
      </c>
      <c r="G186" s="386">
        <v>46</v>
      </c>
      <c r="H186" s="386">
        <v>50</v>
      </c>
      <c r="I186" s="386">
        <v>47</v>
      </c>
      <c r="J186" s="386">
        <v>49</v>
      </c>
      <c r="K186" s="386">
        <v>48</v>
      </c>
      <c r="L186" s="386">
        <v>49</v>
      </c>
      <c r="M186" s="386">
        <v>47</v>
      </c>
      <c r="N186" s="386">
        <v>46</v>
      </c>
      <c r="O186" s="386">
        <v>47</v>
      </c>
      <c r="P186" s="386">
        <v>46</v>
      </c>
      <c r="Q186" s="386">
        <v>48</v>
      </c>
      <c r="R186" s="386">
        <v>48</v>
      </c>
      <c r="S186" s="386">
        <v>47</v>
      </c>
      <c r="T186" s="386">
        <v>46</v>
      </c>
      <c r="U186" s="386">
        <v>46</v>
      </c>
      <c r="V186" s="386">
        <v>44.000000000000007</v>
      </c>
      <c r="W186" s="386">
        <v>35</v>
      </c>
      <c r="X186" s="386">
        <v>51.000000000000007</v>
      </c>
      <c r="Y186" s="386">
        <v>50</v>
      </c>
    </row>
    <row r="187" spans="1:25" ht="12.75" customHeight="1" x14ac:dyDescent="0.2">
      <c r="A187" s="386">
        <v>2015</v>
      </c>
      <c r="B187" s="391">
        <v>42186</v>
      </c>
      <c r="C187" s="386">
        <v>61.000000000000007</v>
      </c>
      <c r="D187" s="386">
        <v>65</v>
      </c>
      <c r="E187" s="386">
        <v>63</v>
      </c>
      <c r="F187" s="386">
        <v>62</v>
      </c>
      <c r="G187" s="386">
        <v>62</v>
      </c>
      <c r="H187" s="386">
        <v>58</v>
      </c>
      <c r="I187" s="386">
        <v>60</v>
      </c>
      <c r="J187" s="386">
        <v>63</v>
      </c>
      <c r="K187" s="386">
        <v>64</v>
      </c>
      <c r="L187" s="386">
        <v>65</v>
      </c>
      <c r="M187" s="386">
        <v>67</v>
      </c>
      <c r="N187" s="386">
        <v>67</v>
      </c>
      <c r="O187" s="386">
        <v>68</v>
      </c>
      <c r="P187" s="386">
        <v>66</v>
      </c>
      <c r="Q187" s="386">
        <v>71.000000000000014</v>
      </c>
      <c r="R187" s="386">
        <v>65</v>
      </c>
      <c r="S187" s="386">
        <v>65</v>
      </c>
      <c r="T187" s="386">
        <v>60</v>
      </c>
      <c r="U187" s="386">
        <v>65</v>
      </c>
      <c r="V187" s="386">
        <v>64</v>
      </c>
      <c r="W187" s="386">
        <v>50</v>
      </c>
      <c r="X187" s="386">
        <v>65</v>
      </c>
      <c r="Y187" s="386">
        <v>64</v>
      </c>
    </row>
    <row r="188" spans="1:25" ht="12.75" customHeight="1" x14ac:dyDescent="0.2">
      <c r="A188" s="386">
        <v>2015</v>
      </c>
      <c r="B188" s="391">
        <v>42187</v>
      </c>
      <c r="C188" s="386">
        <v>38</v>
      </c>
      <c r="D188" s="386">
        <v>24</v>
      </c>
      <c r="E188" s="386">
        <v>25</v>
      </c>
      <c r="F188" s="386">
        <v>19</v>
      </c>
      <c r="G188" s="386">
        <v>25</v>
      </c>
      <c r="H188" s="386">
        <v>49</v>
      </c>
      <c r="I188" s="386">
        <v>52.000000000000007</v>
      </c>
      <c r="J188" s="386">
        <v>33</v>
      </c>
      <c r="K188" s="386">
        <v>43</v>
      </c>
      <c r="L188" s="386">
        <v>32</v>
      </c>
      <c r="M188" s="386">
        <v>30</v>
      </c>
      <c r="N188" s="386">
        <v>27</v>
      </c>
      <c r="O188" s="386">
        <v>27</v>
      </c>
      <c r="P188" s="386">
        <v>31</v>
      </c>
      <c r="Q188" s="386">
        <v>27</v>
      </c>
      <c r="R188" s="386">
        <v>36.000000000000007</v>
      </c>
      <c r="S188" s="386">
        <v>30</v>
      </c>
      <c r="T188" s="386">
        <v>38</v>
      </c>
      <c r="U188" s="386">
        <v>29</v>
      </c>
      <c r="V188" s="386">
        <v>33</v>
      </c>
      <c r="W188" s="386">
        <v>22.000000000000004</v>
      </c>
      <c r="X188" s="386">
        <v>33</v>
      </c>
      <c r="Y188" s="386">
        <v>26.000000000000004</v>
      </c>
    </row>
    <row r="189" spans="1:25" ht="12.75" customHeight="1" x14ac:dyDescent="0.2">
      <c r="A189" s="386">
        <v>2015</v>
      </c>
      <c r="B189" s="391">
        <v>42188</v>
      </c>
      <c r="C189" s="386">
        <v>60</v>
      </c>
      <c r="D189" s="386">
        <v>58</v>
      </c>
      <c r="E189" s="386">
        <v>56</v>
      </c>
      <c r="F189" s="386">
        <v>58</v>
      </c>
      <c r="G189" s="386">
        <v>62</v>
      </c>
      <c r="H189" s="386">
        <v>58</v>
      </c>
      <c r="I189" s="386">
        <v>68</v>
      </c>
      <c r="J189" s="386">
        <v>61.000000000000007</v>
      </c>
      <c r="K189" s="386">
        <v>54</v>
      </c>
      <c r="L189" s="386">
        <v>61.000000000000007</v>
      </c>
      <c r="M189" s="386">
        <v>61.000000000000007</v>
      </c>
      <c r="N189" s="386">
        <v>54</v>
      </c>
      <c r="O189" s="386">
        <v>58</v>
      </c>
      <c r="P189" s="386">
        <v>54</v>
      </c>
      <c r="Q189" s="386">
        <v>54</v>
      </c>
      <c r="R189" s="386">
        <v>53.000000000000007</v>
      </c>
      <c r="S189" s="386">
        <v>59.000000000000007</v>
      </c>
      <c r="T189" s="386">
        <v>60</v>
      </c>
      <c r="U189" s="386">
        <v>58</v>
      </c>
      <c r="V189" s="386">
        <v>63</v>
      </c>
      <c r="W189" s="386">
        <v>46</v>
      </c>
      <c r="X189" s="386">
        <v>62</v>
      </c>
      <c r="Y189" s="386">
        <v>59.000000000000007</v>
      </c>
    </row>
    <row r="190" spans="1:25" ht="12.75" customHeight="1" x14ac:dyDescent="0.2">
      <c r="A190" s="386">
        <v>2015</v>
      </c>
      <c r="B190" s="391">
        <v>42189</v>
      </c>
      <c r="C190" s="386">
        <v>48</v>
      </c>
      <c r="D190" s="386">
        <v>49</v>
      </c>
      <c r="E190" s="386">
        <v>44.000000000000007</v>
      </c>
      <c r="F190" s="386">
        <v>43</v>
      </c>
      <c r="G190" s="386">
        <v>48</v>
      </c>
      <c r="H190" s="386">
        <v>47</v>
      </c>
      <c r="I190" s="386">
        <v>50</v>
      </c>
      <c r="J190" s="386">
        <v>48</v>
      </c>
      <c r="K190" s="386">
        <v>52.000000000000007</v>
      </c>
      <c r="L190" s="386">
        <v>52.000000000000007</v>
      </c>
      <c r="M190" s="386">
        <v>48</v>
      </c>
      <c r="N190" s="386">
        <v>47</v>
      </c>
      <c r="O190" s="386">
        <v>49</v>
      </c>
      <c r="P190" s="386">
        <v>48</v>
      </c>
      <c r="Q190" s="386">
        <v>54</v>
      </c>
      <c r="R190" s="386">
        <v>48</v>
      </c>
      <c r="S190" s="386">
        <v>50</v>
      </c>
      <c r="T190" s="386">
        <v>44.000000000000007</v>
      </c>
      <c r="U190" s="386">
        <v>51.000000000000007</v>
      </c>
      <c r="V190" s="386">
        <v>49</v>
      </c>
      <c r="W190" s="386">
        <v>44.000000000000007</v>
      </c>
      <c r="X190" s="386">
        <v>55</v>
      </c>
      <c r="Y190" s="386">
        <v>49</v>
      </c>
    </row>
    <row r="191" spans="1:25" ht="12.75" customHeight="1" x14ac:dyDescent="0.2">
      <c r="A191" s="386">
        <v>2015</v>
      </c>
      <c r="B191" s="391">
        <v>42190</v>
      </c>
      <c r="C191" s="386">
        <v>46</v>
      </c>
      <c r="D191" s="386">
        <v>53.000000000000007</v>
      </c>
      <c r="E191" s="386">
        <v>58</v>
      </c>
      <c r="F191" s="386">
        <v>63</v>
      </c>
      <c r="G191" s="386">
        <v>66</v>
      </c>
      <c r="H191" s="386">
        <v>46</v>
      </c>
      <c r="I191" s="386">
        <v>47</v>
      </c>
      <c r="J191" s="386">
        <v>56</v>
      </c>
      <c r="K191" s="386">
        <v>50</v>
      </c>
      <c r="L191" s="386">
        <v>78</v>
      </c>
      <c r="M191" s="386">
        <v>53.000000000000007</v>
      </c>
      <c r="N191" s="386">
        <v>47</v>
      </c>
      <c r="O191" s="386">
        <v>64</v>
      </c>
      <c r="P191" s="386">
        <v>51.000000000000007</v>
      </c>
      <c r="Q191" s="386">
        <v>65</v>
      </c>
      <c r="R191" s="386">
        <v>50</v>
      </c>
      <c r="S191" s="386">
        <v>67</v>
      </c>
      <c r="T191" s="386">
        <v>49</v>
      </c>
      <c r="U191" s="386">
        <v>68</v>
      </c>
      <c r="V191" s="386">
        <v>55</v>
      </c>
      <c r="W191" s="386">
        <v>57</v>
      </c>
      <c r="X191" s="386">
        <v>70</v>
      </c>
      <c r="Y191" s="386">
        <v>76</v>
      </c>
    </row>
    <row r="192" spans="1:25" ht="12.75" customHeight="1" x14ac:dyDescent="0.2">
      <c r="A192" s="386">
        <v>2015</v>
      </c>
      <c r="B192" s="391">
        <v>42191</v>
      </c>
      <c r="C192" s="386">
        <v>35</v>
      </c>
      <c r="D192" s="386">
        <v>39</v>
      </c>
      <c r="E192" s="386">
        <v>38</v>
      </c>
      <c r="F192" s="386">
        <v>30</v>
      </c>
      <c r="G192" s="386">
        <v>39</v>
      </c>
      <c r="H192" s="386">
        <v>34</v>
      </c>
      <c r="I192" s="386">
        <v>39</v>
      </c>
      <c r="J192" s="386" t="s">
        <v>78</v>
      </c>
      <c r="K192" s="386">
        <v>41</v>
      </c>
      <c r="L192" s="386">
        <v>41</v>
      </c>
      <c r="M192" s="386">
        <v>37.000000000000007</v>
      </c>
      <c r="N192" s="386">
        <v>35</v>
      </c>
      <c r="O192" s="386">
        <v>38</v>
      </c>
      <c r="P192" s="386">
        <v>39</v>
      </c>
      <c r="Q192" s="386">
        <v>40</v>
      </c>
      <c r="R192" s="386">
        <v>44.000000000000007</v>
      </c>
      <c r="S192" s="386">
        <v>37.000000000000007</v>
      </c>
      <c r="T192" s="386">
        <v>42</v>
      </c>
      <c r="U192" s="386">
        <v>39</v>
      </c>
      <c r="V192" s="386">
        <v>43</v>
      </c>
      <c r="W192" s="386">
        <v>26.000000000000004</v>
      </c>
      <c r="X192" s="386">
        <v>39</v>
      </c>
      <c r="Y192" s="386">
        <v>40</v>
      </c>
    </row>
    <row r="193" spans="1:25" ht="12.75" customHeight="1" x14ac:dyDescent="0.2">
      <c r="A193" s="386">
        <v>2015</v>
      </c>
      <c r="B193" s="391">
        <v>42192</v>
      </c>
      <c r="C193" s="386">
        <v>46</v>
      </c>
      <c r="D193" s="386">
        <v>62</v>
      </c>
      <c r="E193" s="386">
        <v>71.000000000000014</v>
      </c>
      <c r="F193" s="386">
        <v>59.000000000000007</v>
      </c>
      <c r="G193" s="386">
        <v>62</v>
      </c>
      <c r="H193" s="386">
        <v>50</v>
      </c>
      <c r="I193" s="386">
        <v>50</v>
      </c>
      <c r="J193" s="386" t="s">
        <v>78</v>
      </c>
      <c r="K193" s="386">
        <v>48</v>
      </c>
      <c r="L193" s="386">
        <v>63</v>
      </c>
      <c r="M193" s="386">
        <v>46</v>
      </c>
      <c r="N193" s="386">
        <v>47</v>
      </c>
      <c r="O193" s="386">
        <v>59.000000000000007</v>
      </c>
      <c r="P193" s="386">
        <v>53.000000000000007</v>
      </c>
      <c r="Q193" s="386">
        <v>49</v>
      </c>
      <c r="R193" s="386">
        <v>46</v>
      </c>
      <c r="S193" s="386">
        <v>62</v>
      </c>
      <c r="T193" s="386">
        <v>57</v>
      </c>
      <c r="U193" s="386">
        <v>58</v>
      </c>
      <c r="V193" s="386">
        <v>56</v>
      </c>
      <c r="W193" s="386">
        <v>46</v>
      </c>
      <c r="X193" s="386">
        <v>65</v>
      </c>
      <c r="Y193" s="386">
        <v>62</v>
      </c>
    </row>
    <row r="194" spans="1:25" ht="12.75" customHeight="1" x14ac:dyDescent="0.2">
      <c r="A194" s="386">
        <v>2015</v>
      </c>
      <c r="B194" s="391">
        <v>42193</v>
      </c>
      <c r="C194" s="386">
        <v>36.000000000000007</v>
      </c>
      <c r="D194" s="386">
        <v>41</v>
      </c>
      <c r="E194" s="386">
        <v>28</v>
      </c>
      <c r="F194" s="386">
        <v>32</v>
      </c>
      <c r="G194" s="386">
        <v>33</v>
      </c>
      <c r="H194" s="386">
        <v>35</v>
      </c>
      <c r="I194" s="386">
        <v>38</v>
      </c>
      <c r="J194" s="386" t="s">
        <v>78</v>
      </c>
      <c r="K194" s="386">
        <v>44.000000000000007</v>
      </c>
      <c r="L194" s="386">
        <v>34</v>
      </c>
      <c r="M194" s="386">
        <v>40</v>
      </c>
      <c r="N194" s="386">
        <v>40</v>
      </c>
      <c r="O194" s="386">
        <v>41</v>
      </c>
      <c r="P194" s="386">
        <v>38</v>
      </c>
      <c r="Q194" s="386">
        <v>52.000000000000007</v>
      </c>
      <c r="R194" s="386">
        <v>40</v>
      </c>
      <c r="S194" s="386">
        <v>38</v>
      </c>
      <c r="T194" s="386">
        <v>31</v>
      </c>
      <c r="U194" s="386">
        <v>33</v>
      </c>
      <c r="V194" s="386">
        <v>36.000000000000007</v>
      </c>
      <c r="W194" s="386">
        <v>22.000000000000004</v>
      </c>
      <c r="X194" s="386">
        <v>37.000000000000007</v>
      </c>
      <c r="Y194" s="386">
        <v>35</v>
      </c>
    </row>
    <row r="195" spans="1:25" ht="12.75" customHeight="1" x14ac:dyDescent="0.2">
      <c r="A195" s="386">
        <v>2015</v>
      </c>
      <c r="B195" s="391">
        <v>42194</v>
      </c>
      <c r="C195" s="386">
        <v>39</v>
      </c>
      <c r="D195" s="386">
        <v>39</v>
      </c>
      <c r="E195" s="386" t="s">
        <v>78</v>
      </c>
      <c r="F195" s="386">
        <v>40</v>
      </c>
      <c r="G195" s="386" t="s">
        <v>78</v>
      </c>
      <c r="H195" s="386">
        <v>35</v>
      </c>
      <c r="I195" s="386">
        <v>42</v>
      </c>
      <c r="J195" s="386" t="s">
        <v>78</v>
      </c>
      <c r="K195" s="386">
        <v>52.000000000000007</v>
      </c>
      <c r="L195" s="386">
        <v>46</v>
      </c>
      <c r="M195" s="386">
        <v>48</v>
      </c>
      <c r="N195" s="386">
        <v>41</v>
      </c>
      <c r="O195" s="386">
        <v>45.000000000000007</v>
      </c>
      <c r="P195" s="386">
        <v>48</v>
      </c>
      <c r="Q195" s="386">
        <v>48</v>
      </c>
      <c r="R195" s="386">
        <v>50</v>
      </c>
      <c r="S195" s="386">
        <v>49</v>
      </c>
      <c r="T195" s="386">
        <v>41</v>
      </c>
      <c r="U195" s="386">
        <v>42</v>
      </c>
      <c r="V195" s="386">
        <v>43</v>
      </c>
      <c r="W195" s="386">
        <v>10</v>
      </c>
      <c r="X195" s="386">
        <v>48</v>
      </c>
      <c r="Y195" s="386">
        <v>45.000000000000007</v>
      </c>
    </row>
    <row r="196" spans="1:25" ht="12.75" customHeight="1" x14ac:dyDescent="0.2">
      <c r="A196" s="386">
        <v>2015</v>
      </c>
      <c r="B196" s="391">
        <v>42195</v>
      </c>
      <c r="C196" s="386">
        <v>48</v>
      </c>
      <c r="D196" s="386">
        <v>47</v>
      </c>
      <c r="E196" s="386" t="s">
        <v>78</v>
      </c>
      <c r="F196" s="386">
        <v>48</v>
      </c>
      <c r="G196" s="386">
        <v>45.000000000000007</v>
      </c>
      <c r="H196" s="386">
        <v>54</v>
      </c>
      <c r="I196" s="386">
        <v>53.000000000000007</v>
      </c>
      <c r="J196" s="386" t="s">
        <v>78</v>
      </c>
      <c r="K196" s="386">
        <v>53.000000000000007</v>
      </c>
      <c r="L196" s="386">
        <v>52.000000000000007</v>
      </c>
      <c r="M196" s="386">
        <v>59.000000000000007</v>
      </c>
      <c r="N196" s="386">
        <v>48</v>
      </c>
      <c r="O196" s="386">
        <v>49</v>
      </c>
      <c r="P196" s="386">
        <v>44.000000000000007</v>
      </c>
      <c r="Q196" s="386">
        <v>48</v>
      </c>
      <c r="R196" s="386">
        <v>46</v>
      </c>
      <c r="S196" s="386">
        <v>47</v>
      </c>
      <c r="T196" s="386">
        <v>46</v>
      </c>
      <c r="U196" s="386">
        <v>48</v>
      </c>
      <c r="V196" s="386">
        <v>42</v>
      </c>
      <c r="W196" s="386">
        <v>34</v>
      </c>
      <c r="X196" s="386">
        <v>49</v>
      </c>
      <c r="Y196" s="386">
        <v>47</v>
      </c>
    </row>
    <row r="197" spans="1:25" ht="12.75" customHeight="1" x14ac:dyDescent="0.2">
      <c r="A197" s="386">
        <v>2015</v>
      </c>
      <c r="B197" s="391">
        <v>42196</v>
      </c>
      <c r="C197" s="386">
        <v>46</v>
      </c>
      <c r="D197" s="386">
        <v>59.000000000000007</v>
      </c>
      <c r="E197" s="386" t="s">
        <v>78</v>
      </c>
      <c r="F197" s="386">
        <v>55</v>
      </c>
      <c r="G197" s="386">
        <v>53.000000000000007</v>
      </c>
      <c r="H197" s="386">
        <v>48</v>
      </c>
      <c r="I197" s="386">
        <v>50</v>
      </c>
      <c r="J197" s="386" t="s">
        <v>78</v>
      </c>
      <c r="K197" s="386">
        <v>63</v>
      </c>
      <c r="L197" s="386">
        <v>64</v>
      </c>
      <c r="M197" s="386">
        <v>56</v>
      </c>
      <c r="N197" s="386">
        <v>57</v>
      </c>
      <c r="O197" s="386">
        <v>68</v>
      </c>
      <c r="P197" s="386">
        <v>51.000000000000007</v>
      </c>
      <c r="Q197" s="386">
        <v>63</v>
      </c>
      <c r="R197" s="386">
        <v>45.000000000000007</v>
      </c>
      <c r="S197" s="386">
        <v>59.000000000000007</v>
      </c>
      <c r="T197" s="386">
        <v>48</v>
      </c>
      <c r="U197" s="386">
        <v>63</v>
      </c>
      <c r="V197" s="386">
        <v>42</v>
      </c>
      <c r="W197" s="386">
        <v>47</v>
      </c>
      <c r="X197" s="386">
        <v>61.000000000000007</v>
      </c>
      <c r="Y197" s="386">
        <v>58</v>
      </c>
    </row>
    <row r="198" spans="1:25" ht="12.75" customHeight="1" x14ac:dyDescent="0.2">
      <c r="A198" s="386">
        <v>2015</v>
      </c>
      <c r="B198" s="391">
        <v>42197</v>
      </c>
      <c r="C198" s="386">
        <v>49</v>
      </c>
      <c r="D198" s="386">
        <v>62</v>
      </c>
      <c r="E198" s="386" t="s">
        <v>78</v>
      </c>
      <c r="F198" s="386">
        <v>61.000000000000007</v>
      </c>
      <c r="G198" s="386">
        <v>72.000000000000014</v>
      </c>
      <c r="H198" s="386">
        <v>51.000000000000007</v>
      </c>
      <c r="I198" s="386">
        <v>51.000000000000007</v>
      </c>
      <c r="J198" s="386" t="s">
        <v>78</v>
      </c>
      <c r="K198" s="386">
        <v>49</v>
      </c>
      <c r="L198" s="386">
        <v>76</v>
      </c>
      <c r="M198" s="386">
        <v>58</v>
      </c>
      <c r="N198" s="386">
        <v>49</v>
      </c>
      <c r="O198" s="386">
        <v>61.000000000000007</v>
      </c>
      <c r="P198" s="386">
        <v>46</v>
      </c>
      <c r="Q198" s="386">
        <v>56</v>
      </c>
      <c r="R198" s="386">
        <v>46</v>
      </c>
      <c r="S198" s="386">
        <v>61.000000000000007</v>
      </c>
      <c r="T198" s="386">
        <v>60</v>
      </c>
      <c r="U198" s="386">
        <v>67</v>
      </c>
      <c r="V198" s="386">
        <v>58</v>
      </c>
      <c r="W198" s="386">
        <v>58</v>
      </c>
      <c r="X198" s="386">
        <v>63</v>
      </c>
      <c r="Y198" s="386">
        <v>71.000000000000014</v>
      </c>
    </row>
    <row r="199" spans="1:25" ht="12.75" customHeight="1" x14ac:dyDescent="0.2">
      <c r="A199" s="386">
        <v>2015</v>
      </c>
      <c r="B199" s="391">
        <v>42198</v>
      </c>
      <c r="C199" s="386">
        <v>46</v>
      </c>
      <c r="D199" s="386">
        <v>49</v>
      </c>
      <c r="E199" s="386" t="s">
        <v>78</v>
      </c>
      <c r="F199" s="386">
        <v>46</v>
      </c>
      <c r="G199" s="386">
        <v>48</v>
      </c>
      <c r="H199" s="386">
        <v>44.000000000000007</v>
      </c>
      <c r="I199" s="386">
        <v>46</v>
      </c>
      <c r="J199" s="386" t="s">
        <v>78</v>
      </c>
      <c r="K199" s="386">
        <v>45.000000000000007</v>
      </c>
      <c r="L199" s="386">
        <v>58</v>
      </c>
      <c r="M199" s="386">
        <v>47</v>
      </c>
      <c r="N199" s="386">
        <v>41</v>
      </c>
      <c r="O199" s="386">
        <v>53.000000000000007</v>
      </c>
      <c r="P199" s="386">
        <v>56</v>
      </c>
      <c r="Q199" s="386">
        <v>48</v>
      </c>
      <c r="R199" s="386">
        <v>62</v>
      </c>
      <c r="S199" s="386">
        <v>58</v>
      </c>
      <c r="T199" s="386">
        <v>54</v>
      </c>
      <c r="U199" s="386">
        <v>52.000000000000007</v>
      </c>
      <c r="V199" s="386">
        <v>65</v>
      </c>
      <c r="W199" s="386">
        <v>40</v>
      </c>
      <c r="X199" s="386">
        <v>64</v>
      </c>
      <c r="Y199" s="386">
        <v>56</v>
      </c>
    </row>
    <row r="200" spans="1:25" ht="12.75" customHeight="1" x14ac:dyDescent="0.2">
      <c r="A200" s="386">
        <v>2015</v>
      </c>
      <c r="B200" s="391">
        <v>42199</v>
      </c>
      <c r="C200" s="386">
        <v>36.000000000000007</v>
      </c>
      <c r="D200" s="386">
        <v>49</v>
      </c>
      <c r="E200" s="386">
        <v>56</v>
      </c>
      <c r="F200" s="386">
        <v>49</v>
      </c>
      <c r="G200" s="386">
        <v>51.000000000000007</v>
      </c>
      <c r="H200" s="386">
        <v>38</v>
      </c>
      <c r="I200" s="386">
        <v>42</v>
      </c>
      <c r="J200" s="386" t="s">
        <v>78</v>
      </c>
      <c r="K200" s="386">
        <v>44.000000000000007</v>
      </c>
      <c r="L200" s="386">
        <v>42</v>
      </c>
      <c r="M200" s="386">
        <v>38</v>
      </c>
      <c r="N200" s="386">
        <v>37.000000000000007</v>
      </c>
      <c r="O200" s="386">
        <v>43</v>
      </c>
      <c r="P200" s="386">
        <v>37.000000000000007</v>
      </c>
      <c r="Q200" s="386">
        <v>39</v>
      </c>
      <c r="R200" s="386">
        <v>43</v>
      </c>
      <c r="S200" s="386">
        <v>43</v>
      </c>
      <c r="T200" s="386">
        <v>54</v>
      </c>
      <c r="U200" s="386">
        <v>45.000000000000007</v>
      </c>
      <c r="V200" s="386">
        <v>50</v>
      </c>
      <c r="W200" s="386">
        <v>32</v>
      </c>
      <c r="X200" s="386">
        <v>48</v>
      </c>
      <c r="Y200" s="386">
        <v>44.000000000000007</v>
      </c>
    </row>
    <row r="201" spans="1:25" ht="12.75" customHeight="1" x14ac:dyDescent="0.2">
      <c r="A201" s="386">
        <v>2015</v>
      </c>
      <c r="B201" s="391">
        <v>42200</v>
      </c>
      <c r="C201" s="386">
        <v>43</v>
      </c>
      <c r="D201" s="386">
        <v>41</v>
      </c>
      <c r="E201" s="386">
        <v>34</v>
      </c>
      <c r="F201" s="386">
        <v>35</v>
      </c>
      <c r="G201" s="386">
        <v>32</v>
      </c>
      <c r="H201" s="386">
        <v>44.000000000000007</v>
      </c>
      <c r="I201" s="386">
        <v>51.000000000000007</v>
      </c>
      <c r="J201" s="386" t="s">
        <v>78</v>
      </c>
      <c r="K201" s="386">
        <v>39</v>
      </c>
      <c r="L201" s="386">
        <v>32</v>
      </c>
      <c r="M201" s="386">
        <v>35</v>
      </c>
      <c r="N201" s="386">
        <v>35</v>
      </c>
      <c r="O201" s="386">
        <v>30</v>
      </c>
      <c r="P201" s="386">
        <v>35</v>
      </c>
      <c r="Q201" s="386">
        <v>32</v>
      </c>
      <c r="R201" s="386">
        <v>35</v>
      </c>
      <c r="S201" s="386">
        <v>32</v>
      </c>
      <c r="T201" s="386">
        <v>35</v>
      </c>
      <c r="U201" s="386">
        <v>35</v>
      </c>
      <c r="V201" s="386">
        <v>32</v>
      </c>
      <c r="W201" s="386">
        <v>21</v>
      </c>
      <c r="X201" s="386">
        <v>37.000000000000007</v>
      </c>
      <c r="Y201" s="386">
        <v>28</v>
      </c>
    </row>
    <row r="202" spans="1:25" ht="12.75" customHeight="1" x14ac:dyDescent="0.2">
      <c r="A202" s="386">
        <v>2015</v>
      </c>
      <c r="B202" s="391">
        <v>42201</v>
      </c>
      <c r="C202" s="386">
        <v>44.000000000000007</v>
      </c>
      <c r="D202" s="386">
        <v>53.000000000000007</v>
      </c>
      <c r="E202" s="386">
        <v>50</v>
      </c>
      <c r="F202" s="386">
        <v>53.000000000000007</v>
      </c>
      <c r="G202" s="386">
        <v>59.000000000000007</v>
      </c>
      <c r="H202" s="386">
        <v>41</v>
      </c>
      <c r="I202" s="386">
        <v>40</v>
      </c>
      <c r="J202" s="386" t="s">
        <v>78</v>
      </c>
      <c r="K202" s="386">
        <v>37.000000000000007</v>
      </c>
      <c r="L202" s="386">
        <v>64</v>
      </c>
      <c r="M202" s="386">
        <v>48</v>
      </c>
      <c r="N202" s="386">
        <v>32</v>
      </c>
      <c r="O202" s="386">
        <v>65</v>
      </c>
      <c r="P202" s="386">
        <v>51.000000000000007</v>
      </c>
      <c r="Q202" s="386">
        <v>51.000000000000007</v>
      </c>
      <c r="R202" s="386">
        <v>46</v>
      </c>
      <c r="S202" s="386">
        <v>60</v>
      </c>
      <c r="T202" s="386">
        <v>47</v>
      </c>
      <c r="U202" s="386">
        <v>61.000000000000007</v>
      </c>
      <c r="V202" s="386">
        <v>47</v>
      </c>
      <c r="W202" s="386">
        <v>46</v>
      </c>
      <c r="X202" s="386">
        <v>59.000000000000007</v>
      </c>
      <c r="Y202" s="386">
        <v>56</v>
      </c>
    </row>
    <row r="203" spans="1:25" ht="12.75" customHeight="1" x14ac:dyDescent="0.2">
      <c r="A203" s="386">
        <v>2015</v>
      </c>
      <c r="B203" s="391">
        <v>42202</v>
      </c>
      <c r="C203" s="386">
        <v>55</v>
      </c>
      <c r="D203" s="386">
        <v>57</v>
      </c>
      <c r="E203" s="386">
        <v>53.000000000000007</v>
      </c>
      <c r="F203" s="386">
        <v>51.000000000000007</v>
      </c>
      <c r="G203" s="386">
        <v>58</v>
      </c>
      <c r="H203" s="386">
        <v>51.000000000000007</v>
      </c>
      <c r="I203" s="386">
        <v>56</v>
      </c>
      <c r="J203" s="386" t="s">
        <v>78</v>
      </c>
      <c r="K203" s="386">
        <v>41</v>
      </c>
      <c r="L203" s="386">
        <v>64</v>
      </c>
      <c r="M203" s="386">
        <v>56</v>
      </c>
      <c r="N203" s="386">
        <v>56</v>
      </c>
      <c r="O203" s="386">
        <v>59.000000000000007</v>
      </c>
      <c r="P203" s="386">
        <v>61.000000000000007</v>
      </c>
      <c r="Q203" s="386">
        <v>53.000000000000007</v>
      </c>
      <c r="R203" s="386">
        <v>64</v>
      </c>
      <c r="S203" s="386">
        <v>62</v>
      </c>
      <c r="T203" s="386">
        <v>57</v>
      </c>
      <c r="U203" s="386">
        <v>56</v>
      </c>
      <c r="V203" s="386">
        <v>56</v>
      </c>
      <c r="W203" s="386">
        <v>47</v>
      </c>
      <c r="X203" s="386">
        <v>65</v>
      </c>
      <c r="Y203" s="386">
        <v>61.000000000000007</v>
      </c>
    </row>
    <row r="204" spans="1:25" ht="12.75" customHeight="1" x14ac:dyDescent="0.2">
      <c r="A204" s="386">
        <v>2015</v>
      </c>
      <c r="B204" s="391">
        <v>42203</v>
      </c>
      <c r="C204" s="386">
        <v>42</v>
      </c>
      <c r="D204" s="386">
        <v>45.000000000000007</v>
      </c>
      <c r="E204" s="386">
        <v>56</v>
      </c>
      <c r="F204" s="386">
        <v>51.000000000000007</v>
      </c>
      <c r="G204" s="386">
        <v>53.000000000000007</v>
      </c>
      <c r="H204" s="386">
        <v>41</v>
      </c>
      <c r="I204" s="386">
        <v>39</v>
      </c>
      <c r="J204" s="386" t="s">
        <v>78</v>
      </c>
      <c r="K204" s="386">
        <v>37.000000000000007</v>
      </c>
      <c r="L204" s="386">
        <v>50</v>
      </c>
      <c r="M204" s="386">
        <v>44.000000000000007</v>
      </c>
      <c r="N204" s="386">
        <v>34</v>
      </c>
      <c r="O204" s="386">
        <v>46</v>
      </c>
      <c r="P204" s="386">
        <v>52.000000000000007</v>
      </c>
      <c r="Q204" s="386">
        <v>43</v>
      </c>
      <c r="R204" s="386">
        <v>58</v>
      </c>
      <c r="S204" s="386">
        <v>50</v>
      </c>
      <c r="T204" s="386">
        <v>53.000000000000007</v>
      </c>
      <c r="U204" s="386">
        <v>50</v>
      </c>
      <c r="V204" s="386">
        <v>53.000000000000007</v>
      </c>
      <c r="W204" s="386">
        <v>38</v>
      </c>
      <c r="X204" s="386">
        <v>56</v>
      </c>
      <c r="Y204" s="386">
        <v>51.000000000000007</v>
      </c>
    </row>
    <row r="205" spans="1:25" ht="12.75" customHeight="1" x14ac:dyDescent="0.2">
      <c r="A205" s="386">
        <v>2015</v>
      </c>
      <c r="B205" s="391">
        <v>42204</v>
      </c>
      <c r="C205" s="386">
        <v>47</v>
      </c>
      <c r="D205" s="386">
        <v>57</v>
      </c>
      <c r="E205" s="386">
        <v>66</v>
      </c>
      <c r="F205" s="386">
        <v>59.000000000000007</v>
      </c>
      <c r="G205" s="386">
        <v>65</v>
      </c>
      <c r="H205" s="386">
        <v>43</v>
      </c>
      <c r="I205" s="386">
        <v>45.000000000000007</v>
      </c>
      <c r="J205" s="386" t="s">
        <v>78</v>
      </c>
      <c r="K205" s="386">
        <v>46</v>
      </c>
      <c r="L205" s="386">
        <v>72.000000000000014</v>
      </c>
      <c r="M205" s="386">
        <v>52.000000000000007</v>
      </c>
      <c r="N205" s="386">
        <v>43</v>
      </c>
      <c r="O205" s="386">
        <v>61.000000000000007</v>
      </c>
      <c r="P205" s="386">
        <v>61.000000000000007</v>
      </c>
      <c r="Q205" s="386">
        <v>58</v>
      </c>
      <c r="R205" s="386">
        <v>58</v>
      </c>
      <c r="S205" s="386">
        <v>73.000000000000014</v>
      </c>
      <c r="T205" s="386">
        <v>57</v>
      </c>
      <c r="U205" s="386">
        <v>57</v>
      </c>
      <c r="V205" s="386">
        <v>56</v>
      </c>
      <c r="W205" s="386">
        <v>52.000000000000007</v>
      </c>
      <c r="X205" s="386">
        <v>74.000000000000014</v>
      </c>
      <c r="Y205" s="386">
        <v>72.000000000000014</v>
      </c>
    </row>
    <row r="206" spans="1:25" ht="12.75" customHeight="1" x14ac:dyDescent="0.2">
      <c r="A206" s="386">
        <v>2015</v>
      </c>
      <c r="B206" s="391">
        <v>42205</v>
      </c>
      <c r="C206" s="386">
        <v>57</v>
      </c>
      <c r="D206" s="386">
        <v>56</v>
      </c>
      <c r="E206" s="386">
        <v>59.000000000000007</v>
      </c>
      <c r="F206" s="386">
        <v>59.000000000000007</v>
      </c>
      <c r="G206" s="386">
        <v>58</v>
      </c>
      <c r="H206" s="386">
        <v>61.000000000000007</v>
      </c>
      <c r="I206" s="386">
        <v>56</v>
      </c>
      <c r="J206" s="386" t="s">
        <v>78</v>
      </c>
      <c r="K206" s="386">
        <v>59.000000000000007</v>
      </c>
      <c r="L206" s="386">
        <v>58</v>
      </c>
      <c r="M206" s="386">
        <v>68</v>
      </c>
      <c r="N206" s="386">
        <v>51.000000000000007</v>
      </c>
      <c r="O206" s="386">
        <v>64</v>
      </c>
      <c r="P206" s="386">
        <v>54</v>
      </c>
      <c r="Q206" s="386">
        <v>68</v>
      </c>
      <c r="R206" s="386">
        <v>54</v>
      </c>
      <c r="S206" s="386">
        <v>56</v>
      </c>
      <c r="T206" s="386">
        <v>54</v>
      </c>
      <c r="U206" s="386">
        <v>61.000000000000007</v>
      </c>
      <c r="V206" s="386">
        <v>54</v>
      </c>
      <c r="W206" s="386">
        <v>41</v>
      </c>
      <c r="X206" s="386">
        <v>59.000000000000007</v>
      </c>
      <c r="Y206" s="386">
        <v>58</v>
      </c>
    </row>
    <row r="207" spans="1:25" ht="12.75" customHeight="1" x14ac:dyDescent="0.2">
      <c r="A207" s="386">
        <v>2015</v>
      </c>
      <c r="B207" s="391">
        <v>42206</v>
      </c>
      <c r="C207" s="386">
        <v>43</v>
      </c>
      <c r="D207" s="386">
        <v>48</v>
      </c>
      <c r="E207" s="386">
        <v>50</v>
      </c>
      <c r="F207" s="386">
        <v>52.000000000000007</v>
      </c>
      <c r="G207" s="386">
        <v>55</v>
      </c>
      <c r="H207" s="386">
        <v>34</v>
      </c>
      <c r="I207" s="386">
        <v>46</v>
      </c>
      <c r="J207" s="386" t="s">
        <v>78</v>
      </c>
      <c r="K207" s="386">
        <v>42</v>
      </c>
      <c r="L207" s="386">
        <v>61.000000000000007</v>
      </c>
      <c r="M207" s="386">
        <v>56</v>
      </c>
      <c r="N207" s="386">
        <v>36.000000000000007</v>
      </c>
      <c r="O207" s="386">
        <v>64</v>
      </c>
      <c r="P207" s="386">
        <v>52.000000000000007</v>
      </c>
      <c r="Q207" s="386">
        <v>61.000000000000007</v>
      </c>
      <c r="R207" s="386">
        <v>53.000000000000007</v>
      </c>
      <c r="S207" s="386">
        <v>62</v>
      </c>
      <c r="T207" s="386">
        <v>45.000000000000007</v>
      </c>
      <c r="U207" s="386">
        <v>60</v>
      </c>
      <c r="V207" s="386">
        <v>56</v>
      </c>
      <c r="W207" s="386">
        <v>42</v>
      </c>
      <c r="X207" s="386">
        <v>58</v>
      </c>
      <c r="Y207" s="386">
        <v>59.000000000000007</v>
      </c>
    </row>
    <row r="208" spans="1:25" ht="12.75" customHeight="1" x14ac:dyDescent="0.2">
      <c r="A208" s="386">
        <v>2015</v>
      </c>
      <c r="B208" s="391">
        <v>42207</v>
      </c>
      <c r="C208" s="386">
        <v>49</v>
      </c>
      <c r="D208" s="386">
        <v>46</v>
      </c>
      <c r="E208" s="386">
        <v>53.000000000000007</v>
      </c>
      <c r="F208" s="386">
        <v>51.000000000000007</v>
      </c>
      <c r="G208" s="386">
        <v>47</v>
      </c>
      <c r="H208" s="386">
        <v>52.000000000000007</v>
      </c>
      <c r="I208" s="386">
        <v>51.000000000000007</v>
      </c>
      <c r="J208" s="386" t="s">
        <v>78</v>
      </c>
      <c r="K208" s="386">
        <v>46</v>
      </c>
      <c r="L208" s="386">
        <v>44.000000000000007</v>
      </c>
      <c r="M208" s="386">
        <v>52.000000000000007</v>
      </c>
      <c r="N208" s="386">
        <v>41</v>
      </c>
      <c r="O208" s="386">
        <v>50</v>
      </c>
      <c r="P208" s="386">
        <v>44.000000000000007</v>
      </c>
      <c r="Q208" s="386">
        <v>49</v>
      </c>
      <c r="R208" s="386">
        <v>45.000000000000007</v>
      </c>
      <c r="S208" s="386">
        <v>44.000000000000007</v>
      </c>
      <c r="T208" s="386">
        <v>49</v>
      </c>
      <c r="U208" s="386">
        <v>49</v>
      </c>
      <c r="V208" s="386">
        <v>44.000000000000007</v>
      </c>
      <c r="W208" s="386">
        <v>33</v>
      </c>
      <c r="X208" s="386">
        <v>45.000000000000007</v>
      </c>
      <c r="Y208" s="386">
        <v>44.000000000000007</v>
      </c>
    </row>
    <row r="209" spans="1:25" ht="12.75" customHeight="1" x14ac:dyDescent="0.2">
      <c r="A209" s="386">
        <v>2015</v>
      </c>
      <c r="B209" s="391">
        <v>42208</v>
      </c>
      <c r="C209" s="386">
        <v>47</v>
      </c>
      <c r="D209" s="386">
        <v>47</v>
      </c>
      <c r="E209" s="386">
        <v>48</v>
      </c>
      <c r="F209" s="386">
        <v>48</v>
      </c>
      <c r="G209" s="386">
        <v>45.000000000000007</v>
      </c>
      <c r="H209" s="386">
        <v>57</v>
      </c>
      <c r="I209" s="386">
        <v>53.000000000000007</v>
      </c>
      <c r="J209" s="386" t="s">
        <v>78</v>
      </c>
      <c r="K209" s="386">
        <v>51.000000000000007</v>
      </c>
      <c r="L209" s="386">
        <v>51.000000000000007</v>
      </c>
      <c r="M209" s="386">
        <v>58</v>
      </c>
      <c r="N209" s="386">
        <v>53.000000000000007</v>
      </c>
      <c r="O209" s="386">
        <v>52.000000000000007</v>
      </c>
      <c r="P209" s="386">
        <v>48</v>
      </c>
      <c r="Q209" s="386">
        <v>53.000000000000007</v>
      </c>
      <c r="R209" s="386">
        <v>48</v>
      </c>
      <c r="S209" s="386">
        <v>50</v>
      </c>
      <c r="T209" s="386">
        <v>46</v>
      </c>
      <c r="U209" s="386">
        <v>50</v>
      </c>
      <c r="V209" s="386">
        <v>43</v>
      </c>
      <c r="W209" s="386">
        <v>38</v>
      </c>
      <c r="X209" s="386">
        <v>52.000000000000007</v>
      </c>
      <c r="Y209" s="386">
        <v>50</v>
      </c>
    </row>
    <row r="210" spans="1:25" ht="12.75" customHeight="1" x14ac:dyDescent="0.2">
      <c r="A210" s="386">
        <v>2015</v>
      </c>
      <c r="B210" s="391">
        <v>42209</v>
      </c>
      <c r="C210" s="386">
        <v>54</v>
      </c>
      <c r="D210" s="386">
        <v>51.000000000000007</v>
      </c>
      <c r="E210" s="386">
        <v>55</v>
      </c>
      <c r="F210" s="386">
        <v>50</v>
      </c>
      <c r="G210" s="386">
        <v>47</v>
      </c>
      <c r="H210" s="386">
        <v>55</v>
      </c>
      <c r="I210" s="386">
        <v>62</v>
      </c>
      <c r="J210" s="386">
        <v>32</v>
      </c>
      <c r="K210" s="386">
        <v>63</v>
      </c>
      <c r="L210" s="386">
        <v>57</v>
      </c>
      <c r="M210" s="386">
        <v>54</v>
      </c>
      <c r="N210" s="386">
        <v>57</v>
      </c>
      <c r="O210" s="386">
        <v>53.000000000000007</v>
      </c>
      <c r="P210" s="386">
        <v>42</v>
      </c>
      <c r="Q210" s="386">
        <v>60</v>
      </c>
      <c r="R210" s="386">
        <v>43</v>
      </c>
      <c r="S210" s="386">
        <v>44.000000000000007</v>
      </c>
      <c r="T210" s="386">
        <v>52.000000000000007</v>
      </c>
      <c r="U210" s="386">
        <v>54</v>
      </c>
      <c r="V210" s="386">
        <v>50</v>
      </c>
      <c r="W210" s="386">
        <v>39</v>
      </c>
      <c r="X210" s="386">
        <v>50</v>
      </c>
      <c r="Y210" s="386">
        <v>47</v>
      </c>
    </row>
    <row r="211" spans="1:25" ht="12.75" customHeight="1" x14ac:dyDescent="0.2">
      <c r="A211" s="386">
        <v>2015</v>
      </c>
      <c r="B211" s="391">
        <v>42210</v>
      </c>
      <c r="C211" s="386">
        <v>60</v>
      </c>
      <c r="D211" s="386">
        <v>59.000000000000007</v>
      </c>
      <c r="E211" s="386">
        <v>66</v>
      </c>
      <c r="F211" s="386">
        <v>60</v>
      </c>
      <c r="G211" s="386">
        <v>63</v>
      </c>
      <c r="H211" s="386">
        <v>59.000000000000007</v>
      </c>
      <c r="I211" s="386">
        <v>67</v>
      </c>
      <c r="J211" s="386">
        <v>64</v>
      </c>
      <c r="K211" s="386">
        <v>64</v>
      </c>
      <c r="L211" s="386">
        <v>69</v>
      </c>
      <c r="M211" s="386">
        <v>54</v>
      </c>
      <c r="N211" s="386">
        <v>59.000000000000007</v>
      </c>
      <c r="O211" s="386">
        <v>61.000000000000007</v>
      </c>
      <c r="P211" s="386">
        <v>55</v>
      </c>
      <c r="Q211" s="386">
        <v>59.000000000000007</v>
      </c>
      <c r="R211" s="386">
        <v>54</v>
      </c>
      <c r="S211" s="386">
        <v>56</v>
      </c>
      <c r="T211" s="386">
        <v>58</v>
      </c>
      <c r="U211" s="386">
        <v>66</v>
      </c>
      <c r="V211" s="386">
        <v>57</v>
      </c>
      <c r="W211" s="386">
        <v>55</v>
      </c>
      <c r="X211" s="386">
        <v>64</v>
      </c>
      <c r="Y211" s="386">
        <v>68</v>
      </c>
    </row>
    <row r="212" spans="1:25" ht="12.75" customHeight="1" x14ac:dyDescent="0.2">
      <c r="A212" s="386">
        <v>2015</v>
      </c>
      <c r="B212" s="391">
        <v>42211</v>
      </c>
      <c r="C212" s="386">
        <v>51.000000000000007</v>
      </c>
      <c r="D212" s="386">
        <v>56</v>
      </c>
      <c r="E212" s="386">
        <v>54</v>
      </c>
      <c r="F212" s="386">
        <v>52.000000000000007</v>
      </c>
      <c r="G212" s="386">
        <v>56</v>
      </c>
      <c r="H212" s="386">
        <v>48</v>
      </c>
      <c r="I212" s="386">
        <v>50</v>
      </c>
      <c r="J212" s="386">
        <v>66</v>
      </c>
      <c r="K212" s="386">
        <v>49</v>
      </c>
      <c r="L212" s="386">
        <v>57</v>
      </c>
      <c r="M212" s="386">
        <v>52.000000000000007</v>
      </c>
      <c r="N212" s="386">
        <v>49</v>
      </c>
      <c r="O212" s="386">
        <v>55</v>
      </c>
      <c r="P212" s="386">
        <v>60</v>
      </c>
      <c r="Q212" s="386">
        <v>53.000000000000007</v>
      </c>
      <c r="R212" s="386">
        <v>65</v>
      </c>
      <c r="S212" s="386">
        <v>58</v>
      </c>
      <c r="T212" s="386">
        <v>58</v>
      </c>
      <c r="U212" s="386">
        <v>56</v>
      </c>
      <c r="V212" s="386">
        <v>60</v>
      </c>
      <c r="W212" s="386">
        <v>37.000000000000007</v>
      </c>
      <c r="X212" s="386">
        <v>61.000000000000007</v>
      </c>
      <c r="Y212" s="386">
        <v>57</v>
      </c>
    </row>
    <row r="213" spans="1:25" ht="12.75" customHeight="1" x14ac:dyDescent="0.2">
      <c r="A213" s="386">
        <v>2015</v>
      </c>
      <c r="B213" s="391">
        <v>42212</v>
      </c>
      <c r="C213" s="386">
        <v>39</v>
      </c>
      <c r="D213" s="386">
        <v>41</v>
      </c>
      <c r="E213" s="386">
        <v>42</v>
      </c>
      <c r="F213" s="386">
        <v>45.000000000000007</v>
      </c>
      <c r="G213" s="386">
        <v>46</v>
      </c>
      <c r="H213" s="386">
        <v>38</v>
      </c>
      <c r="I213" s="386">
        <v>41</v>
      </c>
      <c r="J213" s="386">
        <v>47</v>
      </c>
      <c r="K213" s="386">
        <v>46</v>
      </c>
      <c r="L213" s="386">
        <v>51.000000000000007</v>
      </c>
      <c r="M213" s="386">
        <v>46</v>
      </c>
      <c r="N213" s="386">
        <v>44.000000000000007</v>
      </c>
      <c r="O213" s="386">
        <v>48</v>
      </c>
      <c r="P213" s="386">
        <v>58</v>
      </c>
      <c r="Q213" s="386">
        <v>46</v>
      </c>
      <c r="R213" s="386">
        <v>63</v>
      </c>
      <c r="S213" s="386">
        <v>55</v>
      </c>
      <c r="T213" s="386">
        <v>42</v>
      </c>
      <c r="U213" s="386">
        <v>47</v>
      </c>
      <c r="V213" s="386">
        <v>58</v>
      </c>
      <c r="W213" s="386">
        <v>36.000000000000007</v>
      </c>
      <c r="X213" s="386">
        <v>55</v>
      </c>
      <c r="Y213" s="386">
        <v>52.000000000000007</v>
      </c>
    </row>
    <row r="214" spans="1:25" ht="12.75" customHeight="1" x14ac:dyDescent="0.2">
      <c r="A214" s="386">
        <v>2015</v>
      </c>
      <c r="B214" s="391">
        <v>42213</v>
      </c>
      <c r="C214" s="386">
        <v>48</v>
      </c>
      <c r="D214" s="386">
        <v>63</v>
      </c>
      <c r="E214" s="386">
        <v>60</v>
      </c>
      <c r="F214" s="386">
        <v>70</v>
      </c>
      <c r="G214" s="386">
        <v>71.000000000000014</v>
      </c>
      <c r="H214" s="386">
        <v>45.000000000000007</v>
      </c>
      <c r="I214" s="386">
        <v>43</v>
      </c>
      <c r="J214" s="386">
        <v>66</v>
      </c>
      <c r="K214" s="386">
        <v>31</v>
      </c>
      <c r="L214" s="386">
        <v>83</v>
      </c>
      <c r="M214" s="386">
        <v>59.000000000000007</v>
      </c>
      <c r="N214" s="386">
        <v>52.000000000000007</v>
      </c>
      <c r="O214" s="386">
        <v>79</v>
      </c>
      <c r="P214" s="386">
        <v>56</v>
      </c>
      <c r="Q214" s="386">
        <v>60</v>
      </c>
      <c r="R214" s="386">
        <v>54</v>
      </c>
      <c r="S214" s="386">
        <v>70</v>
      </c>
      <c r="T214" s="386">
        <v>58</v>
      </c>
      <c r="U214" s="386">
        <v>80</v>
      </c>
      <c r="V214" s="386">
        <v>64</v>
      </c>
      <c r="W214" s="386">
        <v>60</v>
      </c>
      <c r="X214" s="386">
        <v>75</v>
      </c>
      <c r="Y214" s="386">
        <v>79</v>
      </c>
    </row>
    <row r="215" spans="1:25" ht="12.75" customHeight="1" x14ac:dyDescent="0.2">
      <c r="A215" s="386">
        <v>2015</v>
      </c>
      <c r="B215" s="391">
        <v>42214</v>
      </c>
      <c r="C215" s="386">
        <v>32</v>
      </c>
      <c r="D215" s="386">
        <v>41</v>
      </c>
      <c r="E215" s="386">
        <v>51.000000000000007</v>
      </c>
      <c r="F215" s="386">
        <v>44.000000000000007</v>
      </c>
      <c r="G215" s="386">
        <v>50</v>
      </c>
      <c r="H215" s="386">
        <v>39</v>
      </c>
      <c r="I215" s="386">
        <v>36.000000000000007</v>
      </c>
      <c r="J215" s="386">
        <v>54</v>
      </c>
      <c r="K215" s="386">
        <v>43</v>
      </c>
      <c r="L215" s="386">
        <v>60</v>
      </c>
      <c r="M215" s="386">
        <v>53.000000000000007</v>
      </c>
      <c r="N215" s="386">
        <v>43</v>
      </c>
      <c r="O215" s="386">
        <v>52.000000000000007</v>
      </c>
      <c r="P215" s="386">
        <v>78</v>
      </c>
      <c r="Q215" s="386">
        <v>69</v>
      </c>
      <c r="R215" s="386">
        <v>81</v>
      </c>
      <c r="S215" s="386">
        <v>76</v>
      </c>
      <c r="T215" s="386">
        <v>47</v>
      </c>
      <c r="U215" s="386">
        <v>50</v>
      </c>
      <c r="V215" s="386">
        <v>71.000000000000014</v>
      </c>
      <c r="W215" s="386">
        <v>44.000000000000007</v>
      </c>
      <c r="X215" s="386">
        <v>74.000000000000014</v>
      </c>
      <c r="Y215" s="386">
        <v>63</v>
      </c>
    </row>
    <row r="216" spans="1:25" ht="12.75" customHeight="1" x14ac:dyDescent="0.2">
      <c r="A216" s="386">
        <v>2015</v>
      </c>
      <c r="B216" s="391">
        <v>42215</v>
      </c>
      <c r="C216" s="386">
        <v>38</v>
      </c>
      <c r="D216" s="386">
        <v>40</v>
      </c>
      <c r="E216" s="386">
        <v>47</v>
      </c>
      <c r="F216" s="386">
        <v>44.000000000000007</v>
      </c>
      <c r="G216" s="386">
        <v>44.000000000000007</v>
      </c>
      <c r="H216" s="386">
        <v>37.000000000000007</v>
      </c>
      <c r="I216" s="386">
        <v>35</v>
      </c>
      <c r="J216" s="386">
        <v>57</v>
      </c>
      <c r="K216" s="386">
        <v>31</v>
      </c>
      <c r="L216" s="386">
        <v>40</v>
      </c>
      <c r="M216" s="386">
        <v>39</v>
      </c>
      <c r="N216" s="386">
        <v>35</v>
      </c>
      <c r="O216" s="386">
        <v>43</v>
      </c>
      <c r="P216" s="386">
        <v>43</v>
      </c>
      <c r="Q216" s="386">
        <v>42</v>
      </c>
      <c r="R216" s="386">
        <v>45.000000000000007</v>
      </c>
      <c r="S216" s="386">
        <v>40</v>
      </c>
      <c r="T216" s="386">
        <v>45.000000000000007</v>
      </c>
      <c r="U216" s="386">
        <v>42</v>
      </c>
      <c r="V216" s="386">
        <v>44.000000000000007</v>
      </c>
      <c r="W216" s="386">
        <v>26.000000000000004</v>
      </c>
      <c r="X216" s="386">
        <v>41</v>
      </c>
      <c r="Y216" s="386">
        <v>39</v>
      </c>
    </row>
    <row r="217" spans="1:25" ht="12.75" customHeight="1" x14ac:dyDescent="0.2">
      <c r="A217" s="386">
        <v>2015</v>
      </c>
      <c r="B217" s="391">
        <v>42216</v>
      </c>
      <c r="C217" s="386">
        <v>53.000000000000007</v>
      </c>
      <c r="D217" s="386">
        <v>49</v>
      </c>
      <c r="E217" s="386">
        <v>56</v>
      </c>
      <c r="F217" s="386">
        <v>54</v>
      </c>
      <c r="G217" s="386">
        <v>50</v>
      </c>
      <c r="H217" s="386">
        <v>64</v>
      </c>
      <c r="I217" s="386">
        <v>60</v>
      </c>
      <c r="J217" s="386">
        <v>58</v>
      </c>
      <c r="K217" s="386">
        <v>58</v>
      </c>
      <c r="L217" s="386">
        <v>48</v>
      </c>
      <c r="M217" s="386">
        <v>61.000000000000007</v>
      </c>
      <c r="N217" s="386">
        <v>53.000000000000007</v>
      </c>
      <c r="O217" s="386">
        <v>52.000000000000007</v>
      </c>
      <c r="P217" s="386">
        <v>47</v>
      </c>
      <c r="Q217" s="386">
        <v>54</v>
      </c>
      <c r="R217" s="386">
        <v>48</v>
      </c>
      <c r="S217" s="386">
        <v>49</v>
      </c>
      <c r="T217" s="386">
        <v>52.000000000000007</v>
      </c>
      <c r="U217" s="386">
        <v>52.000000000000007</v>
      </c>
      <c r="V217" s="386">
        <v>49</v>
      </c>
      <c r="W217" s="386">
        <v>33</v>
      </c>
      <c r="X217" s="386">
        <v>50</v>
      </c>
      <c r="Y217" s="386">
        <v>48</v>
      </c>
    </row>
    <row r="218" spans="1:25" ht="12.75" customHeight="1" x14ac:dyDescent="0.2">
      <c r="A218" s="386">
        <v>2015</v>
      </c>
      <c r="B218" s="391">
        <v>42217</v>
      </c>
      <c r="C218" s="386">
        <v>60</v>
      </c>
      <c r="D218" s="386">
        <v>52.000000000000007</v>
      </c>
      <c r="E218" s="386">
        <v>59.000000000000007</v>
      </c>
      <c r="F218" s="386">
        <v>56</v>
      </c>
      <c r="G218" s="386">
        <v>55</v>
      </c>
      <c r="H218" s="386">
        <v>56</v>
      </c>
      <c r="I218" s="386">
        <v>58</v>
      </c>
      <c r="J218" s="386">
        <v>56</v>
      </c>
      <c r="K218" s="386">
        <v>55</v>
      </c>
      <c r="L218" s="386">
        <v>58</v>
      </c>
      <c r="M218" s="386">
        <v>60</v>
      </c>
      <c r="N218" s="386">
        <v>57</v>
      </c>
      <c r="O218" s="386">
        <v>58</v>
      </c>
      <c r="P218" s="386">
        <v>57</v>
      </c>
      <c r="Q218" s="386">
        <v>65</v>
      </c>
      <c r="R218" s="386">
        <v>56</v>
      </c>
      <c r="S218" s="386">
        <v>61.000000000000007</v>
      </c>
      <c r="T218" s="386">
        <v>54</v>
      </c>
      <c r="U218" s="386">
        <v>58</v>
      </c>
      <c r="V218" s="386">
        <v>60</v>
      </c>
      <c r="W218" s="386">
        <v>45.000000000000007</v>
      </c>
      <c r="X218" s="386">
        <v>63</v>
      </c>
      <c r="Y218" s="386">
        <v>60</v>
      </c>
    </row>
    <row r="219" spans="1:25" ht="12.75" customHeight="1" x14ac:dyDescent="0.2">
      <c r="A219" s="386">
        <v>2015</v>
      </c>
      <c r="B219" s="391">
        <v>42218</v>
      </c>
      <c r="C219" s="386">
        <v>44.000000000000007</v>
      </c>
      <c r="D219" s="386">
        <v>47</v>
      </c>
      <c r="E219" s="386">
        <v>58</v>
      </c>
      <c r="F219" s="386">
        <v>54</v>
      </c>
      <c r="G219" s="386">
        <v>54</v>
      </c>
      <c r="H219" s="386">
        <v>48</v>
      </c>
      <c r="I219" s="386">
        <v>47</v>
      </c>
      <c r="J219" s="386">
        <v>64</v>
      </c>
      <c r="K219" s="386">
        <v>53.000000000000007</v>
      </c>
      <c r="L219" s="386">
        <v>56</v>
      </c>
      <c r="M219" s="386">
        <v>48</v>
      </c>
      <c r="N219" s="386">
        <v>46</v>
      </c>
      <c r="O219" s="386">
        <v>55</v>
      </c>
      <c r="P219" s="386">
        <v>48</v>
      </c>
      <c r="Q219" s="386">
        <v>55</v>
      </c>
      <c r="R219" s="386">
        <v>49</v>
      </c>
      <c r="S219" s="386">
        <v>54</v>
      </c>
      <c r="T219" s="386">
        <v>54</v>
      </c>
      <c r="U219" s="386">
        <v>55</v>
      </c>
      <c r="V219" s="386">
        <v>48</v>
      </c>
      <c r="W219" s="386">
        <v>37.000000000000007</v>
      </c>
      <c r="X219" s="386">
        <v>50</v>
      </c>
      <c r="Y219" s="386">
        <v>52.000000000000007</v>
      </c>
    </row>
    <row r="220" spans="1:25" ht="12.75" customHeight="1" x14ac:dyDescent="0.2">
      <c r="A220" s="386">
        <v>2015</v>
      </c>
      <c r="B220" s="391">
        <v>42219</v>
      </c>
      <c r="C220" s="386">
        <v>55</v>
      </c>
      <c r="D220" s="386">
        <v>51.000000000000007</v>
      </c>
      <c r="E220" s="386">
        <v>61.000000000000007</v>
      </c>
      <c r="F220" s="386">
        <v>56</v>
      </c>
      <c r="G220" s="386">
        <v>55</v>
      </c>
      <c r="H220" s="386">
        <v>53.000000000000007</v>
      </c>
      <c r="I220" s="386">
        <v>54</v>
      </c>
      <c r="J220" s="386">
        <v>70</v>
      </c>
      <c r="K220" s="386">
        <v>53.000000000000007</v>
      </c>
      <c r="L220" s="386">
        <v>54</v>
      </c>
      <c r="M220" s="386">
        <v>54</v>
      </c>
      <c r="N220" s="386">
        <v>54</v>
      </c>
      <c r="O220" s="386">
        <v>54</v>
      </c>
      <c r="P220" s="386">
        <v>63</v>
      </c>
      <c r="Q220" s="386">
        <v>53.000000000000007</v>
      </c>
      <c r="R220" s="386">
        <v>61.000000000000007</v>
      </c>
      <c r="S220" s="386">
        <v>58</v>
      </c>
      <c r="T220" s="386">
        <v>59.000000000000007</v>
      </c>
      <c r="U220" s="386">
        <v>55</v>
      </c>
      <c r="V220" s="386">
        <v>56</v>
      </c>
      <c r="W220" s="386">
        <v>39</v>
      </c>
      <c r="X220" s="386">
        <v>60</v>
      </c>
      <c r="Y220" s="386">
        <v>56</v>
      </c>
    </row>
    <row r="221" spans="1:25" ht="12.75" customHeight="1" x14ac:dyDescent="0.2">
      <c r="A221" s="386">
        <v>2015</v>
      </c>
      <c r="B221" s="391">
        <v>42220</v>
      </c>
      <c r="C221" s="386">
        <v>65</v>
      </c>
      <c r="D221" s="386">
        <v>54</v>
      </c>
      <c r="E221" s="386">
        <v>57</v>
      </c>
      <c r="F221" s="386">
        <v>55</v>
      </c>
      <c r="G221" s="386">
        <v>53.000000000000007</v>
      </c>
      <c r="H221" s="386">
        <v>54</v>
      </c>
      <c r="I221" s="386">
        <v>54</v>
      </c>
      <c r="J221" s="386">
        <v>59.000000000000007</v>
      </c>
      <c r="K221" s="386">
        <v>60</v>
      </c>
      <c r="L221" s="386">
        <v>51.000000000000007</v>
      </c>
      <c r="M221" s="386">
        <v>60</v>
      </c>
      <c r="N221" s="386">
        <v>60</v>
      </c>
      <c r="O221" s="386">
        <v>58</v>
      </c>
      <c r="P221" s="386">
        <v>62</v>
      </c>
      <c r="Q221" s="386">
        <v>68</v>
      </c>
      <c r="R221" s="386">
        <v>63</v>
      </c>
      <c r="S221" s="386">
        <v>60</v>
      </c>
      <c r="T221" s="386">
        <v>52.000000000000007</v>
      </c>
      <c r="U221" s="386">
        <v>54</v>
      </c>
      <c r="V221" s="386">
        <v>61.000000000000007</v>
      </c>
      <c r="W221" s="386">
        <v>41</v>
      </c>
      <c r="X221" s="386">
        <v>56</v>
      </c>
      <c r="Y221" s="386">
        <v>37.000000000000007</v>
      </c>
    </row>
    <row r="222" spans="1:25" ht="12.75" customHeight="1" x14ac:dyDescent="0.2">
      <c r="A222" s="386">
        <v>2015</v>
      </c>
      <c r="B222" s="391">
        <v>42221</v>
      </c>
      <c r="C222" s="386">
        <v>69</v>
      </c>
      <c r="D222" s="386">
        <v>53.000000000000007</v>
      </c>
      <c r="E222" s="386">
        <v>65</v>
      </c>
      <c r="F222" s="386">
        <v>62</v>
      </c>
      <c r="G222" s="386">
        <v>58</v>
      </c>
      <c r="H222" s="386">
        <v>63</v>
      </c>
      <c r="I222" s="386">
        <v>69</v>
      </c>
      <c r="J222" s="386">
        <v>65</v>
      </c>
      <c r="K222" s="386">
        <v>62</v>
      </c>
      <c r="L222" s="386">
        <v>61.000000000000007</v>
      </c>
      <c r="M222" s="386">
        <v>66</v>
      </c>
      <c r="N222" s="386">
        <v>59.000000000000007</v>
      </c>
      <c r="O222" s="386">
        <v>63</v>
      </c>
      <c r="P222" s="386">
        <v>57</v>
      </c>
      <c r="Q222" s="386">
        <v>65</v>
      </c>
      <c r="R222" s="386">
        <v>57</v>
      </c>
      <c r="S222" s="386">
        <v>60</v>
      </c>
      <c r="T222" s="386">
        <v>59.000000000000007</v>
      </c>
      <c r="U222" s="386">
        <v>61.000000000000007</v>
      </c>
      <c r="V222" s="386">
        <v>63</v>
      </c>
      <c r="W222" s="386">
        <v>48</v>
      </c>
      <c r="X222" s="386">
        <v>63</v>
      </c>
      <c r="Y222" s="386">
        <v>63</v>
      </c>
    </row>
    <row r="223" spans="1:25" ht="12.75" customHeight="1" x14ac:dyDescent="0.2">
      <c r="A223" s="386">
        <v>2015</v>
      </c>
      <c r="B223" s="391">
        <v>42222</v>
      </c>
      <c r="C223" s="386">
        <v>45.000000000000007</v>
      </c>
      <c r="D223" s="386">
        <v>44.000000000000007</v>
      </c>
      <c r="E223" s="386">
        <v>47</v>
      </c>
      <c r="F223" s="386">
        <v>49</v>
      </c>
      <c r="G223" s="386">
        <v>45.000000000000007</v>
      </c>
      <c r="H223" s="386">
        <v>46</v>
      </c>
      <c r="I223" s="386">
        <v>46</v>
      </c>
      <c r="J223" s="386">
        <v>45.000000000000007</v>
      </c>
      <c r="K223" s="386">
        <v>43</v>
      </c>
      <c r="L223" s="386">
        <v>57</v>
      </c>
      <c r="M223" s="386">
        <v>49</v>
      </c>
      <c r="N223" s="386">
        <v>44.000000000000007</v>
      </c>
      <c r="O223" s="386">
        <v>57</v>
      </c>
      <c r="P223" s="386">
        <v>45.000000000000007</v>
      </c>
      <c r="Q223" s="386">
        <v>52.000000000000007</v>
      </c>
      <c r="R223" s="386">
        <v>47</v>
      </c>
      <c r="S223" s="386">
        <v>52.000000000000007</v>
      </c>
      <c r="T223" s="386">
        <v>41</v>
      </c>
      <c r="U223" s="386">
        <v>51.000000000000007</v>
      </c>
      <c r="V223" s="386">
        <v>46</v>
      </c>
      <c r="W223" s="386">
        <v>36.000000000000007</v>
      </c>
      <c r="X223" s="386">
        <v>54</v>
      </c>
      <c r="Y223" s="386">
        <v>55</v>
      </c>
    </row>
    <row r="224" spans="1:25" ht="12.75" customHeight="1" x14ac:dyDescent="0.2">
      <c r="A224" s="386">
        <v>2015</v>
      </c>
      <c r="B224" s="391">
        <v>42223</v>
      </c>
      <c r="C224" s="386">
        <v>43</v>
      </c>
      <c r="D224" s="386">
        <v>52.000000000000007</v>
      </c>
      <c r="E224" s="386">
        <v>68</v>
      </c>
      <c r="F224" s="386">
        <v>62</v>
      </c>
      <c r="G224" s="386">
        <v>63</v>
      </c>
      <c r="H224" s="386">
        <v>39</v>
      </c>
      <c r="I224" s="386">
        <v>45.000000000000007</v>
      </c>
      <c r="J224" s="386">
        <v>79</v>
      </c>
      <c r="K224" s="386">
        <v>45.000000000000007</v>
      </c>
      <c r="L224" s="386">
        <v>56</v>
      </c>
      <c r="M224" s="386">
        <v>43</v>
      </c>
      <c r="N224" s="386">
        <v>39</v>
      </c>
      <c r="O224" s="386">
        <v>54</v>
      </c>
      <c r="P224" s="386">
        <v>62</v>
      </c>
      <c r="Q224" s="386">
        <v>47</v>
      </c>
      <c r="R224" s="386">
        <v>64</v>
      </c>
      <c r="S224" s="386">
        <v>60</v>
      </c>
      <c r="T224" s="386">
        <v>67</v>
      </c>
      <c r="U224" s="386">
        <v>60</v>
      </c>
      <c r="V224" s="386">
        <v>66</v>
      </c>
      <c r="W224" s="386">
        <v>38</v>
      </c>
      <c r="X224" s="386">
        <v>63</v>
      </c>
      <c r="Y224" s="386">
        <v>54</v>
      </c>
    </row>
    <row r="225" spans="1:25" ht="12.75" customHeight="1" x14ac:dyDescent="0.2">
      <c r="A225" s="386">
        <v>2015</v>
      </c>
      <c r="B225" s="391">
        <v>42224</v>
      </c>
      <c r="C225" s="386">
        <v>31</v>
      </c>
      <c r="D225" s="386">
        <v>47</v>
      </c>
      <c r="E225" s="386">
        <v>56</v>
      </c>
      <c r="F225" s="386">
        <v>50</v>
      </c>
      <c r="G225" s="386">
        <v>53.000000000000007</v>
      </c>
      <c r="H225" s="386">
        <v>32</v>
      </c>
      <c r="I225" s="386">
        <v>32</v>
      </c>
      <c r="J225" s="386">
        <v>62</v>
      </c>
      <c r="K225" s="386">
        <v>31</v>
      </c>
      <c r="L225" s="386">
        <v>50</v>
      </c>
      <c r="M225" s="386">
        <v>36.000000000000007</v>
      </c>
      <c r="N225" s="386">
        <v>29</v>
      </c>
      <c r="O225" s="386">
        <v>45.000000000000007</v>
      </c>
      <c r="P225" s="386">
        <v>57</v>
      </c>
      <c r="Q225" s="386">
        <v>43</v>
      </c>
      <c r="R225" s="386">
        <v>62</v>
      </c>
      <c r="S225" s="386">
        <v>53.000000000000007</v>
      </c>
      <c r="T225" s="386">
        <v>58</v>
      </c>
      <c r="U225" s="386">
        <v>52.000000000000007</v>
      </c>
      <c r="V225" s="386">
        <v>53.000000000000007</v>
      </c>
      <c r="W225" s="386">
        <v>35</v>
      </c>
      <c r="X225" s="386">
        <v>55</v>
      </c>
      <c r="Y225" s="386">
        <v>50</v>
      </c>
    </row>
    <row r="226" spans="1:25" ht="12.75" customHeight="1" x14ac:dyDescent="0.2">
      <c r="A226" s="386">
        <v>2015</v>
      </c>
      <c r="B226" s="391">
        <v>42225</v>
      </c>
      <c r="C226" s="386">
        <v>53.000000000000007</v>
      </c>
      <c r="D226" s="386">
        <v>47</v>
      </c>
      <c r="E226" s="386">
        <v>52.000000000000007</v>
      </c>
      <c r="F226" s="386">
        <v>52.000000000000007</v>
      </c>
      <c r="G226" s="386">
        <v>51.000000000000007</v>
      </c>
      <c r="H226" s="386">
        <v>47</v>
      </c>
      <c r="I226" s="386">
        <v>50</v>
      </c>
      <c r="J226" s="386">
        <v>57</v>
      </c>
      <c r="K226" s="386">
        <v>44.000000000000007</v>
      </c>
      <c r="L226" s="386">
        <v>58</v>
      </c>
      <c r="M226" s="386">
        <v>50</v>
      </c>
      <c r="N226" s="386">
        <v>46</v>
      </c>
      <c r="O226" s="386">
        <v>54</v>
      </c>
      <c r="P226" s="386">
        <v>56</v>
      </c>
      <c r="Q226" s="386">
        <v>52.000000000000007</v>
      </c>
      <c r="R226" s="386">
        <v>57</v>
      </c>
      <c r="S226" s="386">
        <v>58</v>
      </c>
      <c r="T226" s="386">
        <v>47</v>
      </c>
      <c r="U226" s="386">
        <v>58</v>
      </c>
      <c r="V226" s="386">
        <v>55</v>
      </c>
      <c r="W226" s="386">
        <v>36.000000000000007</v>
      </c>
      <c r="X226" s="386">
        <v>54</v>
      </c>
      <c r="Y226" s="386">
        <v>55</v>
      </c>
    </row>
    <row r="227" spans="1:25" ht="12.75" customHeight="1" x14ac:dyDescent="0.2">
      <c r="A227" s="386">
        <v>2015</v>
      </c>
      <c r="B227" s="391">
        <v>42226</v>
      </c>
      <c r="C227" s="386">
        <v>29</v>
      </c>
      <c r="D227" s="386">
        <v>27</v>
      </c>
      <c r="E227" s="386">
        <v>27</v>
      </c>
      <c r="F227" s="386">
        <v>26.000000000000004</v>
      </c>
      <c r="G227" s="386">
        <v>29</v>
      </c>
      <c r="H227" s="386">
        <v>26.000000000000004</v>
      </c>
      <c r="I227" s="386">
        <v>34</v>
      </c>
      <c r="J227" s="386">
        <v>32</v>
      </c>
      <c r="K227" s="386">
        <v>33</v>
      </c>
      <c r="L227" s="386">
        <v>32</v>
      </c>
      <c r="M227" s="386">
        <v>33</v>
      </c>
      <c r="N227" s="386">
        <v>28</v>
      </c>
      <c r="O227" s="386">
        <v>33</v>
      </c>
      <c r="P227" s="386">
        <v>33</v>
      </c>
      <c r="Q227" s="386">
        <v>32</v>
      </c>
      <c r="R227" s="386">
        <v>36.000000000000007</v>
      </c>
      <c r="S227" s="386">
        <v>35</v>
      </c>
      <c r="T227" s="386">
        <v>29</v>
      </c>
      <c r="U227" s="386">
        <v>31</v>
      </c>
      <c r="V227" s="386">
        <v>29</v>
      </c>
      <c r="W227" s="386">
        <v>19</v>
      </c>
      <c r="X227" s="386">
        <v>38</v>
      </c>
      <c r="Y227" s="386">
        <v>35</v>
      </c>
    </row>
    <row r="228" spans="1:25" ht="12.75" customHeight="1" x14ac:dyDescent="0.2">
      <c r="A228" s="386">
        <v>2015</v>
      </c>
      <c r="B228" s="391">
        <v>42227</v>
      </c>
      <c r="C228" s="386">
        <v>38</v>
      </c>
      <c r="D228" s="386">
        <v>37.000000000000007</v>
      </c>
      <c r="E228" s="386">
        <v>34</v>
      </c>
      <c r="F228" s="386">
        <v>36.000000000000007</v>
      </c>
      <c r="G228" s="386">
        <v>38</v>
      </c>
      <c r="H228" s="386">
        <v>42</v>
      </c>
      <c r="I228" s="386">
        <v>41</v>
      </c>
      <c r="J228" s="386">
        <v>45.000000000000007</v>
      </c>
      <c r="K228" s="386">
        <v>36.000000000000007</v>
      </c>
      <c r="L228" s="386">
        <v>37.000000000000007</v>
      </c>
      <c r="M228" s="386">
        <v>36.000000000000007</v>
      </c>
      <c r="N228" s="386">
        <v>37.000000000000007</v>
      </c>
      <c r="O228" s="386">
        <v>39</v>
      </c>
      <c r="P228" s="386">
        <v>33</v>
      </c>
      <c r="Q228" s="386">
        <v>41</v>
      </c>
      <c r="R228" s="386">
        <v>36.000000000000007</v>
      </c>
      <c r="S228" s="386">
        <v>37.000000000000007</v>
      </c>
      <c r="T228" s="386">
        <v>35</v>
      </c>
      <c r="U228" s="386">
        <v>36.000000000000007</v>
      </c>
      <c r="V228" s="386">
        <v>39</v>
      </c>
      <c r="W228" s="386">
        <v>18.000000000000004</v>
      </c>
      <c r="X228" s="386">
        <v>36.000000000000007</v>
      </c>
      <c r="Y228" s="386">
        <v>32</v>
      </c>
    </row>
    <row r="229" spans="1:25" ht="12.75" customHeight="1" x14ac:dyDescent="0.2">
      <c r="A229" s="386">
        <v>2015</v>
      </c>
      <c r="B229" s="391">
        <v>42228</v>
      </c>
      <c r="C229" s="386">
        <v>40</v>
      </c>
      <c r="D229" s="386">
        <v>35</v>
      </c>
      <c r="E229" s="386">
        <v>40</v>
      </c>
      <c r="F229" s="386">
        <v>39</v>
      </c>
      <c r="G229" s="386">
        <v>36.000000000000007</v>
      </c>
      <c r="H229" s="386">
        <v>43</v>
      </c>
      <c r="I229" s="386">
        <v>49</v>
      </c>
      <c r="J229" s="386">
        <v>42</v>
      </c>
      <c r="K229" s="386">
        <v>47</v>
      </c>
      <c r="L229" s="386">
        <v>41</v>
      </c>
      <c r="M229" s="386">
        <v>48</v>
      </c>
      <c r="N229" s="386">
        <v>41</v>
      </c>
      <c r="O229" s="386">
        <v>41</v>
      </c>
      <c r="P229" s="386">
        <v>37.000000000000007</v>
      </c>
      <c r="Q229" s="386">
        <v>44.000000000000007</v>
      </c>
      <c r="R229" s="386">
        <v>38</v>
      </c>
      <c r="S229" s="386">
        <v>39</v>
      </c>
      <c r="T229" s="386">
        <v>37.000000000000007</v>
      </c>
      <c r="U229" s="386">
        <v>39</v>
      </c>
      <c r="V229" s="386">
        <v>38</v>
      </c>
      <c r="W229" s="386">
        <v>23</v>
      </c>
      <c r="X229" s="386">
        <v>40</v>
      </c>
      <c r="Y229" s="386">
        <v>38</v>
      </c>
    </row>
    <row r="230" spans="1:25" ht="12.75" customHeight="1" x14ac:dyDescent="0.2">
      <c r="A230" s="386">
        <v>2015</v>
      </c>
      <c r="B230" s="391">
        <v>42229</v>
      </c>
      <c r="C230" s="386">
        <v>41</v>
      </c>
      <c r="D230" s="386">
        <v>41</v>
      </c>
      <c r="E230" s="386">
        <v>48</v>
      </c>
      <c r="F230" s="386">
        <v>48</v>
      </c>
      <c r="G230" s="386">
        <v>45.000000000000007</v>
      </c>
      <c r="H230" s="386">
        <v>43</v>
      </c>
      <c r="I230" s="386">
        <v>48</v>
      </c>
      <c r="J230" s="386">
        <v>36.000000000000007</v>
      </c>
      <c r="K230" s="386">
        <v>43</v>
      </c>
      <c r="L230" s="386">
        <v>51.000000000000007</v>
      </c>
      <c r="M230" s="386">
        <v>53.000000000000007</v>
      </c>
      <c r="N230" s="386">
        <v>44.000000000000007</v>
      </c>
      <c r="O230" s="386">
        <v>49</v>
      </c>
      <c r="P230" s="386">
        <v>46</v>
      </c>
      <c r="Q230" s="386">
        <v>50</v>
      </c>
      <c r="R230" s="386">
        <v>47</v>
      </c>
      <c r="S230" s="386">
        <v>48</v>
      </c>
      <c r="T230" s="386">
        <v>23</v>
      </c>
      <c r="U230" s="386">
        <v>47</v>
      </c>
      <c r="V230" s="386">
        <v>49</v>
      </c>
      <c r="W230" s="386">
        <v>30</v>
      </c>
      <c r="X230" s="386">
        <v>45.000000000000007</v>
      </c>
      <c r="Y230" s="386">
        <v>49</v>
      </c>
    </row>
    <row r="231" spans="1:25" ht="12.75" customHeight="1" x14ac:dyDescent="0.2">
      <c r="A231" s="386">
        <v>2015</v>
      </c>
      <c r="B231" s="391">
        <v>42230</v>
      </c>
      <c r="C231" s="386">
        <v>53.000000000000007</v>
      </c>
      <c r="D231" s="386">
        <v>52.000000000000007</v>
      </c>
      <c r="E231" s="386">
        <v>54</v>
      </c>
      <c r="F231" s="386">
        <v>54</v>
      </c>
      <c r="G231" s="386">
        <v>50</v>
      </c>
      <c r="H231" s="386">
        <v>52.000000000000007</v>
      </c>
      <c r="I231" s="386">
        <v>57</v>
      </c>
      <c r="J231" s="386">
        <v>54</v>
      </c>
      <c r="K231" s="386">
        <v>58</v>
      </c>
      <c r="L231" s="386">
        <v>60</v>
      </c>
      <c r="M231" s="386">
        <v>69</v>
      </c>
      <c r="N231" s="386">
        <v>55</v>
      </c>
      <c r="O231" s="386">
        <v>62</v>
      </c>
      <c r="P231" s="386">
        <v>56</v>
      </c>
      <c r="Q231" s="386">
        <v>66</v>
      </c>
      <c r="R231" s="386">
        <v>57</v>
      </c>
      <c r="S231" s="386">
        <v>61.000000000000007</v>
      </c>
      <c r="T231" s="386">
        <v>51.000000000000007</v>
      </c>
      <c r="U231" s="386">
        <v>58</v>
      </c>
      <c r="V231" s="386">
        <v>59.000000000000007</v>
      </c>
      <c r="W231" s="386">
        <v>36.000000000000007</v>
      </c>
      <c r="X231" s="386">
        <v>62</v>
      </c>
      <c r="Y231" s="386">
        <v>60</v>
      </c>
    </row>
    <row r="232" spans="1:25" ht="12.75" customHeight="1" x14ac:dyDescent="0.2">
      <c r="A232" s="386">
        <v>2015</v>
      </c>
      <c r="B232" s="391">
        <v>42231</v>
      </c>
      <c r="C232" s="386">
        <v>59.000000000000007</v>
      </c>
      <c r="D232" s="386">
        <v>61.000000000000007</v>
      </c>
      <c r="E232" s="386">
        <v>67</v>
      </c>
      <c r="F232" s="386">
        <v>69</v>
      </c>
      <c r="G232" s="386">
        <v>67</v>
      </c>
      <c r="H232" s="386">
        <v>56</v>
      </c>
      <c r="I232" s="386">
        <v>59.000000000000007</v>
      </c>
      <c r="J232" s="386">
        <v>67</v>
      </c>
      <c r="K232" s="386">
        <v>62</v>
      </c>
      <c r="L232" s="386">
        <v>76</v>
      </c>
      <c r="M232" s="386">
        <v>65</v>
      </c>
      <c r="N232" s="386">
        <v>67</v>
      </c>
      <c r="O232" s="386">
        <v>69</v>
      </c>
      <c r="P232" s="386">
        <v>73.000000000000014</v>
      </c>
      <c r="Q232" s="386">
        <v>72.000000000000014</v>
      </c>
      <c r="R232" s="386">
        <v>65</v>
      </c>
      <c r="S232" s="386">
        <v>83</v>
      </c>
      <c r="T232" s="386">
        <v>65</v>
      </c>
      <c r="U232" s="386">
        <v>70</v>
      </c>
      <c r="V232" s="386">
        <v>63</v>
      </c>
      <c r="W232" s="386">
        <v>46</v>
      </c>
      <c r="X232" s="386">
        <v>80</v>
      </c>
      <c r="Y232" s="386">
        <v>78</v>
      </c>
    </row>
    <row r="233" spans="1:25" ht="12.75" customHeight="1" x14ac:dyDescent="0.2">
      <c r="A233" s="386">
        <v>2015</v>
      </c>
      <c r="B233" s="391">
        <v>42232</v>
      </c>
      <c r="C233" s="386">
        <v>51.000000000000007</v>
      </c>
      <c r="D233" s="386">
        <v>54</v>
      </c>
      <c r="E233" s="386">
        <v>56</v>
      </c>
      <c r="F233" s="386">
        <v>59.000000000000007</v>
      </c>
      <c r="G233" s="386">
        <v>56</v>
      </c>
      <c r="H233" s="386">
        <v>51.000000000000007</v>
      </c>
      <c r="I233" s="386">
        <v>57</v>
      </c>
      <c r="J233" s="386">
        <v>62</v>
      </c>
      <c r="K233" s="386">
        <v>57</v>
      </c>
      <c r="L233" s="386">
        <v>66</v>
      </c>
      <c r="M233" s="386">
        <v>54</v>
      </c>
      <c r="N233" s="386">
        <v>56</v>
      </c>
      <c r="O233" s="386">
        <v>60</v>
      </c>
      <c r="P233" s="386">
        <v>59.000000000000007</v>
      </c>
      <c r="Q233" s="386">
        <v>69</v>
      </c>
      <c r="R233" s="386">
        <v>46</v>
      </c>
      <c r="S233" s="386">
        <v>74.000000000000014</v>
      </c>
      <c r="T233" s="386">
        <v>56</v>
      </c>
      <c r="U233" s="386">
        <v>62</v>
      </c>
      <c r="V233" s="386">
        <v>59.000000000000007</v>
      </c>
      <c r="W233" s="386">
        <v>38</v>
      </c>
      <c r="X233" s="386">
        <v>64</v>
      </c>
      <c r="Y233" s="386">
        <v>69</v>
      </c>
    </row>
    <row r="234" spans="1:25" ht="12.75" customHeight="1" x14ac:dyDescent="0.2">
      <c r="A234" s="386">
        <v>2015</v>
      </c>
      <c r="B234" s="391">
        <v>42233</v>
      </c>
      <c r="C234" s="386">
        <v>48</v>
      </c>
      <c r="D234" s="386">
        <v>49</v>
      </c>
      <c r="E234" s="386">
        <v>63</v>
      </c>
      <c r="F234" s="386">
        <v>52.000000000000007</v>
      </c>
      <c r="G234" s="386">
        <v>57</v>
      </c>
      <c r="H234" s="386">
        <v>46</v>
      </c>
      <c r="I234" s="386">
        <v>50</v>
      </c>
      <c r="J234" s="386">
        <v>55</v>
      </c>
      <c r="K234" s="386">
        <v>50</v>
      </c>
      <c r="L234" s="386">
        <v>60</v>
      </c>
      <c r="M234" s="386">
        <v>58</v>
      </c>
      <c r="N234" s="386">
        <v>51.000000000000007</v>
      </c>
      <c r="O234" s="386">
        <v>56</v>
      </c>
      <c r="P234" s="386">
        <v>64</v>
      </c>
      <c r="Q234" s="386">
        <v>62</v>
      </c>
      <c r="R234" s="386">
        <v>59.000000000000007</v>
      </c>
      <c r="S234" s="386">
        <v>68</v>
      </c>
      <c r="T234" s="386">
        <v>54</v>
      </c>
      <c r="U234" s="386">
        <v>59.000000000000007</v>
      </c>
      <c r="V234" s="386">
        <v>60</v>
      </c>
      <c r="W234" s="386">
        <v>34</v>
      </c>
      <c r="X234" s="386">
        <v>65</v>
      </c>
      <c r="Y234" s="386">
        <v>61.000000000000007</v>
      </c>
    </row>
    <row r="235" spans="1:25" ht="12.75" customHeight="1" x14ac:dyDescent="0.2">
      <c r="A235" s="386">
        <v>2015</v>
      </c>
      <c r="B235" s="391">
        <v>42234</v>
      </c>
      <c r="C235" s="386">
        <v>41</v>
      </c>
      <c r="D235" s="386">
        <v>41</v>
      </c>
      <c r="E235" s="386" t="s">
        <v>78</v>
      </c>
      <c r="F235" s="386">
        <v>43</v>
      </c>
      <c r="G235" s="386">
        <v>45.000000000000007</v>
      </c>
      <c r="H235" s="386">
        <v>41</v>
      </c>
      <c r="I235" s="386">
        <v>41</v>
      </c>
      <c r="J235" s="386">
        <v>48</v>
      </c>
      <c r="K235" s="386">
        <v>41</v>
      </c>
      <c r="L235" s="386">
        <v>52.000000000000007</v>
      </c>
      <c r="M235" s="386">
        <v>44.000000000000007</v>
      </c>
      <c r="N235" s="386">
        <v>44.000000000000007</v>
      </c>
      <c r="O235" s="386">
        <v>46</v>
      </c>
      <c r="P235" s="386">
        <v>47</v>
      </c>
      <c r="Q235" s="386">
        <v>44.000000000000007</v>
      </c>
      <c r="R235" s="386">
        <v>52.000000000000007</v>
      </c>
      <c r="S235" s="386">
        <v>49</v>
      </c>
      <c r="T235" s="386">
        <v>49</v>
      </c>
      <c r="U235" s="386">
        <v>46</v>
      </c>
      <c r="V235" s="386">
        <v>50</v>
      </c>
      <c r="W235" s="386">
        <v>28</v>
      </c>
      <c r="X235" s="386">
        <v>52.000000000000007</v>
      </c>
      <c r="Y235" s="386">
        <v>52.000000000000007</v>
      </c>
    </row>
    <row r="236" spans="1:25" ht="12.75" customHeight="1" x14ac:dyDescent="0.2">
      <c r="A236" s="386">
        <v>2015</v>
      </c>
      <c r="B236" s="391">
        <v>42235</v>
      </c>
      <c r="C236" s="386">
        <v>32</v>
      </c>
      <c r="D236" s="386">
        <v>35</v>
      </c>
      <c r="E236" s="386">
        <v>39</v>
      </c>
      <c r="F236" s="386">
        <v>36.000000000000007</v>
      </c>
      <c r="G236" s="386">
        <v>36.000000000000007</v>
      </c>
      <c r="H236" s="386">
        <v>29</v>
      </c>
      <c r="I236" s="386">
        <v>28</v>
      </c>
      <c r="J236" s="386">
        <v>40</v>
      </c>
      <c r="K236" s="386">
        <v>27</v>
      </c>
      <c r="L236" s="386">
        <v>46</v>
      </c>
      <c r="M236" s="386">
        <v>39</v>
      </c>
      <c r="N236" s="386">
        <v>36.000000000000007</v>
      </c>
      <c r="O236" s="386">
        <v>43</v>
      </c>
      <c r="P236" s="386">
        <v>44.000000000000007</v>
      </c>
      <c r="Q236" s="386">
        <v>39</v>
      </c>
      <c r="R236" s="386">
        <v>49</v>
      </c>
      <c r="S236" s="386">
        <v>48</v>
      </c>
      <c r="T236" s="386">
        <v>39</v>
      </c>
      <c r="U236" s="386">
        <v>40</v>
      </c>
      <c r="V236" s="386">
        <v>47</v>
      </c>
      <c r="W236" s="386">
        <v>21</v>
      </c>
      <c r="X236" s="386">
        <v>45.000000000000007</v>
      </c>
      <c r="Y236" s="386">
        <v>44.000000000000007</v>
      </c>
    </row>
    <row r="237" spans="1:25" ht="12.75" customHeight="1" x14ac:dyDescent="0.2">
      <c r="A237" s="386">
        <v>2015</v>
      </c>
      <c r="B237" s="391">
        <v>42236</v>
      </c>
      <c r="C237" s="386">
        <v>29</v>
      </c>
      <c r="D237" s="386">
        <v>24</v>
      </c>
      <c r="E237" s="386">
        <v>26.000000000000004</v>
      </c>
      <c r="F237" s="386">
        <v>24</v>
      </c>
      <c r="G237" s="386">
        <v>28</v>
      </c>
      <c r="H237" s="386">
        <v>28</v>
      </c>
      <c r="I237" s="386">
        <v>30</v>
      </c>
      <c r="J237" s="386">
        <v>29</v>
      </c>
      <c r="K237" s="386">
        <v>23</v>
      </c>
      <c r="L237" s="386">
        <v>28</v>
      </c>
      <c r="M237" s="386">
        <v>25</v>
      </c>
      <c r="N237" s="386">
        <v>26.000000000000004</v>
      </c>
      <c r="O237" s="386">
        <v>28</v>
      </c>
      <c r="P237" s="386">
        <v>20</v>
      </c>
      <c r="Q237" s="386">
        <v>25</v>
      </c>
      <c r="R237" s="386">
        <v>24</v>
      </c>
      <c r="S237" s="386">
        <v>25</v>
      </c>
      <c r="T237" s="386">
        <v>29</v>
      </c>
      <c r="U237" s="386">
        <v>29</v>
      </c>
      <c r="V237" s="386">
        <v>30</v>
      </c>
      <c r="W237" s="386">
        <v>11.000000000000002</v>
      </c>
      <c r="X237" s="386">
        <v>27</v>
      </c>
      <c r="Y237" s="386">
        <v>28</v>
      </c>
    </row>
    <row r="238" spans="1:25" ht="12.75" customHeight="1" x14ac:dyDescent="0.2">
      <c r="A238" s="386">
        <v>2015</v>
      </c>
      <c r="B238" s="391">
        <v>42237</v>
      </c>
      <c r="C238" s="386">
        <v>49</v>
      </c>
      <c r="D238" s="386">
        <v>47</v>
      </c>
      <c r="E238" s="386">
        <v>50</v>
      </c>
      <c r="F238" s="386">
        <v>52.000000000000007</v>
      </c>
      <c r="G238" s="386">
        <v>48</v>
      </c>
      <c r="H238" s="386">
        <v>50</v>
      </c>
      <c r="I238" s="386">
        <v>62</v>
      </c>
      <c r="J238" s="386">
        <v>51.000000000000007</v>
      </c>
      <c r="K238" s="386">
        <v>61.000000000000007</v>
      </c>
      <c r="L238" s="386">
        <v>58</v>
      </c>
      <c r="M238" s="386">
        <v>64</v>
      </c>
      <c r="N238" s="386">
        <v>56</v>
      </c>
      <c r="O238" s="386">
        <v>56</v>
      </c>
      <c r="P238" s="386">
        <v>49</v>
      </c>
      <c r="Q238" s="386">
        <v>58</v>
      </c>
      <c r="R238" s="386">
        <v>51.000000000000007</v>
      </c>
      <c r="S238" s="386">
        <v>53.000000000000007</v>
      </c>
      <c r="T238" s="386">
        <v>50</v>
      </c>
      <c r="U238" s="386">
        <v>54</v>
      </c>
      <c r="V238" s="386">
        <v>51.000000000000007</v>
      </c>
      <c r="W238" s="386">
        <v>33</v>
      </c>
      <c r="X238" s="386">
        <v>55</v>
      </c>
      <c r="Y238" s="386">
        <v>51.000000000000007</v>
      </c>
    </row>
    <row r="239" spans="1:25" ht="12.75" customHeight="1" x14ac:dyDescent="0.2">
      <c r="A239" s="386">
        <v>2015</v>
      </c>
      <c r="B239" s="391">
        <v>42238</v>
      </c>
      <c r="C239" s="386">
        <v>52.000000000000007</v>
      </c>
      <c r="D239" s="386">
        <v>48</v>
      </c>
      <c r="E239" s="386">
        <v>52.000000000000007</v>
      </c>
      <c r="F239" s="386">
        <v>52.000000000000007</v>
      </c>
      <c r="G239" s="386">
        <v>50</v>
      </c>
      <c r="H239" s="386">
        <v>52.000000000000007</v>
      </c>
      <c r="I239" s="386">
        <v>58</v>
      </c>
      <c r="J239" s="386">
        <v>51.000000000000007</v>
      </c>
      <c r="K239" s="386">
        <v>55</v>
      </c>
      <c r="L239" s="386">
        <v>56</v>
      </c>
      <c r="M239" s="386">
        <v>58</v>
      </c>
      <c r="N239" s="386">
        <v>57</v>
      </c>
      <c r="O239" s="386">
        <v>56</v>
      </c>
      <c r="P239" s="386">
        <v>47</v>
      </c>
      <c r="Q239" s="386">
        <v>56</v>
      </c>
      <c r="R239" s="386">
        <v>47</v>
      </c>
      <c r="S239" s="386">
        <v>50</v>
      </c>
      <c r="T239" s="386">
        <v>50</v>
      </c>
      <c r="U239" s="386">
        <v>55</v>
      </c>
      <c r="V239" s="386">
        <v>52.000000000000007</v>
      </c>
      <c r="W239" s="386">
        <v>35</v>
      </c>
      <c r="X239" s="386">
        <v>52.000000000000007</v>
      </c>
      <c r="Y239" s="386">
        <v>53.000000000000007</v>
      </c>
    </row>
    <row r="240" spans="1:25" ht="12.75" customHeight="1" x14ac:dyDescent="0.2">
      <c r="A240" s="386">
        <v>2015</v>
      </c>
      <c r="B240" s="391">
        <v>42239</v>
      </c>
      <c r="C240" s="386">
        <v>52.000000000000007</v>
      </c>
      <c r="D240" s="386">
        <v>46</v>
      </c>
      <c r="E240" s="386">
        <v>53.000000000000007</v>
      </c>
      <c r="F240" s="386">
        <v>61.000000000000007</v>
      </c>
      <c r="G240" s="386">
        <v>58</v>
      </c>
      <c r="H240" s="386">
        <v>53.000000000000007</v>
      </c>
      <c r="I240" s="386">
        <v>69</v>
      </c>
      <c r="J240" s="386">
        <v>48</v>
      </c>
      <c r="K240" s="386">
        <v>41</v>
      </c>
      <c r="L240" s="386">
        <v>81</v>
      </c>
      <c r="M240" s="386">
        <v>72.000000000000014</v>
      </c>
      <c r="N240" s="386">
        <v>68</v>
      </c>
      <c r="O240" s="386">
        <v>75</v>
      </c>
      <c r="P240" s="386">
        <v>58</v>
      </c>
      <c r="Q240" s="386">
        <v>51.000000000000007</v>
      </c>
      <c r="R240" s="386">
        <v>61.000000000000007</v>
      </c>
      <c r="S240" s="386">
        <v>72.000000000000014</v>
      </c>
      <c r="T240" s="386">
        <v>49</v>
      </c>
      <c r="U240" s="386">
        <v>71.000000000000014</v>
      </c>
      <c r="V240" s="386">
        <v>61.000000000000007</v>
      </c>
      <c r="W240" s="386">
        <v>53.000000000000007</v>
      </c>
      <c r="X240" s="386">
        <v>69</v>
      </c>
      <c r="Y240" s="386">
        <v>77</v>
      </c>
    </row>
    <row r="241" spans="1:25" ht="12.75" customHeight="1" x14ac:dyDescent="0.2">
      <c r="A241" s="386">
        <v>2015</v>
      </c>
      <c r="B241" s="391">
        <v>42240</v>
      </c>
      <c r="C241" s="386">
        <v>54</v>
      </c>
      <c r="D241" s="386">
        <v>51.000000000000007</v>
      </c>
      <c r="E241" s="386">
        <v>60</v>
      </c>
      <c r="F241" s="386">
        <v>56</v>
      </c>
      <c r="G241" s="386">
        <v>57</v>
      </c>
      <c r="H241" s="386">
        <v>53.000000000000007</v>
      </c>
      <c r="I241" s="386">
        <v>61.000000000000007</v>
      </c>
      <c r="J241" s="386">
        <v>51.000000000000007</v>
      </c>
      <c r="K241" s="386">
        <v>68</v>
      </c>
      <c r="L241" s="386">
        <v>59.000000000000007</v>
      </c>
      <c r="M241" s="386">
        <v>61.000000000000007</v>
      </c>
      <c r="N241" s="386">
        <v>59.000000000000007</v>
      </c>
      <c r="O241" s="386">
        <v>58</v>
      </c>
      <c r="P241" s="386">
        <v>60</v>
      </c>
      <c r="Q241" s="386">
        <v>58</v>
      </c>
      <c r="R241" s="386">
        <v>67</v>
      </c>
      <c r="S241" s="386">
        <v>64</v>
      </c>
      <c r="T241" s="386">
        <v>54</v>
      </c>
      <c r="U241" s="386">
        <v>58</v>
      </c>
      <c r="V241" s="386">
        <v>61.000000000000007</v>
      </c>
      <c r="W241" s="386">
        <v>37.000000000000007</v>
      </c>
      <c r="X241" s="386">
        <v>64</v>
      </c>
      <c r="Y241" s="386">
        <v>61.000000000000007</v>
      </c>
    </row>
    <row r="242" spans="1:25" ht="12.75" customHeight="1" x14ac:dyDescent="0.2">
      <c r="A242" s="386">
        <v>2015</v>
      </c>
      <c r="B242" s="391">
        <v>42241</v>
      </c>
      <c r="C242" s="386">
        <v>58</v>
      </c>
      <c r="D242" s="386">
        <v>52.000000000000007</v>
      </c>
      <c r="E242" s="386">
        <v>61.000000000000007</v>
      </c>
      <c r="F242" s="386">
        <v>59.000000000000007</v>
      </c>
      <c r="G242" s="386">
        <v>55</v>
      </c>
      <c r="H242" s="386">
        <v>56</v>
      </c>
      <c r="I242" s="386">
        <v>59.000000000000007</v>
      </c>
      <c r="J242" s="386">
        <v>54</v>
      </c>
      <c r="K242" s="386">
        <v>57</v>
      </c>
      <c r="L242" s="386">
        <v>63</v>
      </c>
      <c r="M242" s="386">
        <v>71.000000000000014</v>
      </c>
      <c r="N242" s="386">
        <v>59.000000000000007</v>
      </c>
      <c r="O242" s="386">
        <v>65</v>
      </c>
      <c r="P242" s="386">
        <v>65</v>
      </c>
      <c r="Q242" s="386">
        <v>73.000000000000014</v>
      </c>
      <c r="R242" s="386">
        <v>63</v>
      </c>
      <c r="S242" s="386">
        <v>70</v>
      </c>
      <c r="T242" s="386">
        <v>56</v>
      </c>
      <c r="U242" s="386">
        <v>61.000000000000007</v>
      </c>
      <c r="V242" s="386">
        <v>60</v>
      </c>
      <c r="W242" s="386">
        <v>40</v>
      </c>
      <c r="X242" s="386">
        <v>64</v>
      </c>
      <c r="Y242" s="386">
        <v>59.000000000000007</v>
      </c>
    </row>
    <row r="243" spans="1:25" ht="12.75" customHeight="1" x14ac:dyDescent="0.2">
      <c r="A243" s="386">
        <v>2015</v>
      </c>
      <c r="B243" s="391">
        <v>42242</v>
      </c>
      <c r="C243" s="386">
        <v>53.000000000000007</v>
      </c>
      <c r="D243" s="386">
        <v>46</v>
      </c>
      <c r="E243" s="386">
        <v>55</v>
      </c>
      <c r="F243" s="386">
        <v>54</v>
      </c>
      <c r="G243" s="386">
        <v>49</v>
      </c>
      <c r="H243" s="386">
        <v>52.000000000000007</v>
      </c>
      <c r="I243" s="386">
        <v>56</v>
      </c>
      <c r="J243" s="386">
        <v>51.000000000000007</v>
      </c>
      <c r="K243" s="386">
        <v>57</v>
      </c>
      <c r="L243" s="386">
        <v>50</v>
      </c>
      <c r="M243" s="386">
        <v>59.000000000000007</v>
      </c>
      <c r="N243" s="386">
        <v>54</v>
      </c>
      <c r="O243" s="386">
        <v>54</v>
      </c>
      <c r="P243" s="386">
        <v>50</v>
      </c>
      <c r="Q243" s="386">
        <v>56</v>
      </c>
      <c r="R243" s="386">
        <v>51.000000000000007</v>
      </c>
      <c r="S243" s="386">
        <v>53.000000000000007</v>
      </c>
      <c r="T243" s="386">
        <v>51.000000000000007</v>
      </c>
      <c r="U243" s="386">
        <v>52.000000000000007</v>
      </c>
      <c r="V243" s="386">
        <v>50</v>
      </c>
      <c r="W243" s="386">
        <v>33</v>
      </c>
      <c r="X243" s="386">
        <v>52.000000000000007</v>
      </c>
      <c r="Y243" s="386">
        <v>50</v>
      </c>
    </row>
    <row r="244" spans="1:25" ht="12.75" customHeight="1" x14ac:dyDescent="0.2">
      <c r="A244" s="386">
        <v>2015</v>
      </c>
      <c r="B244" s="391">
        <v>42243</v>
      </c>
      <c r="C244" s="386">
        <v>39</v>
      </c>
      <c r="D244" s="386">
        <v>36.000000000000007</v>
      </c>
      <c r="E244" s="386">
        <v>40</v>
      </c>
      <c r="F244" s="386">
        <v>41</v>
      </c>
      <c r="G244" s="386">
        <v>35</v>
      </c>
      <c r="H244" s="386">
        <v>39</v>
      </c>
      <c r="I244" s="386">
        <v>46</v>
      </c>
      <c r="J244" s="386">
        <v>37.000000000000007</v>
      </c>
      <c r="K244" s="386">
        <v>46</v>
      </c>
      <c r="L244" s="386">
        <v>39</v>
      </c>
      <c r="M244" s="386">
        <v>45.000000000000007</v>
      </c>
      <c r="N244" s="386">
        <v>42</v>
      </c>
      <c r="O244" s="386">
        <v>41</v>
      </c>
      <c r="P244" s="386">
        <v>37.000000000000007</v>
      </c>
      <c r="Q244" s="386">
        <v>43</v>
      </c>
      <c r="R244" s="386">
        <v>38</v>
      </c>
      <c r="S244" s="386">
        <v>39</v>
      </c>
      <c r="T244" s="386">
        <v>36.000000000000007</v>
      </c>
      <c r="U244" s="386">
        <v>41</v>
      </c>
      <c r="V244" s="386">
        <v>36.000000000000007</v>
      </c>
      <c r="W244" s="386">
        <v>22.000000000000004</v>
      </c>
      <c r="X244" s="386">
        <v>40</v>
      </c>
      <c r="Y244" s="386">
        <v>35</v>
      </c>
    </row>
    <row r="245" spans="1:25" ht="12.75" customHeight="1" x14ac:dyDescent="0.2">
      <c r="A245" s="386">
        <v>2015</v>
      </c>
      <c r="B245" s="391">
        <v>42244</v>
      </c>
      <c r="C245" s="386">
        <v>42</v>
      </c>
      <c r="D245" s="386">
        <v>41</v>
      </c>
      <c r="E245" s="386">
        <v>46</v>
      </c>
      <c r="F245" s="386">
        <v>47</v>
      </c>
      <c r="G245" s="386">
        <v>43</v>
      </c>
      <c r="H245" s="386">
        <v>45.000000000000007</v>
      </c>
      <c r="I245" s="386">
        <v>41</v>
      </c>
      <c r="J245" s="386">
        <v>45.000000000000007</v>
      </c>
      <c r="K245" s="386">
        <v>40</v>
      </c>
      <c r="L245" s="386">
        <v>50</v>
      </c>
      <c r="M245" s="386">
        <v>53.000000000000007</v>
      </c>
      <c r="N245" s="386">
        <v>46</v>
      </c>
      <c r="O245" s="386">
        <v>47</v>
      </c>
      <c r="P245" s="386">
        <v>40</v>
      </c>
      <c r="Q245" s="386">
        <v>45.000000000000007</v>
      </c>
      <c r="R245" s="386">
        <v>44.000000000000007</v>
      </c>
      <c r="S245" s="386">
        <v>45.000000000000007</v>
      </c>
      <c r="T245" s="386">
        <v>45.000000000000007</v>
      </c>
      <c r="U245" s="386">
        <v>47</v>
      </c>
      <c r="V245" s="386">
        <v>47</v>
      </c>
      <c r="W245" s="386">
        <v>29</v>
      </c>
      <c r="X245" s="386">
        <v>46</v>
      </c>
      <c r="Y245" s="386">
        <v>44.000000000000007</v>
      </c>
    </row>
    <row r="246" spans="1:25" ht="12.75" customHeight="1" x14ac:dyDescent="0.2">
      <c r="A246" s="386">
        <v>2015</v>
      </c>
      <c r="B246" s="391">
        <v>42245</v>
      </c>
      <c r="C246" s="386">
        <v>53.000000000000007</v>
      </c>
      <c r="D246" s="386">
        <v>50</v>
      </c>
      <c r="E246" s="386">
        <v>55</v>
      </c>
      <c r="F246" s="386">
        <v>55</v>
      </c>
      <c r="G246" s="386">
        <v>55</v>
      </c>
      <c r="H246" s="386">
        <v>48</v>
      </c>
      <c r="I246" s="386">
        <v>53.000000000000007</v>
      </c>
      <c r="J246" s="386">
        <v>58</v>
      </c>
      <c r="K246" s="386">
        <v>46</v>
      </c>
      <c r="L246" s="386">
        <v>61.000000000000007</v>
      </c>
      <c r="M246" s="386">
        <v>58</v>
      </c>
      <c r="N246" s="386">
        <v>53.000000000000007</v>
      </c>
      <c r="O246" s="386">
        <v>56</v>
      </c>
      <c r="P246" s="386">
        <v>66</v>
      </c>
      <c r="Q246" s="386">
        <v>63</v>
      </c>
      <c r="R246" s="386">
        <v>65</v>
      </c>
      <c r="S246" s="386">
        <v>71.000000000000014</v>
      </c>
      <c r="T246" s="386">
        <v>57</v>
      </c>
      <c r="U246" s="386">
        <v>57</v>
      </c>
      <c r="V246" s="386">
        <v>60</v>
      </c>
      <c r="W246" s="386">
        <v>39</v>
      </c>
      <c r="X246" s="386">
        <v>68</v>
      </c>
      <c r="Y246" s="386">
        <v>63</v>
      </c>
    </row>
    <row r="247" spans="1:25" ht="12.75" customHeight="1" x14ac:dyDescent="0.2">
      <c r="A247" s="386">
        <v>2015</v>
      </c>
      <c r="B247" s="391">
        <v>42246</v>
      </c>
      <c r="C247" s="386">
        <v>55</v>
      </c>
      <c r="D247" s="386">
        <v>52.000000000000007</v>
      </c>
      <c r="E247" s="386">
        <v>62</v>
      </c>
      <c r="F247" s="386">
        <v>58</v>
      </c>
      <c r="G247" s="386">
        <v>58</v>
      </c>
      <c r="H247" s="386">
        <v>52.000000000000007</v>
      </c>
      <c r="I247" s="386">
        <v>56</v>
      </c>
      <c r="J247" s="386">
        <v>59.000000000000007</v>
      </c>
      <c r="K247" s="386">
        <v>43</v>
      </c>
      <c r="L247" s="386">
        <v>63</v>
      </c>
      <c r="M247" s="386">
        <v>58</v>
      </c>
      <c r="N247" s="386">
        <v>54</v>
      </c>
      <c r="O247" s="386">
        <v>57</v>
      </c>
      <c r="P247" s="386">
        <v>71.000000000000014</v>
      </c>
      <c r="Q247" s="386">
        <v>60</v>
      </c>
      <c r="R247" s="386">
        <v>64</v>
      </c>
      <c r="S247" s="386">
        <v>71.000000000000014</v>
      </c>
      <c r="T247" s="386">
        <v>57</v>
      </c>
      <c r="U247" s="386">
        <v>59.000000000000007</v>
      </c>
      <c r="V247" s="386">
        <v>60</v>
      </c>
      <c r="W247" s="386">
        <v>40</v>
      </c>
      <c r="X247" s="386">
        <v>71.000000000000014</v>
      </c>
      <c r="Y247" s="386">
        <v>65</v>
      </c>
    </row>
    <row r="248" spans="1:25" ht="12.75" customHeight="1" x14ac:dyDescent="0.2">
      <c r="A248" s="386">
        <v>2015</v>
      </c>
      <c r="B248" s="391">
        <v>42247</v>
      </c>
      <c r="C248" s="386">
        <v>58</v>
      </c>
      <c r="D248" s="386">
        <v>64</v>
      </c>
      <c r="E248" s="386">
        <v>65</v>
      </c>
      <c r="F248" s="386">
        <v>64</v>
      </c>
      <c r="G248" s="386">
        <v>64</v>
      </c>
      <c r="H248" s="386">
        <v>50</v>
      </c>
      <c r="I248" s="386">
        <v>54</v>
      </c>
      <c r="J248" s="386">
        <v>74.000000000000014</v>
      </c>
      <c r="K248" s="386">
        <v>33</v>
      </c>
      <c r="L248" s="386">
        <v>67</v>
      </c>
      <c r="M248" s="386">
        <v>61.000000000000007</v>
      </c>
      <c r="N248" s="386">
        <v>54</v>
      </c>
      <c r="O248" s="386">
        <v>70</v>
      </c>
      <c r="P248" s="386">
        <v>66</v>
      </c>
      <c r="Q248" s="386">
        <v>73.000000000000014</v>
      </c>
      <c r="R248" s="386">
        <v>66</v>
      </c>
      <c r="S248" s="386">
        <v>72.000000000000014</v>
      </c>
      <c r="T248" s="386">
        <v>68</v>
      </c>
      <c r="U248" s="386">
        <v>63</v>
      </c>
      <c r="V248" s="386">
        <v>72.000000000000014</v>
      </c>
      <c r="W248" s="386">
        <v>43</v>
      </c>
      <c r="X248" s="386">
        <v>70</v>
      </c>
      <c r="Y248" s="386">
        <v>66</v>
      </c>
    </row>
    <row r="249" spans="1:25" ht="12.75" customHeight="1" x14ac:dyDescent="0.2">
      <c r="A249" s="386">
        <v>2015</v>
      </c>
      <c r="B249" s="391">
        <v>42248</v>
      </c>
      <c r="C249" s="386">
        <v>65</v>
      </c>
      <c r="D249" s="386">
        <v>60</v>
      </c>
      <c r="E249" s="386">
        <v>70</v>
      </c>
      <c r="F249" s="386">
        <v>69</v>
      </c>
      <c r="G249" s="386">
        <v>64</v>
      </c>
      <c r="H249" s="386">
        <v>51.000000000000007</v>
      </c>
      <c r="I249" s="386">
        <v>63</v>
      </c>
      <c r="J249" s="386">
        <v>67</v>
      </c>
      <c r="K249" s="386">
        <v>45.000000000000007</v>
      </c>
      <c r="L249" s="386">
        <v>78</v>
      </c>
      <c r="M249" s="386">
        <v>71.000000000000014</v>
      </c>
      <c r="N249" s="386">
        <v>67</v>
      </c>
      <c r="O249" s="386">
        <v>76</v>
      </c>
      <c r="P249" s="386">
        <v>63</v>
      </c>
      <c r="Q249" s="386">
        <v>75</v>
      </c>
      <c r="R249" s="386">
        <v>60</v>
      </c>
      <c r="S249" s="386">
        <v>64</v>
      </c>
      <c r="T249" s="386">
        <v>68</v>
      </c>
      <c r="U249" s="386">
        <v>74.000000000000014</v>
      </c>
      <c r="V249" s="386">
        <v>69</v>
      </c>
      <c r="W249" s="386">
        <v>46</v>
      </c>
      <c r="X249" s="386">
        <v>67</v>
      </c>
      <c r="Y249" s="386">
        <v>67</v>
      </c>
    </row>
    <row r="250" spans="1:25" ht="12.75" customHeight="1" x14ac:dyDescent="0.2">
      <c r="A250" s="386">
        <v>2015</v>
      </c>
      <c r="B250" s="391">
        <v>42249</v>
      </c>
      <c r="C250" s="386">
        <v>61.000000000000007</v>
      </c>
      <c r="D250" s="386">
        <v>63</v>
      </c>
      <c r="E250" s="386">
        <v>71.000000000000014</v>
      </c>
      <c r="F250" s="386">
        <v>67</v>
      </c>
      <c r="G250" s="386">
        <v>65</v>
      </c>
      <c r="H250" s="386">
        <v>62</v>
      </c>
      <c r="I250" s="386">
        <v>58</v>
      </c>
      <c r="J250" s="386">
        <v>67</v>
      </c>
      <c r="K250" s="386">
        <v>27</v>
      </c>
      <c r="L250" s="386">
        <v>78</v>
      </c>
      <c r="M250" s="386">
        <v>63</v>
      </c>
      <c r="N250" s="386">
        <v>61.000000000000007</v>
      </c>
      <c r="O250" s="386">
        <v>77</v>
      </c>
      <c r="P250" s="386">
        <v>67</v>
      </c>
      <c r="Q250" s="386">
        <v>64</v>
      </c>
      <c r="R250" s="386">
        <v>72.000000000000014</v>
      </c>
      <c r="S250" s="386">
        <v>82</v>
      </c>
      <c r="T250" s="386">
        <v>66</v>
      </c>
      <c r="U250" s="386">
        <v>72.000000000000014</v>
      </c>
      <c r="V250" s="386">
        <v>75</v>
      </c>
      <c r="W250" s="386">
        <v>48</v>
      </c>
      <c r="X250" s="386">
        <v>79</v>
      </c>
      <c r="Y250" s="386">
        <v>75</v>
      </c>
    </row>
    <row r="251" spans="1:25" ht="12.75" customHeight="1" x14ac:dyDescent="0.2">
      <c r="A251" s="386">
        <v>2015</v>
      </c>
      <c r="B251" s="391">
        <v>42250</v>
      </c>
      <c r="C251" s="386">
        <v>62</v>
      </c>
      <c r="D251" s="386">
        <v>63</v>
      </c>
      <c r="E251" s="386">
        <v>64</v>
      </c>
      <c r="F251" s="386">
        <v>67</v>
      </c>
      <c r="G251" s="386">
        <v>60</v>
      </c>
      <c r="H251" s="386">
        <v>62</v>
      </c>
      <c r="I251" s="386">
        <v>73.000000000000014</v>
      </c>
      <c r="J251" s="386">
        <v>68</v>
      </c>
      <c r="K251" s="386">
        <v>75</v>
      </c>
      <c r="L251" s="386">
        <v>64</v>
      </c>
      <c r="M251" s="386">
        <v>75</v>
      </c>
      <c r="N251" s="386">
        <v>72.000000000000014</v>
      </c>
      <c r="O251" s="386">
        <v>66</v>
      </c>
      <c r="P251" s="386">
        <v>61.000000000000007</v>
      </c>
      <c r="Q251" s="386">
        <v>90</v>
      </c>
      <c r="R251" s="386">
        <v>59.000000000000007</v>
      </c>
      <c r="S251" s="386">
        <v>65</v>
      </c>
      <c r="T251" s="386">
        <v>66</v>
      </c>
      <c r="U251" s="386">
        <v>68</v>
      </c>
      <c r="V251" s="386">
        <v>61.000000000000007</v>
      </c>
      <c r="W251" s="386">
        <v>36.000000000000007</v>
      </c>
      <c r="X251" s="386">
        <v>62</v>
      </c>
      <c r="Y251" s="386">
        <v>56</v>
      </c>
    </row>
    <row r="252" spans="1:25" ht="12.75" customHeight="1" x14ac:dyDescent="0.2">
      <c r="A252" s="386">
        <v>2015</v>
      </c>
      <c r="B252" s="391">
        <v>42251</v>
      </c>
      <c r="C252" s="386">
        <v>63</v>
      </c>
      <c r="D252" s="386">
        <v>65</v>
      </c>
      <c r="E252" s="386">
        <v>70</v>
      </c>
      <c r="F252" s="386">
        <v>65</v>
      </c>
      <c r="G252" s="386">
        <v>65</v>
      </c>
      <c r="H252" s="386">
        <v>62</v>
      </c>
      <c r="I252" s="386">
        <v>72.000000000000014</v>
      </c>
      <c r="J252" s="386">
        <v>74.000000000000014</v>
      </c>
      <c r="K252" s="386">
        <v>63</v>
      </c>
      <c r="L252" s="386">
        <v>60</v>
      </c>
      <c r="M252" s="386">
        <v>62</v>
      </c>
      <c r="N252" s="386">
        <v>62</v>
      </c>
      <c r="O252" s="386">
        <v>65</v>
      </c>
      <c r="P252" s="386">
        <v>50</v>
      </c>
      <c r="Q252" s="386">
        <v>53.000000000000007</v>
      </c>
      <c r="R252" s="386">
        <v>58</v>
      </c>
      <c r="S252" s="386">
        <v>54</v>
      </c>
      <c r="T252" s="386">
        <v>69</v>
      </c>
      <c r="U252" s="386">
        <v>65</v>
      </c>
      <c r="V252" s="386">
        <v>62</v>
      </c>
      <c r="W252" s="386">
        <v>33</v>
      </c>
      <c r="X252" s="386">
        <v>58</v>
      </c>
      <c r="Y252" s="386">
        <v>49</v>
      </c>
    </row>
    <row r="253" spans="1:25" ht="12.75" customHeight="1" x14ac:dyDescent="0.2">
      <c r="A253" s="386">
        <v>2015</v>
      </c>
      <c r="B253" s="391">
        <v>42252</v>
      </c>
      <c r="C253" s="386">
        <v>30</v>
      </c>
      <c r="D253" s="386">
        <v>40</v>
      </c>
      <c r="E253" s="386">
        <v>55</v>
      </c>
      <c r="F253" s="386">
        <v>46</v>
      </c>
      <c r="G253" s="386">
        <v>46</v>
      </c>
      <c r="H253" s="386">
        <v>30</v>
      </c>
      <c r="I253" s="386">
        <v>28</v>
      </c>
      <c r="J253" s="386">
        <v>52.000000000000007</v>
      </c>
      <c r="K253" s="386" t="s">
        <v>78</v>
      </c>
      <c r="L253" s="386">
        <v>43</v>
      </c>
      <c r="M253" s="386">
        <v>32</v>
      </c>
      <c r="N253" s="386">
        <v>29</v>
      </c>
      <c r="O253" s="386">
        <v>39</v>
      </c>
      <c r="P253" s="386">
        <v>48</v>
      </c>
      <c r="Q253" s="386">
        <v>39</v>
      </c>
      <c r="R253" s="386">
        <v>55</v>
      </c>
      <c r="S253" s="386">
        <v>46</v>
      </c>
      <c r="T253" s="386">
        <v>51.000000000000007</v>
      </c>
      <c r="U253" s="386">
        <v>47</v>
      </c>
      <c r="V253" s="386">
        <v>53.000000000000007</v>
      </c>
      <c r="W253" s="386">
        <v>26.000000000000004</v>
      </c>
      <c r="X253" s="386">
        <v>48</v>
      </c>
      <c r="Y253" s="386">
        <v>42</v>
      </c>
    </row>
    <row r="254" spans="1:25" ht="12.75" customHeight="1" x14ac:dyDescent="0.2">
      <c r="A254" s="386">
        <v>2015</v>
      </c>
      <c r="B254" s="391">
        <v>42253</v>
      </c>
      <c r="C254" s="386">
        <v>34</v>
      </c>
      <c r="D254" s="386">
        <v>38</v>
      </c>
      <c r="E254" s="386">
        <v>60</v>
      </c>
      <c r="F254" s="386">
        <v>49</v>
      </c>
      <c r="G254" s="386">
        <v>49</v>
      </c>
      <c r="H254" s="386">
        <v>35</v>
      </c>
      <c r="I254" s="386">
        <v>31</v>
      </c>
      <c r="J254" s="386">
        <v>52.000000000000007</v>
      </c>
      <c r="K254" s="386" t="s">
        <v>78</v>
      </c>
      <c r="L254" s="386">
        <v>51.000000000000007</v>
      </c>
      <c r="M254" s="386">
        <v>39</v>
      </c>
      <c r="N254" s="386">
        <v>35</v>
      </c>
      <c r="O254" s="386">
        <v>45.000000000000007</v>
      </c>
      <c r="P254" s="386">
        <v>51.000000000000007</v>
      </c>
      <c r="Q254" s="386">
        <v>47</v>
      </c>
      <c r="R254" s="386">
        <v>53.000000000000007</v>
      </c>
      <c r="S254" s="386">
        <v>47</v>
      </c>
      <c r="T254" s="386">
        <v>58</v>
      </c>
      <c r="U254" s="386">
        <v>49</v>
      </c>
      <c r="V254" s="386">
        <v>63</v>
      </c>
      <c r="W254" s="386">
        <v>33</v>
      </c>
      <c r="X254" s="386">
        <v>50</v>
      </c>
      <c r="Y254" s="386">
        <v>52.000000000000007</v>
      </c>
    </row>
    <row r="255" spans="1:25" ht="12.75" customHeight="1" x14ac:dyDescent="0.2">
      <c r="A255" s="386">
        <v>2015</v>
      </c>
      <c r="B255" s="391">
        <v>42254</v>
      </c>
      <c r="C255" s="386">
        <v>37.000000000000007</v>
      </c>
      <c r="D255" s="386">
        <v>44.000000000000007</v>
      </c>
      <c r="E255" s="386">
        <v>55</v>
      </c>
      <c r="F255" s="386">
        <v>50</v>
      </c>
      <c r="G255" s="386">
        <v>49</v>
      </c>
      <c r="H255" s="386">
        <v>34</v>
      </c>
      <c r="I255" s="386">
        <v>39</v>
      </c>
      <c r="J255" s="386">
        <v>63</v>
      </c>
      <c r="K255" s="386" t="s">
        <v>78</v>
      </c>
      <c r="L255" s="386">
        <v>62</v>
      </c>
      <c r="M255" s="386">
        <v>45.000000000000007</v>
      </c>
      <c r="N255" s="386">
        <v>38</v>
      </c>
      <c r="O255" s="386">
        <v>55</v>
      </c>
      <c r="P255" s="386">
        <v>59.000000000000007</v>
      </c>
      <c r="Q255" s="386">
        <v>55</v>
      </c>
      <c r="R255" s="386">
        <v>59.000000000000007</v>
      </c>
      <c r="S255" s="386">
        <v>71.000000000000014</v>
      </c>
      <c r="T255" s="386">
        <v>55</v>
      </c>
      <c r="U255" s="386">
        <v>51.000000000000007</v>
      </c>
      <c r="V255" s="386">
        <v>55</v>
      </c>
      <c r="W255" s="386">
        <v>34</v>
      </c>
      <c r="X255" s="386">
        <v>67</v>
      </c>
      <c r="Y255" s="386">
        <v>62</v>
      </c>
    </row>
    <row r="256" spans="1:25" ht="12.75" customHeight="1" x14ac:dyDescent="0.2">
      <c r="A256" s="386">
        <v>2015</v>
      </c>
      <c r="B256" s="391">
        <v>42255</v>
      </c>
      <c r="C256" s="386">
        <v>38</v>
      </c>
      <c r="D256" s="386">
        <v>41</v>
      </c>
      <c r="E256" s="386">
        <v>52.000000000000007</v>
      </c>
      <c r="F256" s="386">
        <v>44.000000000000007</v>
      </c>
      <c r="G256" s="386">
        <v>43</v>
      </c>
      <c r="H256" s="386">
        <v>33</v>
      </c>
      <c r="I256" s="386">
        <v>34</v>
      </c>
      <c r="J256" s="386">
        <v>42</v>
      </c>
      <c r="K256" s="386">
        <v>36.000000000000007</v>
      </c>
      <c r="L256" s="386">
        <v>47</v>
      </c>
      <c r="M256" s="386">
        <v>47</v>
      </c>
      <c r="N256" s="386">
        <v>39</v>
      </c>
      <c r="O256" s="386">
        <v>45.000000000000007</v>
      </c>
      <c r="P256" s="386">
        <v>68</v>
      </c>
      <c r="Q256" s="386">
        <v>56</v>
      </c>
      <c r="R256" s="386">
        <v>74.000000000000014</v>
      </c>
      <c r="S256" s="386">
        <v>60</v>
      </c>
      <c r="T256" s="386">
        <v>43</v>
      </c>
      <c r="U256" s="386">
        <v>47</v>
      </c>
      <c r="V256" s="386">
        <v>58</v>
      </c>
      <c r="W256" s="386">
        <v>27</v>
      </c>
      <c r="X256" s="386">
        <v>57</v>
      </c>
      <c r="Y256" s="386">
        <v>51.000000000000007</v>
      </c>
    </row>
    <row r="257" spans="1:25" ht="12.75" customHeight="1" x14ac:dyDescent="0.2">
      <c r="A257" s="386">
        <v>2015</v>
      </c>
      <c r="B257" s="391">
        <v>42256</v>
      </c>
      <c r="C257" s="386">
        <v>34</v>
      </c>
      <c r="D257" s="386">
        <v>38</v>
      </c>
      <c r="E257" s="386">
        <v>44.000000000000007</v>
      </c>
      <c r="F257" s="386">
        <v>38</v>
      </c>
      <c r="G257" s="386">
        <v>38</v>
      </c>
      <c r="H257" s="386">
        <v>35</v>
      </c>
      <c r="I257" s="386">
        <v>33</v>
      </c>
      <c r="J257" s="386">
        <v>52.000000000000007</v>
      </c>
      <c r="K257" s="386">
        <v>29</v>
      </c>
      <c r="L257" s="386">
        <v>41</v>
      </c>
      <c r="M257" s="386">
        <v>37.000000000000007</v>
      </c>
      <c r="N257" s="386">
        <v>33</v>
      </c>
      <c r="O257" s="386">
        <v>39</v>
      </c>
      <c r="P257" s="386">
        <v>52.000000000000007</v>
      </c>
      <c r="Q257" s="386">
        <v>37.000000000000007</v>
      </c>
      <c r="R257" s="386">
        <v>52.000000000000007</v>
      </c>
      <c r="S257" s="386">
        <v>50</v>
      </c>
      <c r="T257" s="386">
        <v>44.000000000000007</v>
      </c>
      <c r="U257" s="386">
        <v>41</v>
      </c>
      <c r="V257" s="386">
        <v>44.000000000000007</v>
      </c>
      <c r="W257" s="386">
        <v>22.000000000000004</v>
      </c>
      <c r="X257" s="386">
        <v>49</v>
      </c>
      <c r="Y257" s="386">
        <v>44.000000000000007</v>
      </c>
    </row>
    <row r="258" spans="1:25" ht="12.75" customHeight="1" x14ac:dyDescent="0.2">
      <c r="A258" s="386">
        <v>2015</v>
      </c>
      <c r="B258" s="391">
        <v>42257</v>
      </c>
      <c r="C258" s="386">
        <v>30</v>
      </c>
      <c r="D258" s="386">
        <v>26.000000000000004</v>
      </c>
      <c r="E258" s="386">
        <v>23</v>
      </c>
      <c r="F258" s="386">
        <v>21</v>
      </c>
      <c r="G258" s="386">
        <v>24</v>
      </c>
      <c r="H258" s="386">
        <v>31</v>
      </c>
      <c r="I258" s="386">
        <v>28</v>
      </c>
      <c r="J258" s="386">
        <v>23</v>
      </c>
      <c r="K258" s="386">
        <v>29</v>
      </c>
      <c r="L258" s="386">
        <v>18.000000000000004</v>
      </c>
      <c r="M258" s="386">
        <v>30</v>
      </c>
      <c r="N258" s="386">
        <v>27</v>
      </c>
      <c r="O258" s="386">
        <v>25</v>
      </c>
      <c r="P258" s="386">
        <v>18.000000000000004</v>
      </c>
      <c r="Q258" s="386">
        <v>33</v>
      </c>
      <c r="R258" s="386">
        <v>26.000000000000004</v>
      </c>
      <c r="S258" s="386">
        <v>20</v>
      </c>
      <c r="T258" s="386">
        <v>21</v>
      </c>
      <c r="U258" s="386">
        <v>20</v>
      </c>
      <c r="V258" s="386">
        <v>22.000000000000004</v>
      </c>
      <c r="W258" s="386">
        <v>9.0000000000000018</v>
      </c>
      <c r="X258" s="386">
        <v>21</v>
      </c>
      <c r="Y258" s="386">
        <v>16</v>
      </c>
    </row>
    <row r="259" spans="1:25" ht="12.75" customHeight="1" x14ac:dyDescent="0.2">
      <c r="A259" s="386">
        <v>2015</v>
      </c>
      <c r="B259" s="391">
        <v>42258</v>
      </c>
      <c r="C259" s="386">
        <v>35</v>
      </c>
      <c r="D259" s="386">
        <v>35</v>
      </c>
      <c r="E259" s="386">
        <v>45.000000000000007</v>
      </c>
      <c r="F259" s="386">
        <v>41</v>
      </c>
      <c r="G259" s="386">
        <v>37.000000000000007</v>
      </c>
      <c r="H259" s="386">
        <v>38</v>
      </c>
      <c r="I259" s="386">
        <v>38</v>
      </c>
      <c r="J259" s="386">
        <v>42</v>
      </c>
      <c r="K259" s="386">
        <v>21</v>
      </c>
      <c r="L259" s="386">
        <v>40</v>
      </c>
      <c r="M259" s="386">
        <v>38</v>
      </c>
      <c r="N259" s="386">
        <v>32</v>
      </c>
      <c r="O259" s="386">
        <v>37.000000000000007</v>
      </c>
      <c r="P259" s="386">
        <v>36.000000000000007</v>
      </c>
      <c r="Q259" s="386">
        <v>38</v>
      </c>
      <c r="R259" s="386">
        <v>39</v>
      </c>
      <c r="S259" s="386">
        <v>38</v>
      </c>
      <c r="T259" s="386">
        <v>45.000000000000007</v>
      </c>
      <c r="U259" s="386">
        <v>41</v>
      </c>
      <c r="V259" s="386">
        <v>44.000000000000007</v>
      </c>
      <c r="W259" s="386">
        <v>22.000000000000004</v>
      </c>
      <c r="X259" s="386">
        <v>42</v>
      </c>
      <c r="Y259" s="386">
        <v>35</v>
      </c>
    </row>
    <row r="260" spans="1:25" ht="12.75" customHeight="1" x14ac:dyDescent="0.2">
      <c r="A260" s="386">
        <v>2015</v>
      </c>
      <c r="B260" s="391">
        <v>42259</v>
      </c>
      <c r="C260" s="386">
        <v>37.000000000000007</v>
      </c>
      <c r="D260" s="386">
        <v>39</v>
      </c>
      <c r="E260" s="386">
        <v>37.000000000000007</v>
      </c>
      <c r="F260" s="386">
        <v>35</v>
      </c>
      <c r="G260" s="386">
        <v>42</v>
      </c>
      <c r="H260" s="386">
        <v>34</v>
      </c>
      <c r="I260" s="386">
        <v>42</v>
      </c>
      <c r="J260" s="386">
        <v>38</v>
      </c>
      <c r="K260" s="386" t="s">
        <v>78</v>
      </c>
      <c r="L260" s="386">
        <v>43</v>
      </c>
      <c r="M260" s="386">
        <v>41</v>
      </c>
      <c r="N260" s="386">
        <v>38</v>
      </c>
      <c r="O260" s="386">
        <v>41</v>
      </c>
      <c r="P260" s="386">
        <v>35</v>
      </c>
      <c r="Q260" s="386">
        <v>40</v>
      </c>
      <c r="R260" s="386">
        <v>37.000000000000007</v>
      </c>
      <c r="S260" s="386">
        <v>40</v>
      </c>
      <c r="T260" s="386">
        <v>37.000000000000007</v>
      </c>
      <c r="U260" s="386">
        <v>42</v>
      </c>
      <c r="V260" s="386">
        <v>38</v>
      </c>
      <c r="W260" s="386">
        <v>26.000000000000004</v>
      </c>
      <c r="X260" s="386">
        <v>41</v>
      </c>
      <c r="Y260" s="386">
        <v>41</v>
      </c>
    </row>
    <row r="261" spans="1:25" ht="12.75" customHeight="1" x14ac:dyDescent="0.2">
      <c r="A261" s="386">
        <v>2015</v>
      </c>
      <c r="B261" s="391">
        <v>42260</v>
      </c>
      <c r="C261" s="386">
        <v>27</v>
      </c>
      <c r="D261" s="386">
        <v>23</v>
      </c>
      <c r="E261" s="386">
        <v>27</v>
      </c>
      <c r="F261" s="386">
        <v>25</v>
      </c>
      <c r="G261" s="386">
        <v>24</v>
      </c>
      <c r="H261" s="386">
        <v>31</v>
      </c>
      <c r="I261" s="386">
        <v>28</v>
      </c>
      <c r="J261" s="386">
        <v>26.000000000000004</v>
      </c>
      <c r="K261" s="386" t="s">
        <v>78</v>
      </c>
      <c r="L261" s="386">
        <v>22.000000000000004</v>
      </c>
      <c r="M261" s="386">
        <v>25</v>
      </c>
      <c r="N261" s="386">
        <v>25</v>
      </c>
      <c r="O261" s="386">
        <v>24</v>
      </c>
      <c r="P261" s="386">
        <v>22.000000000000004</v>
      </c>
      <c r="Q261" s="386">
        <v>27</v>
      </c>
      <c r="R261" s="386">
        <v>23</v>
      </c>
      <c r="S261" s="386">
        <v>23</v>
      </c>
      <c r="T261" s="386">
        <v>26.000000000000004</v>
      </c>
      <c r="U261" s="386">
        <v>24</v>
      </c>
      <c r="V261" s="386">
        <v>24</v>
      </c>
      <c r="W261" s="386">
        <v>14</v>
      </c>
      <c r="X261" s="386">
        <v>24</v>
      </c>
      <c r="Y261" s="386">
        <v>22.000000000000004</v>
      </c>
    </row>
    <row r="262" spans="1:25" ht="12.75" customHeight="1" x14ac:dyDescent="0.2">
      <c r="A262" s="386">
        <v>2015</v>
      </c>
      <c r="B262" s="391">
        <v>42261</v>
      </c>
      <c r="C262" s="386">
        <v>47</v>
      </c>
      <c r="D262" s="386">
        <v>41</v>
      </c>
      <c r="E262" s="386">
        <v>47</v>
      </c>
      <c r="F262" s="386">
        <v>44.000000000000007</v>
      </c>
      <c r="G262" s="386">
        <v>41</v>
      </c>
      <c r="H262" s="386">
        <v>49</v>
      </c>
      <c r="I262" s="386">
        <v>49</v>
      </c>
      <c r="J262" s="386">
        <v>45.000000000000007</v>
      </c>
      <c r="K262" s="386">
        <v>26.000000000000004</v>
      </c>
      <c r="L262" s="386">
        <v>37.000000000000007</v>
      </c>
      <c r="M262" s="386">
        <v>43</v>
      </c>
      <c r="N262" s="386">
        <v>44.000000000000007</v>
      </c>
      <c r="O262" s="386">
        <v>41</v>
      </c>
      <c r="P262" s="386">
        <v>34</v>
      </c>
      <c r="Q262" s="386">
        <v>40</v>
      </c>
      <c r="R262" s="386">
        <v>35</v>
      </c>
      <c r="S262" s="386">
        <v>38</v>
      </c>
      <c r="T262" s="386">
        <v>45.000000000000007</v>
      </c>
      <c r="U262" s="386">
        <v>40</v>
      </c>
      <c r="V262" s="386">
        <v>39</v>
      </c>
      <c r="W262" s="386">
        <v>23</v>
      </c>
      <c r="X262" s="386">
        <v>38</v>
      </c>
      <c r="Y262" s="386" t="s">
        <v>78</v>
      </c>
    </row>
    <row r="263" spans="1:25" ht="12.75" customHeight="1" x14ac:dyDescent="0.2">
      <c r="A263" s="386">
        <v>2015</v>
      </c>
      <c r="B263" s="391">
        <v>42262</v>
      </c>
      <c r="C263" s="386">
        <v>53.000000000000007</v>
      </c>
      <c r="D263" s="386">
        <v>55</v>
      </c>
      <c r="E263" s="386">
        <v>64</v>
      </c>
      <c r="F263" s="386">
        <v>62</v>
      </c>
      <c r="G263" s="386">
        <v>57</v>
      </c>
      <c r="H263" s="386">
        <v>54</v>
      </c>
      <c r="I263" s="386">
        <v>52.000000000000007</v>
      </c>
      <c r="J263" s="386">
        <v>61.000000000000007</v>
      </c>
      <c r="K263" s="386">
        <v>29</v>
      </c>
      <c r="L263" s="386">
        <v>61.000000000000007</v>
      </c>
      <c r="M263" s="386">
        <v>64</v>
      </c>
      <c r="N263" s="386">
        <v>59.000000000000007</v>
      </c>
      <c r="O263" s="386">
        <v>60</v>
      </c>
      <c r="P263" s="386">
        <v>56</v>
      </c>
      <c r="Q263" s="386">
        <v>62</v>
      </c>
      <c r="R263" s="386">
        <v>61.000000000000007</v>
      </c>
      <c r="S263" s="386">
        <v>61.000000000000007</v>
      </c>
      <c r="T263" s="386">
        <v>61.000000000000007</v>
      </c>
      <c r="U263" s="386">
        <v>62</v>
      </c>
      <c r="V263" s="386">
        <v>62</v>
      </c>
      <c r="W263" s="386">
        <v>41</v>
      </c>
      <c r="X263" s="386">
        <v>63</v>
      </c>
      <c r="Y263" s="386">
        <v>59.000000000000007</v>
      </c>
    </row>
    <row r="264" spans="1:25" ht="12.75" customHeight="1" x14ac:dyDescent="0.2">
      <c r="A264" s="386">
        <v>2015</v>
      </c>
      <c r="B264" s="391">
        <v>42263</v>
      </c>
      <c r="C264" s="386">
        <v>70</v>
      </c>
      <c r="D264" s="386">
        <v>64</v>
      </c>
      <c r="E264" s="386">
        <v>71.000000000000014</v>
      </c>
      <c r="F264" s="386">
        <v>69</v>
      </c>
      <c r="G264" s="386">
        <v>71.000000000000014</v>
      </c>
      <c r="H264" s="386">
        <v>70</v>
      </c>
      <c r="I264" s="386">
        <v>75</v>
      </c>
      <c r="J264" s="386">
        <v>69</v>
      </c>
      <c r="K264" s="386">
        <v>38</v>
      </c>
      <c r="L264" s="386">
        <v>77</v>
      </c>
      <c r="M264" s="386">
        <v>76</v>
      </c>
      <c r="N264" s="386">
        <v>70</v>
      </c>
      <c r="O264" s="386">
        <v>62</v>
      </c>
      <c r="P264" s="386">
        <v>62</v>
      </c>
      <c r="Q264" s="386">
        <v>68</v>
      </c>
      <c r="R264" s="386">
        <v>61.000000000000007</v>
      </c>
      <c r="S264" s="386">
        <v>73.000000000000014</v>
      </c>
      <c r="T264" s="386">
        <v>66</v>
      </c>
      <c r="U264" s="386">
        <v>74.000000000000014</v>
      </c>
      <c r="V264" s="386">
        <v>68</v>
      </c>
      <c r="W264" s="386">
        <v>53.000000000000007</v>
      </c>
      <c r="X264" s="386">
        <v>76</v>
      </c>
      <c r="Y264" s="386" t="s">
        <v>78</v>
      </c>
    </row>
    <row r="265" spans="1:25" ht="12.75" customHeight="1" x14ac:dyDescent="0.2">
      <c r="A265" s="386">
        <v>2015</v>
      </c>
      <c r="B265" s="391">
        <v>42264</v>
      </c>
      <c r="C265" s="386">
        <v>66</v>
      </c>
      <c r="D265" s="386">
        <v>67</v>
      </c>
      <c r="E265" s="386">
        <v>82</v>
      </c>
      <c r="F265" s="386">
        <v>81</v>
      </c>
      <c r="G265" s="386">
        <v>83</v>
      </c>
      <c r="H265" s="386">
        <v>62</v>
      </c>
      <c r="I265" s="386">
        <v>70</v>
      </c>
      <c r="J265" s="386">
        <v>74.000000000000014</v>
      </c>
      <c r="K265" s="386">
        <v>77</v>
      </c>
      <c r="L265" s="386">
        <v>79</v>
      </c>
      <c r="M265" s="386">
        <v>76</v>
      </c>
      <c r="N265" s="386">
        <v>73.000000000000014</v>
      </c>
      <c r="O265" s="386">
        <v>64</v>
      </c>
      <c r="P265" s="386">
        <v>77</v>
      </c>
      <c r="Q265" s="386">
        <v>73.000000000000014</v>
      </c>
      <c r="R265" s="386">
        <v>75</v>
      </c>
      <c r="S265" s="386">
        <v>85</v>
      </c>
      <c r="T265" s="386">
        <v>77</v>
      </c>
      <c r="U265" s="386">
        <v>85</v>
      </c>
      <c r="V265" s="386">
        <v>76</v>
      </c>
      <c r="W265" s="386">
        <v>53.000000000000007</v>
      </c>
      <c r="X265" s="386">
        <v>86</v>
      </c>
      <c r="Y265" s="386">
        <v>78</v>
      </c>
    </row>
    <row r="266" spans="1:25" ht="12.75" customHeight="1" x14ac:dyDescent="0.2">
      <c r="A266" s="386">
        <v>2015</v>
      </c>
      <c r="B266" s="391">
        <v>42265</v>
      </c>
      <c r="C266" s="386">
        <v>56</v>
      </c>
      <c r="D266" s="386">
        <v>57</v>
      </c>
      <c r="E266" s="386">
        <v>68</v>
      </c>
      <c r="F266" s="386">
        <v>62</v>
      </c>
      <c r="G266" s="386">
        <v>64</v>
      </c>
      <c r="H266" s="386">
        <v>53.000000000000007</v>
      </c>
      <c r="I266" s="386">
        <v>57</v>
      </c>
      <c r="J266" s="386">
        <v>63</v>
      </c>
      <c r="K266" s="386">
        <v>59.000000000000007</v>
      </c>
      <c r="L266" s="386">
        <v>67</v>
      </c>
      <c r="M266" s="386">
        <v>61.000000000000007</v>
      </c>
      <c r="N266" s="386">
        <v>58</v>
      </c>
      <c r="O266" s="386">
        <v>61.000000000000007</v>
      </c>
      <c r="P266" s="386">
        <v>70</v>
      </c>
      <c r="Q266" s="386">
        <v>65</v>
      </c>
      <c r="R266" s="386">
        <v>75</v>
      </c>
      <c r="S266" s="386">
        <v>74.000000000000014</v>
      </c>
      <c r="T266" s="386">
        <v>65</v>
      </c>
      <c r="U266" s="386">
        <v>63</v>
      </c>
      <c r="V266" s="386">
        <v>73.000000000000014</v>
      </c>
      <c r="W266" s="386">
        <v>47</v>
      </c>
      <c r="X266" s="386">
        <v>78</v>
      </c>
      <c r="Y266" s="386">
        <v>69</v>
      </c>
    </row>
    <row r="267" spans="1:25" ht="12.75" customHeight="1" x14ac:dyDescent="0.2">
      <c r="A267" s="386">
        <v>2015</v>
      </c>
      <c r="B267" s="391">
        <v>42266</v>
      </c>
      <c r="C267" s="386">
        <v>45.000000000000007</v>
      </c>
      <c r="D267" s="386">
        <v>46</v>
      </c>
      <c r="E267" s="386">
        <v>53.000000000000007</v>
      </c>
      <c r="F267" s="386">
        <v>48</v>
      </c>
      <c r="G267" s="386">
        <v>51.000000000000007</v>
      </c>
      <c r="H267" s="386">
        <v>42</v>
      </c>
      <c r="I267" s="386">
        <v>39</v>
      </c>
      <c r="J267" s="386">
        <v>52.000000000000007</v>
      </c>
      <c r="K267" s="386">
        <v>42</v>
      </c>
      <c r="L267" s="386">
        <v>52.000000000000007</v>
      </c>
      <c r="M267" s="386">
        <v>48</v>
      </c>
      <c r="N267" s="386">
        <v>45.000000000000007</v>
      </c>
      <c r="O267" s="386">
        <v>49</v>
      </c>
      <c r="P267" s="386">
        <v>49</v>
      </c>
      <c r="Q267" s="386">
        <v>39</v>
      </c>
      <c r="R267" s="386">
        <v>57</v>
      </c>
      <c r="S267" s="386">
        <v>53.000000000000007</v>
      </c>
      <c r="T267" s="386">
        <v>52.000000000000007</v>
      </c>
      <c r="U267" s="386">
        <v>50</v>
      </c>
      <c r="V267" s="386">
        <v>56</v>
      </c>
      <c r="W267" s="386">
        <v>30</v>
      </c>
      <c r="X267" s="386">
        <v>55</v>
      </c>
      <c r="Y267" s="386">
        <v>36.000000000000007</v>
      </c>
    </row>
    <row r="268" spans="1:25" ht="12.75" customHeight="1" x14ac:dyDescent="0.2">
      <c r="A268" s="386">
        <v>2015</v>
      </c>
      <c r="B268" s="391">
        <v>42267</v>
      </c>
      <c r="C268" s="386">
        <v>33</v>
      </c>
      <c r="D268" s="386">
        <v>33</v>
      </c>
      <c r="E268" s="386">
        <v>38</v>
      </c>
      <c r="F268" s="386">
        <v>34</v>
      </c>
      <c r="G268" s="386">
        <v>33</v>
      </c>
      <c r="H268" s="386">
        <v>32</v>
      </c>
      <c r="I268" s="386">
        <v>36.000000000000007</v>
      </c>
      <c r="J268" s="386">
        <v>35</v>
      </c>
      <c r="K268" s="386">
        <v>39</v>
      </c>
      <c r="L268" s="386">
        <v>34</v>
      </c>
      <c r="M268" s="386">
        <v>35</v>
      </c>
      <c r="N268" s="386">
        <v>34</v>
      </c>
      <c r="O268" s="386">
        <v>34</v>
      </c>
      <c r="P268" s="386">
        <v>32</v>
      </c>
      <c r="Q268" s="386">
        <v>41</v>
      </c>
      <c r="R268" s="386">
        <v>32</v>
      </c>
      <c r="S268" s="386">
        <v>33</v>
      </c>
      <c r="T268" s="386">
        <v>34</v>
      </c>
      <c r="U268" s="386">
        <v>36.000000000000007</v>
      </c>
      <c r="V268" s="386">
        <v>34</v>
      </c>
      <c r="W268" s="386">
        <v>18.000000000000004</v>
      </c>
      <c r="X268" s="386">
        <v>33</v>
      </c>
      <c r="Y268" s="386">
        <v>15.000000000000002</v>
      </c>
    </row>
    <row r="269" spans="1:25" ht="12.75" customHeight="1" x14ac:dyDescent="0.2">
      <c r="A269" s="386">
        <v>2015</v>
      </c>
      <c r="B269" s="391">
        <v>42268</v>
      </c>
      <c r="C269" s="386">
        <v>34</v>
      </c>
      <c r="D269" s="386">
        <v>33</v>
      </c>
      <c r="E269" s="386">
        <v>36.000000000000007</v>
      </c>
      <c r="F269" s="386">
        <v>34</v>
      </c>
      <c r="G269" s="386">
        <v>32</v>
      </c>
      <c r="H269" s="386">
        <v>31</v>
      </c>
      <c r="I269" s="386">
        <v>35</v>
      </c>
      <c r="J269" s="386">
        <v>30</v>
      </c>
      <c r="K269" s="386">
        <v>34</v>
      </c>
      <c r="L269" s="386">
        <v>34</v>
      </c>
      <c r="M269" s="386">
        <v>33</v>
      </c>
      <c r="N269" s="386">
        <v>32</v>
      </c>
      <c r="O269" s="386">
        <v>35</v>
      </c>
      <c r="P269" s="386">
        <v>36.000000000000007</v>
      </c>
      <c r="Q269" s="386">
        <v>35</v>
      </c>
      <c r="R269" s="386">
        <v>37.000000000000007</v>
      </c>
      <c r="S269" s="386">
        <v>36.000000000000007</v>
      </c>
      <c r="T269" s="386">
        <v>30</v>
      </c>
      <c r="U269" s="386">
        <v>34</v>
      </c>
      <c r="V269" s="386">
        <v>33</v>
      </c>
      <c r="W269" s="386">
        <v>25</v>
      </c>
      <c r="X269" s="386">
        <v>36.000000000000007</v>
      </c>
      <c r="Y269" s="386">
        <v>33</v>
      </c>
    </row>
    <row r="270" spans="1:25" ht="12.75" customHeight="1" x14ac:dyDescent="0.2">
      <c r="A270" s="386">
        <v>2015</v>
      </c>
      <c r="B270" s="391">
        <v>42269</v>
      </c>
      <c r="C270" s="386">
        <v>33</v>
      </c>
      <c r="D270" s="386">
        <v>25</v>
      </c>
      <c r="E270" s="386">
        <v>28</v>
      </c>
      <c r="F270" s="386">
        <v>23</v>
      </c>
      <c r="G270" s="386">
        <v>21</v>
      </c>
      <c r="H270" s="386">
        <v>32</v>
      </c>
      <c r="I270" s="386">
        <v>34</v>
      </c>
      <c r="J270" s="386">
        <v>27</v>
      </c>
      <c r="K270" s="386">
        <v>32</v>
      </c>
      <c r="L270" s="386">
        <v>28</v>
      </c>
      <c r="M270" s="386">
        <v>32</v>
      </c>
      <c r="N270" s="386">
        <v>31</v>
      </c>
      <c r="O270" s="386">
        <v>30</v>
      </c>
      <c r="P270" s="386">
        <v>29</v>
      </c>
      <c r="Q270" s="386">
        <v>32</v>
      </c>
      <c r="R270" s="386">
        <v>30</v>
      </c>
      <c r="S270" s="386">
        <v>30</v>
      </c>
      <c r="T270" s="386">
        <v>27</v>
      </c>
      <c r="U270" s="386">
        <v>25</v>
      </c>
      <c r="V270" s="386">
        <v>27</v>
      </c>
      <c r="W270" s="386">
        <v>19</v>
      </c>
      <c r="X270" s="386">
        <v>31</v>
      </c>
      <c r="Y270" s="386">
        <v>28</v>
      </c>
    </row>
    <row r="271" spans="1:25" ht="12.75" customHeight="1" x14ac:dyDescent="0.2">
      <c r="A271" s="386">
        <v>2015</v>
      </c>
      <c r="B271" s="391">
        <v>42270</v>
      </c>
      <c r="C271" s="386">
        <v>41</v>
      </c>
      <c r="D271" s="386">
        <v>47</v>
      </c>
      <c r="E271" s="386">
        <v>55</v>
      </c>
      <c r="F271" s="386">
        <v>47</v>
      </c>
      <c r="G271" s="386">
        <v>47</v>
      </c>
      <c r="H271" s="386">
        <v>38</v>
      </c>
      <c r="I271" s="386">
        <v>43</v>
      </c>
      <c r="J271" s="386">
        <v>49</v>
      </c>
      <c r="K271" s="386">
        <v>43</v>
      </c>
      <c r="L271" s="386">
        <v>49</v>
      </c>
      <c r="M271" s="386">
        <v>50</v>
      </c>
      <c r="N271" s="386">
        <v>44.000000000000007</v>
      </c>
      <c r="O271" s="386">
        <v>46</v>
      </c>
      <c r="P271" s="386">
        <v>48</v>
      </c>
      <c r="Q271" s="386">
        <v>47</v>
      </c>
      <c r="R271" s="386">
        <v>51.000000000000007</v>
      </c>
      <c r="S271" s="386">
        <v>46</v>
      </c>
      <c r="T271" s="386">
        <v>53.000000000000007</v>
      </c>
      <c r="U271" s="386">
        <v>52.000000000000007</v>
      </c>
      <c r="V271" s="386">
        <v>47</v>
      </c>
      <c r="W271" s="386">
        <v>34</v>
      </c>
      <c r="X271" s="386">
        <v>51.000000000000007</v>
      </c>
      <c r="Y271" s="386">
        <v>46</v>
      </c>
    </row>
    <row r="272" spans="1:25" ht="12.75" customHeight="1" x14ac:dyDescent="0.2">
      <c r="A272" s="386">
        <v>2015</v>
      </c>
      <c r="B272" s="391">
        <v>42271</v>
      </c>
      <c r="C272" s="386">
        <v>50</v>
      </c>
      <c r="D272" s="386">
        <v>46</v>
      </c>
      <c r="E272" s="386">
        <v>53.000000000000007</v>
      </c>
      <c r="F272" s="386">
        <v>45.000000000000007</v>
      </c>
      <c r="G272" s="386">
        <v>45.000000000000007</v>
      </c>
      <c r="H272" s="386">
        <v>48</v>
      </c>
      <c r="I272" s="386">
        <v>56</v>
      </c>
      <c r="J272" s="386">
        <v>50</v>
      </c>
      <c r="K272" s="386">
        <v>50</v>
      </c>
      <c r="L272" s="386">
        <v>47</v>
      </c>
      <c r="M272" s="386">
        <v>43</v>
      </c>
      <c r="N272" s="386">
        <v>44.000000000000007</v>
      </c>
      <c r="O272" s="386">
        <v>42</v>
      </c>
      <c r="P272" s="386">
        <v>50</v>
      </c>
      <c r="Q272" s="386">
        <v>48</v>
      </c>
      <c r="R272" s="386">
        <v>54</v>
      </c>
      <c r="S272" s="386">
        <v>49</v>
      </c>
      <c r="T272" s="386">
        <v>53.000000000000007</v>
      </c>
      <c r="U272" s="386">
        <v>48</v>
      </c>
      <c r="V272" s="386">
        <v>51.000000000000007</v>
      </c>
      <c r="W272" s="386">
        <v>31</v>
      </c>
      <c r="X272" s="386">
        <v>50</v>
      </c>
      <c r="Y272" s="386">
        <v>44.000000000000007</v>
      </c>
    </row>
    <row r="273" spans="1:25" ht="12.75" customHeight="1" x14ac:dyDescent="0.2">
      <c r="A273" s="386">
        <v>2015</v>
      </c>
      <c r="B273" s="391">
        <v>42272</v>
      </c>
      <c r="C273" s="386">
        <v>32</v>
      </c>
      <c r="D273" s="386">
        <v>30</v>
      </c>
      <c r="E273" s="386">
        <v>36.000000000000007</v>
      </c>
      <c r="F273" s="386">
        <v>30</v>
      </c>
      <c r="G273" s="386">
        <v>30</v>
      </c>
      <c r="H273" s="386">
        <v>31</v>
      </c>
      <c r="I273" s="386">
        <v>34</v>
      </c>
      <c r="J273" s="386">
        <v>33</v>
      </c>
      <c r="K273" s="386">
        <v>36.000000000000007</v>
      </c>
      <c r="L273" s="386">
        <v>31</v>
      </c>
      <c r="M273" s="386">
        <v>29</v>
      </c>
      <c r="N273" s="386">
        <v>30</v>
      </c>
      <c r="O273" s="386">
        <v>31</v>
      </c>
      <c r="P273" s="386">
        <v>31</v>
      </c>
      <c r="Q273" s="386">
        <v>30</v>
      </c>
      <c r="R273" s="386">
        <v>35</v>
      </c>
      <c r="S273" s="386">
        <v>32</v>
      </c>
      <c r="T273" s="386">
        <v>35</v>
      </c>
      <c r="U273" s="386">
        <v>28</v>
      </c>
      <c r="V273" s="386">
        <v>33</v>
      </c>
      <c r="W273" s="386">
        <v>20</v>
      </c>
      <c r="X273" s="386">
        <v>33</v>
      </c>
      <c r="Y273" s="386">
        <v>30</v>
      </c>
    </row>
    <row r="274" spans="1:25" ht="12.75" customHeight="1" x14ac:dyDescent="0.2">
      <c r="A274" s="386">
        <v>2015</v>
      </c>
      <c r="B274" s="391">
        <v>42273</v>
      </c>
      <c r="C274" s="386">
        <v>32</v>
      </c>
      <c r="D274" s="386">
        <v>30</v>
      </c>
      <c r="E274" s="386">
        <v>35</v>
      </c>
      <c r="F274" s="386">
        <v>31</v>
      </c>
      <c r="G274" s="386">
        <v>32</v>
      </c>
      <c r="H274" s="386">
        <v>34</v>
      </c>
      <c r="I274" s="386">
        <v>38</v>
      </c>
      <c r="J274" s="386">
        <v>33</v>
      </c>
      <c r="K274" s="386">
        <v>35</v>
      </c>
      <c r="L274" s="386">
        <v>33</v>
      </c>
      <c r="M274" s="386">
        <v>31</v>
      </c>
      <c r="N274" s="386">
        <v>30</v>
      </c>
      <c r="O274" s="386">
        <v>31</v>
      </c>
      <c r="P274" s="386">
        <v>37.000000000000007</v>
      </c>
      <c r="Q274" s="386">
        <v>35</v>
      </c>
      <c r="R274" s="386">
        <v>38</v>
      </c>
      <c r="S274" s="386">
        <v>36.000000000000007</v>
      </c>
      <c r="T274" s="386">
        <v>34</v>
      </c>
      <c r="U274" s="386">
        <v>31</v>
      </c>
      <c r="V274" s="386">
        <v>37.000000000000007</v>
      </c>
      <c r="W274" s="386">
        <v>24</v>
      </c>
      <c r="X274" s="386">
        <v>36.000000000000007</v>
      </c>
      <c r="Y274" s="386">
        <v>33</v>
      </c>
    </row>
    <row r="275" spans="1:25" ht="12.75" customHeight="1" x14ac:dyDescent="0.2">
      <c r="A275" s="386">
        <v>2015</v>
      </c>
      <c r="B275" s="391">
        <v>42274</v>
      </c>
      <c r="C275" s="386">
        <v>34</v>
      </c>
      <c r="D275" s="386">
        <v>29</v>
      </c>
      <c r="E275" s="386">
        <v>32</v>
      </c>
      <c r="F275" s="386">
        <v>27</v>
      </c>
      <c r="G275" s="386">
        <v>30</v>
      </c>
      <c r="H275" s="386">
        <v>33</v>
      </c>
      <c r="I275" s="386">
        <v>36.000000000000007</v>
      </c>
      <c r="J275" s="386">
        <v>31</v>
      </c>
      <c r="K275" s="386">
        <v>33</v>
      </c>
      <c r="L275" s="386">
        <v>30</v>
      </c>
      <c r="M275" s="386">
        <v>30</v>
      </c>
      <c r="N275" s="386">
        <v>32</v>
      </c>
      <c r="O275" s="386">
        <v>29</v>
      </c>
      <c r="P275" s="386">
        <v>30</v>
      </c>
      <c r="Q275" s="386">
        <v>31</v>
      </c>
      <c r="R275" s="386">
        <v>32</v>
      </c>
      <c r="S275" s="386">
        <v>33</v>
      </c>
      <c r="T275" s="386">
        <v>32</v>
      </c>
      <c r="U275" s="386">
        <v>24</v>
      </c>
      <c r="V275" s="386">
        <v>32</v>
      </c>
      <c r="W275" s="386">
        <v>21</v>
      </c>
      <c r="X275" s="386">
        <v>33</v>
      </c>
      <c r="Y275" s="386">
        <v>30</v>
      </c>
    </row>
    <row r="276" spans="1:25" ht="12.75" customHeight="1" x14ac:dyDescent="0.2">
      <c r="A276" s="386">
        <v>2015</v>
      </c>
      <c r="B276" s="391">
        <v>42275</v>
      </c>
      <c r="C276" s="386">
        <v>35</v>
      </c>
      <c r="D276" s="386">
        <v>33</v>
      </c>
      <c r="E276" s="386">
        <v>32</v>
      </c>
      <c r="F276" s="386">
        <v>30</v>
      </c>
      <c r="G276" s="386">
        <v>31</v>
      </c>
      <c r="H276" s="386">
        <v>33</v>
      </c>
      <c r="I276" s="386">
        <v>37.000000000000007</v>
      </c>
      <c r="J276" s="386">
        <v>36.000000000000007</v>
      </c>
      <c r="K276" s="386">
        <v>37.000000000000007</v>
      </c>
      <c r="L276" s="386">
        <v>34</v>
      </c>
      <c r="M276" s="386">
        <v>36.000000000000007</v>
      </c>
      <c r="N276" s="386">
        <v>35</v>
      </c>
      <c r="O276" s="386">
        <v>33</v>
      </c>
      <c r="P276" s="386">
        <v>32</v>
      </c>
      <c r="Q276" s="386">
        <v>37.000000000000007</v>
      </c>
      <c r="R276" s="386">
        <v>36.000000000000007</v>
      </c>
      <c r="S276" s="386">
        <v>35</v>
      </c>
      <c r="T276" s="386">
        <v>36.000000000000007</v>
      </c>
      <c r="U276" s="386">
        <v>35</v>
      </c>
      <c r="V276" s="386">
        <v>32</v>
      </c>
      <c r="W276" s="386">
        <v>19</v>
      </c>
      <c r="X276" s="386">
        <v>36.000000000000007</v>
      </c>
      <c r="Y276" s="386">
        <v>32</v>
      </c>
    </row>
    <row r="277" spans="1:25" ht="12.75" customHeight="1" x14ac:dyDescent="0.2">
      <c r="A277" s="386">
        <v>2015</v>
      </c>
      <c r="B277" s="391">
        <v>42276</v>
      </c>
      <c r="C277" s="386">
        <v>30</v>
      </c>
      <c r="D277" s="386">
        <v>28</v>
      </c>
      <c r="E277" s="386">
        <v>25</v>
      </c>
      <c r="F277" s="386">
        <v>20</v>
      </c>
      <c r="G277" s="386">
        <v>24</v>
      </c>
      <c r="H277" s="386">
        <v>29</v>
      </c>
      <c r="I277" s="386">
        <v>32</v>
      </c>
      <c r="J277" s="386">
        <v>29</v>
      </c>
      <c r="K277" s="386">
        <v>31</v>
      </c>
      <c r="L277" s="386">
        <v>23</v>
      </c>
      <c r="M277" s="386">
        <v>28</v>
      </c>
      <c r="N277" s="386">
        <v>29</v>
      </c>
      <c r="O277" s="386">
        <v>25</v>
      </c>
      <c r="P277" s="386">
        <v>21</v>
      </c>
      <c r="Q277" s="386">
        <v>30</v>
      </c>
      <c r="R277" s="386">
        <v>26.000000000000004</v>
      </c>
      <c r="S277" s="386">
        <v>26.000000000000004</v>
      </c>
      <c r="T277" s="386">
        <v>29</v>
      </c>
      <c r="U277" s="386">
        <v>24</v>
      </c>
      <c r="V277" s="386">
        <v>20</v>
      </c>
      <c r="W277" s="386">
        <v>7</v>
      </c>
      <c r="X277" s="386">
        <v>24</v>
      </c>
      <c r="Y277" s="386">
        <v>24</v>
      </c>
    </row>
    <row r="278" spans="1:25" ht="12.75" customHeight="1" x14ac:dyDescent="0.2">
      <c r="A278" s="386">
        <v>2015</v>
      </c>
      <c r="B278" s="391">
        <v>42277</v>
      </c>
      <c r="C278" s="386">
        <v>21</v>
      </c>
      <c r="D278" s="386">
        <v>23</v>
      </c>
      <c r="E278" s="386">
        <v>27</v>
      </c>
      <c r="F278" s="386">
        <v>26.000000000000004</v>
      </c>
      <c r="G278" s="386">
        <v>21</v>
      </c>
      <c r="H278" s="386">
        <v>22.000000000000004</v>
      </c>
      <c r="I278" s="386">
        <v>23</v>
      </c>
      <c r="J278" s="386">
        <v>27</v>
      </c>
      <c r="K278" s="386">
        <v>22.000000000000004</v>
      </c>
      <c r="L278" s="386">
        <v>25</v>
      </c>
      <c r="M278" s="386">
        <v>26.000000000000004</v>
      </c>
      <c r="N278" s="386">
        <v>22.000000000000004</v>
      </c>
      <c r="O278" s="386">
        <v>22.000000000000004</v>
      </c>
      <c r="P278" s="386">
        <v>26.000000000000004</v>
      </c>
      <c r="Q278" s="386">
        <v>28</v>
      </c>
      <c r="R278" s="386">
        <v>27</v>
      </c>
      <c r="S278" s="386">
        <v>25</v>
      </c>
      <c r="T278" s="386">
        <v>25</v>
      </c>
      <c r="U278" s="386">
        <v>24</v>
      </c>
      <c r="V278" s="386">
        <v>27</v>
      </c>
      <c r="W278" s="386">
        <v>14</v>
      </c>
      <c r="X278" s="386">
        <v>25</v>
      </c>
      <c r="Y278" s="386">
        <v>20</v>
      </c>
    </row>
    <row r="279" spans="1:25" ht="12.75" customHeight="1" x14ac:dyDescent="0.2">
      <c r="A279" s="386">
        <v>2015</v>
      </c>
      <c r="B279" s="391">
        <v>42278</v>
      </c>
      <c r="C279" s="386">
        <v>22.000000000000004</v>
      </c>
      <c r="D279" s="386">
        <v>16</v>
      </c>
      <c r="E279" s="386">
        <v>19</v>
      </c>
      <c r="F279" s="386">
        <v>17</v>
      </c>
      <c r="G279" s="386">
        <v>17</v>
      </c>
      <c r="H279" s="386">
        <v>24</v>
      </c>
      <c r="I279" s="386">
        <v>26.000000000000004</v>
      </c>
      <c r="J279" s="386">
        <v>20</v>
      </c>
      <c r="K279" s="386">
        <v>27</v>
      </c>
      <c r="L279" s="386">
        <v>15.000000000000002</v>
      </c>
      <c r="M279" s="386">
        <v>20</v>
      </c>
      <c r="N279" s="386">
        <v>23</v>
      </c>
      <c r="O279" s="386">
        <v>14</v>
      </c>
      <c r="P279" s="386">
        <v>16</v>
      </c>
      <c r="Q279" s="386">
        <v>19</v>
      </c>
      <c r="R279" s="386">
        <v>22.000000000000004</v>
      </c>
      <c r="S279" s="386">
        <v>16</v>
      </c>
      <c r="T279" s="386">
        <v>20</v>
      </c>
      <c r="U279" s="386">
        <v>17</v>
      </c>
      <c r="V279" s="386">
        <v>18.000000000000004</v>
      </c>
      <c r="W279" s="386">
        <v>10</v>
      </c>
      <c r="X279" s="386">
        <v>18.000000000000004</v>
      </c>
      <c r="Y279" s="386">
        <v>12</v>
      </c>
    </row>
    <row r="280" spans="1:25" ht="12.75" customHeight="1" x14ac:dyDescent="0.2">
      <c r="A280" s="386">
        <v>2015</v>
      </c>
      <c r="B280" s="391">
        <v>42279</v>
      </c>
      <c r="C280" s="386">
        <v>20</v>
      </c>
      <c r="D280" s="386">
        <v>16</v>
      </c>
      <c r="E280" s="386">
        <v>18.000000000000004</v>
      </c>
      <c r="F280" s="386">
        <v>18.000000000000004</v>
      </c>
      <c r="G280" s="386">
        <v>19</v>
      </c>
      <c r="H280" s="386">
        <v>20</v>
      </c>
      <c r="I280" s="386">
        <v>23</v>
      </c>
      <c r="J280" s="386">
        <v>21</v>
      </c>
      <c r="K280" s="386">
        <v>22.000000000000004</v>
      </c>
      <c r="L280" s="386">
        <v>17</v>
      </c>
      <c r="M280" s="386">
        <v>22.000000000000004</v>
      </c>
      <c r="N280" s="386">
        <v>21</v>
      </c>
      <c r="O280" s="386">
        <v>17</v>
      </c>
      <c r="P280" s="386">
        <v>18.000000000000004</v>
      </c>
      <c r="Q280" s="386">
        <v>24</v>
      </c>
      <c r="R280" s="386">
        <v>21</v>
      </c>
      <c r="S280" s="386">
        <v>18.000000000000004</v>
      </c>
      <c r="T280" s="386">
        <v>21</v>
      </c>
      <c r="U280" s="386">
        <v>18.000000000000004</v>
      </c>
      <c r="V280" s="386">
        <v>22.000000000000004</v>
      </c>
      <c r="W280" s="386">
        <v>8</v>
      </c>
      <c r="X280" s="386">
        <v>19</v>
      </c>
      <c r="Y280" s="386">
        <v>16</v>
      </c>
    </row>
    <row r="281" spans="1:25" ht="12.75" customHeight="1" x14ac:dyDescent="0.2">
      <c r="A281" s="386">
        <v>2015</v>
      </c>
      <c r="B281" s="391">
        <v>42280</v>
      </c>
      <c r="C281" s="386">
        <v>22.000000000000004</v>
      </c>
      <c r="D281" s="386">
        <v>17</v>
      </c>
      <c r="E281" s="386">
        <v>18.000000000000004</v>
      </c>
      <c r="F281" s="386">
        <v>15.000000000000002</v>
      </c>
      <c r="G281" s="386">
        <v>15.000000000000002</v>
      </c>
      <c r="H281" s="386">
        <v>22.000000000000004</v>
      </c>
      <c r="I281" s="386">
        <v>25</v>
      </c>
      <c r="J281" s="386">
        <v>16</v>
      </c>
      <c r="K281" s="386">
        <v>24</v>
      </c>
      <c r="L281" s="386">
        <v>18.000000000000004</v>
      </c>
      <c r="M281" s="386">
        <v>23</v>
      </c>
      <c r="N281" s="386">
        <v>23</v>
      </c>
      <c r="O281" s="386">
        <v>19</v>
      </c>
      <c r="P281" s="386">
        <v>14</v>
      </c>
      <c r="Q281" s="386">
        <v>22.000000000000004</v>
      </c>
      <c r="R281" s="386">
        <v>16</v>
      </c>
      <c r="S281" s="386">
        <v>19</v>
      </c>
      <c r="T281" s="386">
        <v>14</v>
      </c>
      <c r="U281" s="386">
        <v>11.000000000000002</v>
      </c>
      <c r="V281" s="386">
        <v>15.000000000000002</v>
      </c>
      <c r="W281" s="386">
        <v>11.000000000000002</v>
      </c>
      <c r="X281" s="386">
        <v>16</v>
      </c>
      <c r="Y281" s="386">
        <v>16</v>
      </c>
    </row>
    <row r="282" spans="1:25" ht="12.75" customHeight="1" x14ac:dyDescent="0.2">
      <c r="A282" s="386">
        <v>2015</v>
      </c>
      <c r="B282" s="391">
        <v>42281</v>
      </c>
      <c r="C282" s="386">
        <v>29</v>
      </c>
      <c r="D282" s="386">
        <v>28</v>
      </c>
      <c r="E282" s="386">
        <v>31</v>
      </c>
      <c r="F282" s="386">
        <v>26.000000000000004</v>
      </c>
      <c r="G282" s="386">
        <v>28</v>
      </c>
      <c r="H282" s="386">
        <v>29</v>
      </c>
      <c r="I282" s="386">
        <v>32</v>
      </c>
      <c r="J282" s="386">
        <v>26.000000000000004</v>
      </c>
      <c r="K282" s="386">
        <v>32</v>
      </c>
      <c r="L282" s="386">
        <v>28</v>
      </c>
      <c r="M282" s="386">
        <v>30</v>
      </c>
      <c r="N282" s="386">
        <v>30</v>
      </c>
      <c r="O282" s="386">
        <v>29</v>
      </c>
      <c r="P282" s="386">
        <v>31</v>
      </c>
      <c r="Q282" s="386">
        <v>32</v>
      </c>
      <c r="R282" s="386">
        <v>30</v>
      </c>
      <c r="S282" s="386">
        <v>32</v>
      </c>
      <c r="T282" s="386">
        <v>28</v>
      </c>
      <c r="U282" s="386">
        <v>18.000000000000004</v>
      </c>
      <c r="V282" s="386">
        <v>29</v>
      </c>
      <c r="W282" s="386">
        <v>22.000000000000004</v>
      </c>
      <c r="X282" s="386">
        <v>32</v>
      </c>
      <c r="Y282" s="386">
        <v>31</v>
      </c>
    </row>
    <row r="283" spans="1:25" ht="12.75" customHeight="1" x14ac:dyDescent="0.2">
      <c r="A283" s="386">
        <v>2015</v>
      </c>
      <c r="B283" s="391">
        <v>42282</v>
      </c>
      <c r="C283" s="386">
        <v>29</v>
      </c>
      <c r="D283" s="386">
        <v>29</v>
      </c>
      <c r="E283" s="386">
        <v>40</v>
      </c>
      <c r="F283" s="386">
        <v>32</v>
      </c>
      <c r="G283" s="386" t="s">
        <v>78</v>
      </c>
      <c r="H283" s="386">
        <v>31</v>
      </c>
      <c r="I283" s="386">
        <v>36.000000000000007</v>
      </c>
      <c r="J283" s="386">
        <v>33</v>
      </c>
      <c r="K283" s="386">
        <v>33</v>
      </c>
      <c r="L283" s="386">
        <v>28</v>
      </c>
      <c r="M283" s="386">
        <v>31</v>
      </c>
      <c r="N283" s="386">
        <v>28</v>
      </c>
      <c r="O283" s="386">
        <v>27</v>
      </c>
      <c r="P283" s="386">
        <v>26.000000000000004</v>
      </c>
      <c r="Q283" s="386">
        <v>31</v>
      </c>
      <c r="R283" s="386">
        <v>34</v>
      </c>
      <c r="S283" s="386">
        <v>28</v>
      </c>
      <c r="T283" s="386">
        <v>35</v>
      </c>
      <c r="U283" s="386">
        <v>30</v>
      </c>
      <c r="V283" s="386">
        <v>33</v>
      </c>
      <c r="W283" s="386">
        <v>18.000000000000004</v>
      </c>
      <c r="X283" s="386">
        <v>31</v>
      </c>
      <c r="Y283" s="386">
        <v>26.000000000000004</v>
      </c>
    </row>
    <row r="284" spans="1:25" ht="12.75" customHeight="1" x14ac:dyDescent="0.2">
      <c r="A284" s="386">
        <v>2015</v>
      </c>
      <c r="B284" s="391">
        <v>42283</v>
      </c>
      <c r="C284" s="386">
        <v>37.000000000000007</v>
      </c>
      <c r="D284" s="386">
        <v>35</v>
      </c>
      <c r="E284" s="386">
        <v>39</v>
      </c>
      <c r="F284" s="386">
        <v>37.000000000000007</v>
      </c>
      <c r="G284" s="386" t="s">
        <v>78</v>
      </c>
      <c r="H284" s="386">
        <v>39</v>
      </c>
      <c r="I284" s="386">
        <v>44.000000000000007</v>
      </c>
      <c r="J284" s="386">
        <v>36.000000000000007</v>
      </c>
      <c r="K284" s="386">
        <v>36.000000000000007</v>
      </c>
      <c r="L284" s="386">
        <v>35</v>
      </c>
      <c r="M284" s="386">
        <v>34</v>
      </c>
      <c r="N284" s="386">
        <v>29</v>
      </c>
      <c r="O284" s="386">
        <v>33</v>
      </c>
      <c r="P284" s="386">
        <v>34</v>
      </c>
      <c r="Q284" s="386">
        <v>37.000000000000007</v>
      </c>
      <c r="R284" s="386">
        <v>33</v>
      </c>
      <c r="S284" s="386">
        <v>36.000000000000007</v>
      </c>
      <c r="T284" s="386">
        <v>35</v>
      </c>
      <c r="U284" s="386">
        <v>36.000000000000007</v>
      </c>
      <c r="V284" s="386">
        <v>36.000000000000007</v>
      </c>
      <c r="W284" s="386">
        <v>18.000000000000004</v>
      </c>
      <c r="X284" s="386">
        <v>35</v>
      </c>
      <c r="Y284" s="386">
        <v>32</v>
      </c>
    </row>
    <row r="285" spans="1:25" ht="12.75" customHeight="1" x14ac:dyDescent="0.2">
      <c r="A285" s="386">
        <v>2015</v>
      </c>
      <c r="B285" s="391">
        <v>42284</v>
      </c>
      <c r="C285" s="386">
        <v>30</v>
      </c>
      <c r="D285" s="386">
        <v>31</v>
      </c>
      <c r="E285" s="386">
        <v>39</v>
      </c>
      <c r="F285" s="386">
        <v>33</v>
      </c>
      <c r="G285" s="386" t="s">
        <v>78</v>
      </c>
      <c r="H285" s="386">
        <v>29</v>
      </c>
      <c r="I285" s="386">
        <v>30</v>
      </c>
      <c r="J285" s="386">
        <v>33</v>
      </c>
      <c r="K285" s="386">
        <v>31</v>
      </c>
      <c r="L285" s="386">
        <v>31</v>
      </c>
      <c r="M285" s="386">
        <v>27</v>
      </c>
      <c r="N285" s="386">
        <v>25</v>
      </c>
      <c r="O285" s="386">
        <v>28</v>
      </c>
      <c r="P285" s="386">
        <v>30</v>
      </c>
      <c r="Q285" s="386">
        <v>32</v>
      </c>
      <c r="R285" s="386">
        <v>32</v>
      </c>
      <c r="S285" s="386">
        <v>31</v>
      </c>
      <c r="T285" s="386">
        <v>36.000000000000007</v>
      </c>
      <c r="U285" s="386">
        <v>32</v>
      </c>
      <c r="V285" s="386">
        <v>31</v>
      </c>
      <c r="W285" s="386">
        <v>15.000000000000002</v>
      </c>
      <c r="X285" s="386">
        <v>32</v>
      </c>
      <c r="Y285" s="386">
        <v>24</v>
      </c>
    </row>
    <row r="286" spans="1:25" ht="12.75" customHeight="1" x14ac:dyDescent="0.2">
      <c r="A286" s="386">
        <v>2015</v>
      </c>
      <c r="B286" s="391">
        <v>42285</v>
      </c>
      <c r="C286" s="386">
        <v>39</v>
      </c>
      <c r="D286" s="386">
        <v>32</v>
      </c>
      <c r="E286" s="386">
        <v>39</v>
      </c>
      <c r="F286" s="386">
        <v>38</v>
      </c>
      <c r="G286" s="386" t="s">
        <v>78</v>
      </c>
      <c r="H286" s="386">
        <v>39</v>
      </c>
      <c r="I286" s="386">
        <v>40</v>
      </c>
      <c r="J286" s="386">
        <v>40</v>
      </c>
      <c r="K286" s="386">
        <v>41</v>
      </c>
      <c r="L286" s="386">
        <v>39</v>
      </c>
      <c r="M286" s="386">
        <v>37.000000000000007</v>
      </c>
      <c r="N286" s="386">
        <v>38</v>
      </c>
      <c r="O286" s="386">
        <v>39</v>
      </c>
      <c r="P286" s="386">
        <v>29</v>
      </c>
      <c r="Q286" s="386">
        <v>35</v>
      </c>
      <c r="R286" s="386">
        <v>33</v>
      </c>
      <c r="S286" s="386">
        <v>37.000000000000007</v>
      </c>
      <c r="T286" s="386">
        <v>37.000000000000007</v>
      </c>
      <c r="U286" s="386">
        <v>34</v>
      </c>
      <c r="V286" s="386">
        <v>31</v>
      </c>
      <c r="W286" s="386">
        <v>21</v>
      </c>
      <c r="X286" s="386">
        <v>36.000000000000007</v>
      </c>
      <c r="Y286" s="386">
        <v>37.000000000000007</v>
      </c>
    </row>
    <row r="287" spans="1:25" ht="12.75" customHeight="1" x14ac:dyDescent="0.2">
      <c r="A287" s="386">
        <v>2015</v>
      </c>
      <c r="B287" s="391">
        <v>42286</v>
      </c>
      <c r="C287" s="386">
        <v>43</v>
      </c>
      <c r="D287" s="386">
        <v>38</v>
      </c>
      <c r="E287" s="386">
        <v>45.000000000000007</v>
      </c>
      <c r="F287" s="386">
        <v>42</v>
      </c>
      <c r="G287" s="386" t="s">
        <v>78</v>
      </c>
      <c r="H287" s="386">
        <v>41</v>
      </c>
      <c r="I287" s="386">
        <v>45.000000000000007</v>
      </c>
      <c r="J287" s="386">
        <v>41</v>
      </c>
      <c r="K287" s="386">
        <v>47</v>
      </c>
      <c r="L287" s="386">
        <v>38</v>
      </c>
      <c r="M287" s="386">
        <v>43</v>
      </c>
      <c r="N287" s="386">
        <v>41</v>
      </c>
      <c r="O287" s="386">
        <v>42</v>
      </c>
      <c r="P287" s="386">
        <v>41</v>
      </c>
      <c r="Q287" s="386">
        <v>44.000000000000007</v>
      </c>
      <c r="R287" s="386">
        <v>40</v>
      </c>
      <c r="S287" s="386">
        <v>43</v>
      </c>
      <c r="T287" s="386">
        <v>37.000000000000007</v>
      </c>
      <c r="U287" s="386">
        <v>37.000000000000007</v>
      </c>
      <c r="V287" s="386">
        <v>37.000000000000007</v>
      </c>
      <c r="W287" s="386">
        <v>18.000000000000004</v>
      </c>
      <c r="X287" s="386">
        <v>40</v>
      </c>
      <c r="Y287" s="386">
        <v>38</v>
      </c>
    </row>
    <row r="288" spans="1:25" ht="12.75" customHeight="1" x14ac:dyDescent="0.2">
      <c r="A288" s="386">
        <v>2015</v>
      </c>
      <c r="B288" s="391">
        <v>42287</v>
      </c>
      <c r="C288" s="386">
        <v>33</v>
      </c>
      <c r="D288" s="386">
        <v>30</v>
      </c>
      <c r="E288" s="386">
        <v>35</v>
      </c>
      <c r="F288" s="386">
        <v>31</v>
      </c>
      <c r="G288" s="386" t="s">
        <v>78</v>
      </c>
      <c r="H288" s="386">
        <v>32</v>
      </c>
      <c r="I288" s="386">
        <v>34</v>
      </c>
      <c r="J288" s="386">
        <v>32</v>
      </c>
      <c r="K288" s="386">
        <v>35</v>
      </c>
      <c r="L288" s="386">
        <v>32</v>
      </c>
      <c r="M288" s="386">
        <v>32</v>
      </c>
      <c r="N288" s="386">
        <v>30</v>
      </c>
      <c r="O288" s="386">
        <v>30</v>
      </c>
      <c r="P288" s="386">
        <v>30</v>
      </c>
      <c r="Q288" s="386">
        <v>33</v>
      </c>
      <c r="R288" s="386">
        <v>31</v>
      </c>
      <c r="S288" s="386">
        <v>32</v>
      </c>
      <c r="T288" s="386">
        <v>34</v>
      </c>
      <c r="U288" s="386">
        <v>34</v>
      </c>
      <c r="V288" s="386">
        <v>32</v>
      </c>
      <c r="W288" s="386">
        <v>21</v>
      </c>
      <c r="X288" s="386">
        <v>33</v>
      </c>
      <c r="Y288" s="386">
        <v>31</v>
      </c>
    </row>
    <row r="289" spans="1:25" ht="12.75" customHeight="1" x14ac:dyDescent="0.2">
      <c r="A289" s="386">
        <v>2015</v>
      </c>
      <c r="B289" s="391">
        <v>42288</v>
      </c>
      <c r="C289" s="386">
        <v>42</v>
      </c>
      <c r="D289" s="386">
        <v>34</v>
      </c>
      <c r="E289" s="386">
        <v>42</v>
      </c>
      <c r="F289" s="386">
        <v>39</v>
      </c>
      <c r="G289" s="386" t="s">
        <v>78</v>
      </c>
      <c r="H289" s="386">
        <v>41</v>
      </c>
      <c r="I289" s="386">
        <v>45.000000000000007</v>
      </c>
      <c r="J289" s="386">
        <v>42</v>
      </c>
      <c r="K289" s="386">
        <v>45.000000000000007</v>
      </c>
      <c r="L289" s="386">
        <v>41</v>
      </c>
      <c r="M289" s="386">
        <v>41</v>
      </c>
      <c r="N289" s="386">
        <v>40</v>
      </c>
      <c r="O289" s="386">
        <v>40</v>
      </c>
      <c r="P289" s="386">
        <v>39</v>
      </c>
      <c r="Q289" s="386">
        <v>42</v>
      </c>
      <c r="R289" s="386">
        <v>41</v>
      </c>
      <c r="S289" s="386">
        <v>42</v>
      </c>
      <c r="T289" s="386">
        <v>41</v>
      </c>
      <c r="U289" s="386">
        <v>42</v>
      </c>
      <c r="V289" s="386">
        <v>41</v>
      </c>
      <c r="W289" s="386">
        <v>23</v>
      </c>
      <c r="X289" s="386">
        <v>40</v>
      </c>
      <c r="Y289" s="386">
        <v>40</v>
      </c>
    </row>
    <row r="290" spans="1:25" ht="12.75" customHeight="1" x14ac:dyDescent="0.2">
      <c r="A290" s="386">
        <v>2015</v>
      </c>
      <c r="B290" s="391">
        <v>42289</v>
      </c>
      <c r="C290" s="386">
        <v>50</v>
      </c>
      <c r="D290" s="386">
        <v>43</v>
      </c>
      <c r="E290" s="386">
        <v>46</v>
      </c>
      <c r="F290" s="386">
        <v>45.000000000000007</v>
      </c>
      <c r="G290" s="386" t="s">
        <v>78</v>
      </c>
      <c r="H290" s="386" t="s">
        <v>78</v>
      </c>
      <c r="I290" s="386">
        <v>51.000000000000007</v>
      </c>
      <c r="J290" s="386">
        <v>45.000000000000007</v>
      </c>
      <c r="K290" s="386">
        <v>53.000000000000007</v>
      </c>
      <c r="L290" s="386">
        <v>44.000000000000007</v>
      </c>
      <c r="M290" s="386">
        <v>50</v>
      </c>
      <c r="N290" s="386">
        <v>49</v>
      </c>
      <c r="O290" s="386">
        <v>46</v>
      </c>
      <c r="P290" s="386" t="s">
        <v>78</v>
      </c>
      <c r="Q290" s="386">
        <v>49</v>
      </c>
      <c r="R290" s="386">
        <v>47</v>
      </c>
      <c r="S290" s="386">
        <v>48</v>
      </c>
      <c r="T290" s="386">
        <v>48</v>
      </c>
      <c r="U290" s="386">
        <v>46</v>
      </c>
      <c r="V290" s="386">
        <v>38</v>
      </c>
      <c r="W290" s="386">
        <v>28</v>
      </c>
      <c r="X290" s="386">
        <v>47</v>
      </c>
      <c r="Y290" s="386">
        <v>46</v>
      </c>
    </row>
    <row r="291" spans="1:25" ht="12.75" customHeight="1" x14ac:dyDescent="0.2">
      <c r="A291" s="386">
        <v>2015</v>
      </c>
      <c r="B291" s="391">
        <v>42290</v>
      </c>
      <c r="C291" s="386">
        <v>42</v>
      </c>
      <c r="D291" s="386">
        <v>34</v>
      </c>
      <c r="E291" s="386">
        <v>38</v>
      </c>
      <c r="F291" s="386">
        <v>35</v>
      </c>
      <c r="G291" s="386" t="s">
        <v>78</v>
      </c>
      <c r="H291" s="386">
        <v>39</v>
      </c>
      <c r="I291" s="386">
        <v>43</v>
      </c>
      <c r="J291" s="386">
        <v>29</v>
      </c>
      <c r="K291" s="386">
        <v>41</v>
      </c>
      <c r="L291" s="386">
        <v>30</v>
      </c>
      <c r="M291" s="386">
        <v>41</v>
      </c>
      <c r="N291" s="386">
        <v>37.000000000000007</v>
      </c>
      <c r="O291" s="386">
        <v>38</v>
      </c>
      <c r="P291" s="386">
        <v>32</v>
      </c>
      <c r="Q291" s="386">
        <v>39</v>
      </c>
      <c r="R291" s="386">
        <v>36.000000000000007</v>
      </c>
      <c r="S291" s="386">
        <v>34</v>
      </c>
      <c r="T291" s="386">
        <v>35</v>
      </c>
      <c r="U291" s="386">
        <v>31</v>
      </c>
      <c r="V291" s="386">
        <v>34</v>
      </c>
      <c r="W291" s="386">
        <v>18.000000000000004</v>
      </c>
      <c r="X291" s="386">
        <v>36.000000000000007</v>
      </c>
      <c r="Y291" s="386">
        <v>32</v>
      </c>
    </row>
    <row r="292" spans="1:25" ht="12.75" customHeight="1" x14ac:dyDescent="0.2">
      <c r="A292" s="386">
        <v>2015</v>
      </c>
      <c r="B292" s="391">
        <v>42291</v>
      </c>
      <c r="C292" s="386">
        <v>25</v>
      </c>
      <c r="D292" s="386">
        <v>19</v>
      </c>
      <c r="E292" s="386">
        <v>22.000000000000004</v>
      </c>
      <c r="F292" s="386">
        <v>20</v>
      </c>
      <c r="G292" s="386" t="s">
        <v>78</v>
      </c>
      <c r="H292" s="386">
        <v>31</v>
      </c>
      <c r="I292" s="386">
        <v>30</v>
      </c>
      <c r="J292" s="386">
        <v>19</v>
      </c>
      <c r="K292" s="386">
        <v>25</v>
      </c>
      <c r="L292" s="386">
        <v>16</v>
      </c>
      <c r="M292" s="386">
        <v>21</v>
      </c>
      <c r="N292" s="386">
        <v>20</v>
      </c>
      <c r="O292" s="386">
        <v>18.000000000000004</v>
      </c>
      <c r="P292" s="386">
        <v>15.000000000000002</v>
      </c>
      <c r="Q292" s="386">
        <v>18.000000000000004</v>
      </c>
      <c r="R292" s="386">
        <v>17</v>
      </c>
      <c r="S292" s="386">
        <v>16</v>
      </c>
      <c r="T292" s="386">
        <v>18.000000000000004</v>
      </c>
      <c r="U292" s="386">
        <v>18.000000000000004</v>
      </c>
      <c r="V292" s="386">
        <v>19</v>
      </c>
      <c r="W292" s="386">
        <v>8</v>
      </c>
      <c r="X292" s="386">
        <v>17</v>
      </c>
      <c r="Y292" s="386">
        <v>14</v>
      </c>
    </row>
    <row r="293" spans="1:25" ht="12.75" customHeight="1" x14ac:dyDescent="0.2">
      <c r="A293" s="386">
        <v>2015</v>
      </c>
      <c r="B293" s="391">
        <v>42292</v>
      </c>
      <c r="C293" s="386">
        <v>34</v>
      </c>
      <c r="D293" s="386">
        <v>30</v>
      </c>
      <c r="E293" s="386">
        <v>37.000000000000007</v>
      </c>
      <c r="F293" s="386">
        <v>34</v>
      </c>
      <c r="G293" s="386" t="s">
        <v>78</v>
      </c>
      <c r="H293" s="386">
        <v>35</v>
      </c>
      <c r="I293" s="386">
        <v>36.000000000000007</v>
      </c>
      <c r="J293" s="386">
        <v>34</v>
      </c>
      <c r="K293" s="386">
        <v>34</v>
      </c>
      <c r="L293" s="386">
        <v>28</v>
      </c>
      <c r="M293" s="386">
        <v>33</v>
      </c>
      <c r="N293" s="386">
        <v>31</v>
      </c>
      <c r="O293" s="386">
        <v>33</v>
      </c>
      <c r="P293" s="386">
        <v>31</v>
      </c>
      <c r="Q293" s="386">
        <v>31</v>
      </c>
      <c r="R293" s="386">
        <v>33</v>
      </c>
      <c r="S293" s="386">
        <v>31</v>
      </c>
      <c r="T293" s="386">
        <v>33</v>
      </c>
      <c r="U293" s="386">
        <v>31</v>
      </c>
      <c r="V293" s="386">
        <v>33</v>
      </c>
      <c r="W293" s="386">
        <v>16</v>
      </c>
      <c r="X293" s="386">
        <v>31</v>
      </c>
      <c r="Y293" s="386">
        <v>28</v>
      </c>
    </row>
    <row r="294" spans="1:25" ht="12.75" customHeight="1" x14ac:dyDescent="0.2">
      <c r="A294" s="386">
        <v>2015</v>
      </c>
      <c r="B294" s="391">
        <v>42293</v>
      </c>
      <c r="C294" s="386">
        <v>41</v>
      </c>
      <c r="D294" s="386">
        <v>35</v>
      </c>
      <c r="E294" s="386">
        <v>42</v>
      </c>
      <c r="F294" s="386">
        <v>39</v>
      </c>
      <c r="G294" s="386" t="s">
        <v>78</v>
      </c>
      <c r="H294" s="386">
        <v>41</v>
      </c>
      <c r="I294" s="386">
        <v>42</v>
      </c>
      <c r="J294" s="386">
        <v>38</v>
      </c>
      <c r="K294" s="386">
        <v>42</v>
      </c>
      <c r="L294" s="386">
        <v>36.000000000000007</v>
      </c>
      <c r="M294" s="386">
        <v>40</v>
      </c>
      <c r="N294" s="386">
        <v>36.000000000000007</v>
      </c>
      <c r="O294" s="386">
        <v>37.000000000000007</v>
      </c>
      <c r="P294" s="386">
        <v>37.000000000000007</v>
      </c>
      <c r="Q294" s="386">
        <v>40</v>
      </c>
      <c r="R294" s="386">
        <v>38</v>
      </c>
      <c r="S294" s="386">
        <v>38</v>
      </c>
      <c r="T294" s="386">
        <v>38</v>
      </c>
      <c r="U294" s="386">
        <v>37.000000000000007</v>
      </c>
      <c r="V294" s="386">
        <v>38</v>
      </c>
      <c r="W294" s="386">
        <v>24</v>
      </c>
      <c r="X294" s="386">
        <v>38</v>
      </c>
      <c r="Y294" s="386">
        <v>32</v>
      </c>
    </row>
    <row r="295" spans="1:25" ht="12.75" customHeight="1" x14ac:dyDescent="0.2">
      <c r="A295" s="386">
        <v>2015</v>
      </c>
      <c r="B295" s="391">
        <v>42294</v>
      </c>
      <c r="C295" s="386">
        <v>30</v>
      </c>
      <c r="D295" s="386">
        <v>27</v>
      </c>
      <c r="E295" s="386">
        <v>33</v>
      </c>
      <c r="F295" s="386">
        <v>30</v>
      </c>
      <c r="G295" s="386" t="s">
        <v>78</v>
      </c>
      <c r="H295" s="386">
        <v>31</v>
      </c>
      <c r="I295" s="386">
        <v>32</v>
      </c>
      <c r="J295" s="386">
        <v>29</v>
      </c>
      <c r="K295" s="386">
        <v>32</v>
      </c>
      <c r="L295" s="386">
        <v>29</v>
      </c>
      <c r="M295" s="386">
        <v>31</v>
      </c>
      <c r="N295" s="386">
        <v>30</v>
      </c>
      <c r="O295" s="386">
        <v>29</v>
      </c>
      <c r="P295" s="386">
        <v>26.000000000000004</v>
      </c>
      <c r="Q295" s="386">
        <v>30</v>
      </c>
      <c r="R295" s="386">
        <v>27</v>
      </c>
      <c r="S295" s="386">
        <v>28</v>
      </c>
      <c r="T295" s="386">
        <v>29</v>
      </c>
      <c r="U295" s="386">
        <v>30</v>
      </c>
      <c r="V295" s="386">
        <v>29</v>
      </c>
      <c r="W295" s="386">
        <v>18.000000000000004</v>
      </c>
      <c r="X295" s="386">
        <v>28</v>
      </c>
      <c r="Y295" s="386">
        <v>26.000000000000004</v>
      </c>
    </row>
    <row r="296" spans="1:25" ht="12.75" customHeight="1" x14ac:dyDescent="0.2">
      <c r="A296" s="386">
        <v>2015</v>
      </c>
      <c r="B296" s="391">
        <v>42295</v>
      </c>
      <c r="C296" s="386">
        <v>29</v>
      </c>
      <c r="D296" s="386">
        <v>26.000000000000004</v>
      </c>
      <c r="E296" s="386">
        <v>32</v>
      </c>
      <c r="F296" s="386">
        <v>28</v>
      </c>
      <c r="G296" s="386" t="s">
        <v>78</v>
      </c>
      <c r="H296" s="386">
        <v>30</v>
      </c>
      <c r="I296" s="386">
        <v>31</v>
      </c>
      <c r="J296" s="386">
        <v>29</v>
      </c>
      <c r="K296" s="386">
        <v>29</v>
      </c>
      <c r="L296" s="386">
        <v>28</v>
      </c>
      <c r="M296" s="386">
        <v>27</v>
      </c>
      <c r="N296" s="386">
        <v>24</v>
      </c>
      <c r="O296" s="386">
        <v>26.000000000000004</v>
      </c>
      <c r="P296" s="386">
        <v>30</v>
      </c>
      <c r="Q296" s="386">
        <v>32</v>
      </c>
      <c r="R296" s="386">
        <v>31</v>
      </c>
      <c r="S296" s="386">
        <v>30</v>
      </c>
      <c r="T296" s="386">
        <v>27</v>
      </c>
      <c r="U296" s="386">
        <v>28</v>
      </c>
      <c r="V296" s="386">
        <v>27</v>
      </c>
      <c r="W296" s="386">
        <v>19</v>
      </c>
      <c r="X296" s="386">
        <v>30</v>
      </c>
      <c r="Y296" s="386">
        <v>28</v>
      </c>
    </row>
    <row r="297" spans="1:25" ht="12.75" customHeight="1" x14ac:dyDescent="0.2">
      <c r="A297" s="386">
        <v>2015</v>
      </c>
      <c r="B297" s="391">
        <v>42296</v>
      </c>
      <c r="C297" s="386">
        <v>35</v>
      </c>
      <c r="D297" s="386">
        <v>28</v>
      </c>
      <c r="E297" s="386">
        <v>36.000000000000007</v>
      </c>
      <c r="F297" s="386">
        <v>33</v>
      </c>
      <c r="G297" s="386" t="s">
        <v>78</v>
      </c>
      <c r="H297" s="386">
        <v>35</v>
      </c>
      <c r="I297" s="386">
        <v>33</v>
      </c>
      <c r="J297" s="386">
        <v>31</v>
      </c>
      <c r="K297" s="386">
        <v>35</v>
      </c>
      <c r="L297" s="386">
        <v>29</v>
      </c>
      <c r="M297" s="386">
        <v>33</v>
      </c>
      <c r="N297" s="386">
        <v>32</v>
      </c>
      <c r="O297" s="386">
        <v>31</v>
      </c>
      <c r="P297" s="386">
        <v>32</v>
      </c>
      <c r="Q297" s="386">
        <v>31</v>
      </c>
      <c r="R297" s="386">
        <v>33</v>
      </c>
      <c r="S297" s="386">
        <v>30</v>
      </c>
      <c r="T297" s="386">
        <v>31</v>
      </c>
      <c r="U297" s="386">
        <v>32</v>
      </c>
      <c r="V297" s="386">
        <v>32</v>
      </c>
      <c r="W297" s="386">
        <v>17</v>
      </c>
      <c r="X297" s="386">
        <v>31</v>
      </c>
      <c r="Y297" s="386">
        <v>29</v>
      </c>
    </row>
    <row r="298" spans="1:25" ht="12.75" customHeight="1" x14ac:dyDescent="0.2">
      <c r="A298" s="386">
        <v>2015</v>
      </c>
      <c r="B298" s="391">
        <v>42297</v>
      </c>
      <c r="C298" s="386">
        <v>44.000000000000007</v>
      </c>
      <c r="D298" s="386">
        <v>33</v>
      </c>
      <c r="E298" s="386">
        <v>42</v>
      </c>
      <c r="F298" s="386">
        <v>36.000000000000007</v>
      </c>
      <c r="G298" s="386" t="s">
        <v>78</v>
      </c>
      <c r="H298" s="386">
        <v>41</v>
      </c>
      <c r="I298" s="386">
        <v>46</v>
      </c>
      <c r="J298" s="386">
        <v>37.000000000000007</v>
      </c>
      <c r="K298" s="386">
        <v>44.000000000000007</v>
      </c>
      <c r="L298" s="386">
        <v>31</v>
      </c>
      <c r="M298" s="386">
        <v>43</v>
      </c>
      <c r="N298" s="386">
        <v>40</v>
      </c>
      <c r="O298" s="386">
        <v>40</v>
      </c>
      <c r="P298" s="386">
        <v>32</v>
      </c>
      <c r="Q298" s="386">
        <v>45.000000000000007</v>
      </c>
      <c r="R298" s="386">
        <v>39</v>
      </c>
      <c r="S298" s="386" t="s">
        <v>78</v>
      </c>
      <c r="T298" s="386">
        <v>35</v>
      </c>
      <c r="U298" s="386">
        <v>33</v>
      </c>
      <c r="V298" s="386">
        <v>38</v>
      </c>
      <c r="W298" s="386">
        <v>15.000000000000002</v>
      </c>
      <c r="X298" s="386">
        <v>31</v>
      </c>
      <c r="Y298" s="386">
        <v>31</v>
      </c>
    </row>
    <row r="299" spans="1:25" ht="12.75" customHeight="1" x14ac:dyDescent="0.2">
      <c r="A299" s="386">
        <v>2015</v>
      </c>
      <c r="B299" s="391">
        <v>42298</v>
      </c>
      <c r="C299" s="386">
        <v>54</v>
      </c>
      <c r="D299" s="386">
        <v>41</v>
      </c>
      <c r="E299" s="386">
        <v>50</v>
      </c>
      <c r="F299" s="386">
        <v>40</v>
      </c>
      <c r="G299" s="386" t="s">
        <v>78</v>
      </c>
      <c r="H299" s="386">
        <v>53.000000000000007</v>
      </c>
      <c r="I299" s="386">
        <v>55</v>
      </c>
      <c r="J299" s="386">
        <v>51.000000000000007</v>
      </c>
      <c r="K299" s="386">
        <v>52.000000000000007</v>
      </c>
      <c r="L299" s="386">
        <v>40</v>
      </c>
      <c r="M299" s="386">
        <v>49</v>
      </c>
      <c r="N299" s="386">
        <v>49</v>
      </c>
      <c r="O299" s="386">
        <v>43</v>
      </c>
      <c r="P299" s="386">
        <v>37.000000000000007</v>
      </c>
      <c r="Q299" s="386">
        <v>52.000000000000007</v>
      </c>
      <c r="R299" s="386">
        <v>48</v>
      </c>
      <c r="S299" s="386" t="s">
        <v>78</v>
      </c>
      <c r="T299" s="386">
        <v>50</v>
      </c>
      <c r="U299" s="386">
        <v>38</v>
      </c>
      <c r="V299" s="386">
        <v>43</v>
      </c>
      <c r="W299" s="386">
        <v>22.000000000000004</v>
      </c>
      <c r="X299" s="386">
        <v>41</v>
      </c>
      <c r="Y299" s="386">
        <v>39</v>
      </c>
    </row>
    <row r="300" spans="1:25" ht="12.75" customHeight="1" x14ac:dyDescent="0.2">
      <c r="A300" s="386">
        <v>2015</v>
      </c>
      <c r="B300" s="391">
        <v>42299</v>
      </c>
      <c r="C300" s="386">
        <v>55</v>
      </c>
      <c r="D300" s="386">
        <v>43</v>
      </c>
      <c r="E300" s="386">
        <v>52.000000000000007</v>
      </c>
      <c r="F300" s="386">
        <v>43</v>
      </c>
      <c r="G300" s="386" t="s">
        <v>78</v>
      </c>
      <c r="H300" s="386">
        <v>58</v>
      </c>
      <c r="I300" s="386">
        <v>62</v>
      </c>
      <c r="J300" s="386">
        <v>47</v>
      </c>
      <c r="K300" s="386">
        <v>54</v>
      </c>
      <c r="L300" s="386">
        <v>41</v>
      </c>
      <c r="M300" s="386">
        <v>52.000000000000007</v>
      </c>
      <c r="N300" s="386">
        <v>50</v>
      </c>
      <c r="O300" s="386">
        <v>50</v>
      </c>
      <c r="P300" s="386">
        <v>39</v>
      </c>
      <c r="Q300" s="386">
        <v>53.000000000000007</v>
      </c>
      <c r="R300" s="386">
        <v>44.000000000000007</v>
      </c>
      <c r="S300" s="386">
        <v>46</v>
      </c>
      <c r="T300" s="386">
        <v>46</v>
      </c>
      <c r="U300" s="386">
        <v>38</v>
      </c>
      <c r="V300" s="386">
        <v>49</v>
      </c>
      <c r="W300" s="386">
        <v>23</v>
      </c>
      <c r="X300" s="386">
        <v>41</v>
      </c>
      <c r="Y300" s="386">
        <v>39</v>
      </c>
    </row>
    <row r="301" spans="1:25" ht="12.75" customHeight="1" x14ac:dyDescent="0.2">
      <c r="A301" s="386">
        <v>2015</v>
      </c>
      <c r="B301" s="391">
        <v>42300</v>
      </c>
      <c r="C301" s="386">
        <v>36.000000000000007</v>
      </c>
      <c r="D301" s="386">
        <v>34</v>
      </c>
      <c r="E301" s="386">
        <v>44.000000000000007</v>
      </c>
      <c r="F301" s="386">
        <v>39</v>
      </c>
      <c r="G301" s="386" t="s">
        <v>78</v>
      </c>
      <c r="H301" s="386">
        <v>38</v>
      </c>
      <c r="I301" s="386">
        <v>40</v>
      </c>
      <c r="J301" s="386">
        <v>38</v>
      </c>
      <c r="K301" s="386">
        <v>40</v>
      </c>
      <c r="L301" s="386">
        <v>37.000000000000007</v>
      </c>
      <c r="M301" s="386">
        <v>39</v>
      </c>
      <c r="N301" s="386">
        <v>29</v>
      </c>
      <c r="O301" s="386">
        <v>35</v>
      </c>
      <c r="P301" s="386">
        <v>37.000000000000007</v>
      </c>
      <c r="Q301" s="386">
        <v>41</v>
      </c>
      <c r="R301" s="386">
        <v>40</v>
      </c>
      <c r="S301" s="386">
        <v>38</v>
      </c>
      <c r="T301" s="386">
        <v>38</v>
      </c>
      <c r="U301" s="386">
        <v>38</v>
      </c>
      <c r="V301" s="386">
        <v>39</v>
      </c>
      <c r="W301" s="386">
        <v>22.000000000000004</v>
      </c>
      <c r="X301" s="386">
        <v>39</v>
      </c>
      <c r="Y301" s="386">
        <v>31</v>
      </c>
    </row>
    <row r="302" spans="1:25" ht="12.75" customHeight="1" x14ac:dyDescent="0.2">
      <c r="A302" s="386">
        <v>2015</v>
      </c>
      <c r="B302" s="391">
        <v>42301</v>
      </c>
      <c r="C302" s="386">
        <v>36.000000000000007</v>
      </c>
      <c r="D302" s="386">
        <v>33</v>
      </c>
      <c r="E302" s="386">
        <v>36.000000000000007</v>
      </c>
      <c r="F302" s="386">
        <v>35</v>
      </c>
      <c r="G302" s="386" t="s">
        <v>78</v>
      </c>
      <c r="H302" s="386">
        <v>35</v>
      </c>
      <c r="I302" s="386">
        <v>36.000000000000007</v>
      </c>
      <c r="J302" s="386">
        <v>36.000000000000007</v>
      </c>
      <c r="K302" s="386">
        <v>32</v>
      </c>
      <c r="L302" s="386">
        <v>33</v>
      </c>
      <c r="M302" s="386">
        <v>33</v>
      </c>
      <c r="N302" s="386">
        <v>32</v>
      </c>
      <c r="O302" s="386">
        <v>35</v>
      </c>
      <c r="P302" s="386">
        <v>27</v>
      </c>
      <c r="Q302" s="386">
        <v>31</v>
      </c>
      <c r="R302" s="386">
        <v>30</v>
      </c>
      <c r="S302" s="386">
        <v>32</v>
      </c>
      <c r="T302" s="386">
        <v>35</v>
      </c>
      <c r="U302" s="386">
        <v>35</v>
      </c>
      <c r="V302" s="386">
        <v>31</v>
      </c>
      <c r="W302" s="386">
        <v>20</v>
      </c>
      <c r="X302" s="386">
        <v>33</v>
      </c>
      <c r="Y302" s="386">
        <v>33</v>
      </c>
    </row>
    <row r="303" spans="1:25" ht="12.75" customHeight="1" x14ac:dyDescent="0.2">
      <c r="A303" s="386">
        <v>2015</v>
      </c>
      <c r="B303" s="391">
        <v>42302</v>
      </c>
      <c r="C303" s="386">
        <v>26.000000000000004</v>
      </c>
      <c r="D303" s="386">
        <v>25</v>
      </c>
      <c r="E303" s="386">
        <v>31</v>
      </c>
      <c r="F303" s="386">
        <v>29</v>
      </c>
      <c r="G303" s="386" t="s">
        <v>78</v>
      </c>
      <c r="H303" s="386">
        <v>29</v>
      </c>
      <c r="I303" s="386">
        <v>28</v>
      </c>
      <c r="J303" s="386">
        <v>27</v>
      </c>
      <c r="K303" s="386">
        <v>30</v>
      </c>
      <c r="L303" s="386">
        <v>27</v>
      </c>
      <c r="M303" s="386">
        <v>29</v>
      </c>
      <c r="N303" s="386">
        <v>26.000000000000004</v>
      </c>
      <c r="O303" s="386">
        <v>27</v>
      </c>
      <c r="P303" s="386">
        <v>27</v>
      </c>
      <c r="Q303" s="386">
        <v>30</v>
      </c>
      <c r="R303" s="386">
        <v>28</v>
      </c>
      <c r="S303" s="386">
        <v>28</v>
      </c>
      <c r="T303" s="386">
        <v>27</v>
      </c>
      <c r="U303" s="386">
        <v>28</v>
      </c>
      <c r="V303" s="386">
        <v>28</v>
      </c>
      <c r="W303" s="386">
        <v>17</v>
      </c>
      <c r="X303" s="386">
        <v>28</v>
      </c>
      <c r="Y303" s="386">
        <v>25</v>
      </c>
    </row>
    <row r="304" spans="1:25" ht="12.75" customHeight="1" x14ac:dyDescent="0.2">
      <c r="A304" s="386">
        <v>2015</v>
      </c>
      <c r="B304" s="391">
        <v>42303</v>
      </c>
      <c r="C304" s="386">
        <v>22.000000000000004</v>
      </c>
      <c r="D304" s="386">
        <v>22.000000000000004</v>
      </c>
      <c r="E304" s="386">
        <v>25</v>
      </c>
      <c r="F304" s="386">
        <v>20</v>
      </c>
      <c r="G304" s="386">
        <v>6</v>
      </c>
      <c r="H304" s="386">
        <v>25</v>
      </c>
      <c r="I304" s="386">
        <v>28</v>
      </c>
      <c r="J304" s="386">
        <v>25</v>
      </c>
      <c r="K304" s="386">
        <v>23</v>
      </c>
      <c r="L304" s="386">
        <v>20</v>
      </c>
      <c r="M304" s="386">
        <v>24</v>
      </c>
      <c r="N304" s="386">
        <v>20</v>
      </c>
      <c r="O304" s="386">
        <v>20</v>
      </c>
      <c r="P304" s="386">
        <v>23</v>
      </c>
      <c r="Q304" s="386">
        <v>20</v>
      </c>
      <c r="R304" s="386">
        <v>28</v>
      </c>
      <c r="S304" s="386">
        <v>23</v>
      </c>
      <c r="T304" s="386">
        <v>25</v>
      </c>
      <c r="U304" s="386">
        <v>21</v>
      </c>
      <c r="V304" s="386">
        <v>22.000000000000004</v>
      </c>
      <c r="W304" s="386">
        <v>12</v>
      </c>
      <c r="X304" s="386">
        <v>24</v>
      </c>
      <c r="Y304" s="386">
        <v>20</v>
      </c>
    </row>
    <row r="305" spans="1:25" ht="12.75" customHeight="1" x14ac:dyDescent="0.2">
      <c r="A305" s="386">
        <v>2015</v>
      </c>
      <c r="B305" s="391">
        <v>42304</v>
      </c>
      <c r="C305" s="386">
        <v>30</v>
      </c>
      <c r="D305" s="386">
        <v>25</v>
      </c>
      <c r="E305" s="386">
        <v>28</v>
      </c>
      <c r="F305" s="386">
        <v>24</v>
      </c>
      <c r="G305" s="386" t="s">
        <v>78</v>
      </c>
      <c r="H305" s="386">
        <v>30</v>
      </c>
      <c r="I305" s="386">
        <v>35</v>
      </c>
      <c r="J305" s="386">
        <v>29</v>
      </c>
      <c r="K305" s="386">
        <v>34</v>
      </c>
      <c r="L305" s="386">
        <v>24</v>
      </c>
      <c r="M305" s="386">
        <v>28</v>
      </c>
      <c r="N305" s="386">
        <v>28</v>
      </c>
      <c r="O305" s="386">
        <v>27</v>
      </c>
      <c r="P305" s="386">
        <v>26.000000000000004</v>
      </c>
      <c r="Q305" s="386">
        <v>33</v>
      </c>
      <c r="R305" s="386">
        <v>26.000000000000004</v>
      </c>
      <c r="S305" s="386">
        <v>26.000000000000004</v>
      </c>
      <c r="T305" s="386">
        <v>27</v>
      </c>
      <c r="U305" s="386">
        <v>25</v>
      </c>
      <c r="V305" s="386">
        <v>27</v>
      </c>
      <c r="W305" s="386">
        <v>19</v>
      </c>
      <c r="X305" s="386">
        <v>26.000000000000004</v>
      </c>
      <c r="Y305" s="386">
        <v>22.000000000000004</v>
      </c>
    </row>
    <row r="306" spans="1:25" ht="12.75" customHeight="1" x14ac:dyDescent="0.2">
      <c r="A306" s="386">
        <v>2015</v>
      </c>
      <c r="B306" s="391">
        <v>42305</v>
      </c>
      <c r="C306" s="386">
        <v>30</v>
      </c>
      <c r="D306" s="386">
        <v>27</v>
      </c>
      <c r="E306" s="386">
        <v>27</v>
      </c>
      <c r="F306" s="386">
        <v>25</v>
      </c>
      <c r="G306" s="386" t="s">
        <v>78</v>
      </c>
      <c r="H306" s="386">
        <v>29</v>
      </c>
      <c r="I306" s="386">
        <v>34</v>
      </c>
      <c r="J306" s="386">
        <v>29</v>
      </c>
      <c r="K306" s="386">
        <v>35</v>
      </c>
      <c r="L306" s="386">
        <v>27</v>
      </c>
      <c r="M306" s="386">
        <v>31</v>
      </c>
      <c r="N306" s="386">
        <v>30</v>
      </c>
      <c r="O306" s="386">
        <v>28</v>
      </c>
      <c r="P306" s="386">
        <v>28</v>
      </c>
      <c r="Q306" s="386">
        <v>34</v>
      </c>
      <c r="R306" s="386">
        <v>29</v>
      </c>
      <c r="S306" s="386">
        <v>29</v>
      </c>
      <c r="T306" s="386">
        <v>28</v>
      </c>
      <c r="U306" s="386">
        <v>29</v>
      </c>
      <c r="V306" s="386">
        <v>26.000000000000004</v>
      </c>
      <c r="W306" s="386">
        <v>8</v>
      </c>
      <c r="X306" s="386">
        <v>28</v>
      </c>
      <c r="Y306" s="386">
        <v>27</v>
      </c>
    </row>
    <row r="307" spans="1:25" ht="12.75" customHeight="1" x14ac:dyDescent="0.2">
      <c r="A307" s="386">
        <v>2015</v>
      </c>
      <c r="B307" s="391">
        <v>42306</v>
      </c>
      <c r="C307" s="386">
        <v>33</v>
      </c>
      <c r="D307" s="386">
        <v>30</v>
      </c>
      <c r="E307" s="386">
        <v>39</v>
      </c>
      <c r="F307" s="386">
        <v>35</v>
      </c>
      <c r="G307" s="386" t="s">
        <v>78</v>
      </c>
      <c r="H307" s="386">
        <v>33</v>
      </c>
      <c r="I307" s="386">
        <v>33</v>
      </c>
      <c r="J307" s="386">
        <v>36.000000000000007</v>
      </c>
      <c r="K307" s="386">
        <v>34</v>
      </c>
      <c r="L307" s="386">
        <v>30</v>
      </c>
      <c r="M307" s="386">
        <v>33</v>
      </c>
      <c r="N307" s="386">
        <v>30</v>
      </c>
      <c r="O307" s="386">
        <v>33</v>
      </c>
      <c r="P307" s="386">
        <v>36.000000000000007</v>
      </c>
      <c r="Q307" s="386">
        <v>37.000000000000007</v>
      </c>
      <c r="R307" s="386">
        <v>36.000000000000007</v>
      </c>
      <c r="S307" s="386">
        <v>35</v>
      </c>
      <c r="T307" s="386">
        <v>35</v>
      </c>
      <c r="U307" s="386">
        <v>32</v>
      </c>
      <c r="V307" s="386">
        <v>36.000000000000007</v>
      </c>
      <c r="W307" s="386">
        <v>20</v>
      </c>
      <c r="X307" s="386">
        <v>34</v>
      </c>
      <c r="Y307" s="386">
        <v>29</v>
      </c>
    </row>
    <row r="308" spans="1:25" ht="12.75" customHeight="1" x14ac:dyDescent="0.2">
      <c r="A308" s="386">
        <v>2015</v>
      </c>
      <c r="B308" s="391">
        <v>42307</v>
      </c>
      <c r="C308" s="386">
        <v>23</v>
      </c>
      <c r="D308" s="386">
        <v>19</v>
      </c>
      <c r="E308" s="386">
        <v>23</v>
      </c>
      <c r="F308" s="386">
        <v>21</v>
      </c>
      <c r="G308" s="386" t="s">
        <v>78</v>
      </c>
      <c r="H308" s="386">
        <v>23</v>
      </c>
      <c r="I308" s="386">
        <v>25</v>
      </c>
      <c r="J308" s="386">
        <v>20</v>
      </c>
      <c r="K308" s="386">
        <v>22.000000000000004</v>
      </c>
      <c r="L308" s="386">
        <v>18.000000000000004</v>
      </c>
      <c r="M308" s="386">
        <v>21</v>
      </c>
      <c r="N308" s="386">
        <v>19</v>
      </c>
      <c r="O308" s="386">
        <v>19</v>
      </c>
      <c r="P308" s="386">
        <v>24</v>
      </c>
      <c r="Q308" s="386">
        <v>26.000000000000004</v>
      </c>
      <c r="R308" s="386">
        <v>29</v>
      </c>
      <c r="S308" s="386">
        <v>22.000000000000004</v>
      </c>
      <c r="T308" s="386">
        <v>20</v>
      </c>
      <c r="U308" s="386">
        <v>19</v>
      </c>
      <c r="V308" s="386">
        <v>21</v>
      </c>
      <c r="W308" s="386">
        <v>9.0000000000000018</v>
      </c>
      <c r="X308" s="386">
        <v>21</v>
      </c>
      <c r="Y308" s="386">
        <v>16</v>
      </c>
    </row>
    <row r="309" spans="1:25" ht="12.75" customHeight="1" x14ac:dyDescent="0.2">
      <c r="A309" s="386">
        <v>2015</v>
      </c>
      <c r="B309" s="391">
        <v>42308</v>
      </c>
      <c r="C309" s="386">
        <v>32</v>
      </c>
      <c r="D309" s="386">
        <v>27</v>
      </c>
      <c r="E309" s="386">
        <v>35</v>
      </c>
      <c r="F309" s="386">
        <v>28</v>
      </c>
      <c r="G309" s="386">
        <v>20</v>
      </c>
      <c r="H309" s="386">
        <v>31</v>
      </c>
      <c r="I309" s="386">
        <v>35</v>
      </c>
      <c r="J309" s="386">
        <v>32</v>
      </c>
      <c r="K309" s="386">
        <v>31</v>
      </c>
      <c r="L309" s="386">
        <v>25</v>
      </c>
      <c r="M309" s="386">
        <v>31</v>
      </c>
      <c r="N309" s="386">
        <v>29</v>
      </c>
      <c r="O309" s="386">
        <v>26.000000000000004</v>
      </c>
      <c r="P309" s="386">
        <v>24</v>
      </c>
      <c r="Q309" s="386">
        <v>31</v>
      </c>
      <c r="R309" s="386">
        <v>29</v>
      </c>
      <c r="S309" s="386">
        <v>25</v>
      </c>
      <c r="T309" s="386">
        <v>32</v>
      </c>
      <c r="U309" s="386">
        <v>28</v>
      </c>
      <c r="V309" s="386">
        <v>26.000000000000004</v>
      </c>
      <c r="W309" s="386">
        <v>13.000000000000002</v>
      </c>
      <c r="X309" s="386">
        <v>25</v>
      </c>
      <c r="Y309" s="386">
        <v>23</v>
      </c>
    </row>
    <row r="310" spans="1:25" ht="12.75" customHeight="1" x14ac:dyDescent="0.2">
      <c r="A310" s="386">
        <v>2015</v>
      </c>
      <c r="B310" s="391">
        <v>42309</v>
      </c>
      <c r="C310" s="386">
        <v>32</v>
      </c>
      <c r="D310" s="386">
        <v>27</v>
      </c>
      <c r="E310" s="386">
        <v>34</v>
      </c>
      <c r="F310" s="386">
        <v>30</v>
      </c>
      <c r="G310" s="386">
        <v>28</v>
      </c>
      <c r="H310" s="386">
        <v>32</v>
      </c>
      <c r="I310" s="386">
        <v>34</v>
      </c>
      <c r="J310" s="386" t="s">
        <v>78</v>
      </c>
      <c r="K310" s="386">
        <v>33</v>
      </c>
      <c r="L310" s="386">
        <v>28</v>
      </c>
      <c r="M310" s="386">
        <v>32</v>
      </c>
      <c r="N310" s="386">
        <v>30</v>
      </c>
      <c r="O310" s="386">
        <v>31</v>
      </c>
      <c r="P310" s="386">
        <v>27</v>
      </c>
      <c r="Q310" s="386">
        <v>33</v>
      </c>
      <c r="R310" s="386">
        <v>31</v>
      </c>
      <c r="S310" s="386">
        <v>28</v>
      </c>
      <c r="T310" s="386">
        <v>27</v>
      </c>
      <c r="U310" s="386">
        <v>26.000000000000004</v>
      </c>
      <c r="V310" s="386">
        <v>31</v>
      </c>
      <c r="W310" s="386">
        <v>13.000000000000002</v>
      </c>
      <c r="X310" s="386">
        <v>26.000000000000004</v>
      </c>
      <c r="Y310" s="386">
        <v>26.000000000000004</v>
      </c>
    </row>
    <row r="311" spans="1:25" ht="12.75" customHeight="1" x14ac:dyDescent="0.2">
      <c r="A311" s="386">
        <v>2015</v>
      </c>
      <c r="B311" s="391">
        <v>42310</v>
      </c>
      <c r="C311" s="386">
        <v>19</v>
      </c>
      <c r="D311" s="386">
        <v>13.000000000000002</v>
      </c>
      <c r="E311" s="386">
        <v>27</v>
      </c>
      <c r="F311" s="386">
        <v>16</v>
      </c>
      <c r="G311" s="386">
        <v>9.0000000000000018</v>
      </c>
      <c r="H311" s="386">
        <v>20</v>
      </c>
      <c r="I311" s="386">
        <v>17</v>
      </c>
      <c r="J311" s="386" t="s">
        <v>78</v>
      </c>
      <c r="K311" s="386">
        <v>22.000000000000004</v>
      </c>
      <c r="L311" s="386">
        <v>10</v>
      </c>
      <c r="M311" s="386">
        <v>21</v>
      </c>
      <c r="N311" s="386">
        <v>11.000000000000002</v>
      </c>
      <c r="O311" s="386">
        <v>8</v>
      </c>
      <c r="P311" s="386">
        <v>23</v>
      </c>
      <c r="Q311" s="386">
        <v>22.000000000000004</v>
      </c>
      <c r="R311" s="386">
        <v>23</v>
      </c>
      <c r="S311" s="386">
        <v>15.000000000000002</v>
      </c>
      <c r="T311" s="386">
        <v>23</v>
      </c>
      <c r="U311" s="386">
        <v>9.0000000000000018</v>
      </c>
      <c r="V311" s="386">
        <v>15.000000000000002</v>
      </c>
      <c r="W311" s="386">
        <v>6</v>
      </c>
      <c r="X311" s="386">
        <v>20</v>
      </c>
      <c r="Y311" s="386">
        <v>8</v>
      </c>
    </row>
    <row r="312" spans="1:25" ht="12.75" customHeight="1" x14ac:dyDescent="0.2">
      <c r="A312" s="386">
        <v>2015</v>
      </c>
      <c r="B312" s="391">
        <v>42311</v>
      </c>
      <c r="C312" s="386">
        <v>38</v>
      </c>
      <c r="D312" s="386">
        <v>30</v>
      </c>
      <c r="E312" s="386">
        <v>47</v>
      </c>
      <c r="F312" s="386">
        <v>25</v>
      </c>
      <c r="G312" s="386">
        <v>27</v>
      </c>
      <c r="H312" s="386">
        <v>36.000000000000007</v>
      </c>
      <c r="I312" s="386">
        <v>34</v>
      </c>
      <c r="J312" s="386" t="s">
        <v>78</v>
      </c>
      <c r="K312" s="386">
        <v>37.000000000000007</v>
      </c>
      <c r="L312" s="386">
        <v>19</v>
      </c>
      <c r="M312" s="386">
        <v>34</v>
      </c>
      <c r="N312" s="386">
        <v>28</v>
      </c>
      <c r="O312" s="386">
        <v>30</v>
      </c>
      <c r="P312" s="386">
        <v>33</v>
      </c>
      <c r="Q312" s="386">
        <v>35</v>
      </c>
      <c r="R312" s="386">
        <v>39</v>
      </c>
      <c r="S312" s="386">
        <v>29</v>
      </c>
      <c r="T312" s="386">
        <v>38</v>
      </c>
      <c r="U312" s="386">
        <v>22.000000000000004</v>
      </c>
      <c r="V312" s="386">
        <v>34</v>
      </c>
      <c r="W312" s="386">
        <v>10</v>
      </c>
      <c r="X312" s="386">
        <v>29</v>
      </c>
      <c r="Y312" s="386">
        <v>22.000000000000004</v>
      </c>
    </row>
    <row r="313" spans="1:25" ht="12.75" customHeight="1" x14ac:dyDescent="0.2">
      <c r="A313" s="386">
        <v>2015</v>
      </c>
      <c r="B313" s="391">
        <v>42312</v>
      </c>
      <c r="C313" s="386">
        <v>45.000000000000007</v>
      </c>
      <c r="D313" s="386">
        <v>46</v>
      </c>
      <c r="E313" s="386">
        <v>50</v>
      </c>
      <c r="F313" s="386">
        <v>43</v>
      </c>
      <c r="G313" s="386">
        <v>35</v>
      </c>
      <c r="H313" s="386">
        <v>45.000000000000007</v>
      </c>
      <c r="I313" s="386">
        <v>46</v>
      </c>
      <c r="J313" s="386" t="s">
        <v>78</v>
      </c>
      <c r="K313" s="386">
        <v>44.000000000000007</v>
      </c>
      <c r="L313" s="386">
        <v>41</v>
      </c>
      <c r="M313" s="386">
        <v>46</v>
      </c>
      <c r="N313" s="386">
        <v>39</v>
      </c>
      <c r="O313" s="386" t="s">
        <v>78</v>
      </c>
      <c r="P313" s="386">
        <v>39</v>
      </c>
      <c r="Q313" s="386">
        <v>45.000000000000007</v>
      </c>
      <c r="R313" s="386">
        <v>43</v>
      </c>
      <c r="S313" s="386">
        <v>40</v>
      </c>
      <c r="T313" s="386">
        <v>48</v>
      </c>
      <c r="U313" s="386">
        <v>34</v>
      </c>
      <c r="V313" s="386">
        <v>30</v>
      </c>
      <c r="W313" s="386">
        <v>32</v>
      </c>
      <c r="X313" s="386">
        <v>45.000000000000007</v>
      </c>
      <c r="Y313" s="386">
        <v>41</v>
      </c>
    </row>
    <row r="314" spans="1:25" ht="12.75" customHeight="1" x14ac:dyDescent="0.2">
      <c r="A314" s="386">
        <v>2015</v>
      </c>
      <c r="B314" s="391">
        <v>42313</v>
      </c>
      <c r="C314" s="386">
        <v>27</v>
      </c>
      <c r="D314" s="386">
        <v>25</v>
      </c>
      <c r="E314" s="386">
        <v>27</v>
      </c>
      <c r="F314" s="386">
        <v>20</v>
      </c>
      <c r="G314" s="386">
        <v>18.000000000000004</v>
      </c>
      <c r="H314" s="386">
        <v>28</v>
      </c>
      <c r="I314" s="386">
        <v>29</v>
      </c>
      <c r="J314" s="386" t="s">
        <v>78</v>
      </c>
      <c r="K314" s="386">
        <v>39</v>
      </c>
      <c r="L314" s="386">
        <v>13.000000000000002</v>
      </c>
      <c r="M314" s="386">
        <v>32</v>
      </c>
      <c r="N314" s="386">
        <v>29</v>
      </c>
      <c r="O314" s="386" t="s">
        <v>78</v>
      </c>
      <c r="P314" s="386">
        <v>24</v>
      </c>
      <c r="Q314" s="386" t="s">
        <v>78</v>
      </c>
      <c r="R314" s="386">
        <v>24</v>
      </c>
      <c r="S314" s="386">
        <v>15.000000000000002</v>
      </c>
      <c r="T314" s="386">
        <v>30</v>
      </c>
      <c r="U314" s="386">
        <v>23</v>
      </c>
      <c r="V314" s="386">
        <v>20</v>
      </c>
      <c r="W314" s="386">
        <v>11.000000000000002</v>
      </c>
      <c r="X314" s="386">
        <v>19</v>
      </c>
      <c r="Y314" s="386">
        <v>17</v>
      </c>
    </row>
    <row r="315" spans="1:25" ht="12.75" customHeight="1" x14ac:dyDescent="0.2">
      <c r="A315" s="386">
        <v>2015</v>
      </c>
      <c r="B315" s="391">
        <v>42314</v>
      </c>
      <c r="C315" s="386">
        <v>23</v>
      </c>
      <c r="D315" s="386">
        <v>24</v>
      </c>
      <c r="E315" s="386">
        <v>27</v>
      </c>
      <c r="F315" s="386">
        <v>23</v>
      </c>
      <c r="G315" s="386">
        <v>20</v>
      </c>
      <c r="H315" s="386">
        <v>22.000000000000004</v>
      </c>
      <c r="I315" s="386">
        <v>22.000000000000004</v>
      </c>
      <c r="J315" s="386" t="s">
        <v>78</v>
      </c>
      <c r="K315" s="386">
        <v>19</v>
      </c>
      <c r="L315" s="386">
        <v>16</v>
      </c>
      <c r="M315" s="386">
        <v>23</v>
      </c>
      <c r="N315" s="386">
        <v>21</v>
      </c>
      <c r="O315" s="386" t="s">
        <v>78</v>
      </c>
      <c r="P315" s="386">
        <v>20</v>
      </c>
      <c r="Q315" s="386" t="s">
        <v>78</v>
      </c>
      <c r="R315" s="386">
        <v>27</v>
      </c>
      <c r="S315" s="386">
        <v>19</v>
      </c>
      <c r="T315" s="386">
        <v>27</v>
      </c>
      <c r="U315" s="386">
        <v>21</v>
      </c>
      <c r="V315" s="386">
        <v>26.000000000000004</v>
      </c>
      <c r="W315" s="386">
        <v>14</v>
      </c>
      <c r="X315" s="386">
        <v>19</v>
      </c>
      <c r="Y315" s="386">
        <v>17</v>
      </c>
    </row>
    <row r="316" spans="1:25" ht="12.75" customHeight="1" x14ac:dyDescent="0.2">
      <c r="A316" s="386">
        <v>2015</v>
      </c>
      <c r="B316" s="391">
        <v>42315</v>
      </c>
      <c r="C316" s="386">
        <v>21</v>
      </c>
      <c r="D316" s="386">
        <v>22.000000000000004</v>
      </c>
      <c r="E316" s="386">
        <v>30</v>
      </c>
      <c r="F316" s="386">
        <v>27</v>
      </c>
      <c r="G316" s="386">
        <v>24</v>
      </c>
      <c r="H316" s="386">
        <v>22.000000000000004</v>
      </c>
      <c r="I316" s="386">
        <v>25</v>
      </c>
      <c r="J316" s="386" t="s">
        <v>78</v>
      </c>
      <c r="K316" s="386">
        <v>21</v>
      </c>
      <c r="L316" s="386">
        <v>27</v>
      </c>
      <c r="M316" s="386">
        <v>26.000000000000004</v>
      </c>
      <c r="N316" s="386">
        <v>21</v>
      </c>
      <c r="O316" s="386" t="s">
        <v>78</v>
      </c>
      <c r="P316" s="386">
        <v>24</v>
      </c>
      <c r="Q316" s="386" t="s">
        <v>78</v>
      </c>
      <c r="R316" s="386">
        <v>29</v>
      </c>
      <c r="S316" s="386">
        <v>24</v>
      </c>
      <c r="T316" s="386">
        <v>26.000000000000004</v>
      </c>
      <c r="U316" s="386">
        <v>27</v>
      </c>
      <c r="V316" s="386">
        <v>25</v>
      </c>
      <c r="W316" s="386">
        <v>23</v>
      </c>
      <c r="X316" s="386">
        <v>24</v>
      </c>
      <c r="Y316" s="386">
        <v>23</v>
      </c>
    </row>
    <row r="317" spans="1:25" ht="12.75" customHeight="1" x14ac:dyDescent="0.2">
      <c r="A317" s="386">
        <v>2015</v>
      </c>
      <c r="B317" s="391">
        <v>42316</v>
      </c>
      <c r="C317" s="386">
        <v>34</v>
      </c>
      <c r="D317" s="386">
        <v>31</v>
      </c>
      <c r="E317" s="386">
        <v>38</v>
      </c>
      <c r="F317" s="386">
        <v>35</v>
      </c>
      <c r="G317" s="386">
        <v>33</v>
      </c>
      <c r="H317" s="386">
        <v>33</v>
      </c>
      <c r="I317" s="386">
        <v>34</v>
      </c>
      <c r="J317" s="386" t="s">
        <v>78</v>
      </c>
      <c r="K317" s="386">
        <v>34</v>
      </c>
      <c r="L317" s="386">
        <v>33</v>
      </c>
      <c r="M317" s="386">
        <v>34</v>
      </c>
      <c r="N317" s="386">
        <v>30</v>
      </c>
      <c r="O317" s="386" t="s">
        <v>78</v>
      </c>
      <c r="P317" s="386">
        <v>31</v>
      </c>
      <c r="Q317" s="386" t="s">
        <v>78</v>
      </c>
      <c r="R317" s="386">
        <v>32</v>
      </c>
      <c r="S317" s="386">
        <v>31</v>
      </c>
      <c r="T317" s="386">
        <v>34</v>
      </c>
      <c r="U317" s="386">
        <v>34</v>
      </c>
      <c r="V317" s="386">
        <v>32</v>
      </c>
      <c r="W317" s="386">
        <v>27</v>
      </c>
      <c r="X317" s="386">
        <v>33</v>
      </c>
      <c r="Y317" s="386">
        <v>31</v>
      </c>
    </row>
    <row r="318" spans="1:25" ht="12.75" customHeight="1" x14ac:dyDescent="0.2">
      <c r="A318" s="386">
        <v>2015</v>
      </c>
      <c r="B318" s="391">
        <v>42317</v>
      </c>
      <c r="C318" s="386">
        <v>35</v>
      </c>
      <c r="D318" s="386">
        <v>30</v>
      </c>
      <c r="E318" s="386">
        <v>30</v>
      </c>
      <c r="F318" s="386">
        <v>24</v>
      </c>
      <c r="G318" s="386">
        <v>19</v>
      </c>
      <c r="H318" s="386">
        <v>33</v>
      </c>
      <c r="I318" s="386">
        <v>39</v>
      </c>
      <c r="J318" s="386" t="s">
        <v>78</v>
      </c>
      <c r="K318" s="386">
        <v>36.000000000000007</v>
      </c>
      <c r="L318" s="386">
        <v>20</v>
      </c>
      <c r="M318" s="386">
        <v>33</v>
      </c>
      <c r="N318" s="386">
        <v>28</v>
      </c>
      <c r="O318" s="386" t="s">
        <v>78</v>
      </c>
      <c r="P318" s="386">
        <v>26.000000000000004</v>
      </c>
      <c r="Q318" s="386" t="s">
        <v>78</v>
      </c>
      <c r="R318" s="386">
        <v>31</v>
      </c>
      <c r="S318" s="386">
        <v>24</v>
      </c>
      <c r="T318" s="386">
        <v>27</v>
      </c>
      <c r="U318" s="386">
        <v>27</v>
      </c>
      <c r="V318" s="386">
        <v>17</v>
      </c>
      <c r="W318" s="386">
        <v>20</v>
      </c>
      <c r="X318" s="386">
        <v>26.000000000000004</v>
      </c>
      <c r="Y318" s="386">
        <v>22.000000000000004</v>
      </c>
    </row>
    <row r="319" spans="1:25" ht="12.75" customHeight="1" x14ac:dyDescent="0.2">
      <c r="A319" s="386">
        <v>2015</v>
      </c>
      <c r="B319" s="391">
        <v>42318</v>
      </c>
      <c r="C319" s="386">
        <v>29</v>
      </c>
      <c r="D319" s="386">
        <v>27</v>
      </c>
      <c r="E319" s="386">
        <v>32</v>
      </c>
      <c r="F319" s="386" t="s">
        <v>78</v>
      </c>
      <c r="G319" s="386">
        <v>24</v>
      </c>
      <c r="H319" s="386">
        <v>35</v>
      </c>
      <c r="I319" s="386">
        <v>39</v>
      </c>
      <c r="J319" s="386" t="s">
        <v>78</v>
      </c>
      <c r="K319" s="386">
        <v>40</v>
      </c>
      <c r="L319" s="386">
        <v>29</v>
      </c>
      <c r="M319" s="386" t="s">
        <v>78</v>
      </c>
      <c r="N319" s="386">
        <v>35</v>
      </c>
      <c r="O319" s="386" t="s">
        <v>78</v>
      </c>
      <c r="P319" s="386">
        <v>32</v>
      </c>
      <c r="Q319" s="386" t="s">
        <v>78</v>
      </c>
      <c r="R319" s="386">
        <v>32</v>
      </c>
      <c r="S319" s="386">
        <v>32</v>
      </c>
      <c r="T319" s="386">
        <v>31</v>
      </c>
      <c r="U319" s="386">
        <v>24</v>
      </c>
      <c r="V319" s="386">
        <v>30</v>
      </c>
      <c r="W319" s="386">
        <v>27</v>
      </c>
      <c r="X319" s="386">
        <v>34</v>
      </c>
      <c r="Y319" s="386">
        <v>29</v>
      </c>
    </row>
    <row r="320" spans="1:25" ht="12.75" customHeight="1" x14ac:dyDescent="0.2">
      <c r="A320" s="386">
        <v>2015</v>
      </c>
      <c r="B320" s="391">
        <v>42319</v>
      </c>
      <c r="C320" s="386">
        <v>12</v>
      </c>
      <c r="D320" s="386">
        <v>18.000000000000004</v>
      </c>
      <c r="E320" s="386">
        <v>21</v>
      </c>
      <c r="F320" s="386" t="s">
        <v>78</v>
      </c>
      <c r="G320" s="386">
        <v>12</v>
      </c>
      <c r="H320" s="386">
        <v>18.000000000000004</v>
      </c>
      <c r="I320" s="386">
        <v>19</v>
      </c>
      <c r="J320" s="386" t="s">
        <v>78</v>
      </c>
      <c r="K320" s="386">
        <v>28</v>
      </c>
      <c r="L320" s="386">
        <v>25</v>
      </c>
      <c r="M320" s="386" t="s">
        <v>78</v>
      </c>
      <c r="N320" s="386">
        <v>14</v>
      </c>
      <c r="O320" s="386" t="s">
        <v>78</v>
      </c>
      <c r="P320" s="386">
        <v>30</v>
      </c>
      <c r="Q320" s="386" t="s">
        <v>78</v>
      </c>
      <c r="R320" s="386">
        <v>32</v>
      </c>
      <c r="S320" s="386">
        <v>28</v>
      </c>
      <c r="T320" s="386">
        <v>20</v>
      </c>
      <c r="U320" s="386">
        <v>22.000000000000004</v>
      </c>
      <c r="V320" s="386">
        <v>26.000000000000004</v>
      </c>
      <c r="W320" s="386">
        <v>22.000000000000004</v>
      </c>
      <c r="X320" s="386">
        <v>29</v>
      </c>
      <c r="Y320" s="386">
        <v>20</v>
      </c>
    </row>
    <row r="321" spans="1:25" ht="12.75" customHeight="1" x14ac:dyDescent="0.2">
      <c r="A321" s="386">
        <v>2015</v>
      </c>
      <c r="B321" s="391">
        <v>42320</v>
      </c>
      <c r="C321" s="386">
        <v>21</v>
      </c>
      <c r="D321" s="386">
        <v>24</v>
      </c>
      <c r="E321" s="386">
        <v>31</v>
      </c>
      <c r="F321" s="386" t="s">
        <v>78</v>
      </c>
      <c r="G321" s="386">
        <v>21</v>
      </c>
      <c r="H321" s="386">
        <v>32</v>
      </c>
      <c r="I321" s="386">
        <v>36.000000000000007</v>
      </c>
      <c r="J321" s="386" t="s">
        <v>78</v>
      </c>
      <c r="K321" s="386">
        <v>35</v>
      </c>
      <c r="L321" s="386">
        <v>21</v>
      </c>
      <c r="M321" s="386" t="s">
        <v>78</v>
      </c>
      <c r="N321" s="386">
        <v>26.000000000000004</v>
      </c>
      <c r="O321" s="386" t="s">
        <v>78</v>
      </c>
      <c r="P321" s="386">
        <v>26.000000000000004</v>
      </c>
      <c r="Q321" s="386" t="s">
        <v>78</v>
      </c>
      <c r="R321" s="386">
        <v>27</v>
      </c>
      <c r="S321" s="386">
        <v>24</v>
      </c>
      <c r="T321" s="386">
        <v>28</v>
      </c>
      <c r="U321" s="386">
        <v>25</v>
      </c>
      <c r="V321" s="386">
        <v>26.000000000000004</v>
      </c>
      <c r="W321" s="386">
        <v>21</v>
      </c>
      <c r="X321" s="386">
        <v>25</v>
      </c>
      <c r="Y321" s="386">
        <v>20</v>
      </c>
    </row>
    <row r="322" spans="1:25" ht="12.75" customHeight="1" x14ac:dyDescent="0.2">
      <c r="A322" s="386">
        <v>2015</v>
      </c>
      <c r="B322" s="391">
        <v>42321</v>
      </c>
      <c r="C322" s="386">
        <v>22.000000000000004</v>
      </c>
      <c r="D322" s="386">
        <v>32</v>
      </c>
      <c r="E322" s="386">
        <v>37.000000000000007</v>
      </c>
      <c r="F322" s="386" t="s">
        <v>78</v>
      </c>
      <c r="G322" s="386">
        <v>31</v>
      </c>
      <c r="H322" s="386">
        <v>38</v>
      </c>
      <c r="I322" s="386">
        <v>38</v>
      </c>
      <c r="J322" s="386" t="s">
        <v>78</v>
      </c>
      <c r="K322" s="386">
        <v>36.000000000000007</v>
      </c>
      <c r="L322" s="386">
        <v>28</v>
      </c>
      <c r="M322" s="386" t="s">
        <v>78</v>
      </c>
      <c r="N322" s="386">
        <v>31</v>
      </c>
      <c r="O322" s="386" t="s">
        <v>78</v>
      </c>
      <c r="P322" s="386">
        <v>30</v>
      </c>
      <c r="Q322" s="386" t="s">
        <v>78</v>
      </c>
      <c r="R322" s="386">
        <v>31</v>
      </c>
      <c r="S322" s="386">
        <v>29</v>
      </c>
      <c r="T322" s="386">
        <v>33</v>
      </c>
      <c r="U322" s="386">
        <v>32</v>
      </c>
      <c r="V322" s="386">
        <v>30</v>
      </c>
      <c r="W322" s="386">
        <v>26.000000000000004</v>
      </c>
      <c r="X322" s="386">
        <v>31</v>
      </c>
      <c r="Y322" s="386">
        <v>25</v>
      </c>
    </row>
    <row r="323" spans="1:25" ht="12.75" customHeight="1" x14ac:dyDescent="0.2">
      <c r="A323" s="386">
        <v>2015</v>
      </c>
      <c r="B323" s="391">
        <v>42322</v>
      </c>
      <c r="C323" s="386">
        <v>18.000000000000004</v>
      </c>
      <c r="D323" s="386">
        <v>30</v>
      </c>
      <c r="E323" s="386">
        <v>38</v>
      </c>
      <c r="F323" s="386" t="s">
        <v>78</v>
      </c>
      <c r="G323" s="386">
        <v>32</v>
      </c>
      <c r="H323" s="386">
        <v>30</v>
      </c>
      <c r="I323" s="386">
        <v>32</v>
      </c>
      <c r="J323" s="386" t="s">
        <v>78</v>
      </c>
      <c r="K323" s="386">
        <v>34</v>
      </c>
      <c r="L323" s="386">
        <v>35</v>
      </c>
      <c r="M323" s="386" t="s">
        <v>78</v>
      </c>
      <c r="N323" s="386">
        <v>32</v>
      </c>
      <c r="O323" s="386" t="s">
        <v>78</v>
      </c>
      <c r="P323" s="386">
        <v>34</v>
      </c>
      <c r="Q323" s="386" t="s">
        <v>78</v>
      </c>
      <c r="R323" s="386">
        <v>35</v>
      </c>
      <c r="S323" s="386">
        <v>33</v>
      </c>
      <c r="T323" s="386">
        <v>34</v>
      </c>
      <c r="U323" s="386">
        <v>36.000000000000007</v>
      </c>
      <c r="V323" s="386">
        <v>32</v>
      </c>
      <c r="W323" s="386">
        <v>30</v>
      </c>
      <c r="X323" s="386">
        <v>34</v>
      </c>
      <c r="Y323" s="386">
        <v>31</v>
      </c>
    </row>
    <row r="324" spans="1:25" ht="12.75" customHeight="1" x14ac:dyDescent="0.2">
      <c r="A324" s="386">
        <v>2015</v>
      </c>
      <c r="B324" s="391">
        <v>42323</v>
      </c>
      <c r="C324" s="386">
        <v>23</v>
      </c>
      <c r="D324" s="386">
        <v>33</v>
      </c>
      <c r="E324" s="386">
        <v>39</v>
      </c>
      <c r="F324" s="386" t="s">
        <v>78</v>
      </c>
      <c r="G324" s="386">
        <v>30</v>
      </c>
      <c r="H324" s="386">
        <v>35</v>
      </c>
      <c r="I324" s="386">
        <v>37.000000000000007</v>
      </c>
      <c r="J324" s="386" t="s">
        <v>78</v>
      </c>
      <c r="K324" s="386">
        <v>38</v>
      </c>
      <c r="L324" s="386">
        <v>27</v>
      </c>
      <c r="M324" s="386" t="s">
        <v>78</v>
      </c>
      <c r="N324" s="386">
        <v>34</v>
      </c>
      <c r="O324" s="386" t="s">
        <v>78</v>
      </c>
      <c r="P324" s="386">
        <v>33</v>
      </c>
      <c r="Q324" s="386" t="s">
        <v>78</v>
      </c>
      <c r="R324" s="386">
        <v>37.000000000000007</v>
      </c>
      <c r="S324" s="386">
        <v>28</v>
      </c>
      <c r="T324" s="386">
        <v>40</v>
      </c>
      <c r="U324" s="386">
        <v>31</v>
      </c>
      <c r="V324" s="386">
        <v>33</v>
      </c>
      <c r="W324" s="386">
        <v>24</v>
      </c>
      <c r="X324" s="386">
        <v>31</v>
      </c>
      <c r="Y324" s="386">
        <v>25</v>
      </c>
    </row>
    <row r="325" spans="1:25" ht="12.75" customHeight="1" x14ac:dyDescent="0.2">
      <c r="A325" s="386">
        <v>2015</v>
      </c>
      <c r="B325" s="391">
        <v>42324</v>
      </c>
      <c r="C325" s="386">
        <v>25</v>
      </c>
      <c r="D325" s="386">
        <v>37.000000000000007</v>
      </c>
      <c r="E325" s="386">
        <v>47</v>
      </c>
      <c r="F325" s="386" t="s">
        <v>78</v>
      </c>
      <c r="G325" s="386">
        <v>37.000000000000007</v>
      </c>
      <c r="H325" s="386">
        <v>43</v>
      </c>
      <c r="I325" s="386">
        <v>41</v>
      </c>
      <c r="J325" s="386" t="s">
        <v>78</v>
      </c>
      <c r="K325" s="386">
        <v>43</v>
      </c>
      <c r="L325" s="386">
        <v>29</v>
      </c>
      <c r="M325" s="386" t="s">
        <v>78</v>
      </c>
      <c r="N325" s="386">
        <v>33</v>
      </c>
      <c r="O325" s="386" t="s">
        <v>78</v>
      </c>
      <c r="P325" s="386">
        <v>39</v>
      </c>
      <c r="Q325" s="386" t="s">
        <v>78</v>
      </c>
      <c r="R325" s="386">
        <v>43</v>
      </c>
      <c r="S325" s="386">
        <v>37.000000000000007</v>
      </c>
      <c r="T325" s="386">
        <v>41</v>
      </c>
      <c r="U325" s="386">
        <v>36.000000000000007</v>
      </c>
      <c r="V325" s="386">
        <v>38</v>
      </c>
      <c r="W325" s="386">
        <v>27</v>
      </c>
      <c r="X325" s="386">
        <v>39</v>
      </c>
      <c r="Y325" s="386">
        <v>29</v>
      </c>
    </row>
    <row r="326" spans="1:25" ht="12.75" customHeight="1" x14ac:dyDescent="0.2">
      <c r="A326" s="386">
        <v>2015</v>
      </c>
      <c r="B326" s="391">
        <v>42325</v>
      </c>
      <c r="C326" s="386">
        <v>20</v>
      </c>
      <c r="D326" s="386">
        <v>31</v>
      </c>
      <c r="E326" s="386">
        <v>32</v>
      </c>
      <c r="F326" s="386" t="s">
        <v>78</v>
      </c>
      <c r="G326" s="386">
        <v>27</v>
      </c>
      <c r="H326" s="386">
        <v>34</v>
      </c>
      <c r="I326" s="386">
        <v>36.000000000000007</v>
      </c>
      <c r="J326" s="386" t="s">
        <v>78</v>
      </c>
      <c r="K326" s="386">
        <v>34</v>
      </c>
      <c r="L326" s="386">
        <v>27</v>
      </c>
      <c r="M326" s="386" t="s">
        <v>78</v>
      </c>
      <c r="N326" s="386">
        <v>30</v>
      </c>
      <c r="O326" s="386" t="s">
        <v>78</v>
      </c>
      <c r="P326" s="386">
        <v>27</v>
      </c>
      <c r="Q326" s="386" t="s">
        <v>78</v>
      </c>
      <c r="R326" s="386">
        <v>29</v>
      </c>
      <c r="S326" s="386">
        <v>28</v>
      </c>
      <c r="T326" s="386">
        <v>29</v>
      </c>
      <c r="U326" s="386">
        <v>31</v>
      </c>
      <c r="V326" s="386">
        <v>24</v>
      </c>
      <c r="W326" s="386">
        <v>25</v>
      </c>
      <c r="X326" s="386">
        <v>29</v>
      </c>
      <c r="Y326" s="386">
        <v>25</v>
      </c>
    </row>
    <row r="327" spans="1:25" ht="12.75" customHeight="1" x14ac:dyDescent="0.2">
      <c r="A327" s="386">
        <v>2015</v>
      </c>
      <c r="B327" s="391">
        <v>42326</v>
      </c>
      <c r="C327" s="386">
        <v>35</v>
      </c>
      <c r="D327" s="386">
        <v>31</v>
      </c>
      <c r="E327" s="386">
        <v>31</v>
      </c>
      <c r="F327" s="386" t="s">
        <v>78</v>
      </c>
      <c r="G327" s="386">
        <v>28</v>
      </c>
      <c r="H327" s="386">
        <v>37.000000000000007</v>
      </c>
      <c r="I327" s="386">
        <v>40</v>
      </c>
      <c r="J327" s="386" t="s">
        <v>78</v>
      </c>
      <c r="K327" s="386">
        <v>35</v>
      </c>
      <c r="L327" s="386">
        <v>29</v>
      </c>
      <c r="M327" s="386" t="s">
        <v>78</v>
      </c>
      <c r="N327" s="386">
        <v>32</v>
      </c>
      <c r="O327" s="386" t="s">
        <v>78</v>
      </c>
      <c r="P327" s="386">
        <v>30</v>
      </c>
      <c r="Q327" s="386" t="s">
        <v>78</v>
      </c>
      <c r="R327" s="386">
        <v>32</v>
      </c>
      <c r="S327" s="386">
        <v>29</v>
      </c>
      <c r="T327" s="386">
        <v>31</v>
      </c>
      <c r="U327" s="386">
        <v>30</v>
      </c>
      <c r="V327" s="386">
        <v>25</v>
      </c>
      <c r="W327" s="386">
        <v>25</v>
      </c>
      <c r="X327" s="386">
        <v>31</v>
      </c>
      <c r="Y327" s="386">
        <v>17</v>
      </c>
    </row>
    <row r="328" spans="1:25" ht="12.75" customHeight="1" x14ac:dyDescent="0.2">
      <c r="A328" s="386">
        <v>2015</v>
      </c>
      <c r="B328" s="391">
        <v>42327</v>
      </c>
      <c r="C328" s="386">
        <v>35</v>
      </c>
      <c r="D328" s="386">
        <v>30</v>
      </c>
      <c r="E328" s="386">
        <v>32</v>
      </c>
      <c r="F328" s="386" t="s">
        <v>78</v>
      </c>
      <c r="G328" s="386">
        <v>31</v>
      </c>
      <c r="H328" s="386">
        <v>35</v>
      </c>
      <c r="I328" s="386">
        <v>40</v>
      </c>
      <c r="J328" s="386" t="s">
        <v>78</v>
      </c>
      <c r="K328" s="386">
        <v>38</v>
      </c>
      <c r="L328" s="386">
        <v>30</v>
      </c>
      <c r="M328" s="386" t="s">
        <v>78</v>
      </c>
      <c r="N328" s="386">
        <v>36.000000000000007</v>
      </c>
      <c r="O328" s="386" t="s">
        <v>78</v>
      </c>
      <c r="P328" s="386">
        <v>32</v>
      </c>
      <c r="Q328" s="386" t="s">
        <v>78</v>
      </c>
      <c r="R328" s="386">
        <v>33</v>
      </c>
      <c r="S328" s="386">
        <v>33</v>
      </c>
      <c r="T328" s="386">
        <v>33</v>
      </c>
      <c r="U328" s="386">
        <v>36.000000000000007</v>
      </c>
      <c r="V328" s="386">
        <v>28</v>
      </c>
      <c r="W328" s="386">
        <v>22.000000000000004</v>
      </c>
      <c r="X328" s="386">
        <v>32</v>
      </c>
      <c r="Y328" s="386" t="s">
        <v>78</v>
      </c>
    </row>
    <row r="329" spans="1:25" ht="12.75" customHeight="1" x14ac:dyDescent="0.2">
      <c r="A329" s="386">
        <v>2015</v>
      </c>
      <c r="B329" s="391">
        <v>42328</v>
      </c>
      <c r="C329" s="386">
        <v>33</v>
      </c>
      <c r="D329" s="386">
        <v>31</v>
      </c>
      <c r="E329" s="386">
        <v>39</v>
      </c>
      <c r="F329" s="386">
        <v>36.000000000000007</v>
      </c>
      <c r="G329" s="386">
        <v>29</v>
      </c>
      <c r="H329" s="386">
        <v>34</v>
      </c>
      <c r="I329" s="386">
        <v>36.000000000000007</v>
      </c>
      <c r="J329" s="386" t="s">
        <v>78</v>
      </c>
      <c r="K329" s="386">
        <v>34</v>
      </c>
      <c r="L329" s="386">
        <v>29</v>
      </c>
      <c r="M329" s="386" t="s">
        <v>78</v>
      </c>
      <c r="N329" s="386">
        <v>29</v>
      </c>
      <c r="O329" s="386" t="s">
        <v>78</v>
      </c>
      <c r="P329" s="386">
        <v>33</v>
      </c>
      <c r="Q329" s="386" t="s">
        <v>78</v>
      </c>
      <c r="R329" s="386">
        <v>35</v>
      </c>
      <c r="S329" s="386">
        <v>32</v>
      </c>
      <c r="T329" s="386">
        <v>34</v>
      </c>
      <c r="U329" s="386">
        <v>34</v>
      </c>
      <c r="V329" s="386">
        <v>32</v>
      </c>
      <c r="W329" s="386">
        <v>27</v>
      </c>
      <c r="X329" s="386">
        <v>33</v>
      </c>
      <c r="Y329" s="386" t="s">
        <v>78</v>
      </c>
    </row>
    <row r="330" spans="1:25" ht="12.75" customHeight="1" x14ac:dyDescent="0.2">
      <c r="A330" s="386">
        <v>2015</v>
      </c>
      <c r="B330" s="391">
        <v>42329</v>
      </c>
      <c r="C330" s="386">
        <v>38</v>
      </c>
      <c r="D330" s="386">
        <v>32</v>
      </c>
      <c r="E330" s="386">
        <v>36.000000000000007</v>
      </c>
      <c r="F330" s="386">
        <v>33</v>
      </c>
      <c r="G330" s="386">
        <v>32</v>
      </c>
      <c r="H330" s="386">
        <v>37.000000000000007</v>
      </c>
      <c r="I330" s="386">
        <v>40</v>
      </c>
      <c r="J330" s="386" t="s">
        <v>78</v>
      </c>
      <c r="K330" s="386">
        <v>39</v>
      </c>
      <c r="L330" s="386">
        <v>32</v>
      </c>
      <c r="M330" s="386" t="s">
        <v>78</v>
      </c>
      <c r="N330" s="386">
        <v>33</v>
      </c>
      <c r="O330" s="386" t="s">
        <v>78</v>
      </c>
      <c r="P330" s="386">
        <v>30</v>
      </c>
      <c r="Q330" s="386" t="s">
        <v>78</v>
      </c>
      <c r="R330" s="386">
        <v>33</v>
      </c>
      <c r="S330" s="386">
        <v>32</v>
      </c>
      <c r="T330" s="386">
        <v>32</v>
      </c>
      <c r="U330" s="386">
        <v>36.000000000000007</v>
      </c>
      <c r="V330" s="386">
        <v>28</v>
      </c>
      <c r="W330" s="386">
        <v>27</v>
      </c>
      <c r="X330" s="386">
        <v>33</v>
      </c>
      <c r="Y330" s="386" t="s">
        <v>78</v>
      </c>
    </row>
    <row r="331" spans="1:25" ht="12.75" customHeight="1" x14ac:dyDescent="0.2">
      <c r="A331" s="386">
        <v>2015</v>
      </c>
      <c r="B331" s="391">
        <v>42330</v>
      </c>
      <c r="C331" s="386">
        <v>31</v>
      </c>
      <c r="D331" s="386">
        <v>29</v>
      </c>
      <c r="E331" s="386">
        <v>35</v>
      </c>
      <c r="F331" s="386">
        <v>32</v>
      </c>
      <c r="G331" s="386">
        <v>28</v>
      </c>
      <c r="H331" s="386">
        <v>30</v>
      </c>
      <c r="I331" s="386">
        <v>32</v>
      </c>
      <c r="J331" s="386" t="s">
        <v>78</v>
      </c>
      <c r="K331" s="386">
        <v>30</v>
      </c>
      <c r="L331" s="386">
        <v>31</v>
      </c>
      <c r="M331" s="386" t="s">
        <v>78</v>
      </c>
      <c r="N331" s="386">
        <v>28</v>
      </c>
      <c r="O331" s="386" t="s">
        <v>78</v>
      </c>
      <c r="P331" s="386">
        <v>31</v>
      </c>
      <c r="Q331" s="386" t="s">
        <v>78</v>
      </c>
      <c r="R331" s="386">
        <v>32</v>
      </c>
      <c r="S331" s="386">
        <v>29</v>
      </c>
      <c r="T331" s="386">
        <v>32</v>
      </c>
      <c r="U331" s="386">
        <v>32</v>
      </c>
      <c r="V331" s="386">
        <v>31</v>
      </c>
      <c r="W331" s="386">
        <v>28</v>
      </c>
      <c r="X331" s="386">
        <v>31</v>
      </c>
      <c r="Y331" s="386" t="s">
        <v>78</v>
      </c>
    </row>
    <row r="332" spans="1:25" ht="12.75" customHeight="1" x14ac:dyDescent="0.2">
      <c r="A332" s="386">
        <v>2015</v>
      </c>
      <c r="B332" s="391">
        <v>42331</v>
      </c>
      <c r="C332" s="386">
        <v>34</v>
      </c>
      <c r="D332" s="386">
        <v>32</v>
      </c>
      <c r="E332" s="386">
        <v>38</v>
      </c>
      <c r="F332" s="386">
        <v>34</v>
      </c>
      <c r="G332" s="386">
        <v>29</v>
      </c>
      <c r="H332" s="386">
        <v>35</v>
      </c>
      <c r="I332" s="386">
        <v>33</v>
      </c>
      <c r="J332" s="386" t="s">
        <v>78</v>
      </c>
      <c r="K332" s="386">
        <v>32</v>
      </c>
      <c r="L332" s="386">
        <v>30</v>
      </c>
      <c r="M332" s="386" t="s">
        <v>78</v>
      </c>
      <c r="N332" s="386">
        <v>28</v>
      </c>
      <c r="O332" s="386" t="s">
        <v>78</v>
      </c>
      <c r="P332" s="386">
        <v>29</v>
      </c>
      <c r="Q332" s="386" t="s">
        <v>78</v>
      </c>
      <c r="R332" s="386">
        <v>33</v>
      </c>
      <c r="S332" s="386">
        <v>30</v>
      </c>
      <c r="T332" s="386">
        <v>34</v>
      </c>
      <c r="U332" s="386">
        <v>32</v>
      </c>
      <c r="V332" s="386">
        <v>32</v>
      </c>
      <c r="W332" s="386">
        <v>26.000000000000004</v>
      </c>
      <c r="X332" s="386">
        <v>32</v>
      </c>
      <c r="Y332" s="386" t="s">
        <v>78</v>
      </c>
    </row>
    <row r="333" spans="1:25" ht="12.75" customHeight="1" x14ac:dyDescent="0.2">
      <c r="A333" s="386">
        <v>2015</v>
      </c>
      <c r="B333" s="391">
        <v>42332</v>
      </c>
      <c r="C333" s="386">
        <v>31</v>
      </c>
      <c r="D333" s="386">
        <v>26.000000000000004</v>
      </c>
      <c r="E333" s="386">
        <v>32</v>
      </c>
      <c r="F333" s="386">
        <v>28</v>
      </c>
      <c r="G333" s="386">
        <v>24</v>
      </c>
      <c r="H333" s="386">
        <v>30</v>
      </c>
      <c r="I333" s="386">
        <v>35</v>
      </c>
      <c r="J333" s="386" t="s">
        <v>78</v>
      </c>
      <c r="K333" s="386">
        <v>32</v>
      </c>
      <c r="L333" s="386">
        <v>22.000000000000004</v>
      </c>
      <c r="M333" s="386" t="s">
        <v>78</v>
      </c>
      <c r="N333" s="386">
        <v>25</v>
      </c>
      <c r="O333" s="386" t="s">
        <v>78</v>
      </c>
      <c r="P333" s="386">
        <v>22.000000000000004</v>
      </c>
      <c r="Q333" s="386" t="s">
        <v>78</v>
      </c>
      <c r="R333" s="386">
        <v>28</v>
      </c>
      <c r="S333" s="386">
        <v>22.000000000000004</v>
      </c>
      <c r="T333" s="386">
        <v>28</v>
      </c>
      <c r="U333" s="386">
        <v>26.000000000000004</v>
      </c>
      <c r="V333" s="386">
        <v>25</v>
      </c>
      <c r="W333" s="386">
        <v>19</v>
      </c>
      <c r="X333" s="386">
        <v>25</v>
      </c>
      <c r="Y333" s="386" t="s">
        <v>78</v>
      </c>
    </row>
    <row r="334" spans="1:25" ht="12.75" customHeight="1" x14ac:dyDescent="0.2">
      <c r="A334" s="386">
        <v>2015</v>
      </c>
      <c r="B334" s="391">
        <v>42333</v>
      </c>
      <c r="C334" s="386">
        <v>35</v>
      </c>
      <c r="D334" s="386">
        <v>30</v>
      </c>
      <c r="E334" s="386">
        <v>33</v>
      </c>
      <c r="F334" s="386">
        <v>26.000000000000004</v>
      </c>
      <c r="G334" s="386">
        <v>29</v>
      </c>
      <c r="H334" s="386">
        <v>37.000000000000007</v>
      </c>
      <c r="I334" s="386">
        <v>38</v>
      </c>
      <c r="J334" s="386" t="s">
        <v>78</v>
      </c>
      <c r="K334" s="386">
        <v>33</v>
      </c>
      <c r="L334" s="386">
        <v>26.000000000000004</v>
      </c>
      <c r="M334" s="386" t="s">
        <v>78</v>
      </c>
      <c r="N334" s="386">
        <v>29</v>
      </c>
      <c r="O334" s="386" t="s">
        <v>78</v>
      </c>
      <c r="P334" s="386">
        <v>25</v>
      </c>
      <c r="Q334" s="386" t="s">
        <v>78</v>
      </c>
      <c r="R334" s="386">
        <v>29</v>
      </c>
      <c r="S334" s="386">
        <v>24</v>
      </c>
      <c r="T334" s="386">
        <v>30</v>
      </c>
      <c r="U334" s="386">
        <v>29</v>
      </c>
      <c r="V334" s="386">
        <v>17</v>
      </c>
      <c r="W334" s="386">
        <v>22.000000000000004</v>
      </c>
      <c r="X334" s="386">
        <v>27</v>
      </c>
      <c r="Y334" s="386">
        <v>21</v>
      </c>
    </row>
    <row r="335" spans="1:25" ht="12.75" customHeight="1" x14ac:dyDescent="0.2">
      <c r="A335" s="386">
        <v>2015</v>
      </c>
      <c r="B335" s="391">
        <v>42334</v>
      </c>
      <c r="C335" s="386">
        <v>38</v>
      </c>
      <c r="D335" s="386">
        <v>33</v>
      </c>
      <c r="E335" s="386">
        <v>40</v>
      </c>
      <c r="F335" s="386">
        <v>37.000000000000007</v>
      </c>
      <c r="G335" s="386">
        <v>33</v>
      </c>
      <c r="H335" s="386">
        <v>39</v>
      </c>
      <c r="I335" s="386">
        <v>38</v>
      </c>
      <c r="J335" s="386" t="s">
        <v>78</v>
      </c>
      <c r="K335" s="386">
        <v>39</v>
      </c>
      <c r="L335" s="386">
        <v>28</v>
      </c>
      <c r="M335" s="386" t="s">
        <v>78</v>
      </c>
      <c r="N335" s="386">
        <v>38</v>
      </c>
      <c r="O335" s="386" t="s">
        <v>78</v>
      </c>
      <c r="P335" s="386">
        <v>29</v>
      </c>
      <c r="Q335" s="386" t="s">
        <v>78</v>
      </c>
      <c r="R335" s="386">
        <v>38</v>
      </c>
      <c r="S335" s="386">
        <v>29</v>
      </c>
      <c r="T335" s="386">
        <v>38</v>
      </c>
      <c r="U335" s="386">
        <v>29</v>
      </c>
      <c r="V335" s="386">
        <v>32</v>
      </c>
      <c r="W335" s="386">
        <v>22.000000000000004</v>
      </c>
      <c r="X335" s="386">
        <v>32</v>
      </c>
      <c r="Y335" s="386">
        <v>28</v>
      </c>
    </row>
    <row r="336" spans="1:25" ht="12.75" customHeight="1" x14ac:dyDescent="0.2">
      <c r="A336" s="386">
        <v>2015</v>
      </c>
      <c r="B336" s="391">
        <v>42335</v>
      </c>
      <c r="C336" s="386">
        <v>35</v>
      </c>
      <c r="D336" s="386">
        <v>29</v>
      </c>
      <c r="E336" s="386">
        <v>37.000000000000007</v>
      </c>
      <c r="F336" s="386">
        <v>26.000000000000004</v>
      </c>
      <c r="G336" s="386">
        <v>27</v>
      </c>
      <c r="H336" s="386">
        <v>34</v>
      </c>
      <c r="I336" s="386">
        <v>27</v>
      </c>
      <c r="J336" s="386" t="s">
        <v>78</v>
      </c>
      <c r="K336" s="386">
        <v>36.000000000000007</v>
      </c>
      <c r="L336" s="386">
        <v>26.000000000000004</v>
      </c>
      <c r="M336" s="386" t="s">
        <v>78</v>
      </c>
      <c r="N336" s="386">
        <v>30</v>
      </c>
      <c r="O336" s="386" t="s">
        <v>78</v>
      </c>
      <c r="P336" s="386">
        <v>22.000000000000004</v>
      </c>
      <c r="Q336" s="386" t="s">
        <v>78</v>
      </c>
      <c r="R336" s="386">
        <v>30</v>
      </c>
      <c r="S336" s="386">
        <v>26.000000000000004</v>
      </c>
      <c r="T336" s="386">
        <v>35</v>
      </c>
      <c r="U336" s="386">
        <v>29</v>
      </c>
      <c r="V336" s="386">
        <v>31</v>
      </c>
      <c r="W336" s="386">
        <v>16</v>
      </c>
      <c r="X336" s="386">
        <v>21</v>
      </c>
      <c r="Y336" s="386">
        <v>21</v>
      </c>
    </row>
    <row r="337" spans="1:25" ht="12.75" customHeight="1" x14ac:dyDescent="0.2">
      <c r="A337" s="386">
        <v>2015</v>
      </c>
      <c r="B337" s="391">
        <v>42336</v>
      </c>
      <c r="C337" s="386">
        <v>31</v>
      </c>
      <c r="D337" s="386">
        <v>18.000000000000004</v>
      </c>
      <c r="E337" s="386">
        <v>25</v>
      </c>
      <c r="F337" s="386">
        <v>14</v>
      </c>
      <c r="G337" s="386">
        <v>12</v>
      </c>
      <c r="H337" s="386">
        <v>25</v>
      </c>
      <c r="I337" s="386">
        <v>30</v>
      </c>
      <c r="J337" s="386" t="s">
        <v>78</v>
      </c>
      <c r="K337" s="386">
        <v>28</v>
      </c>
      <c r="L337" s="386">
        <v>10</v>
      </c>
      <c r="M337" s="386" t="s">
        <v>78</v>
      </c>
      <c r="N337" s="386">
        <v>21</v>
      </c>
      <c r="O337" s="386" t="s">
        <v>78</v>
      </c>
      <c r="P337" s="386">
        <v>16</v>
      </c>
      <c r="Q337" s="386" t="s">
        <v>78</v>
      </c>
      <c r="R337" s="386">
        <v>18.000000000000004</v>
      </c>
      <c r="S337" s="386">
        <v>12</v>
      </c>
      <c r="T337" s="386">
        <v>27</v>
      </c>
      <c r="U337" s="386">
        <v>9.0000000000000018</v>
      </c>
      <c r="V337" s="386">
        <v>13.000000000000002</v>
      </c>
      <c r="W337" s="386">
        <v>10</v>
      </c>
      <c r="X337" s="386">
        <v>15.000000000000002</v>
      </c>
      <c r="Y337" s="386">
        <v>11.000000000000002</v>
      </c>
    </row>
    <row r="338" spans="1:25" ht="12.75" customHeight="1" x14ac:dyDescent="0.2">
      <c r="A338" s="386">
        <v>2015</v>
      </c>
      <c r="B338" s="391">
        <v>42337</v>
      </c>
      <c r="C338" s="386">
        <v>19</v>
      </c>
      <c r="D338" s="386">
        <v>17</v>
      </c>
      <c r="E338" s="386">
        <v>24</v>
      </c>
      <c r="F338" s="386">
        <v>22.000000000000004</v>
      </c>
      <c r="G338" s="386">
        <v>21</v>
      </c>
      <c r="H338" s="386">
        <v>19</v>
      </c>
      <c r="I338" s="386">
        <v>25</v>
      </c>
      <c r="J338" s="386" t="s">
        <v>78</v>
      </c>
      <c r="K338" s="386">
        <v>24</v>
      </c>
      <c r="L338" s="386">
        <v>18.000000000000004</v>
      </c>
      <c r="M338" s="386" t="s">
        <v>78</v>
      </c>
      <c r="N338" s="386">
        <v>19</v>
      </c>
      <c r="O338" s="386" t="s">
        <v>78</v>
      </c>
      <c r="P338" s="386">
        <v>20</v>
      </c>
      <c r="Q338" s="386" t="s">
        <v>78</v>
      </c>
      <c r="R338" s="386">
        <v>27</v>
      </c>
      <c r="S338" s="386">
        <v>17</v>
      </c>
      <c r="T338" s="386">
        <v>22.000000000000004</v>
      </c>
      <c r="U338" s="386">
        <v>19</v>
      </c>
      <c r="V338" s="386">
        <v>23</v>
      </c>
      <c r="W338" s="386">
        <v>17</v>
      </c>
      <c r="X338" s="386">
        <v>21</v>
      </c>
      <c r="Y338" s="386">
        <v>15.000000000000002</v>
      </c>
    </row>
    <row r="339" spans="1:25" ht="12.75" customHeight="1" x14ac:dyDescent="0.2">
      <c r="A339" s="386">
        <v>2015</v>
      </c>
      <c r="B339" s="391">
        <v>42338</v>
      </c>
      <c r="C339" s="386">
        <v>32</v>
      </c>
      <c r="D339" s="386">
        <v>12</v>
      </c>
      <c r="E339" s="386">
        <v>20</v>
      </c>
      <c r="F339" s="386">
        <v>12</v>
      </c>
      <c r="G339" s="386">
        <v>11.000000000000002</v>
      </c>
      <c r="H339" s="386">
        <v>32</v>
      </c>
      <c r="I339" s="386">
        <v>37.000000000000007</v>
      </c>
      <c r="J339" s="386" t="s">
        <v>78</v>
      </c>
      <c r="K339" s="386">
        <v>35</v>
      </c>
      <c r="L339" s="386">
        <v>12</v>
      </c>
      <c r="M339" s="386" t="s">
        <v>78</v>
      </c>
      <c r="N339" s="386">
        <v>34</v>
      </c>
      <c r="O339" s="386" t="s">
        <v>78</v>
      </c>
      <c r="P339" s="386">
        <v>14</v>
      </c>
      <c r="Q339" s="386" t="s">
        <v>78</v>
      </c>
      <c r="R339" s="386">
        <v>18.000000000000004</v>
      </c>
      <c r="S339" s="386">
        <v>12</v>
      </c>
      <c r="T339" s="386">
        <v>19</v>
      </c>
      <c r="U339" s="386">
        <v>10</v>
      </c>
      <c r="V339" s="386">
        <v>16</v>
      </c>
      <c r="W339" s="386">
        <v>11.000000000000002</v>
      </c>
      <c r="X339" s="386">
        <v>14</v>
      </c>
      <c r="Y339" s="386">
        <v>10</v>
      </c>
    </row>
    <row r="340" spans="1:25" ht="12.75" customHeight="1" x14ac:dyDescent="0.2">
      <c r="A340" s="386">
        <v>2015</v>
      </c>
      <c r="B340" s="391">
        <v>42339</v>
      </c>
      <c r="C340" s="386">
        <v>32</v>
      </c>
      <c r="D340" s="386">
        <v>28</v>
      </c>
      <c r="E340" s="386">
        <v>28</v>
      </c>
      <c r="F340" s="386">
        <v>16</v>
      </c>
      <c r="G340" s="386">
        <v>16</v>
      </c>
      <c r="H340" s="386">
        <v>26.000000000000004</v>
      </c>
      <c r="I340" s="386">
        <v>37.000000000000007</v>
      </c>
      <c r="J340" s="386" t="s">
        <v>78</v>
      </c>
      <c r="K340" s="386">
        <v>38</v>
      </c>
      <c r="L340" s="386">
        <v>25</v>
      </c>
      <c r="M340" s="386" t="s">
        <v>78</v>
      </c>
      <c r="N340" s="386">
        <v>34</v>
      </c>
      <c r="O340" s="386" t="s">
        <v>78</v>
      </c>
      <c r="P340" s="386">
        <v>29</v>
      </c>
      <c r="Q340" s="386" t="s">
        <v>78</v>
      </c>
      <c r="R340" s="386">
        <v>32</v>
      </c>
      <c r="S340" s="386">
        <v>27</v>
      </c>
      <c r="T340" s="386">
        <v>24</v>
      </c>
      <c r="U340" s="386">
        <v>27</v>
      </c>
      <c r="V340" s="386">
        <v>22.000000000000004</v>
      </c>
      <c r="W340" s="386">
        <v>18.000000000000004</v>
      </c>
      <c r="X340" s="386">
        <v>29</v>
      </c>
      <c r="Y340" s="386">
        <v>19</v>
      </c>
    </row>
    <row r="341" spans="1:25" ht="12.75" customHeight="1" x14ac:dyDescent="0.2">
      <c r="A341" s="386">
        <v>2015</v>
      </c>
      <c r="B341" s="391">
        <v>42340</v>
      </c>
      <c r="C341" s="386">
        <v>18.000000000000004</v>
      </c>
      <c r="D341" s="386">
        <v>12</v>
      </c>
      <c r="E341" s="386">
        <v>16</v>
      </c>
      <c r="F341" s="386">
        <v>15.000000000000002</v>
      </c>
      <c r="G341" s="386">
        <v>10</v>
      </c>
      <c r="H341" s="386">
        <v>20</v>
      </c>
      <c r="I341" s="386">
        <v>23</v>
      </c>
      <c r="J341" s="386" t="s">
        <v>78</v>
      </c>
      <c r="K341" s="386">
        <v>21</v>
      </c>
      <c r="L341" s="386">
        <v>12</v>
      </c>
      <c r="M341" s="386" t="s">
        <v>78</v>
      </c>
      <c r="N341" s="386">
        <v>17</v>
      </c>
      <c r="O341" s="386" t="s">
        <v>78</v>
      </c>
      <c r="P341" s="386">
        <v>14</v>
      </c>
      <c r="Q341" s="386" t="s">
        <v>78</v>
      </c>
      <c r="R341" s="386">
        <v>15.000000000000002</v>
      </c>
      <c r="S341" s="386" t="s">
        <v>78</v>
      </c>
      <c r="T341" s="386">
        <v>12</v>
      </c>
      <c r="U341" s="386">
        <v>15.000000000000002</v>
      </c>
      <c r="V341" s="386">
        <v>16</v>
      </c>
      <c r="W341" s="386">
        <v>14</v>
      </c>
      <c r="X341" s="386">
        <v>15.000000000000002</v>
      </c>
      <c r="Y341" s="386">
        <v>13.000000000000002</v>
      </c>
    </row>
    <row r="342" spans="1:25" ht="12.75" customHeight="1" x14ac:dyDescent="0.2">
      <c r="A342" s="386">
        <v>2015</v>
      </c>
      <c r="B342" s="391">
        <v>42341</v>
      </c>
      <c r="C342" s="386">
        <v>27</v>
      </c>
      <c r="D342" s="386">
        <v>25</v>
      </c>
      <c r="E342" s="386">
        <v>30</v>
      </c>
      <c r="F342" s="386">
        <v>28</v>
      </c>
      <c r="G342" s="386">
        <v>23</v>
      </c>
      <c r="H342" s="386">
        <v>27</v>
      </c>
      <c r="I342" s="386">
        <v>28</v>
      </c>
      <c r="J342" s="386" t="s">
        <v>78</v>
      </c>
      <c r="K342" s="386">
        <v>27</v>
      </c>
      <c r="L342" s="386">
        <v>23</v>
      </c>
      <c r="M342" s="386" t="s">
        <v>78</v>
      </c>
      <c r="N342" s="386">
        <v>25</v>
      </c>
      <c r="O342" s="386" t="s">
        <v>78</v>
      </c>
      <c r="P342" s="386">
        <v>27</v>
      </c>
      <c r="Q342" s="386" t="s">
        <v>78</v>
      </c>
      <c r="R342" s="386">
        <v>28</v>
      </c>
      <c r="S342" s="386" t="s">
        <v>78</v>
      </c>
      <c r="T342" s="386">
        <v>27</v>
      </c>
      <c r="U342" s="386">
        <v>25</v>
      </c>
      <c r="V342" s="386">
        <v>26.000000000000004</v>
      </c>
      <c r="W342" s="386">
        <v>21</v>
      </c>
      <c r="X342" s="386">
        <v>26.000000000000004</v>
      </c>
      <c r="Y342" s="386">
        <v>21</v>
      </c>
    </row>
    <row r="343" spans="1:25" ht="12.75" customHeight="1" x14ac:dyDescent="0.2">
      <c r="A343" s="386">
        <v>2015</v>
      </c>
      <c r="B343" s="391">
        <v>42342</v>
      </c>
      <c r="C343" s="386">
        <v>25</v>
      </c>
      <c r="D343" s="386">
        <v>22.000000000000004</v>
      </c>
      <c r="E343" s="386">
        <v>26.000000000000004</v>
      </c>
      <c r="F343" s="386">
        <v>23</v>
      </c>
      <c r="G343" s="386">
        <v>18.000000000000004</v>
      </c>
      <c r="H343" s="386">
        <v>26.000000000000004</v>
      </c>
      <c r="I343" s="386">
        <v>29</v>
      </c>
      <c r="J343" s="386" t="s">
        <v>78</v>
      </c>
      <c r="K343" s="386">
        <v>25</v>
      </c>
      <c r="L343" s="386">
        <v>19</v>
      </c>
      <c r="M343" s="386" t="s">
        <v>78</v>
      </c>
      <c r="N343" s="386">
        <v>24</v>
      </c>
      <c r="O343" s="386" t="s">
        <v>78</v>
      </c>
      <c r="P343" s="386">
        <v>24</v>
      </c>
      <c r="Q343" s="386" t="s">
        <v>78</v>
      </c>
      <c r="R343" s="386">
        <v>26.000000000000004</v>
      </c>
      <c r="S343" s="386" t="s">
        <v>78</v>
      </c>
      <c r="T343" s="386">
        <v>22.000000000000004</v>
      </c>
      <c r="U343" s="386">
        <v>23</v>
      </c>
      <c r="V343" s="386">
        <v>25</v>
      </c>
      <c r="W343" s="386">
        <v>20</v>
      </c>
      <c r="X343" s="386">
        <v>26.000000000000004</v>
      </c>
      <c r="Y343" s="386">
        <v>18.000000000000004</v>
      </c>
    </row>
    <row r="344" spans="1:25" ht="12.75" customHeight="1" x14ac:dyDescent="0.2">
      <c r="A344" s="386">
        <v>2015</v>
      </c>
      <c r="B344" s="391">
        <v>42343</v>
      </c>
      <c r="C344" s="386">
        <v>25</v>
      </c>
      <c r="D344" s="386">
        <v>21</v>
      </c>
      <c r="E344" s="386">
        <v>28</v>
      </c>
      <c r="F344" s="386">
        <v>23</v>
      </c>
      <c r="G344" s="386">
        <v>21</v>
      </c>
      <c r="H344" s="386">
        <v>24</v>
      </c>
      <c r="I344" s="386">
        <v>26.000000000000004</v>
      </c>
      <c r="J344" s="386" t="s">
        <v>78</v>
      </c>
      <c r="K344" s="386">
        <v>25</v>
      </c>
      <c r="L344" s="386">
        <v>15.000000000000002</v>
      </c>
      <c r="M344" s="386" t="s">
        <v>78</v>
      </c>
      <c r="N344" s="386">
        <v>20</v>
      </c>
      <c r="O344" s="386" t="s">
        <v>78</v>
      </c>
      <c r="P344" s="386">
        <v>26.000000000000004</v>
      </c>
      <c r="Q344" s="386" t="s">
        <v>78</v>
      </c>
      <c r="R344" s="386">
        <v>27</v>
      </c>
      <c r="S344" s="386" t="s">
        <v>78</v>
      </c>
      <c r="T344" s="386">
        <v>25</v>
      </c>
      <c r="U344" s="386">
        <v>20</v>
      </c>
      <c r="V344" s="386">
        <v>19</v>
      </c>
      <c r="W344" s="386">
        <v>13.000000000000002</v>
      </c>
      <c r="X344" s="386">
        <v>20</v>
      </c>
      <c r="Y344" s="386">
        <v>15.000000000000002</v>
      </c>
    </row>
    <row r="345" spans="1:25" ht="12.75" customHeight="1" x14ac:dyDescent="0.2">
      <c r="A345" s="386">
        <v>2015</v>
      </c>
      <c r="B345" s="391">
        <v>42344</v>
      </c>
      <c r="C345" s="386">
        <v>27</v>
      </c>
      <c r="D345" s="386">
        <v>19</v>
      </c>
      <c r="E345" s="386">
        <v>24</v>
      </c>
      <c r="F345" s="386">
        <v>15.000000000000002</v>
      </c>
      <c r="G345" s="386">
        <v>19</v>
      </c>
      <c r="H345" s="386">
        <v>29</v>
      </c>
      <c r="I345" s="386">
        <v>21</v>
      </c>
      <c r="J345" s="386" t="s">
        <v>78</v>
      </c>
      <c r="K345" s="386">
        <v>29</v>
      </c>
      <c r="L345" s="386">
        <v>14</v>
      </c>
      <c r="M345" s="386" t="s">
        <v>78</v>
      </c>
      <c r="N345" s="386">
        <v>20</v>
      </c>
      <c r="O345" s="386" t="s">
        <v>78</v>
      </c>
      <c r="P345" s="386">
        <v>17</v>
      </c>
      <c r="Q345" s="386" t="s">
        <v>78</v>
      </c>
      <c r="R345" s="386">
        <v>20</v>
      </c>
      <c r="S345" s="386" t="s">
        <v>78</v>
      </c>
      <c r="T345" s="386">
        <v>22.000000000000004</v>
      </c>
      <c r="U345" s="386">
        <v>16</v>
      </c>
      <c r="V345" s="386">
        <v>13.000000000000002</v>
      </c>
      <c r="W345" s="386">
        <v>8</v>
      </c>
      <c r="X345" s="386">
        <v>11.000000000000002</v>
      </c>
      <c r="Y345" s="386">
        <v>12</v>
      </c>
    </row>
    <row r="346" spans="1:25" ht="12.75" customHeight="1" x14ac:dyDescent="0.2">
      <c r="A346" s="386">
        <v>2015</v>
      </c>
      <c r="B346" s="391">
        <v>42345</v>
      </c>
      <c r="C346" s="386">
        <v>21</v>
      </c>
      <c r="D346" s="386">
        <v>20</v>
      </c>
      <c r="E346" s="386">
        <v>26.000000000000004</v>
      </c>
      <c r="F346" s="386">
        <v>22.000000000000004</v>
      </c>
      <c r="G346" s="386">
        <v>14</v>
      </c>
      <c r="H346" s="386">
        <v>19</v>
      </c>
      <c r="I346" s="386">
        <v>22.000000000000004</v>
      </c>
      <c r="J346" s="386" t="s">
        <v>78</v>
      </c>
      <c r="K346" s="386">
        <v>25</v>
      </c>
      <c r="L346" s="386">
        <v>10</v>
      </c>
      <c r="M346" s="386" t="s">
        <v>78</v>
      </c>
      <c r="N346" s="386">
        <v>16</v>
      </c>
      <c r="O346" s="386" t="s">
        <v>78</v>
      </c>
      <c r="P346" s="386">
        <v>19</v>
      </c>
      <c r="Q346" s="386" t="s">
        <v>78</v>
      </c>
      <c r="R346" s="386">
        <v>23</v>
      </c>
      <c r="S346" s="386">
        <v>17</v>
      </c>
      <c r="T346" s="386">
        <v>26.000000000000004</v>
      </c>
      <c r="U346" s="386">
        <v>14</v>
      </c>
      <c r="V346" s="386">
        <v>15.000000000000002</v>
      </c>
      <c r="W346" s="386">
        <v>12</v>
      </c>
      <c r="X346" s="386">
        <v>18.000000000000004</v>
      </c>
      <c r="Y346" s="386">
        <v>10</v>
      </c>
    </row>
    <row r="347" spans="1:25" ht="12.75" customHeight="1" x14ac:dyDescent="0.2">
      <c r="A347" s="386">
        <v>2015</v>
      </c>
      <c r="B347" s="391">
        <v>42346</v>
      </c>
      <c r="C347" s="386">
        <v>29</v>
      </c>
      <c r="D347" s="386">
        <v>25</v>
      </c>
      <c r="E347" s="386">
        <v>31</v>
      </c>
      <c r="F347" s="386">
        <v>27</v>
      </c>
      <c r="G347" s="386">
        <v>19</v>
      </c>
      <c r="H347" s="386">
        <v>30</v>
      </c>
      <c r="I347" s="386">
        <v>24</v>
      </c>
      <c r="J347" s="386" t="s">
        <v>78</v>
      </c>
      <c r="K347" s="386">
        <v>20</v>
      </c>
      <c r="L347" s="386">
        <v>17</v>
      </c>
      <c r="M347" s="386" t="s">
        <v>78</v>
      </c>
      <c r="N347" s="386">
        <v>16</v>
      </c>
      <c r="O347" s="386" t="s">
        <v>78</v>
      </c>
      <c r="P347" s="386">
        <v>23</v>
      </c>
      <c r="Q347" s="386" t="s">
        <v>78</v>
      </c>
      <c r="R347" s="386">
        <v>26.000000000000004</v>
      </c>
      <c r="S347" s="386">
        <v>22.000000000000004</v>
      </c>
      <c r="T347" s="386">
        <v>27</v>
      </c>
      <c r="U347" s="386">
        <v>24</v>
      </c>
      <c r="V347" s="386">
        <v>22.000000000000004</v>
      </c>
      <c r="W347" s="386">
        <v>15.000000000000002</v>
      </c>
      <c r="X347" s="386">
        <v>22.000000000000004</v>
      </c>
      <c r="Y347" s="386">
        <v>15.000000000000002</v>
      </c>
    </row>
    <row r="348" spans="1:25" ht="12.75" customHeight="1" x14ac:dyDescent="0.2">
      <c r="A348" s="386">
        <v>2015</v>
      </c>
      <c r="B348" s="391">
        <v>42347</v>
      </c>
      <c r="C348" s="386">
        <v>37.000000000000007</v>
      </c>
      <c r="D348" s="386">
        <v>31</v>
      </c>
      <c r="E348" s="386">
        <v>35</v>
      </c>
      <c r="F348" s="386">
        <v>33</v>
      </c>
      <c r="G348" s="386">
        <v>33</v>
      </c>
      <c r="H348" s="386">
        <v>36.000000000000007</v>
      </c>
      <c r="I348" s="386">
        <v>40</v>
      </c>
      <c r="J348" s="386" t="s">
        <v>78</v>
      </c>
      <c r="K348" s="386">
        <v>40</v>
      </c>
      <c r="L348" s="386">
        <v>32</v>
      </c>
      <c r="M348" s="386" t="s">
        <v>78</v>
      </c>
      <c r="N348" s="386">
        <v>37.000000000000007</v>
      </c>
      <c r="O348" s="386" t="s">
        <v>78</v>
      </c>
      <c r="P348" s="386">
        <v>35</v>
      </c>
      <c r="Q348" s="386" t="s">
        <v>78</v>
      </c>
      <c r="R348" s="386">
        <v>36.000000000000007</v>
      </c>
      <c r="S348" s="386">
        <v>37.000000000000007</v>
      </c>
      <c r="T348" s="386">
        <v>32</v>
      </c>
      <c r="U348" s="386">
        <v>35</v>
      </c>
      <c r="V348" s="386">
        <v>28</v>
      </c>
      <c r="W348" s="386">
        <v>25</v>
      </c>
      <c r="X348" s="386">
        <v>34</v>
      </c>
      <c r="Y348" s="386">
        <v>32</v>
      </c>
    </row>
    <row r="349" spans="1:25" ht="12.75" customHeight="1" x14ac:dyDescent="0.2">
      <c r="A349" s="386">
        <v>2015</v>
      </c>
      <c r="B349" s="391">
        <v>42348</v>
      </c>
      <c r="C349" s="386">
        <v>34</v>
      </c>
      <c r="D349" s="386">
        <v>26.000000000000004</v>
      </c>
      <c r="E349" s="386">
        <v>35</v>
      </c>
      <c r="F349" s="386">
        <v>28</v>
      </c>
      <c r="G349" s="386">
        <v>23</v>
      </c>
      <c r="H349" s="386">
        <v>36.000000000000007</v>
      </c>
      <c r="I349" s="386">
        <v>35</v>
      </c>
      <c r="J349" s="386" t="s">
        <v>78</v>
      </c>
      <c r="K349" s="386">
        <v>31</v>
      </c>
      <c r="L349" s="386">
        <v>17</v>
      </c>
      <c r="M349" s="386" t="s">
        <v>78</v>
      </c>
      <c r="N349" s="386">
        <v>26.000000000000004</v>
      </c>
      <c r="O349" s="386" t="s">
        <v>78</v>
      </c>
      <c r="P349" s="386">
        <v>29</v>
      </c>
      <c r="Q349" s="386" t="s">
        <v>78</v>
      </c>
      <c r="R349" s="386">
        <v>34</v>
      </c>
      <c r="S349" s="386">
        <v>27</v>
      </c>
      <c r="T349" s="386">
        <v>33</v>
      </c>
      <c r="U349" s="386">
        <v>21</v>
      </c>
      <c r="V349" s="386">
        <v>25</v>
      </c>
      <c r="W349" s="386">
        <v>6</v>
      </c>
      <c r="X349" s="386">
        <v>26.000000000000004</v>
      </c>
      <c r="Y349" s="386">
        <v>19</v>
      </c>
    </row>
    <row r="350" spans="1:25" ht="12.75" customHeight="1" x14ac:dyDescent="0.2">
      <c r="A350" s="386">
        <v>2015</v>
      </c>
      <c r="B350" s="391">
        <v>42349</v>
      </c>
      <c r="C350" s="386">
        <v>29</v>
      </c>
      <c r="D350" s="386">
        <v>17</v>
      </c>
      <c r="E350" s="386">
        <v>25</v>
      </c>
      <c r="F350" s="386">
        <v>14</v>
      </c>
      <c r="G350" s="386">
        <v>12</v>
      </c>
      <c r="H350" s="386">
        <v>27</v>
      </c>
      <c r="I350" s="386">
        <v>33</v>
      </c>
      <c r="J350" s="386" t="s">
        <v>78</v>
      </c>
      <c r="K350" s="386">
        <v>28</v>
      </c>
      <c r="L350" s="386">
        <v>11.000000000000002</v>
      </c>
      <c r="M350" s="386" t="s">
        <v>78</v>
      </c>
      <c r="N350" s="386">
        <v>24</v>
      </c>
      <c r="O350" s="386" t="s">
        <v>78</v>
      </c>
      <c r="P350" s="386">
        <v>7</v>
      </c>
      <c r="Q350" s="386" t="s">
        <v>78</v>
      </c>
      <c r="R350" s="386">
        <v>7</v>
      </c>
      <c r="S350" s="386">
        <v>10</v>
      </c>
      <c r="T350" s="386">
        <v>18.000000000000004</v>
      </c>
      <c r="U350" s="386">
        <v>12</v>
      </c>
      <c r="V350" s="386">
        <v>12</v>
      </c>
      <c r="W350" s="386">
        <v>5</v>
      </c>
      <c r="X350" s="386">
        <v>8</v>
      </c>
      <c r="Y350" s="386">
        <v>10</v>
      </c>
    </row>
    <row r="351" spans="1:25" ht="12.75" customHeight="1" x14ac:dyDescent="0.2">
      <c r="A351" s="386">
        <v>2015</v>
      </c>
      <c r="B351" s="391">
        <v>42350</v>
      </c>
      <c r="C351" s="386">
        <v>34</v>
      </c>
      <c r="D351" s="386">
        <v>18.000000000000004</v>
      </c>
      <c r="E351" s="386">
        <v>30</v>
      </c>
      <c r="F351" s="386">
        <v>24</v>
      </c>
      <c r="G351" s="386">
        <v>23</v>
      </c>
      <c r="H351" s="386">
        <v>31</v>
      </c>
      <c r="I351" s="386">
        <v>30</v>
      </c>
      <c r="J351" s="386" t="s">
        <v>78</v>
      </c>
      <c r="K351" s="386">
        <v>24</v>
      </c>
      <c r="L351" s="386">
        <v>19</v>
      </c>
      <c r="M351" s="386" t="s">
        <v>78</v>
      </c>
      <c r="N351" s="386">
        <v>32</v>
      </c>
      <c r="O351" s="386" t="s">
        <v>78</v>
      </c>
      <c r="P351" s="386">
        <v>19</v>
      </c>
      <c r="Q351" s="386" t="s">
        <v>78</v>
      </c>
      <c r="R351" s="386">
        <v>19</v>
      </c>
      <c r="S351" s="386">
        <v>21</v>
      </c>
      <c r="T351" s="386">
        <v>35</v>
      </c>
      <c r="U351" s="386">
        <v>21</v>
      </c>
      <c r="V351" s="386">
        <v>19</v>
      </c>
      <c r="W351" s="386">
        <v>11.000000000000002</v>
      </c>
      <c r="X351" s="386">
        <v>17</v>
      </c>
      <c r="Y351" s="386">
        <v>20</v>
      </c>
    </row>
    <row r="352" spans="1:25" ht="12.75" customHeight="1" x14ac:dyDescent="0.2">
      <c r="A352" s="386">
        <v>2015</v>
      </c>
      <c r="B352" s="391">
        <v>42351</v>
      </c>
      <c r="C352" s="386">
        <v>22.000000000000004</v>
      </c>
      <c r="D352" s="386">
        <v>12</v>
      </c>
      <c r="E352" s="386">
        <v>21</v>
      </c>
      <c r="F352" s="386">
        <v>14</v>
      </c>
      <c r="G352" s="386">
        <v>12</v>
      </c>
      <c r="H352" s="386">
        <v>17</v>
      </c>
      <c r="I352" s="386">
        <v>21</v>
      </c>
      <c r="J352" s="386" t="s">
        <v>78</v>
      </c>
      <c r="K352" s="386">
        <v>13.000000000000002</v>
      </c>
      <c r="L352" s="386">
        <v>10</v>
      </c>
      <c r="M352" s="386" t="s">
        <v>78</v>
      </c>
      <c r="N352" s="386">
        <v>18.000000000000004</v>
      </c>
      <c r="O352" s="386" t="s">
        <v>78</v>
      </c>
      <c r="P352" s="386">
        <v>17</v>
      </c>
      <c r="Q352" s="386" t="s">
        <v>78</v>
      </c>
      <c r="R352" s="386">
        <v>19</v>
      </c>
      <c r="S352" s="386">
        <v>14</v>
      </c>
      <c r="T352" s="386">
        <v>21</v>
      </c>
      <c r="U352" s="386">
        <v>9.0000000000000018</v>
      </c>
      <c r="V352" s="386">
        <v>16</v>
      </c>
      <c r="W352" s="386">
        <v>5</v>
      </c>
      <c r="X352" s="386">
        <v>10</v>
      </c>
      <c r="Y352" s="386">
        <v>9.0000000000000018</v>
      </c>
    </row>
    <row r="353" spans="1:25" ht="12.75" customHeight="1" x14ac:dyDescent="0.2">
      <c r="A353" s="386">
        <v>2015</v>
      </c>
      <c r="B353" s="391">
        <v>42352</v>
      </c>
      <c r="C353" s="386">
        <v>35</v>
      </c>
      <c r="D353" s="386">
        <v>30</v>
      </c>
      <c r="E353" s="386">
        <v>30</v>
      </c>
      <c r="F353" s="386">
        <v>28</v>
      </c>
      <c r="G353" s="386">
        <v>29</v>
      </c>
      <c r="H353" s="386">
        <v>35</v>
      </c>
      <c r="I353" s="386">
        <v>37.000000000000007</v>
      </c>
      <c r="J353" s="386" t="s">
        <v>78</v>
      </c>
      <c r="K353" s="386">
        <v>33</v>
      </c>
      <c r="L353" s="386">
        <v>23</v>
      </c>
      <c r="M353" s="386" t="s">
        <v>78</v>
      </c>
      <c r="N353" s="386">
        <v>31</v>
      </c>
      <c r="O353" s="386" t="s">
        <v>78</v>
      </c>
      <c r="P353" s="386">
        <v>30</v>
      </c>
      <c r="Q353" s="386" t="s">
        <v>78</v>
      </c>
      <c r="R353" s="386">
        <v>30</v>
      </c>
      <c r="S353" s="386">
        <v>28</v>
      </c>
      <c r="T353" s="386">
        <v>30</v>
      </c>
      <c r="U353" s="386">
        <v>27</v>
      </c>
      <c r="V353" s="386">
        <v>28</v>
      </c>
      <c r="W353" s="386">
        <v>26.000000000000004</v>
      </c>
      <c r="X353" s="386">
        <v>28</v>
      </c>
      <c r="Y353" s="386">
        <v>26.000000000000004</v>
      </c>
    </row>
    <row r="354" spans="1:25" ht="12.75" customHeight="1" x14ac:dyDescent="0.2">
      <c r="A354" s="386">
        <v>2015</v>
      </c>
      <c r="B354" s="391">
        <v>42353</v>
      </c>
      <c r="C354" s="386">
        <v>24</v>
      </c>
      <c r="D354" s="386">
        <v>21</v>
      </c>
      <c r="E354" s="386">
        <v>24</v>
      </c>
      <c r="F354" s="386">
        <v>23</v>
      </c>
      <c r="G354" s="386">
        <v>19</v>
      </c>
      <c r="H354" s="386">
        <v>26.000000000000004</v>
      </c>
      <c r="I354" s="386">
        <v>27</v>
      </c>
      <c r="J354" s="386" t="s">
        <v>78</v>
      </c>
      <c r="K354" s="386">
        <v>27</v>
      </c>
      <c r="L354" s="386">
        <v>17</v>
      </c>
      <c r="M354" s="386" t="s">
        <v>78</v>
      </c>
      <c r="N354" s="386">
        <v>22.000000000000004</v>
      </c>
      <c r="O354" s="386" t="s">
        <v>78</v>
      </c>
      <c r="P354" s="386">
        <v>22.000000000000004</v>
      </c>
      <c r="Q354" s="386" t="s">
        <v>78</v>
      </c>
      <c r="R354" s="386">
        <v>22.000000000000004</v>
      </c>
      <c r="S354" s="386">
        <v>20</v>
      </c>
      <c r="T354" s="386">
        <v>21</v>
      </c>
      <c r="U354" s="386">
        <v>20</v>
      </c>
      <c r="V354" s="386">
        <v>21</v>
      </c>
      <c r="W354" s="386">
        <v>17</v>
      </c>
      <c r="X354" s="386">
        <v>16</v>
      </c>
      <c r="Y354" s="386">
        <v>17</v>
      </c>
    </row>
    <row r="355" spans="1:25" ht="12.75" customHeight="1" x14ac:dyDescent="0.2">
      <c r="A355" s="386">
        <v>2015</v>
      </c>
      <c r="B355" s="391">
        <v>42354</v>
      </c>
      <c r="C355" s="386">
        <v>19</v>
      </c>
      <c r="D355" s="386">
        <v>19</v>
      </c>
      <c r="E355" s="386">
        <v>22.000000000000004</v>
      </c>
      <c r="F355" s="386">
        <v>20</v>
      </c>
      <c r="G355" s="386">
        <v>17</v>
      </c>
      <c r="H355" s="386">
        <v>15.000000000000002</v>
      </c>
      <c r="I355" s="386">
        <v>21</v>
      </c>
      <c r="J355" s="386" t="s">
        <v>78</v>
      </c>
      <c r="K355" s="386">
        <v>19</v>
      </c>
      <c r="L355" s="386">
        <v>17</v>
      </c>
      <c r="M355" s="386" t="s">
        <v>78</v>
      </c>
      <c r="N355" s="386">
        <v>16</v>
      </c>
      <c r="O355" s="386" t="s">
        <v>78</v>
      </c>
      <c r="P355" s="386">
        <v>15.000000000000002</v>
      </c>
      <c r="Q355" s="386" t="s">
        <v>78</v>
      </c>
      <c r="R355" s="386">
        <v>17</v>
      </c>
      <c r="S355" s="386">
        <v>16</v>
      </c>
      <c r="T355" s="386">
        <v>19</v>
      </c>
      <c r="U355" s="386">
        <v>19</v>
      </c>
      <c r="V355" s="386">
        <v>16</v>
      </c>
      <c r="W355" s="386">
        <v>13.000000000000002</v>
      </c>
      <c r="X355" s="386">
        <v>19</v>
      </c>
      <c r="Y355" s="386">
        <v>15.000000000000002</v>
      </c>
    </row>
    <row r="356" spans="1:25" ht="12.75" customHeight="1" x14ac:dyDescent="0.2">
      <c r="A356" s="386">
        <v>2015</v>
      </c>
      <c r="B356" s="391">
        <v>42355</v>
      </c>
      <c r="C356" s="386">
        <v>12</v>
      </c>
      <c r="D356" s="386">
        <v>11.000000000000002</v>
      </c>
      <c r="E356" s="386">
        <v>14</v>
      </c>
      <c r="F356" s="386">
        <v>13.000000000000002</v>
      </c>
      <c r="G356" s="386">
        <v>10</v>
      </c>
      <c r="H356" s="386">
        <v>21</v>
      </c>
      <c r="I356" s="386">
        <v>30</v>
      </c>
      <c r="J356" s="386" t="s">
        <v>78</v>
      </c>
      <c r="K356" s="386">
        <v>32</v>
      </c>
      <c r="L356" s="386">
        <v>8</v>
      </c>
      <c r="M356" s="386" t="s">
        <v>78</v>
      </c>
      <c r="N356" s="386">
        <v>18.000000000000004</v>
      </c>
      <c r="O356" s="386" t="s">
        <v>78</v>
      </c>
      <c r="P356" s="386">
        <v>9.0000000000000018</v>
      </c>
      <c r="Q356" s="386" t="s">
        <v>78</v>
      </c>
      <c r="R356" s="386">
        <v>12</v>
      </c>
      <c r="S356" s="386">
        <v>5</v>
      </c>
      <c r="T356" s="386">
        <v>14</v>
      </c>
      <c r="U356" s="386">
        <v>12</v>
      </c>
      <c r="V356" s="386">
        <v>10</v>
      </c>
      <c r="W356" s="386">
        <v>7</v>
      </c>
      <c r="X356" s="386">
        <v>8</v>
      </c>
      <c r="Y356" s="386">
        <v>5</v>
      </c>
    </row>
    <row r="357" spans="1:25" ht="12.75" customHeight="1" x14ac:dyDescent="0.2">
      <c r="A357" s="386">
        <v>2015</v>
      </c>
      <c r="B357" s="391">
        <v>42356</v>
      </c>
      <c r="C357" s="386">
        <v>26.000000000000004</v>
      </c>
      <c r="D357" s="386">
        <v>24</v>
      </c>
      <c r="E357" s="386">
        <v>27</v>
      </c>
      <c r="F357" s="386">
        <v>25</v>
      </c>
      <c r="G357" s="386">
        <v>22.000000000000004</v>
      </c>
      <c r="H357" s="386">
        <v>27</v>
      </c>
      <c r="I357" s="386">
        <v>26.000000000000004</v>
      </c>
      <c r="J357" s="386" t="s">
        <v>78</v>
      </c>
      <c r="K357" s="386">
        <v>24</v>
      </c>
      <c r="L357" s="386">
        <v>21</v>
      </c>
      <c r="M357" s="386" t="s">
        <v>78</v>
      </c>
      <c r="N357" s="386">
        <v>23</v>
      </c>
      <c r="O357" s="386" t="s">
        <v>78</v>
      </c>
      <c r="P357" s="386">
        <v>25</v>
      </c>
      <c r="Q357" s="386" t="s">
        <v>78</v>
      </c>
      <c r="R357" s="386">
        <v>26.000000000000004</v>
      </c>
      <c r="S357" s="386">
        <v>24</v>
      </c>
      <c r="T357" s="386">
        <v>25</v>
      </c>
      <c r="U357" s="386">
        <v>24</v>
      </c>
      <c r="V357" s="386">
        <v>24</v>
      </c>
      <c r="W357" s="386">
        <v>21</v>
      </c>
      <c r="X357" s="386">
        <v>24</v>
      </c>
      <c r="Y357" s="386">
        <v>22.000000000000004</v>
      </c>
    </row>
    <row r="358" spans="1:25" ht="12.75" customHeight="1" x14ac:dyDescent="0.2">
      <c r="A358" s="386">
        <v>2015</v>
      </c>
      <c r="B358" s="391">
        <v>42357</v>
      </c>
      <c r="C358" s="386">
        <v>32</v>
      </c>
      <c r="D358" s="386">
        <v>29</v>
      </c>
      <c r="E358" s="386">
        <v>34</v>
      </c>
      <c r="F358" s="386">
        <v>32</v>
      </c>
      <c r="G358" s="386">
        <v>30</v>
      </c>
      <c r="H358" s="386">
        <v>34</v>
      </c>
      <c r="I358" s="386">
        <v>35</v>
      </c>
      <c r="J358" s="386" t="s">
        <v>78</v>
      </c>
      <c r="K358" s="386">
        <v>33</v>
      </c>
      <c r="L358" s="386">
        <v>25</v>
      </c>
      <c r="M358" s="386" t="s">
        <v>78</v>
      </c>
      <c r="N358" s="386">
        <v>30</v>
      </c>
      <c r="O358" s="386" t="s">
        <v>78</v>
      </c>
      <c r="P358" s="386">
        <v>30</v>
      </c>
      <c r="Q358" s="386" t="s">
        <v>78</v>
      </c>
      <c r="R358" s="386">
        <v>30</v>
      </c>
      <c r="S358" s="386">
        <v>29</v>
      </c>
      <c r="T358" s="386">
        <v>31</v>
      </c>
      <c r="U358" s="386">
        <v>32</v>
      </c>
      <c r="V358" s="386">
        <v>29</v>
      </c>
      <c r="W358" s="386">
        <v>26.000000000000004</v>
      </c>
      <c r="X358" s="386">
        <v>30</v>
      </c>
      <c r="Y358" s="386">
        <v>27</v>
      </c>
    </row>
    <row r="359" spans="1:25" ht="12.75" customHeight="1" x14ac:dyDescent="0.2">
      <c r="A359" s="386">
        <v>2015</v>
      </c>
      <c r="B359" s="391">
        <v>42358</v>
      </c>
      <c r="C359" s="386">
        <v>30</v>
      </c>
      <c r="D359" s="386">
        <v>26.000000000000004</v>
      </c>
      <c r="E359" s="386">
        <v>31</v>
      </c>
      <c r="F359" s="386">
        <v>27</v>
      </c>
      <c r="G359" s="386">
        <v>26.000000000000004</v>
      </c>
      <c r="H359" s="386">
        <v>32</v>
      </c>
      <c r="I359" s="386">
        <v>34</v>
      </c>
      <c r="J359" s="386" t="s">
        <v>78</v>
      </c>
      <c r="K359" s="386">
        <v>32</v>
      </c>
      <c r="L359" s="386">
        <v>25</v>
      </c>
      <c r="M359" s="386" t="s">
        <v>78</v>
      </c>
      <c r="N359" s="386">
        <v>26.000000000000004</v>
      </c>
      <c r="O359" s="386" t="s">
        <v>78</v>
      </c>
      <c r="P359" s="386">
        <v>28</v>
      </c>
      <c r="Q359" s="386" t="s">
        <v>78</v>
      </c>
      <c r="R359" s="386">
        <v>28</v>
      </c>
      <c r="S359" s="386">
        <v>25</v>
      </c>
      <c r="T359" s="386">
        <v>27</v>
      </c>
      <c r="U359" s="386">
        <v>27</v>
      </c>
      <c r="V359" s="386">
        <v>27</v>
      </c>
      <c r="W359" s="386">
        <v>21</v>
      </c>
      <c r="X359" s="386">
        <v>26.000000000000004</v>
      </c>
      <c r="Y359" s="386">
        <v>24</v>
      </c>
    </row>
    <row r="360" spans="1:25" ht="12.75" customHeight="1" x14ac:dyDescent="0.2">
      <c r="A360" s="386">
        <v>2015</v>
      </c>
      <c r="B360" s="391">
        <v>42359</v>
      </c>
      <c r="C360" s="386">
        <v>36.000000000000007</v>
      </c>
      <c r="D360" s="386">
        <v>30</v>
      </c>
      <c r="E360" s="386">
        <v>33</v>
      </c>
      <c r="F360" s="386">
        <v>26.000000000000004</v>
      </c>
      <c r="G360" s="386">
        <v>28</v>
      </c>
      <c r="H360" s="386">
        <v>36.000000000000007</v>
      </c>
      <c r="I360" s="386">
        <v>40</v>
      </c>
      <c r="J360" s="386" t="s">
        <v>78</v>
      </c>
      <c r="K360" s="386">
        <v>36.000000000000007</v>
      </c>
      <c r="L360" s="386">
        <v>25</v>
      </c>
      <c r="M360" s="386" t="s">
        <v>78</v>
      </c>
      <c r="N360" s="386">
        <v>32</v>
      </c>
      <c r="O360" s="386" t="s">
        <v>78</v>
      </c>
      <c r="P360" s="386">
        <v>26.000000000000004</v>
      </c>
      <c r="Q360" s="386" t="s">
        <v>78</v>
      </c>
      <c r="R360" s="386">
        <v>27</v>
      </c>
      <c r="S360" s="386">
        <v>27</v>
      </c>
      <c r="T360" s="386">
        <v>30</v>
      </c>
      <c r="U360" s="386">
        <v>28</v>
      </c>
      <c r="V360" s="386">
        <v>26.000000000000004</v>
      </c>
      <c r="W360" s="386">
        <v>19</v>
      </c>
      <c r="X360" s="386">
        <v>24</v>
      </c>
      <c r="Y360" s="386">
        <v>24</v>
      </c>
    </row>
    <row r="361" spans="1:25" ht="12.75" customHeight="1" x14ac:dyDescent="0.2">
      <c r="A361" s="386">
        <v>2015</v>
      </c>
      <c r="B361" s="391">
        <v>42360</v>
      </c>
      <c r="C361" s="386">
        <v>18.000000000000004</v>
      </c>
      <c r="D361" s="386">
        <v>19</v>
      </c>
      <c r="E361" s="386">
        <v>21</v>
      </c>
      <c r="F361" s="386">
        <v>17</v>
      </c>
      <c r="G361" s="386">
        <v>13.000000000000002</v>
      </c>
      <c r="H361" s="386">
        <v>25</v>
      </c>
      <c r="I361" s="386">
        <v>28</v>
      </c>
      <c r="J361" s="386" t="s">
        <v>78</v>
      </c>
      <c r="K361" s="386">
        <v>28</v>
      </c>
      <c r="L361" s="386">
        <v>11.000000000000002</v>
      </c>
      <c r="M361" s="386" t="s">
        <v>78</v>
      </c>
      <c r="N361" s="386">
        <v>22.000000000000004</v>
      </c>
      <c r="O361" s="386" t="s">
        <v>78</v>
      </c>
      <c r="P361" s="386">
        <v>18.000000000000004</v>
      </c>
      <c r="Q361" s="386" t="s">
        <v>78</v>
      </c>
      <c r="R361" s="386">
        <v>21</v>
      </c>
      <c r="S361" s="386">
        <v>18.000000000000004</v>
      </c>
      <c r="T361" s="386">
        <v>20</v>
      </c>
      <c r="U361" s="386">
        <v>15.000000000000002</v>
      </c>
      <c r="V361" s="386">
        <v>18.000000000000004</v>
      </c>
      <c r="W361" s="386">
        <v>8</v>
      </c>
      <c r="X361" s="386">
        <v>14</v>
      </c>
      <c r="Y361" s="386">
        <v>11.000000000000002</v>
      </c>
    </row>
    <row r="362" spans="1:25" ht="12.75" customHeight="1" x14ac:dyDescent="0.2">
      <c r="A362" s="386">
        <v>2015</v>
      </c>
      <c r="B362" s="391">
        <v>42361</v>
      </c>
      <c r="C362" s="386">
        <v>15.000000000000002</v>
      </c>
      <c r="D362" s="386">
        <v>23</v>
      </c>
      <c r="E362" s="386">
        <v>21</v>
      </c>
      <c r="F362" s="386">
        <v>15.000000000000002</v>
      </c>
      <c r="G362" s="386">
        <v>18.000000000000004</v>
      </c>
      <c r="H362" s="386">
        <v>25</v>
      </c>
      <c r="I362" s="386">
        <v>30</v>
      </c>
      <c r="J362" s="386" t="s">
        <v>78</v>
      </c>
      <c r="K362" s="386">
        <v>29</v>
      </c>
      <c r="L362" s="386">
        <v>18.000000000000004</v>
      </c>
      <c r="M362" s="386" t="s">
        <v>78</v>
      </c>
      <c r="N362" s="386">
        <v>26.000000000000004</v>
      </c>
      <c r="O362" s="386" t="s">
        <v>78</v>
      </c>
      <c r="P362" s="386">
        <v>19</v>
      </c>
      <c r="Q362" s="386" t="s">
        <v>78</v>
      </c>
      <c r="R362" s="386">
        <v>21</v>
      </c>
      <c r="S362" s="386">
        <v>21</v>
      </c>
      <c r="T362" s="386">
        <v>23</v>
      </c>
      <c r="U362" s="386">
        <v>20</v>
      </c>
      <c r="V362" s="386">
        <v>19</v>
      </c>
      <c r="W362" s="386">
        <v>12</v>
      </c>
      <c r="X362" s="386">
        <v>23</v>
      </c>
      <c r="Y362" s="386">
        <v>18.000000000000004</v>
      </c>
    </row>
    <row r="363" spans="1:25" ht="12.75" customHeight="1" x14ac:dyDescent="0.2">
      <c r="A363" s="386">
        <v>2015</v>
      </c>
      <c r="B363" s="391">
        <v>42362</v>
      </c>
      <c r="C363" s="386">
        <v>14</v>
      </c>
      <c r="D363" s="386">
        <v>19</v>
      </c>
      <c r="E363" s="386">
        <v>22.000000000000004</v>
      </c>
      <c r="F363" s="386">
        <v>18.000000000000004</v>
      </c>
      <c r="G363" s="386">
        <v>19</v>
      </c>
      <c r="H363" s="386">
        <v>23</v>
      </c>
      <c r="I363" s="386">
        <v>25</v>
      </c>
      <c r="J363" s="386" t="s">
        <v>78</v>
      </c>
      <c r="K363" s="386">
        <v>20</v>
      </c>
      <c r="L363" s="386">
        <v>16</v>
      </c>
      <c r="M363" s="386" t="s">
        <v>78</v>
      </c>
      <c r="N363" s="386">
        <v>20</v>
      </c>
      <c r="O363" s="386" t="s">
        <v>78</v>
      </c>
      <c r="P363" s="386">
        <v>20</v>
      </c>
      <c r="Q363" s="386" t="s">
        <v>78</v>
      </c>
      <c r="R363" s="386">
        <v>21</v>
      </c>
      <c r="S363" s="386">
        <v>18.000000000000004</v>
      </c>
      <c r="T363" s="386">
        <v>20</v>
      </c>
      <c r="U363" s="386">
        <v>16</v>
      </c>
      <c r="V363" s="386">
        <v>20</v>
      </c>
      <c r="W363" s="386">
        <v>12</v>
      </c>
      <c r="X363" s="386">
        <v>17</v>
      </c>
      <c r="Y363" s="386">
        <v>15.000000000000002</v>
      </c>
    </row>
    <row r="364" spans="1:25" ht="12.75" customHeight="1" x14ac:dyDescent="0.2">
      <c r="A364" s="386">
        <v>2015</v>
      </c>
      <c r="B364" s="391">
        <v>42363</v>
      </c>
      <c r="C364" s="386">
        <v>12</v>
      </c>
      <c r="D364" s="386">
        <v>14</v>
      </c>
      <c r="E364" s="386">
        <v>20</v>
      </c>
      <c r="F364" s="386">
        <v>16</v>
      </c>
      <c r="G364" s="386">
        <v>14</v>
      </c>
      <c r="H364" s="386">
        <v>20</v>
      </c>
      <c r="I364" s="386">
        <v>19</v>
      </c>
      <c r="J364" s="386" t="s">
        <v>78</v>
      </c>
      <c r="K364" s="386">
        <v>23</v>
      </c>
      <c r="L364" s="386">
        <v>14</v>
      </c>
      <c r="M364" s="386" t="s">
        <v>78</v>
      </c>
      <c r="N364" s="386">
        <v>26.000000000000004</v>
      </c>
      <c r="O364" s="386" t="s">
        <v>78</v>
      </c>
      <c r="P364" s="386">
        <v>19</v>
      </c>
      <c r="Q364" s="386" t="s">
        <v>78</v>
      </c>
      <c r="R364" s="386">
        <v>20</v>
      </c>
      <c r="S364" s="386">
        <v>17</v>
      </c>
      <c r="T364" s="386">
        <v>16</v>
      </c>
      <c r="U364" s="386">
        <v>14</v>
      </c>
      <c r="V364" s="386">
        <v>16</v>
      </c>
      <c r="W364" s="386">
        <v>15.000000000000002</v>
      </c>
      <c r="X364" s="386">
        <v>17</v>
      </c>
      <c r="Y364" s="386">
        <v>13.000000000000002</v>
      </c>
    </row>
    <row r="365" spans="1:25" ht="12.75" customHeight="1" x14ac:dyDescent="0.2">
      <c r="A365" s="386">
        <v>2015</v>
      </c>
      <c r="B365" s="391">
        <v>42364</v>
      </c>
      <c r="C365" s="386">
        <v>16</v>
      </c>
      <c r="D365" s="386">
        <v>28</v>
      </c>
      <c r="E365" s="386">
        <v>30</v>
      </c>
      <c r="F365" s="386">
        <v>25</v>
      </c>
      <c r="G365" s="386">
        <v>28</v>
      </c>
      <c r="H365" s="386">
        <v>33</v>
      </c>
      <c r="I365" s="386">
        <v>36.000000000000007</v>
      </c>
      <c r="J365" s="386" t="s">
        <v>78</v>
      </c>
      <c r="K365" s="386">
        <v>35</v>
      </c>
      <c r="L365" s="386">
        <v>28</v>
      </c>
      <c r="M365" s="386" t="s">
        <v>78</v>
      </c>
      <c r="N365" s="386">
        <v>33</v>
      </c>
      <c r="O365" s="386" t="s">
        <v>78</v>
      </c>
      <c r="P365" s="386">
        <v>29</v>
      </c>
      <c r="Q365" s="386" t="s">
        <v>78</v>
      </c>
      <c r="R365" s="386">
        <v>30</v>
      </c>
      <c r="S365" s="386">
        <v>29</v>
      </c>
      <c r="T365" s="386">
        <v>28</v>
      </c>
      <c r="U365" s="386">
        <v>22.000000000000004</v>
      </c>
      <c r="V365" s="386">
        <v>28</v>
      </c>
      <c r="W365" s="386">
        <v>27</v>
      </c>
      <c r="X365" s="386">
        <v>30</v>
      </c>
      <c r="Y365" s="386">
        <v>29</v>
      </c>
    </row>
    <row r="366" spans="1:25" ht="12.75" customHeight="1" x14ac:dyDescent="0.2">
      <c r="A366" s="386">
        <v>2015</v>
      </c>
      <c r="B366" s="391">
        <v>42365</v>
      </c>
      <c r="C366" s="386">
        <v>12</v>
      </c>
      <c r="D366" s="386">
        <v>20</v>
      </c>
      <c r="E366" s="386">
        <v>24</v>
      </c>
      <c r="F366" s="386">
        <v>23</v>
      </c>
      <c r="G366" s="386">
        <v>20</v>
      </c>
      <c r="H366" s="386">
        <v>23</v>
      </c>
      <c r="I366" s="386">
        <v>25</v>
      </c>
      <c r="J366" s="386" t="s">
        <v>78</v>
      </c>
      <c r="K366" s="386">
        <v>22.000000000000004</v>
      </c>
      <c r="L366" s="386">
        <v>22.000000000000004</v>
      </c>
      <c r="M366" s="386" t="s">
        <v>78</v>
      </c>
      <c r="N366" s="386">
        <v>19</v>
      </c>
      <c r="O366" s="386" t="s">
        <v>78</v>
      </c>
      <c r="P366" s="386">
        <v>23</v>
      </c>
      <c r="Q366" s="386" t="s">
        <v>78</v>
      </c>
      <c r="R366" s="386">
        <v>24</v>
      </c>
      <c r="S366" s="386">
        <v>21</v>
      </c>
      <c r="T366" s="386">
        <v>21</v>
      </c>
      <c r="U366" s="386">
        <v>23</v>
      </c>
      <c r="V366" s="386">
        <v>22.000000000000004</v>
      </c>
      <c r="W366" s="386">
        <v>20</v>
      </c>
      <c r="X366" s="386">
        <v>21</v>
      </c>
      <c r="Y366" s="386">
        <v>19</v>
      </c>
    </row>
    <row r="367" spans="1:25" ht="12.75" customHeight="1" x14ac:dyDescent="0.2">
      <c r="A367" s="386">
        <v>2015</v>
      </c>
      <c r="B367" s="391">
        <v>42366</v>
      </c>
      <c r="C367" s="386">
        <v>35</v>
      </c>
      <c r="D367" s="386">
        <v>31</v>
      </c>
      <c r="E367" s="386">
        <v>33</v>
      </c>
      <c r="F367" s="386">
        <v>28</v>
      </c>
      <c r="G367" s="386">
        <v>32</v>
      </c>
      <c r="H367" s="386">
        <v>35</v>
      </c>
      <c r="I367" s="386">
        <v>39</v>
      </c>
      <c r="J367" s="386" t="s">
        <v>78</v>
      </c>
      <c r="K367" s="386">
        <v>40</v>
      </c>
      <c r="L367" s="386">
        <v>33</v>
      </c>
      <c r="M367" s="386" t="s">
        <v>78</v>
      </c>
      <c r="N367" s="386">
        <v>37.000000000000007</v>
      </c>
      <c r="O367" s="386" t="s">
        <v>78</v>
      </c>
      <c r="P367" s="386">
        <v>33</v>
      </c>
      <c r="Q367" s="386" t="s">
        <v>78</v>
      </c>
      <c r="R367" s="386">
        <v>34</v>
      </c>
      <c r="S367" s="386">
        <v>33</v>
      </c>
      <c r="T367" s="386">
        <v>32</v>
      </c>
      <c r="U367" s="386">
        <v>25</v>
      </c>
      <c r="V367" s="386">
        <v>32</v>
      </c>
      <c r="W367" s="386">
        <v>30</v>
      </c>
      <c r="X367" s="386">
        <v>34</v>
      </c>
      <c r="Y367" s="386">
        <v>33</v>
      </c>
    </row>
    <row r="368" spans="1:25" ht="12.75" customHeight="1" x14ac:dyDescent="0.2">
      <c r="A368" s="386">
        <v>2015</v>
      </c>
      <c r="B368" s="391">
        <v>42367</v>
      </c>
      <c r="C368" s="386">
        <v>23</v>
      </c>
      <c r="D368" s="386">
        <v>21</v>
      </c>
      <c r="E368" s="386">
        <v>23</v>
      </c>
      <c r="F368" s="386">
        <v>17</v>
      </c>
      <c r="G368" s="386">
        <v>14</v>
      </c>
      <c r="H368" s="386">
        <v>22.000000000000004</v>
      </c>
      <c r="I368" s="386">
        <v>23</v>
      </c>
      <c r="J368" s="386" t="s">
        <v>78</v>
      </c>
      <c r="K368" s="386">
        <v>27</v>
      </c>
      <c r="L368" s="386">
        <v>15.000000000000002</v>
      </c>
      <c r="M368" s="386" t="s">
        <v>78</v>
      </c>
      <c r="N368" s="386">
        <v>23</v>
      </c>
      <c r="O368" s="386" t="s">
        <v>78</v>
      </c>
      <c r="P368" s="386">
        <v>23</v>
      </c>
      <c r="Q368" s="386" t="s">
        <v>78</v>
      </c>
      <c r="R368" s="386">
        <v>25</v>
      </c>
      <c r="S368" s="386">
        <v>19</v>
      </c>
      <c r="T368" s="386">
        <v>22.000000000000004</v>
      </c>
      <c r="U368" s="386">
        <v>14</v>
      </c>
      <c r="V368" s="386">
        <v>19</v>
      </c>
      <c r="W368" s="386">
        <v>16</v>
      </c>
      <c r="X368" s="386">
        <v>23</v>
      </c>
      <c r="Y368" s="386">
        <v>13.000000000000002</v>
      </c>
    </row>
    <row r="369" spans="1:25" ht="12.75" customHeight="1" x14ac:dyDescent="0.2">
      <c r="A369" s="386">
        <v>2015</v>
      </c>
      <c r="B369" s="391">
        <v>42368</v>
      </c>
      <c r="C369" s="386">
        <v>19</v>
      </c>
      <c r="D369" s="386">
        <v>12</v>
      </c>
      <c r="E369" s="386">
        <v>13.000000000000002</v>
      </c>
      <c r="F369" s="386">
        <v>10</v>
      </c>
      <c r="G369" s="386">
        <v>8</v>
      </c>
      <c r="H369" s="386">
        <v>18.000000000000004</v>
      </c>
      <c r="I369" s="386">
        <v>25</v>
      </c>
      <c r="J369" s="386" t="s">
        <v>78</v>
      </c>
      <c r="K369" s="386">
        <v>27</v>
      </c>
      <c r="L369" s="386">
        <v>12</v>
      </c>
      <c r="M369" s="386" t="s">
        <v>78</v>
      </c>
      <c r="N369" s="386">
        <v>21</v>
      </c>
      <c r="O369" s="386" t="s">
        <v>78</v>
      </c>
      <c r="P369" s="386">
        <v>8</v>
      </c>
      <c r="Q369" s="386" t="s">
        <v>78</v>
      </c>
      <c r="R369" s="386">
        <v>8</v>
      </c>
      <c r="S369" s="386">
        <v>13.000000000000002</v>
      </c>
      <c r="T369" s="386">
        <v>10</v>
      </c>
      <c r="U369" s="386">
        <v>12</v>
      </c>
      <c r="V369" s="386">
        <v>6</v>
      </c>
      <c r="W369" s="386">
        <v>8</v>
      </c>
      <c r="X369" s="386">
        <v>13.000000000000002</v>
      </c>
      <c r="Y369" s="386">
        <v>9.0000000000000018</v>
      </c>
    </row>
    <row r="370" spans="1:25" ht="12.75" customHeight="1" x14ac:dyDescent="0.2">
      <c r="A370" s="386">
        <v>2015</v>
      </c>
      <c r="B370" s="391">
        <v>42369</v>
      </c>
      <c r="C370" s="386">
        <v>19</v>
      </c>
      <c r="D370" s="386">
        <v>20</v>
      </c>
      <c r="E370" s="386">
        <v>28</v>
      </c>
      <c r="F370" s="386">
        <v>25</v>
      </c>
      <c r="G370" s="386">
        <v>20</v>
      </c>
      <c r="H370" s="386">
        <v>20</v>
      </c>
      <c r="I370" s="386">
        <v>22.000000000000004</v>
      </c>
      <c r="J370" s="386" t="s">
        <v>78</v>
      </c>
      <c r="K370" s="386">
        <v>22.000000000000004</v>
      </c>
      <c r="L370" s="386">
        <v>25</v>
      </c>
      <c r="M370" s="386" t="s">
        <v>78</v>
      </c>
      <c r="N370" s="386">
        <v>20</v>
      </c>
      <c r="O370" s="386" t="s">
        <v>78</v>
      </c>
      <c r="P370" s="386">
        <v>28</v>
      </c>
      <c r="Q370" s="386" t="s">
        <v>78</v>
      </c>
      <c r="R370" s="386">
        <v>29</v>
      </c>
      <c r="S370" s="386">
        <v>26.000000000000004</v>
      </c>
      <c r="T370" s="386">
        <v>25</v>
      </c>
      <c r="U370" s="386">
        <v>23</v>
      </c>
      <c r="V370" s="386">
        <v>26.000000000000004</v>
      </c>
      <c r="W370" s="386">
        <v>20</v>
      </c>
      <c r="X370" s="386">
        <v>26.000000000000004</v>
      </c>
      <c r="Y370" s="386">
        <v>21</v>
      </c>
    </row>
    <row r="371" spans="1:25" ht="12.75" customHeight="1" x14ac:dyDescent="0.2">
      <c r="A371" s="386">
        <v>2016</v>
      </c>
      <c r="B371" s="391">
        <v>42370</v>
      </c>
      <c r="C371" s="386">
        <v>28</v>
      </c>
      <c r="D371" s="386">
        <v>28</v>
      </c>
      <c r="E371" s="386">
        <v>33</v>
      </c>
      <c r="F371" s="386">
        <v>29</v>
      </c>
      <c r="G371" s="386">
        <v>27</v>
      </c>
      <c r="H371" s="386">
        <v>26.000000000000004</v>
      </c>
      <c r="I371" s="386">
        <v>28</v>
      </c>
      <c r="J371" s="386" t="s">
        <v>78</v>
      </c>
      <c r="K371" s="386">
        <v>28</v>
      </c>
      <c r="L371" s="386">
        <v>28</v>
      </c>
      <c r="M371" s="386" t="s">
        <v>78</v>
      </c>
      <c r="N371" s="386">
        <v>26.000000000000004</v>
      </c>
      <c r="O371" s="386" t="s">
        <v>78</v>
      </c>
      <c r="P371" s="386">
        <v>31</v>
      </c>
      <c r="Q371" s="386" t="s">
        <v>78</v>
      </c>
      <c r="R371" s="386">
        <v>33</v>
      </c>
      <c r="S371" s="386">
        <v>30</v>
      </c>
      <c r="T371" s="386">
        <v>30</v>
      </c>
      <c r="U371" s="386">
        <v>30</v>
      </c>
      <c r="V371" s="386">
        <v>30</v>
      </c>
      <c r="W371" s="386">
        <v>25</v>
      </c>
      <c r="X371" s="386">
        <v>30</v>
      </c>
      <c r="Y371" s="386">
        <v>27</v>
      </c>
    </row>
    <row r="372" spans="1:25" ht="12.75" customHeight="1" x14ac:dyDescent="0.2">
      <c r="A372" s="386">
        <v>2016</v>
      </c>
      <c r="B372" s="391">
        <v>42371</v>
      </c>
      <c r="C372" s="386">
        <v>30</v>
      </c>
      <c r="D372" s="386">
        <v>28</v>
      </c>
      <c r="E372" s="386">
        <v>34</v>
      </c>
      <c r="F372" s="386">
        <v>30</v>
      </c>
      <c r="G372" s="386">
        <v>28</v>
      </c>
      <c r="H372" s="386">
        <v>34</v>
      </c>
      <c r="I372" s="386">
        <v>34</v>
      </c>
      <c r="J372" s="386" t="s">
        <v>78</v>
      </c>
      <c r="K372" s="386">
        <v>31</v>
      </c>
      <c r="L372" s="386" t="s">
        <v>78</v>
      </c>
      <c r="M372" s="386" t="s">
        <v>78</v>
      </c>
      <c r="N372" s="386">
        <v>29</v>
      </c>
      <c r="O372" s="386" t="s">
        <v>78</v>
      </c>
      <c r="P372" s="386">
        <v>29</v>
      </c>
      <c r="Q372" s="386" t="s">
        <v>78</v>
      </c>
      <c r="R372" s="386">
        <v>30</v>
      </c>
      <c r="S372" s="386">
        <v>27</v>
      </c>
      <c r="T372" s="386">
        <v>29</v>
      </c>
      <c r="U372" s="386">
        <v>29</v>
      </c>
      <c r="V372" s="386">
        <v>29</v>
      </c>
      <c r="W372" s="386">
        <v>24</v>
      </c>
      <c r="X372" s="386">
        <v>28</v>
      </c>
      <c r="Y372" s="386">
        <v>26.000000000000004</v>
      </c>
    </row>
    <row r="373" spans="1:25" ht="12.75" customHeight="1" x14ac:dyDescent="0.2">
      <c r="A373" s="386">
        <v>2016</v>
      </c>
      <c r="B373" s="391">
        <v>42372</v>
      </c>
      <c r="C373" s="386">
        <v>33</v>
      </c>
      <c r="D373" s="386">
        <v>29</v>
      </c>
      <c r="E373" s="386">
        <v>37.000000000000007</v>
      </c>
      <c r="F373" s="386">
        <v>32</v>
      </c>
      <c r="G373" s="386">
        <v>30</v>
      </c>
      <c r="H373" s="386">
        <v>33</v>
      </c>
      <c r="I373" s="386">
        <v>34</v>
      </c>
      <c r="J373" s="386" t="s">
        <v>78</v>
      </c>
      <c r="K373" s="386">
        <v>36.000000000000007</v>
      </c>
      <c r="L373" s="386" t="s">
        <v>78</v>
      </c>
      <c r="M373" s="386" t="s">
        <v>78</v>
      </c>
      <c r="N373" s="386">
        <v>33</v>
      </c>
      <c r="O373" s="386" t="s">
        <v>78</v>
      </c>
      <c r="P373" s="386">
        <v>31</v>
      </c>
      <c r="Q373" s="386" t="s">
        <v>78</v>
      </c>
      <c r="R373" s="386">
        <v>32</v>
      </c>
      <c r="S373" s="386">
        <v>29</v>
      </c>
      <c r="T373" s="386">
        <v>33</v>
      </c>
      <c r="U373" s="386">
        <v>33</v>
      </c>
      <c r="V373" s="386">
        <v>31</v>
      </c>
      <c r="W373" s="386">
        <v>26.000000000000004</v>
      </c>
      <c r="X373" s="386">
        <v>30</v>
      </c>
      <c r="Y373" s="386">
        <v>28</v>
      </c>
    </row>
    <row r="374" spans="1:25" ht="12.75" customHeight="1" x14ac:dyDescent="0.2">
      <c r="A374" s="386">
        <v>2016</v>
      </c>
      <c r="B374" s="391">
        <v>42373</v>
      </c>
      <c r="C374" s="386">
        <v>33</v>
      </c>
      <c r="D374" s="386">
        <v>30</v>
      </c>
      <c r="E374" s="386">
        <v>36.000000000000007</v>
      </c>
      <c r="F374" s="386">
        <v>33</v>
      </c>
      <c r="G374" s="386">
        <v>28</v>
      </c>
      <c r="H374" s="386">
        <v>33</v>
      </c>
      <c r="I374" s="386">
        <v>34</v>
      </c>
      <c r="J374" s="386" t="s">
        <v>78</v>
      </c>
      <c r="K374" s="386">
        <v>32</v>
      </c>
      <c r="L374" s="386">
        <v>30</v>
      </c>
      <c r="M374" s="386" t="s">
        <v>78</v>
      </c>
      <c r="N374" s="386">
        <v>29</v>
      </c>
      <c r="O374" s="386" t="s">
        <v>78</v>
      </c>
      <c r="P374" s="386">
        <v>31</v>
      </c>
      <c r="Q374" s="386" t="s">
        <v>78</v>
      </c>
      <c r="R374" s="386">
        <v>32</v>
      </c>
      <c r="S374" s="386">
        <v>29</v>
      </c>
      <c r="T374" s="386">
        <v>32</v>
      </c>
      <c r="U374" s="386">
        <v>32</v>
      </c>
      <c r="V374" s="386">
        <v>31</v>
      </c>
      <c r="W374" s="386">
        <v>27</v>
      </c>
      <c r="X374" s="386">
        <v>32</v>
      </c>
      <c r="Y374" s="386">
        <v>27</v>
      </c>
    </row>
    <row r="375" spans="1:25" ht="12.75" customHeight="1" x14ac:dyDescent="0.2">
      <c r="A375" s="386">
        <v>2016</v>
      </c>
      <c r="B375" s="391">
        <v>42374</v>
      </c>
      <c r="C375" s="386">
        <v>28</v>
      </c>
      <c r="D375" s="386">
        <v>27</v>
      </c>
      <c r="E375" s="386">
        <v>33</v>
      </c>
      <c r="F375" s="386">
        <v>29</v>
      </c>
      <c r="G375" s="386">
        <v>25</v>
      </c>
      <c r="H375" s="386">
        <v>29</v>
      </c>
      <c r="I375" s="386">
        <v>30</v>
      </c>
      <c r="J375" s="386" t="s">
        <v>78</v>
      </c>
      <c r="K375" s="386">
        <v>28</v>
      </c>
      <c r="L375" s="386">
        <v>23</v>
      </c>
      <c r="M375" s="386" t="s">
        <v>78</v>
      </c>
      <c r="N375" s="386">
        <v>23</v>
      </c>
      <c r="O375" s="386" t="s">
        <v>78</v>
      </c>
      <c r="P375" s="386">
        <v>29</v>
      </c>
      <c r="Q375" s="386" t="s">
        <v>78</v>
      </c>
      <c r="R375" s="386">
        <v>30</v>
      </c>
      <c r="S375" s="386">
        <v>26.000000000000004</v>
      </c>
      <c r="T375" s="386">
        <v>29</v>
      </c>
      <c r="U375" s="386">
        <v>28</v>
      </c>
      <c r="V375" s="386">
        <v>27</v>
      </c>
      <c r="W375" s="386">
        <v>22.000000000000004</v>
      </c>
      <c r="X375" s="386">
        <v>28</v>
      </c>
      <c r="Y375" s="386">
        <v>22.000000000000004</v>
      </c>
    </row>
    <row r="376" spans="1:25" ht="12.75" customHeight="1" x14ac:dyDescent="0.2">
      <c r="A376" s="386">
        <v>2016</v>
      </c>
      <c r="B376" s="391">
        <v>42375</v>
      </c>
      <c r="C376" s="386">
        <v>29</v>
      </c>
      <c r="D376" s="386">
        <v>23</v>
      </c>
      <c r="E376" s="386">
        <v>25</v>
      </c>
      <c r="F376" s="386">
        <v>19</v>
      </c>
      <c r="G376" s="386">
        <v>18.000000000000004</v>
      </c>
      <c r="H376" s="386">
        <v>27</v>
      </c>
      <c r="I376" s="386">
        <v>30</v>
      </c>
      <c r="J376" s="386" t="s">
        <v>78</v>
      </c>
      <c r="K376" s="386">
        <v>29</v>
      </c>
      <c r="L376" s="386">
        <v>14</v>
      </c>
      <c r="M376" s="386" t="s">
        <v>78</v>
      </c>
      <c r="N376" s="386">
        <v>24</v>
      </c>
      <c r="O376" s="386" t="s">
        <v>78</v>
      </c>
      <c r="P376" s="386">
        <v>16</v>
      </c>
      <c r="Q376" s="386" t="s">
        <v>78</v>
      </c>
      <c r="R376" s="386">
        <v>20</v>
      </c>
      <c r="S376" s="386">
        <v>12</v>
      </c>
      <c r="T376" s="386">
        <v>29</v>
      </c>
      <c r="U376" s="386">
        <v>20</v>
      </c>
      <c r="V376" s="386">
        <v>16</v>
      </c>
      <c r="W376" s="386">
        <v>9.0000000000000018</v>
      </c>
      <c r="X376" s="386">
        <v>11.000000000000002</v>
      </c>
      <c r="Y376" s="386">
        <v>13.000000000000002</v>
      </c>
    </row>
    <row r="377" spans="1:25" ht="12.75" customHeight="1" x14ac:dyDescent="0.2">
      <c r="A377" s="386">
        <v>2016</v>
      </c>
      <c r="B377" s="391">
        <v>42376</v>
      </c>
      <c r="C377" s="386">
        <v>30</v>
      </c>
      <c r="D377" s="386">
        <v>17</v>
      </c>
      <c r="E377" s="386">
        <v>25</v>
      </c>
      <c r="F377" s="386">
        <v>12</v>
      </c>
      <c r="G377" s="386">
        <v>8</v>
      </c>
      <c r="H377" s="386">
        <v>31</v>
      </c>
      <c r="I377" s="386">
        <v>28</v>
      </c>
      <c r="J377" s="386" t="s">
        <v>78</v>
      </c>
      <c r="K377" s="386">
        <v>26.000000000000004</v>
      </c>
      <c r="L377" s="386">
        <v>2</v>
      </c>
      <c r="M377" s="386" t="s">
        <v>78</v>
      </c>
      <c r="N377" s="386">
        <v>18.000000000000004</v>
      </c>
      <c r="O377" s="386" t="s">
        <v>78</v>
      </c>
      <c r="P377" s="386">
        <v>14</v>
      </c>
      <c r="Q377" s="386" t="s">
        <v>78</v>
      </c>
      <c r="R377" s="386">
        <v>19</v>
      </c>
      <c r="S377" s="386">
        <v>6</v>
      </c>
      <c r="T377" s="386">
        <v>25</v>
      </c>
      <c r="U377" s="386">
        <v>6</v>
      </c>
      <c r="V377" s="386">
        <v>15.000000000000002</v>
      </c>
      <c r="W377" s="386">
        <v>3</v>
      </c>
      <c r="X377" s="386">
        <v>8</v>
      </c>
      <c r="Y377" s="386">
        <v>3</v>
      </c>
    </row>
    <row r="378" spans="1:25" ht="12.75" customHeight="1" x14ac:dyDescent="0.2">
      <c r="A378" s="386">
        <v>2016</v>
      </c>
      <c r="B378" s="391">
        <v>42377</v>
      </c>
      <c r="C378" s="386">
        <v>26.000000000000004</v>
      </c>
      <c r="D378" s="386">
        <v>6</v>
      </c>
      <c r="E378" s="386">
        <v>12</v>
      </c>
      <c r="F378" s="386">
        <v>7</v>
      </c>
      <c r="G378" s="386">
        <v>8</v>
      </c>
      <c r="H378" s="386">
        <v>27</v>
      </c>
      <c r="I378" s="386">
        <v>30</v>
      </c>
      <c r="J378" s="386" t="s">
        <v>78</v>
      </c>
      <c r="K378" s="386">
        <v>33</v>
      </c>
      <c r="L378" s="386">
        <v>14</v>
      </c>
      <c r="M378" s="386" t="s">
        <v>78</v>
      </c>
      <c r="N378" s="386">
        <v>22.000000000000004</v>
      </c>
      <c r="O378" s="386" t="s">
        <v>78</v>
      </c>
      <c r="P378" s="386">
        <v>20</v>
      </c>
      <c r="Q378" s="386" t="s">
        <v>78</v>
      </c>
      <c r="R378" s="386">
        <v>15.000000000000002</v>
      </c>
      <c r="S378" s="386">
        <v>18.000000000000004</v>
      </c>
      <c r="T378" s="386">
        <v>10</v>
      </c>
      <c r="U378" s="386">
        <v>8</v>
      </c>
      <c r="V378" s="386">
        <v>16</v>
      </c>
      <c r="W378" s="386">
        <v>13.000000000000002</v>
      </c>
      <c r="X378" s="386">
        <v>18.000000000000004</v>
      </c>
      <c r="Y378" s="386">
        <v>14</v>
      </c>
    </row>
    <row r="379" spans="1:25" ht="12.75" customHeight="1" x14ac:dyDescent="0.2">
      <c r="A379" s="386">
        <v>2016</v>
      </c>
      <c r="B379" s="391">
        <v>42378</v>
      </c>
      <c r="C379" s="386">
        <v>33</v>
      </c>
      <c r="D379" s="386">
        <v>30</v>
      </c>
      <c r="E379" s="386">
        <v>29</v>
      </c>
      <c r="F379" s="386">
        <v>25</v>
      </c>
      <c r="G379" s="386">
        <v>29</v>
      </c>
      <c r="H379" s="386">
        <v>35</v>
      </c>
      <c r="I379" s="386">
        <v>38</v>
      </c>
      <c r="J379" s="386" t="s">
        <v>78</v>
      </c>
      <c r="K379" s="386">
        <v>38</v>
      </c>
      <c r="L379" s="386">
        <v>31</v>
      </c>
      <c r="M379" s="386" t="s">
        <v>78</v>
      </c>
      <c r="N379" s="386">
        <v>40</v>
      </c>
      <c r="O379" s="386" t="s">
        <v>78</v>
      </c>
      <c r="P379" s="386">
        <v>31</v>
      </c>
      <c r="Q379" s="386" t="s">
        <v>78</v>
      </c>
      <c r="R379" s="386">
        <v>31</v>
      </c>
      <c r="S379" s="386">
        <v>32</v>
      </c>
      <c r="T379" s="386">
        <v>30</v>
      </c>
      <c r="U379" s="386">
        <v>20</v>
      </c>
      <c r="V379" s="386">
        <v>29</v>
      </c>
      <c r="W379" s="386">
        <v>28</v>
      </c>
      <c r="X379" s="386">
        <v>32</v>
      </c>
      <c r="Y379" s="386">
        <v>30</v>
      </c>
    </row>
    <row r="380" spans="1:25" ht="12.75" customHeight="1" x14ac:dyDescent="0.2">
      <c r="A380" s="386">
        <v>2016</v>
      </c>
      <c r="B380" s="391">
        <v>42379</v>
      </c>
      <c r="C380" s="386">
        <v>33</v>
      </c>
      <c r="D380" s="386">
        <v>29</v>
      </c>
      <c r="E380" s="386">
        <v>32</v>
      </c>
      <c r="F380" s="386">
        <v>30</v>
      </c>
      <c r="G380" s="386">
        <v>32</v>
      </c>
      <c r="H380" s="386">
        <v>34</v>
      </c>
      <c r="I380" s="386">
        <v>36.000000000000007</v>
      </c>
      <c r="J380" s="386" t="s">
        <v>78</v>
      </c>
      <c r="K380" s="386">
        <v>40</v>
      </c>
      <c r="L380" s="386">
        <v>31</v>
      </c>
      <c r="M380" s="386" t="s">
        <v>78</v>
      </c>
      <c r="N380" s="386">
        <v>38</v>
      </c>
      <c r="O380" s="386" t="s">
        <v>78</v>
      </c>
      <c r="P380" s="386">
        <v>33</v>
      </c>
      <c r="Q380" s="386" t="s">
        <v>78</v>
      </c>
      <c r="R380" s="386">
        <v>34</v>
      </c>
      <c r="S380" s="386">
        <v>34</v>
      </c>
      <c r="T380" s="386">
        <v>32</v>
      </c>
      <c r="U380" s="386">
        <v>31</v>
      </c>
      <c r="V380" s="386">
        <v>30</v>
      </c>
      <c r="W380" s="386">
        <v>28</v>
      </c>
      <c r="X380" s="386">
        <v>35</v>
      </c>
      <c r="Y380" s="386">
        <v>34</v>
      </c>
    </row>
    <row r="381" spans="1:25" ht="12.75" customHeight="1" x14ac:dyDescent="0.2">
      <c r="A381" s="386">
        <v>2016</v>
      </c>
      <c r="B381" s="391">
        <v>42380</v>
      </c>
      <c r="C381" s="386">
        <v>32</v>
      </c>
      <c r="D381" s="386">
        <v>31</v>
      </c>
      <c r="E381" s="386">
        <v>34</v>
      </c>
      <c r="F381" s="386">
        <v>32</v>
      </c>
      <c r="G381" s="386">
        <v>30</v>
      </c>
      <c r="H381" s="386">
        <v>33</v>
      </c>
      <c r="I381" s="386">
        <v>33</v>
      </c>
      <c r="J381" s="386" t="s">
        <v>78</v>
      </c>
      <c r="K381" s="386">
        <v>33</v>
      </c>
      <c r="L381" s="386">
        <v>24</v>
      </c>
      <c r="M381" s="386" t="s">
        <v>78</v>
      </c>
      <c r="N381" s="386">
        <v>32</v>
      </c>
      <c r="O381" s="386" t="s">
        <v>78</v>
      </c>
      <c r="P381" s="386">
        <v>31</v>
      </c>
      <c r="Q381" s="386" t="s">
        <v>78</v>
      </c>
      <c r="R381" s="386">
        <v>32</v>
      </c>
      <c r="S381" s="386">
        <v>30</v>
      </c>
      <c r="T381" s="386">
        <v>32</v>
      </c>
      <c r="U381" s="386">
        <v>30</v>
      </c>
      <c r="V381" s="386">
        <v>30</v>
      </c>
      <c r="W381" s="386">
        <v>25</v>
      </c>
      <c r="X381" s="386">
        <v>30</v>
      </c>
      <c r="Y381" s="386">
        <v>25</v>
      </c>
    </row>
    <row r="382" spans="1:25" ht="12.75" customHeight="1" x14ac:dyDescent="0.2">
      <c r="A382" s="386">
        <v>2016</v>
      </c>
      <c r="B382" s="391">
        <v>42381</v>
      </c>
      <c r="C382" s="386">
        <v>33</v>
      </c>
      <c r="D382" s="386">
        <v>29</v>
      </c>
      <c r="E382" s="386">
        <v>34</v>
      </c>
      <c r="F382" s="386">
        <v>30</v>
      </c>
      <c r="G382" s="386">
        <v>29</v>
      </c>
      <c r="H382" s="386">
        <v>33</v>
      </c>
      <c r="I382" s="386">
        <v>36.000000000000007</v>
      </c>
      <c r="J382" s="386" t="s">
        <v>78</v>
      </c>
      <c r="K382" s="386">
        <v>36.000000000000007</v>
      </c>
      <c r="L382" s="386">
        <v>26.000000000000004</v>
      </c>
      <c r="M382" s="386" t="s">
        <v>78</v>
      </c>
      <c r="N382" s="386">
        <v>32</v>
      </c>
      <c r="O382" s="386" t="s">
        <v>78</v>
      </c>
      <c r="P382" s="386">
        <v>30</v>
      </c>
      <c r="Q382" s="386" t="s">
        <v>78</v>
      </c>
      <c r="R382" s="386">
        <v>31</v>
      </c>
      <c r="S382" s="386">
        <v>29</v>
      </c>
      <c r="T382" s="386">
        <v>30</v>
      </c>
      <c r="U382" s="386">
        <v>29</v>
      </c>
      <c r="V382" s="386">
        <v>28</v>
      </c>
      <c r="W382" s="386">
        <v>26.000000000000004</v>
      </c>
      <c r="X382" s="386">
        <v>30</v>
      </c>
      <c r="Y382" s="386">
        <v>27</v>
      </c>
    </row>
    <row r="383" spans="1:25" ht="12.75" customHeight="1" x14ac:dyDescent="0.2">
      <c r="A383" s="386">
        <v>2016</v>
      </c>
      <c r="B383" s="391">
        <v>42382</v>
      </c>
      <c r="C383" s="386">
        <v>33</v>
      </c>
      <c r="D383" s="386">
        <v>31</v>
      </c>
      <c r="E383" s="386">
        <v>35</v>
      </c>
      <c r="F383" s="386">
        <v>32</v>
      </c>
      <c r="G383" s="386">
        <v>28</v>
      </c>
      <c r="H383" s="386">
        <v>33</v>
      </c>
      <c r="I383" s="386">
        <v>34</v>
      </c>
      <c r="J383" s="386" t="s">
        <v>78</v>
      </c>
      <c r="K383" s="386">
        <v>32</v>
      </c>
      <c r="L383" s="386">
        <v>21</v>
      </c>
      <c r="M383" s="386" t="s">
        <v>78</v>
      </c>
      <c r="N383" s="386">
        <v>30</v>
      </c>
      <c r="O383" s="386" t="s">
        <v>78</v>
      </c>
      <c r="P383" s="386">
        <v>30</v>
      </c>
      <c r="Q383" s="386" t="s">
        <v>78</v>
      </c>
      <c r="R383" s="386">
        <v>31</v>
      </c>
      <c r="S383" s="386">
        <v>28</v>
      </c>
      <c r="T383" s="386">
        <v>32</v>
      </c>
      <c r="U383" s="386">
        <v>29</v>
      </c>
      <c r="V383" s="386">
        <v>29</v>
      </c>
      <c r="W383" s="386">
        <v>23</v>
      </c>
      <c r="X383" s="386">
        <v>30</v>
      </c>
      <c r="Y383" s="386">
        <v>24</v>
      </c>
    </row>
    <row r="384" spans="1:25" ht="12.75" customHeight="1" x14ac:dyDescent="0.2">
      <c r="A384" s="386">
        <v>2016</v>
      </c>
      <c r="B384" s="391">
        <v>42383</v>
      </c>
      <c r="C384" s="386">
        <v>38</v>
      </c>
      <c r="D384" s="386">
        <v>28</v>
      </c>
      <c r="E384" s="386">
        <v>33</v>
      </c>
      <c r="F384" s="386">
        <v>28</v>
      </c>
      <c r="G384" s="386">
        <v>27</v>
      </c>
      <c r="H384" s="386">
        <v>35</v>
      </c>
      <c r="I384" s="386">
        <v>39</v>
      </c>
      <c r="J384" s="386" t="s">
        <v>78</v>
      </c>
      <c r="K384" s="386">
        <v>37.000000000000007</v>
      </c>
      <c r="L384" s="386">
        <v>20</v>
      </c>
      <c r="M384" s="386" t="s">
        <v>78</v>
      </c>
      <c r="N384" s="386">
        <v>31</v>
      </c>
      <c r="O384" s="386" t="s">
        <v>78</v>
      </c>
      <c r="P384" s="386">
        <v>24</v>
      </c>
      <c r="Q384" s="386" t="s">
        <v>78</v>
      </c>
      <c r="R384" s="386">
        <v>28</v>
      </c>
      <c r="S384" s="386">
        <v>23</v>
      </c>
      <c r="T384" s="386">
        <v>32</v>
      </c>
      <c r="U384" s="386">
        <v>25</v>
      </c>
      <c r="V384" s="386">
        <v>26.000000000000004</v>
      </c>
      <c r="W384" s="386">
        <v>18.000000000000004</v>
      </c>
      <c r="X384" s="386">
        <v>24</v>
      </c>
      <c r="Y384" s="386">
        <v>22.000000000000004</v>
      </c>
    </row>
    <row r="385" spans="1:25" ht="12.75" customHeight="1" x14ac:dyDescent="0.2">
      <c r="A385" s="386">
        <v>2016</v>
      </c>
      <c r="B385" s="391">
        <v>42384</v>
      </c>
      <c r="C385" s="386">
        <v>41</v>
      </c>
      <c r="D385" s="386">
        <v>28</v>
      </c>
      <c r="E385" s="386">
        <v>30</v>
      </c>
      <c r="F385" s="386">
        <v>25</v>
      </c>
      <c r="G385" s="386">
        <v>23</v>
      </c>
      <c r="H385" s="386">
        <v>42</v>
      </c>
      <c r="I385" s="386">
        <v>45.000000000000007</v>
      </c>
      <c r="J385" s="386" t="s">
        <v>78</v>
      </c>
      <c r="K385" s="386">
        <v>41</v>
      </c>
      <c r="L385" s="386">
        <v>16</v>
      </c>
      <c r="M385" s="386" t="s">
        <v>78</v>
      </c>
      <c r="N385" s="386">
        <v>37.000000000000007</v>
      </c>
      <c r="O385" s="386" t="s">
        <v>78</v>
      </c>
      <c r="P385" s="386">
        <v>21</v>
      </c>
      <c r="Q385" s="386" t="s">
        <v>78</v>
      </c>
      <c r="R385" s="386">
        <v>16</v>
      </c>
      <c r="S385" s="386">
        <v>25</v>
      </c>
      <c r="T385" s="386">
        <v>27</v>
      </c>
      <c r="U385" s="386">
        <v>20</v>
      </c>
      <c r="V385" s="386">
        <v>14</v>
      </c>
      <c r="W385" s="386">
        <v>15.000000000000002</v>
      </c>
      <c r="X385" s="386">
        <v>22.000000000000004</v>
      </c>
      <c r="Y385" s="386">
        <v>16</v>
      </c>
    </row>
    <row r="386" spans="1:25" ht="12.75" customHeight="1" x14ac:dyDescent="0.2">
      <c r="A386" s="386">
        <v>2016</v>
      </c>
      <c r="B386" s="391">
        <v>42385</v>
      </c>
      <c r="C386" s="386">
        <v>32</v>
      </c>
      <c r="D386" s="386">
        <v>30</v>
      </c>
      <c r="E386" s="386">
        <v>35</v>
      </c>
      <c r="F386" s="386">
        <v>33</v>
      </c>
      <c r="G386" s="386">
        <v>30</v>
      </c>
      <c r="H386" s="386">
        <v>33</v>
      </c>
      <c r="I386" s="386">
        <v>34</v>
      </c>
      <c r="J386" s="386" t="s">
        <v>78</v>
      </c>
      <c r="K386" s="386">
        <v>34</v>
      </c>
      <c r="L386" s="386">
        <v>26.000000000000004</v>
      </c>
      <c r="M386" s="386" t="s">
        <v>78</v>
      </c>
      <c r="N386" s="386">
        <v>28</v>
      </c>
      <c r="O386" s="386" t="s">
        <v>78</v>
      </c>
      <c r="P386" s="386">
        <v>31</v>
      </c>
      <c r="Q386" s="386" t="s">
        <v>78</v>
      </c>
      <c r="R386" s="386">
        <v>31</v>
      </c>
      <c r="S386" s="386">
        <v>29</v>
      </c>
      <c r="T386" s="386">
        <v>32</v>
      </c>
      <c r="U386" s="386">
        <v>32</v>
      </c>
      <c r="V386" s="386">
        <v>30</v>
      </c>
      <c r="W386" s="386">
        <v>25</v>
      </c>
      <c r="X386" s="386">
        <v>30</v>
      </c>
      <c r="Y386" s="386">
        <v>27</v>
      </c>
    </row>
    <row r="387" spans="1:25" ht="12.75" customHeight="1" x14ac:dyDescent="0.2">
      <c r="A387" s="386">
        <v>2016</v>
      </c>
      <c r="B387" s="391">
        <v>42386</v>
      </c>
      <c r="C387" s="386">
        <v>26.000000000000004</v>
      </c>
      <c r="D387" s="386">
        <v>25</v>
      </c>
      <c r="E387" s="386">
        <v>30</v>
      </c>
      <c r="F387" s="386">
        <v>25</v>
      </c>
      <c r="G387" s="386">
        <v>21</v>
      </c>
      <c r="H387" s="386">
        <v>27</v>
      </c>
      <c r="I387" s="386">
        <v>31</v>
      </c>
      <c r="J387" s="386" t="s">
        <v>78</v>
      </c>
      <c r="K387" s="386">
        <v>27</v>
      </c>
      <c r="L387" s="386">
        <v>25</v>
      </c>
      <c r="M387" s="386" t="s">
        <v>78</v>
      </c>
      <c r="N387" s="386">
        <v>25</v>
      </c>
      <c r="O387" s="386" t="s">
        <v>78</v>
      </c>
      <c r="P387" s="386">
        <v>28</v>
      </c>
      <c r="Q387" s="386" t="s">
        <v>78</v>
      </c>
      <c r="R387" s="386">
        <v>31</v>
      </c>
      <c r="S387" s="386">
        <v>26.000000000000004</v>
      </c>
      <c r="T387" s="386">
        <v>28</v>
      </c>
      <c r="U387" s="386">
        <v>25</v>
      </c>
      <c r="V387" s="386">
        <v>26.000000000000004</v>
      </c>
      <c r="W387" s="386">
        <v>23</v>
      </c>
      <c r="X387" s="386">
        <v>30</v>
      </c>
      <c r="Y387" s="386">
        <v>24</v>
      </c>
    </row>
    <row r="388" spans="1:25" ht="12.75" customHeight="1" x14ac:dyDescent="0.2">
      <c r="A388" s="386">
        <v>2016</v>
      </c>
      <c r="B388" s="391">
        <v>42387</v>
      </c>
      <c r="C388" s="386">
        <v>29</v>
      </c>
      <c r="D388" s="386">
        <v>25</v>
      </c>
      <c r="E388" s="386">
        <v>29</v>
      </c>
      <c r="F388" s="386">
        <v>27</v>
      </c>
      <c r="G388" s="386">
        <v>23</v>
      </c>
      <c r="H388" s="386">
        <v>29</v>
      </c>
      <c r="I388" s="386">
        <v>30</v>
      </c>
      <c r="J388" s="386" t="s">
        <v>78</v>
      </c>
      <c r="K388" s="386">
        <v>29</v>
      </c>
      <c r="L388" s="386">
        <v>25</v>
      </c>
      <c r="M388" s="386" t="s">
        <v>78</v>
      </c>
      <c r="N388" s="386">
        <v>26.000000000000004</v>
      </c>
      <c r="O388" s="386" t="s">
        <v>78</v>
      </c>
      <c r="P388" s="386">
        <v>28</v>
      </c>
      <c r="Q388" s="386" t="s">
        <v>78</v>
      </c>
      <c r="R388" s="386">
        <v>27</v>
      </c>
      <c r="S388" s="386">
        <v>27</v>
      </c>
      <c r="T388" s="386">
        <v>26.000000000000004</v>
      </c>
      <c r="U388" s="386">
        <v>27</v>
      </c>
      <c r="V388" s="386">
        <v>26.000000000000004</v>
      </c>
      <c r="W388" s="386">
        <v>23</v>
      </c>
      <c r="X388" s="386">
        <v>28</v>
      </c>
      <c r="Y388" s="386">
        <v>23</v>
      </c>
    </row>
    <row r="389" spans="1:25" ht="12.75" customHeight="1" x14ac:dyDescent="0.2">
      <c r="A389" s="386">
        <v>2016</v>
      </c>
      <c r="B389" s="391">
        <v>42388</v>
      </c>
      <c r="C389" s="386">
        <v>29</v>
      </c>
      <c r="D389" s="386">
        <v>27</v>
      </c>
      <c r="E389" s="386">
        <v>33</v>
      </c>
      <c r="F389" s="386">
        <v>30</v>
      </c>
      <c r="G389" s="386">
        <v>26.000000000000004</v>
      </c>
      <c r="H389" s="386">
        <v>30</v>
      </c>
      <c r="I389" s="386">
        <v>30</v>
      </c>
      <c r="J389" s="386" t="s">
        <v>78</v>
      </c>
      <c r="K389" s="386">
        <v>30</v>
      </c>
      <c r="L389" s="386">
        <v>26.000000000000004</v>
      </c>
      <c r="M389" s="386" t="s">
        <v>78</v>
      </c>
      <c r="N389" s="386">
        <v>28</v>
      </c>
      <c r="O389" s="386" t="s">
        <v>78</v>
      </c>
      <c r="P389" s="386">
        <v>30</v>
      </c>
      <c r="Q389" s="386" t="s">
        <v>78</v>
      </c>
      <c r="R389" s="386">
        <v>31</v>
      </c>
      <c r="S389" s="386">
        <v>28</v>
      </c>
      <c r="T389" s="386">
        <v>29</v>
      </c>
      <c r="U389" s="386">
        <v>29</v>
      </c>
      <c r="V389" s="386">
        <v>29</v>
      </c>
      <c r="W389" s="386">
        <v>24</v>
      </c>
      <c r="X389" s="386">
        <v>30</v>
      </c>
      <c r="Y389" s="386">
        <v>24</v>
      </c>
    </row>
    <row r="390" spans="1:25" ht="12.75" customHeight="1" x14ac:dyDescent="0.2">
      <c r="A390" s="386">
        <v>2016</v>
      </c>
      <c r="B390" s="391">
        <v>42389</v>
      </c>
      <c r="C390" s="386">
        <v>26.000000000000004</v>
      </c>
      <c r="D390" s="386">
        <v>25</v>
      </c>
      <c r="E390" s="386">
        <v>33</v>
      </c>
      <c r="F390" s="386">
        <v>29</v>
      </c>
      <c r="G390" s="386">
        <v>24</v>
      </c>
      <c r="H390" s="386">
        <v>25</v>
      </c>
      <c r="I390" s="386">
        <v>29</v>
      </c>
      <c r="J390" s="386" t="s">
        <v>78</v>
      </c>
      <c r="K390" s="386">
        <v>28</v>
      </c>
      <c r="L390" s="386">
        <v>22.000000000000004</v>
      </c>
      <c r="M390" s="386" t="s">
        <v>78</v>
      </c>
      <c r="N390" s="386">
        <v>23</v>
      </c>
      <c r="O390" s="386" t="s">
        <v>78</v>
      </c>
      <c r="P390" s="386">
        <v>32</v>
      </c>
      <c r="Q390" s="386" t="s">
        <v>78</v>
      </c>
      <c r="R390" s="386">
        <v>33</v>
      </c>
      <c r="S390" s="386">
        <v>30</v>
      </c>
      <c r="T390" s="386">
        <v>29</v>
      </c>
      <c r="U390" s="386">
        <v>28</v>
      </c>
      <c r="V390" s="386">
        <v>29</v>
      </c>
      <c r="W390" s="386">
        <v>24</v>
      </c>
      <c r="X390" s="386">
        <v>31</v>
      </c>
      <c r="Y390" s="386">
        <v>23</v>
      </c>
    </row>
    <row r="391" spans="1:25" ht="12.75" customHeight="1" x14ac:dyDescent="0.2">
      <c r="A391" s="386">
        <v>2016</v>
      </c>
      <c r="B391" s="391">
        <v>42390</v>
      </c>
      <c r="C391" s="386">
        <v>29</v>
      </c>
      <c r="D391" s="386">
        <v>28</v>
      </c>
      <c r="E391" s="386">
        <v>35</v>
      </c>
      <c r="F391" s="386">
        <v>31</v>
      </c>
      <c r="G391" s="386">
        <v>24</v>
      </c>
      <c r="H391" s="386">
        <v>27</v>
      </c>
      <c r="I391" s="386">
        <v>30</v>
      </c>
      <c r="J391" s="386" t="s">
        <v>78</v>
      </c>
      <c r="K391" s="386">
        <v>30</v>
      </c>
      <c r="L391" s="386">
        <v>29</v>
      </c>
      <c r="M391" s="386" t="s">
        <v>78</v>
      </c>
      <c r="N391" s="386">
        <v>24</v>
      </c>
      <c r="O391" s="386" t="s">
        <v>78</v>
      </c>
      <c r="P391" s="386">
        <v>30</v>
      </c>
      <c r="Q391" s="386" t="s">
        <v>78</v>
      </c>
      <c r="R391" s="386">
        <v>34</v>
      </c>
      <c r="S391" s="386">
        <v>28</v>
      </c>
      <c r="T391" s="386">
        <v>30</v>
      </c>
      <c r="U391" s="386">
        <v>27</v>
      </c>
      <c r="V391" s="386">
        <v>29</v>
      </c>
      <c r="W391" s="386">
        <v>24</v>
      </c>
      <c r="X391" s="386">
        <v>30</v>
      </c>
      <c r="Y391" s="386">
        <v>22.000000000000004</v>
      </c>
    </row>
    <row r="392" spans="1:25" ht="12.75" customHeight="1" x14ac:dyDescent="0.2">
      <c r="A392" s="386">
        <v>2016</v>
      </c>
      <c r="B392" s="391">
        <v>42391</v>
      </c>
      <c r="C392" s="386">
        <v>33</v>
      </c>
      <c r="D392" s="386">
        <v>24</v>
      </c>
      <c r="E392" s="386">
        <v>35</v>
      </c>
      <c r="F392" s="386">
        <v>28</v>
      </c>
      <c r="G392" s="386">
        <v>24</v>
      </c>
      <c r="H392" s="386">
        <v>39</v>
      </c>
      <c r="I392" s="386">
        <v>42</v>
      </c>
      <c r="J392" s="386" t="s">
        <v>78</v>
      </c>
      <c r="K392" s="386">
        <v>39</v>
      </c>
      <c r="L392" s="386">
        <v>28</v>
      </c>
      <c r="M392" s="386" t="s">
        <v>78</v>
      </c>
      <c r="N392" s="386">
        <v>32</v>
      </c>
      <c r="O392" s="386" t="s">
        <v>78</v>
      </c>
      <c r="P392" s="386">
        <v>32</v>
      </c>
      <c r="Q392" s="386" t="s">
        <v>78</v>
      </c>
      <c r="R392" s="386">
        <v>35</v>
      </c>
      <c r="S392" s="386">
        <v>29</v>
      </c>
      <c r="T392" s="386">
        <v>31</v>
      </c>
      <c r="U392" s="386">
        <v>26.000000000000004</v>
      </c>
      <c r="V392" s="386">
        <v>30</v>
      </c>
      <c r="W392" s="386">
        <v>27</v>
      </c>
      <c r="X392" s="386">
        <v>35</v>
      </c>
      <c r="Y392" s="386">
        <v>25</v>
      </c>
    </row>
    <row r="393" spans="1:25" ht="12.75" customHeight="1" x14ac:dyDescent="0.2">
      <c r="A393" s="386">
        <v>2016</v>
      </c>
      <c r="B393" s="391">
        <v>42392</v>
      </c>
      <c r="C393" s="386">
        <v>37.000000000000007</v>
      </c>
      <c r="D393" s="386">
        <v>35</v>
      </c>
      <c r="E393" s="386">
        <v>41</v>
      </c>
      <c r="F393" s="386">
        <v>38</v>
      </c>
      <c r="G393" s="386">
        <v>35</v>
      </c>
      <c r="H393" s="386">
        <v>39</v>
      </c>
      <c r="I393" s="386">
        <v>42</v>
      </c>
      <c r="J393" s="386" t="s">
        <v>78</v>
      </c>
      <c r="K393" s="386">
        <v>42</v>
      </c>
      <c r="L393" s="386">
        <v>35</v>
      </c>
      <c r="M393" s="386" t="s">
        <v>78</v>
      </c>
      <c r="N393" s="386">
        <v>34</v>
      </c>
      <c r="O393" s="386" t="s">
        <v>78</v>
      </c>
      <c r="P393" s="386">
        <v>37.000000000000007</v>
      </c>
      <c r="Q393" s="386" t="s">
        <v>78</v>
      </c>
      <c r="R393" s="386">
        <v>38</v>
      </c>
      <c r="S393" s="386">
        <v>36.000000000000007</v>
      </c>
      <c r="T393" s="386">
        <v>38</v>
      </c>
      <c r="U393" s="386">
        <v>37.000000000000007</v>
      </c>
      <c r="V393" s="386">
        <v>36.000000000000007</v>
      </c>
      <c r="W393" s="386">
        <v>34</v>
      </c>
      <c r="X393" s="386">
        <v>37.000000000000007</v>
      </c>
      <c r="Y393" s="386">
        <v>33</v>
      </c>
    </row>
    <row r="394" spans="1:25" ht="12.75" customHeight="1" x14ac:dyDescent="0.2">
      <c r="A394" s="386">
        <v>2016</v>
      </c>
      <c r="B394" s="391">
        <v>42393</v>
      </c>
      <c r="C394" s="386">
        <v>41</v>
      </c>
      <c r="D394" s="386">
        <v>38</v>
      </c>
      <c r="E394" s="386">
        <v>45.000000000000007</v>
      </c>
      <c r="F394" s="386">
        <v>40</v>
      </c>
      <c r="G394" s="386">
        <v>29</v>
      </c>
      <c r="H394" s="386">
        <v>41</v>
      </c>
      <c r="I394" s="386">
        <v>42</v>
      </c>
      <c r="J394" s="386" t="s">
        <v>78</v>
      </c>
      <c r="K394" s="386">
        <v>37.000000000000007</v>
      </c>
      <c r="L394" s="386">
        <v>35</v>
      </c>
      <c r="M394" s="386" t="s">
        <v>78</v>
      </c>
      <c r="N394" s="386">
        <v>37.000000000000007</v>
      </c>
      <c r="O394" s="386" t="s">
        <v>78</v>
      </c>
      <c r="P394" s="386">
        <v>39</v>
      </c>
      <c r="Q394" s="386" t="s">
        <v>78</v>
      </c>
      <c r="R394" s="386">
        <v>37.000000000000007</v>
      </c>
      <c r="S394" s="386">
        <v>37.000000000000007</v>
      </c>
      <c r="T394" s="386">
        <v>41</v>
      </c>
      <c r="U394" s="386">
        <v>39</v>
      </c>
      <c r="V394" s="386">
        <v>35</v>
      </c>
      <c r="W394" s="386">
        <v>31</v>
      </c>
      <c r="X394" s="386">
        <v>38</v>
      </c>
      <c r="Y394" s="386">
        <v>31</v>
      </c>
    </row>
    <row r="395" spans="1:25" ht="12.75" customHeight="1" x14ac:dyDescent="0.2">
      <c r="A395" s="386">
        <v>2016</v>
      </c>
      <c r="B395" s="391">
        <v>42394</v>
      </c>
      <c r="C395" s="386">
        <v>37.000000000000007</v>
      </c>
      <c r="D395" s="386">
        <v>30</v>
      </c>
      <c r="E395" s="386">
        <v>29</v>
      </c>
      <c r="F395" s="386">
        <v>25</v>
      </c>
      <c r="G395" s="386">
        <v>22.000000000000004</v>
      </c>
      <c r="H395" s="386">
        <v>37.000000000000007</v>
      </c>
      <c r="I395" s="386">
        <v>41</v>
      </c>
      <c r="J395" s="386" t="s">
        <v>78</v>
      </c>
      <c r="K395" s="386">
        <v>39</v>
      </c>
      <c r="L395" s="386">
        <v>13.000000000000002</v>
      </c>
      <c r="M395" s="386" t="s">
        <v>78</v>
      </c>
      <c r="N395" s="386">
        <v>34</v>
      </c>
      <c r="O395" s="386" t="s">
        <v>78</v>
      </c>
      <c r="P395" s="386">
        <v>28</v>
      </c>
      <c r="Q395" s="386" t="s">
        <v>78</v>
      </c>
      <c r="R395" s="386">
        <v>29</v>
      </c>
      <c r="S395" s="386">
        <v>25</v>
      </c>
      <c r="T395" s="386">
        <v>30</v>
      </c>
      <c r="U395" s="386">
        <v>28</v>
      </c>
      <c r="V395" s="386">
        <v>19</v>
      </c>
      <c r="W395" s="386">
        <v>12</v>
      </c>
      <c r="X395" s="386">
        <v>23</v>
      </c>
      <c r="Y395" s="386">
        <v>16</v>
      </c>
    </row>
    <row r="396" spans="1:25" ht="12.75" customHeight="1" x14ac:dyDescent="0.2">
      <c r="A396" s="386">
        <v>2016</v>
      </c>
      <c r="B396" s="391">
        <v>42395</v>
      </c>
      <c r="C396" s="386">
        <v>45.000000000000007</v>
      </c>
      <c r="D396" s="386">
        <v>35</v>
      </c>
      <c r="E396" s="386">
        <v>39</v>
      </c>
      <c r="F396" s="386">
        <v>31</v>
      </c>
      <c r="G396" s="386">
        <v>28</v>
      </c>
      <c r="H396" s="386">
        <v>44.000000000000007</v>
      </c>
      <c r="I396" s="386">
        <v>46</v>
      </c>
      <c r="J396" s="386" t="s">
        <v>78</v>
      </c>
      <c r="K396" s="386">
        <v>39</v>
      </c>
      <c r="L396" s="386">
        <v>25</v>
      </c>
      <c r="M396" s="386" t="s">
        <v>78</v>
      </c>
      <c r="N396" s="386">
        <v>40</v>
      </c>
      <c r="O396" s="386" t="s">
        <v>78</v>
      </c>
      <c r="P396" s="386">
        <v>29</v>
      </c>
      <c r="Q396" s="386" t="s">
        <v>78</v>
      </c>
      <c r="R396" s="386">
        <v>31</v>
      </c>
      <c r="S396" s="386">
        <v>31</v>
      </c>
      <c r="T396" s="386">
        <v>35</v>
      </c>
      <c r="U396" s="386">
        <v>28</v>
      </c>
      <c r="V396" s="386">
        <v>25</v>
      </c>
      <c r="W396" s="386">
        <v>16</v>
      </c>
      <c r="X396" s="386">
        <v>26.000000000000004</v>
      </c>
      <c r="Y396" s="386">
        <v>27</v>
      </c>
    </row>
    <row r="397" spans="1:25" ht="12.75" customHeight="1" x14ac:dyDescent="0.2">
      <c r="A397" s="386">
        <v>2016</v>
      </c>
      <c r="B397" s="391">
        <v>42396</v>
      </c>
      <c r="C397" s="386">
        <v>31</v>
      </c>
      <c r="D397" s="386">
        <v>29</v>
      </c>
      <c r="E397" s="386">
        <v>37.000000000000007</v>
      </c>
      <c r="F397" s="386">
        <v>34</v>
      </c>
      <c r="G397" s="386">
        <v>27</v>
      </c>
      <c r="H397" s="386">
        <v>30</v>
      </c>
      <c r="I397" s="386">
        <v>30</v>
      </c>
      <c r="J397" s="386" t="s">
        <v>78</v>
      </c>
      <c r="K397" s="386">
        <v>31</v>
      </c>
      <c r="L397" s="386">
        <v>27</v>
      </c>
      <c r="M397" s="386" t="s">
        <v>78</v>
      </c>
      <c r="N397" s="386">
        <v>30</v>
      </c>
      <c r="O397" s="386" t="s">
        <v>78</v>
      </c>
      <c r="P397" s="386">
        <v>28</v>
      </c>
      <c r="Q397" s="386" t="s">
        <v>78</v>
      </c>
      <c r="R397" s="386">
        <v>28</v>
      </c>
      <c r="S397" s="386">
        <v>28</v>
      </c>
      <c r="T397" s="386">
        <v>33</v>
      </c>
      <c r="U397" s="386">
        <v>31</v>
      </c>
      <c r="V397" s="386">
        <v>31</v>
      </c>
      <c r="W397" s="386">
        <v>25</v>
      </c>
      <c r="X397" s="386">
        <v>31</v>
      </c>
      <c r="Y397" s="386">
        <v>23</v>
      </c>
    </row>
    <row r="398" spans="1:25" ht="12.75" customHeight="1" x14ac:dyDescent="0.2">
      <c r="A398" s="386">
        <v>2016</v>
      </c>
      <c r="B398" s="391">
        <v>42397</v>
      </c>
      <c r="C398" s="386">
        <v>33</v>
      </c>
      <c r="D398" s="386">
        <v>29</v>
      </c>
      <c r="E398" s="386">
        <v>36.000000000000007</v>
      </c>
      <c r="F398" s="386">
        <v>27</v>
      </c>
      <c r="G398" s="386">
        <v>26.000000000000004</v>
      </c>
      <c r="H398" s="386">
        <v>30</v>
      </c>
      <c r="I398" s="386">
        <v>23</v>
      </c>
      <c r="J398" s="386" t="s">
        <v>78</v>
      </c>
      <c r="K398" s="386">
        <v>27</v>
      </c>
      <c r="L398" s="386">
        <v>21</v>
      </c>
      <c r="M398" s="386" t="s">
        <v>78</v>
      </c>
      <c r="N398" s="386">
        <v>25</v>
      </c>
      <c r="O398" s="386" t="s">
        <v>78</v>
      </c>
      <c r="P398" s="386">
        <v>26.000000000000004</v>
      </c>
      <c r="Q398" s="386" t="s">
        <v>78</v>
      </c>
      <c r="R398" s="386">
        <v>27</v>
      </c>
      <c r="S398" s="386">
        <v>22.000000000000004</v>
      </c>
      <c r="T398" s="386">
        <v>33</v>
      </c>
      <c r="U398" s="386">
        <v>27</v>
      </c>
      <c r="V398" s="386">
        <v>24</v>
      </c>
      <c r="W398" s="386">
        <v>17</v>
      </c>
      <c r="X398" s="386">
        <v>20</v>
      </c>
      <c r="Y398" s="386">
        <v>23</v>
      </c>
    </row>
    <row r="399" spans="1:25" ht="12.75" customHeight="1" x14ac:dyDescent="0.2">
      <c r="A399" s="386">
        <v>2016</v>
      </c>
      <c r="B399" s="391">
        <v>42398</v>
      </c>
      <c r="C399" s="386">
        <v>31</v>
      </c>
      <c r="D399" s="386">
        <v>29</v>
      </c>
      <c r="E399" s="386">
        <v>35</v>
      </c>
      <c r="F399" s="386">
        <v>31</v>
      </c>
      <c r="G399" s="386">
        <v>25</v>
      </c>
      <c r="H399" s="386">
        <v>31</v>
      </c>
      <c r="I399" s="386">
        <v>32</v>
      </c>
      <c r="J399" s="386" t="s">
        <v>78</v>
      </c>
      <c r="K399" s="386">
        <v>29</v>
      </c>
      <c r="L399" s="386">
        <v>26.000000000000004</v>
      </c>
      <c r="M399" s="386" t="s">
        <v>78</v>
      </c>
      <c r="N399" s="386">
        <v>28</v>
      </c>
      <c r="O399" s="386" t="s">
        <v>78</v>
      </c>
      <c r="P399" s="386">
        <v>27</v>
      </c>
      <c r="Q399" s="386" t="s">
        <v>78</v>
      </c>
      <c r="R399" s="386">
        <v>28</v>
      </c>
      <c r="S399" s="386">
        <v>26.000000000000004</v>
      </c>
      <c r="T399" s="386">
        <v>31</v>
      </c>
      <c r="U399" s="386">
        <v>29</v>
      </c>
      <c r="V399" s="386">
        <v>28</v>
      </c>
      <c r="W399" s="386">
        <v>22.000000000000004</v>
      </c>
      <c r="X399" s="386">
        <v>28</v>
      </c>
      <c r="Y399" s="386">
        <v>23</v>
      </c>
    </row>
    <row r="400" spans="1:25" ht="12.75" customHeight="1" x14ac:dyDescent="0.2">
      <c r="A400" s="386">
        <v>2016</v>
      </c>
      <c r="B400" s="391">
        <v>42399</v>
      </c>
      <c r="C400" s="386">
        <v>38</v>
      </c>
      <c r="D400" s="386">
        <v>32</v>
      </c>
      <c r="E400" s="386">
        <v>36.000000000000007</v>
      </c>
      <c r="F400" s="386">
        <v>30</v>
      </c>
      <c r="G400" s="386">
        <v>30</v>
      </c>
      <c r="H400" s="386">
        <v>37.000000000000007</v>
      </c>
      <c r="I400" s="386">
        <v>38</v>
      </c>
      <c r="J400" s="386" t="s">
        <v>78</v>
      </c>
      <c r="K400" s="386">
        <v>36.000000000000007</v>
      </c>
      <c r="L400" s="386">
        <v>29</v>
      </c>
      <c r="M400" s="386" t="s">
        <v>78</v>
      </c>
      <c r="N400" s="386">
        <v>32</v>
      </c>
      <c r="O400" s="386" t="s">
        <v>78</v>
      </c>
      <c r="P400" s="386">
        <v>30</v>
      </c>
      <c r="Q400" s="386" t="s">
        <v>78</v>
      </c>
      <c r="R400" s="386">
        <v>28</v>
      </c>
      <c r="S400" s="386">
        <v>29</v>
      </c>
      <c r="T400" s="386">
        <v>34</v>
      </c>
      <c r="U400" s="386">
        <v>32</v>
      </c>
      <c r="V400" s="386">
        <v>31</v>
      </c>
      <c r="W400" s="386">
        <v>22.000000000000004</v>
      </c>
      <c r="X400" s="386">
        <v>28</v>
      </c>
      <c r="Y400" s="386">
        <v>28</v>
      </c>
    </row>
    <row r="401" spans="1:25" ht="12.75" customHeight="1" x14ac:dyDescent="0.2">
      <c r="A401" s="386">
        <v>2016</v>
      </c>
      <c r="B401" s="391">
        <v>42400</v>
      </c>
      <c r="C401" s="386">
        <v>44.000000000000007</v>
      </c>
      <c r="D401" s="386">
        <v>37.000000000000007</v>
      </c>
      <c r="E401" s="386">
        <v>42</v>
      </c>
      <c r="F401" s="386">
        <v>31</v>
      </c>
      <c r="G401" s="386">
        <v>33</v>
      </c>
      <c r="H401" s="386">
        <v>45.000000000000007</v>
      </c>
      <c r="I401" s="386">
        <v>47</v>
      </c>
      <c r="J401" s="386" t="s">
        <v>78</v>
      </c>
      <c r="K401" s="386">
        <v>41</v>
      </c>
      <c r="L401" s="386">
        <v>33</v>
      </c>
      <c r="M401" s="386" t="s">
        <v>78</v>
      </c>
      <c r="N401" s="386">
        <v>41</v>
      </c>
      <c r="O401" s="386" t="s">
        <v>78</v>
      </c>
      <c r="P401" s="386">
        <v>26.000000000000004</v>
      </c>
      <c r="Q401" s="386" t="s">
        <v>78</v>
      </c>
      <c r="R401" s="386">
        <v>34</v>
      </c>
      <c r="S401" s="386">
        <v>28</v>
      </c>
      <c r="T401" s="386">
        <v>43</v>
      </c>
      <c r="U401" s="386">
        <v>29</v>
      </c>
      <c r="V401" s="386">
        <v>35</v>
      </c>
      <c r="W401" s="386">
        <v>22.000000000000004</v>
      </c>
      <c r="X401" s="386">
        <v>29</v>
      </c>
      <c r="Y401" s="386">
        <v>28</v>
      </c>
    </row>
    <row r="402" spans="1:25" ht="12.75" customHeight="1" x14ac:dyDescent="0.2">
      <c r="A402" s="386">
        <v>2016</v>
      </c>
      <c r="B402" s="391">
        <v>42401</v>
      </c>
      <c r="C402" s="386">
        <v>38</v>
      </c>
      <c r="D402" s="386">
        <v>28</v>
      </c>
      <c r="E402" s="386">
        <v>38</v>
      </c>
      <c r="F402" s="386">
        <v>33</v>
      </c>
      <c r="G402" s="386">
        <v>20</v>
      </c>
      <c r="H402" s="386">
        <v>40</v>
      </c>
      <c r="I402" s="386">
        <v>41</v>
      </c>
      <c r="J402" s="386" t="s">
        <v>78</v>
      </c>
      <c r="K402" s="386">
        <v>40</v>
      </c>
      <c r="L402" s="386">
        <v>18.000000000000004</v>
      </c>
      <c r="M402" s="386" t="s">
        <v>78</v>
      </c>
      <c r="N402" s="386">
        <v>33</v>
      </c>
      <c r="O402" s="386" t="s">
        <v>78</v>
      </c>
      <c r="P402" s="386">
        <v>31</v>
      </c>
      <c r="Q402" s="386" t="s">
        <v>78</v>
      </c>
      <c r="R402" s="386">
        <v>34</v>
      </c>
      <c r="S402" s="386">
        <v>26.000000000000004</v>
      </c>
      <c r="T402" s="386">
        <v>34</v>
      </c>
      <c r="U402" s="386">
        <v>25</v>
      </c>
      <c r="V402" s="386">
        <v>31</v>
      </c>
      <c r="W402" s="386">
        <v>18.000000000000004</v>
      </c>
      <c r="X402" s="386">
        <v>30</v>
      </c>
      <c r="Y402" s="386">
        <v>17</v>
      </c>
    </row>
    <row r="403" spans="1:25" ht="12.75" customHeight="1" x14ac:dyDescent="0.2">
      <c r="A403" s="386">
        <v>2016</v>
      </c>
      <c r="B403" s="391">
        <v>42402</v>
      </c>
      <c r="C403" s="386">
        <v>37.000000000000007</v>
      </c>
      <c r="D403" s="386">
        <v>29</v>
      </c>
      <c r="E403" s="386">
        <v>37.000000000000007</v>
      </c>
      <c r="F403" s="386">
        <v>32</v>
      </c>
      <c r="G403" s="386">
        <v>30</v>
      </c>
      <c r="H403" s="386">
        <v>37.000000000000007</v>
      </c>
      <c r="I403" s="386">
        <v>36.000000000000007</v>
      </c>
      <c r="J403" s="386" t="s">
        <v>78</v>
      </c>
      <c r="K403" s="386">
        <v>38</v>
      </c>
      <c r="L403" s="386">
        <v>31</v>
      </c>
      <c r="M403" s="386" t="s">
        <v>78</v>
      </c>
      <c r="N403" s="386">
        <v>34</v>
      </c>
      <c r="O403" s="386" t="s">
        <v>78</v>
      </c>
      <c r="P403" s="386">
        <v>39</v>
      </c>
      <c r="Q403" s="386" t="s">
        <v>78</v>
      </c>
      <c r="R403" s="386">
        <v>40</v>
      </c>
      <c r="S403" s="386">
        <v>36.000000000000007</v>
      </c>
      <c r="T403" s="386">
        <v>37.000000000000007</v>
      </c>
      <c r="U403" s="386">
        <v>29</v>
      </c>
      <c r="V403" s="386">
        <v>32</v>
      </c>
      <c r="W403" s="386">
        <v>31</v>
      </c>
      <c r="X403" s="386">
        <v>37.000000000000007</v>
      </c>
      <c r="Y403" s="386">
        <v>31</v>
      </c>
    </row>
    <row r="404" spans="1:25" ht="12.75" customHeight="1" x14ac:dyDescent="0.2">
      <c r="A404" s="386">
        <v>2016</v>
      </c>
      <c r="B404" s="391">
        <v>42403</v>
      </c>
      <c r="C404" s="386">
        <v>38</v>
      </c>
      <c r="D404" s="386">
        <v>27</v>
      </c>
      <c r="E404" s="386">
        <v>26.000000000000004</v>
      </c>
      <c r="F404" s="386">
        <v>23</v>
      </c>
      <c r="G404" s="386">
        <v>18.000000000000004</v>
      </c>
      <c r="H404" s="386">
        <v>39</v>
      </c>
      <c r="I404" s="386">
        <v>43</v>
      </c>
      <c r="J404" s="386" t="s">
        <v>78</v>
      </c>
      <c r="K404" s="386">
        <v>42</v>
      </c>
      <c r="L404" s="386">
        <v>24</v>
      </c>
      <c r="M404" s="386" t="s">
        <v>78</v>
      </c>
      <c r="N404" s="386">
        <v>38</v>
      </c>
      <c r="O404" s="386" t="s">
        <v>78</v>
      </c>
      <c r="P404" s="386">
        <v>22.000000000000004</v>
      </c>
      <c r="Q404" s="386" t="s">
        <v>78</v>
      </c>
      <c r="R404" s="386">
        <v>29</v>
      </c>
      <c r="S404" s="386">
        <v>33</v>
      </c>
      <c r="T404" s="386">
        <v>30</v>
      </c>
      <c r="U404" s="386">
        <v>22.000000000000004</v>
      </c>
      <c r="V404" s="386">
        <v>21</v>
      </c>
      <c r="W404" s="386">
        <v>19</v>
      </c>
      <c r="X404" s="386">
        <v>28</v>
      </c>
      <c r="Y404" s="386">
        <v>24</v>
      </c>
    </row>
    <row r="405" spans="1:25" ht="12.75" customHeight="1" x14ac:dyDescent="0.2">
      <c r="A405" s="386">
        <v>2016</v>
      </c>
      <c r="B405" s="391">
        <v>42404</v>
      </c>
      <c r="C405" s="386">
        <v>27</v>
      </c>
      <c r="D405" s="386">
        <v>27</v>
      </c>
      <c r="E405" s="386">
        <v>33</v>
      </c>
      <c r="F405" s="386">
        <v>30</v>
      </c>
      <c r="G405" s="386">
        <v>22.000000000000004</v>
      </c>
      <c r="H405" s="386">
        <v>26.000000000000004</v>
      </c>
      <c r="I405" s="386">
        <v>28</v>
      </c>
      <c r="J405" s="386" t="s">
        <v>78</v>
      </c>
      <c r="K405" s="386">
        <v>24</v>
      </c>
      <c r="L405" s="386">
        <v>25</v>
      </c>
      <c r="M405" s="386" t="s">
        <v>78</v>
      </c>
      <c r="N405" s="386">
        <v>23</v>
      </c>
      <c r="O405" s="386" t="s">
        <v>78</v>
      </c>
      <c r="P405" s="386">
        <v>28</v>
      </c>
      <c r="Q405" s="386" t="s">
        <v>78</v>
      </c>
      <c r="R405" s="386">
        <v>30</v>
      </c>
      <c r="S405" s="386">
        <v>26.000000000000004</v>
      </c>
      <c r="T405" s="386">
        <v>29</v>
      </c>
      <c r="U405" s="386">
        <v>27</v>
      </c>
      <c r="V405" s="386">
        <v>27</v>
      </c>
      <c r="W405" s="386">
        <v>24</v>
      </c>
      <c r="X405" s="386">
        <v>28</v>
      </c>
      <c r="Y405" s="386">
        <v>20</v>
      </c>
    </row>
    <row r="406" spans="1:25" ht="12.75" customHeight="1" x14ac:dyDescent="0.2">
      <c r="A406" s="386">
        <v>2016</v>
      </c>
      <c r="B406" s="391">
        <v>42405</v>
      </c>
      <c r="C406" s="386">
        <v>29</v>
      </c>
      <c r="D406" s="386">
        <v>29</v>
      </c>
      <c r="E406" s="386">
        <v>36.000000000000007</v>
      </c>
      <c r="F406" s="386">
        <v>34</v>
      </c>
      <c r="G406" s="386">
        <v>27</v>
      </c>
      <c r="H406" s="386">
        <v>30</v>
      </c>
      <c r="I406" s="386">
        <v>32</v>
      </c>
      <c r="J406" s="386" t="s">
        <v>78</v>
      </c>
      <c r="K406" s="386">
        <v>34</v>
      </c>
      <c r="L406" s="386">
        <v>30</v>
      </c>
      <c r="M406" s="386" t="s">
        <v>78</v>
      </c>
      <c r="N406" s="386">
        <v>28</v>
      </c>
      <c r="O406" s="386" t="s">
        <v>78</v>
      </c>
      <c r="P406" s="386">
        <v>34</v>
      </c>
      <c r="Q406" s="386" t="s">
        <v>78</v>
      </c>
      <c r="R406" s="386">
        <v>35</v>
      </c>
      <c r="S406" s="386">
        <v>32</v>
      </c>
      <c r="T406" s="386">
        <v>33</v>
      </c>
      <c r="U406" s="386">
        <v>31</v>
      </c>
      <c r="V406" s="386">
        <v>33</v>
      </c>
      <c r="W406" s="386">
        <v>26.000000000000004</v>
      </c>
      <c r="X406" s="386">
        <v>33</v>
      </c>
      <c r="Y406" s="386">
        <v>24</v>
      </c>
    </row>
    <row r="407" spans="1:25" ht="12.75" customHeight="1" x14ac:dyDescent="0.2">
      <c r="A407" s="386">
        <v>2016</v>
      </c>
      <c r="B407" s="391">
        <v>42406</v>
      </c>
      <c r="C407" s="386">
        <v>36.000000000000007</v>
      </c>
      <c r="D407" s="386">
        <v>32</v>
      </c>
      <c r="E407" s="386">
        <v>39</v>
      </c>
      <c r="F407" s="386">
        <v>32</v>
      </c>
      <c r="G407" s="386">
        <v>32</v>
      </c>
      <c r="H407" s="386">
        <v>35</v>
      </c>
      <c r="I407" s="386">
        <v>35</v>
      </c>
      <c r="J407" s="386" t="s">
        <v>78</v>
      </c>
      <c r="K407" s="386">
        <v>33</v>
      </c>
      <c r="L407" s="386">
        <v>32</v>
      </c>
      <c r="M407" s="386" t="s">
        <v>78</v>
      </c>
      <c r="N407" s="386">
        <v>33</v>
      </c>
      <c r="O407" s="386" t="s">
        <v>78</v>
      </c>
      <c r="P407" s="386">
        <v>31</v>
      </c>
      <c r="Q407" s="386" t="s">
        <v>78</v>
      </c>
      <c r="R407" s="386">
        <v>31</v>
      </c>
      <c r="S407" s="386">
        <v>30</v>
      </c>
      <c r="T407" s="386">
        <v>35</v>
      </c>
      <c r="U407" s="386">
        <v>34</v>
      </c>
      <c r="V407" s="386">
        <v>32</v>
      </c>
      <c r="W407" s="386">
        <v>24</v>
      </c>
      <c r="X407" s="386">
        <v>31</v>
      </c>
      <c r="Y407" s="386">
        <v>32</v>
      </c>
    </row>
    <row r="408" spans="1:25" ht="12.75" customHeight="1" x14ac:dyDescent="0.2">
      <c r="A408" s="386">
        <v>2016</v>
      </c>
      <c r="B408" s="391">
        <v>42407</v>
      </c>
      <c r="C408" s="386">
        <v>30</v>
      </c>
      <c r="D408" s="386">
        <v>23</v>
      </c>
      <c r="E408" s="386">
        <v>31</v>
      </c>
      <c r="F408" s="386">
        <v>26.000000000000004</v>
      </c>
      <c r="G408" s="386">
        <v>24</v>
      </c>
      <c r="H408" s="386">
        <v>32</v>
      </c>
      <c r="I408" s="386">
        <v>35</v>
      </c>
      <c r="J408" s="386" t="s">
        <v>78</v>
      </c>
      <c r="K408" s="386">
        <v>35</v>
      </c>
      <c r="L408" s="386">
        <v>20</v>
      </c>
      <c r="M408" s="386" t="s">
        <v>78</v>
      </c>
      <c r="N408" s="386">
        <v>28</v>
      </c>
      <c r="O408" s="386" t="s">
        <v>78</v>
      </c>
      <c r="P408" s="386">
        <v>29</v>
      </c>
      <c r="Q408" s="386" t="s">
        <v>78</v>
      </c>
      <c r="R408" s="386">
        <v>32</v>
      </c>
      <c r="S408" s="386">
        <v>23</v>
      </c>
      <c r="T408" s="386">
        <v>29</v>
      </c>
      <c r="U408" s="386">
        <v>23</v>
      </c>
      <c r="V408" s="386">
        <v>27</v>
      </c>
      <c r="W408" s="386">
        <v>20</v>
      </c>
      <c r="X408" s="386">
        <v>27</v>
      </c>
      <c r="Y408" s="386">
        <v>21</v>
      </c>
    </row>
    <row r="409" spans="1:25" ht="12.75" customHeight="1" x14ac:dyDescent="0.2">
      <c r="A409" s="386">
        <v>2016</v>
      </c>
      <c r="B409" s="391">
        <v>42408</v>
      </c>
      <c r="C409" s="386">
        <v>33</v>
      </c>
      <c r="D409" s="386">
        <v>28</v>
      </c>
      <c r="E409" s="386">
        <v>35</v>
      </c>
      <c r="F409" s="386">
        <v>30</v>
      </c>
      <c r="G409" s="386">
        <v>26.000000000000004</v>
      </c>
      <c r="H409" s="386">
        <v>36.000000000000007</v>
      </c>
      <c r="I409" s="386">
        <v>39</v>
      </c>
      <c r="J409" s="386" t="s">
        <v>78</v>
      </c>
      <c r="K409" s="386">
        <v>38</v>
      </c>
      <c r="L409" s="386">
        <v>30</v>
      </c>
      <c r="M409" s="386" t="s">
        <v>78</v>
      </c>
      <c r="N409" s="386">
        <v>31</v>
      </c>
      <c r="O409" s="386" t="s">
        <v>78</v>
      </c>
      <c r="P409" s="386">
        <v>30</v>
      </c>
      <c r="Q409" s="386" t="s">
        <v>78</v>
      </c>
      <c r="R409" s="386">
        <v>35</v>
      </c>
      <c r="S409" s="386">
        <v>31</v>
      </c>
      <c r="T409" s="386">
        <v>32</v>
      </c>
      <c r="U409" s="386">
        <v>29</v>
      </c>
      <c r="V409" s="386">
        <v>30</v>
      </c>
      <c r="W409" s="386">
        <v>26.000000000000004</v>
      </c>
      <c r="X409" s="386">
        <v>32</v>
      </c>
      <c r="Y409" s="386">
        <v>28</v>
      </c>
    </row>
    <row r="410" spans="1:25" ht="12.75" customHeight="1" x14ac:dyDescent="0.2">
      <c r="A410" s="386">
        <v>2016</v>
      </c>
      <c r="B410" s="391">
        <v>42409</v>
      </c>
      <c r="C410" s="386">
        <v>33</v>
      </c>
      <c r="D410" s="386">
        <v>21</v>
      </c>
      <c r="E410" s="386">
        <v>24</v>
      </c>
      <c r="F410" s="386">
        <v>16</v>
      </c>
      <c r="G410" s="386">
        <v>18.000000000000004</v>
      </c>
      <c r="H410" s="386">
        <v>33</v>
      </c>
      <c r="I410" s="386">
        <v>39</v>
      </c>
      <c r="J410" s="386" t="s">
        <v>78</v>
      </c>
      <c r="K410" s="386">
        <v>37.000000000000007</v>
      </c>
      <c r="L410" s="386">
        <v>19</v>
      </c>
      <c r="M410" s="386" t="s">
        <v>78</v>
      </c>
      <c r="N410" s="386">
        <v>30</v>
      </c>
      <c r="O410" s="386" t="s">
        <v>78</v>
      </c>
      <c r="P410" s="386">
        <v>17</v>
      </c>
      <c r="Q410" s="386" t="s">
        <v>78</v>
      </c>
      <c r="R410" s="386">
        <v>18.000000000000004</v>
      </c>
      <c r="S410" s="386">
        <v>21</v>
      </c>
      <c r="T410" s="386">
        <v>23</v>
      </c>
      <c r="U410" s="386">
        <v>17</v>
      </c>
      <c r="V410" s="386">
        <v>20</v>
      </c>
      <c r="W410" s="386">
        <v>17</v>
      </c>
      <c r="X410" s="386">
        <v>23</v>
      </c>
      <c r="Y410" s="386">
        <v>18.000000000000004</v>
      </c>
    </row>
    <row r="411" spans="1:25" ht="12.75" customHeight="1" x14ac:dyDescent="0.2">
      <c r="A411" s="386">
        <v>2016</v>
      </c>
      <c r="B411" s="391">
        <v>42410</v>
      </c>
      <c r="C411" s="386">
        <v>27</v>
      </c>
      <c r="D411" s="386">
        <v>27</v>
      </c>
      <c r="E411" s="386" t="s">
        <v>78</v>
      </c>
      <c r="F411" s="386">
        <v>29</v>
      </c>
      <c r="G411" s="386">
        <v>25</v>
      </c>
      <c r="H411" s="386">
        <v>29</v>
      </c>
      <c r="I411" s="386">
        <v>28</v>
      </c>
      <c r="J411" s="386" t="s">
        <v>78</v>
      </c>
      <c r="K411" s="386">
        <v>28</v>
      </c>
      <c r="L411" s="386">
        <v>21</v>
      </c>
      <c r="M411" s="386" t="s">
        <v>78</v>
      </c>
      <c r="N411" s="386">
        <v>28</v>
      </c>
      <c r="O411" s="386" t="s">
        <v>78</v>
      </c>
      <c r="P411" s="386">
        <v>25</v>
      </c>
      <c r="Q411" s="386" t="s">
        <v>78</v>
      </c>
      <c r="R411" s="386">
        <v>26.000000000000004</v>
      </c>
      <c r="S411" s="386">
        <v>24</v>
      </c>
      <c r="T411" s="386">
        <v>29</v>
      </c>
      <c r="U411" s="386">
        <v>25</v>
      </c>
      <c r="V411" s="386">
        <v>24</v>
      </c>
      <c r="W411" s="386">
        <v>20</v>
      </c>
      <c r="X411" s="386">
        <v>25</v>
      </c>
      <c r="Y411" s="386">
        <v>21</v>
      </c>
    </row>
    <row r="412" spans="1:25" ht="12.75" customHeight="1" x14ac:dyDescent="0.2">
      <c r="A412" s="386">
        <v>2016</v>
      </c>
      <c r="B412" s="391">
        <v>42411</v>
      </c>
      <c r="C412" s="386">
        <v>35</v>
      </c>
      <c r="D412" s="386">
        <v>34</v>
      </c>
      <c r="E412" s="386" t="s">
        <v>78</v>
      </c>
      <c r="F412" s="386">
        <v>38</v>
      </c>
      <c r="G412" s="386">
        <v>33</v>
      </c>
      <c r="H412" s="386">
        <v>36.000000000000007</v>
      </c>
      <c r="I412" s="386">
        <v>37.000000000000007</v>
      </c>
      <c r="J412" s="386" t="s">
        <v>78</v>
      </c>
      <c r="K412" s="386">
        <v>38</v>
      </c>
      <c r="L412" s="386">
        <v>32</v>
      </c>
      <c r="M412" s="386" t="s">
        <v>78</v>
      </c>
      <c r="N412" s="386">
        <v>35</v>
      </c>
      <c r="O412" s="386" t="s">
        <v>78</v>
      </c>
      <c r="P412" s="386">
        <v>38</v>
      </c>
      <c r="Q412" s="386" t="s">
        <v>78</v>
      </c>
      <c r="R412" s="386">
        <v>38</v>
      </c>
      <c r="S412" s="386">
        <v>37.000000000000007</v>
      </c>
      <c r="T412" s="386">
        <v>38</v>
      </c>
      <c r="U412" s="386">
        <v>37.000000000000007</v>
      </c>
      <c r="V412" s="386">
        <v>38</v>
      </c>
      <c r="W412" s="386">
        <v>30</v>
      </c>
      <c r="X412" s="386">
        <v>38</v>
      </c>
      <c r="Y412" s="386">
        <v>33</v>
      </c>
    </row>
    <row r="413" spans="1:25" ht="12.75" customHeight="1" x14ac:dyDescent="0.2">
      <c r="A413" s="386">
        <v>2016</v>
      </c>
      <c r="B413" s="391">
        <v>42412</v>
      </c>
      <c r="C413" s="386">
        <v>37.000000000000007</v>
      </c>
      <c r="D413" s="386">
        <v>34</v>
      </c>
      <c r="E413" s="386" t="s">
        <v>78</v>
      </c>
      <c r="F413" s="386">
        <v>36.000000000000007</v>
      </c>
      <c r="G413" s="386">
        <v>34</v>
      </c>
      <c r="H413" s="386">
        <v>36.000000000000007</v>
      </c>
      <c r="I413" s="386">
        <v>38</v>
      </c>
      <c r="J413" s="386" t="s">
        <v>78</v>
      </c>
      <c r="K413" s="386">
        <v>38</v>
      </c>
      <c r="L413" s="386">
        <v>30</v>
      </c>
      <c r="M413" s="386" t="s">
        <v>78</v>
      </c>
      <c r="N413" s="386">
        <v>35</v>
      </c>
      <c r="O413" s="386" t="s">
        <v>78</v>
      </c>
      <c r="P413" s="386">
        <v>34</v>
      </c>
      <c r="Q413" s="386" t="s">
        <v>78</v>
      </c>
      <c r="R413" s="386">
        <v>36.000000000000007</v>
      </c>
      <c r="S413" s="386">
        <v>32</v>
      </c>
      <c r="T413" s="386">
        <v>38</v>
      </c>
      <c r="U413" s="386">
        <v>36.000000000000007</v>
      </c>
      <c r="V413" s="386">
        <v>36.000000000000007</v>
      </c>
      <c r="W413" s="386">
        <v>26.000000000000004</v>
      </c>
      <c r="X413" s="386">
        <v>34</v>
      </c>
      <c r="Y413" s="386">
        <v>29</v>
      </c>
    </row>
    <row r="414" spans="1:25" ht="12.75" customHeight="1" x14ac:dyDescent="0.2">
      <c r="A414" s="386">
        <v>2016</v>
      </c>
      <c r="B414" s="391">
        <v>42413</v>
      </c>
      <c r="C414" s="386">
        <v>37.000000000000007</v>
      </c>
      <c r="D414" s="386">
        <v>35</v>
      </c>
      <c r="E414" s="386" t="s">
        <v>78</v>
      </c>
      <c r="F414" s="386">
        <v>38</v>
      </c>
      <c r="G414" s="386">
        <v>33</v>
      </c>
      <c r="H414" s="386">
        <v>37.000000000000007</v>
      </c>
      <c r="I414" s="386">
        <v>39</v>
      </c>
      <c r="J414" s="386" t="s">
        <v>78</v>
      </c>
      <c r="K414" s="386">
        <v>38</v>
      </c>
      <c r="L414" s="386">
        <v>35</v>
      </c>
      <c r="M414" s="386" t="s">
        <v>78</v>
      </c>
      <c r="N414" s="386">
        <v>42</v>
      </c>
      <c r="O414" s="386" t="s">
        <v>78</v>
      </c>
      <c r="P414" s="386">
        <v>37.000000000000007</v>
      </c>
      <c r="Q414" s="386" t="s">
        <v>78</v>
      </c>
      <c r="R414" s="386">
        <v>37.000000000000007</v>
      </c>
      <c r="S414" s="386">
        <v>36.000000000000007</v>
      </c>
      <c r="T414" s="386">
        <v>37.000000000000007</v>
      </c>
      <c r="U414" s="386">
        <v>38</v>
      </c>
      <c r="V414" s="386">
        <v>37.000000000000007</v>
      </c>
      <c r="W414" s="386">
        <v>32</v>
      </c>
      <c r="X414" s="386">
        <v>38</v>
      </c>
      <c r="Y414" s="386">
        <v>34</v>
      </c>
    </row>
    <row r="415" spans="1:25" ht="12.75" customHeight="1" x14ac:dyDescent="0.2">
      <c r="A415" s="386">
        <v>2016</v>
      </c>
      <c r="B415" s="391">
        <v>42414</v>
      </c>
      <c r="C415" s="386">
        <v>37.000000000000007</v>
      </c>
      <c r="D415" s="386">
        <v>35</v>
      </c>
      <c r="E415" s="386" t="s">
        <v>78</v>
      </c>
      <c r="F415" s="386">
        <v>36.000000000000007</v>
      </c>
      <c r="G415" s="386">
        <v>31</v>
      </c>
      <c r="H415" s="386">
        <v>37.000000000000007</v>
      </c>
      <c r="I415" s="386">
        <v>38</v>
      </c>
      <c r="J415" s="386" t="s">
        <v>78</v>
      </c>
      <c r="K415" s="386">
        <v>34</v>
      </c>
      <c r="L415" s="386">
        <v>33</v>
      </c>
      <c r="M415" s="386" t="s">
        <v>78</v>
      </c>
      <c r="N415" s="386">
        <v>34</v>
      </c>
      <c r="O415" s="386" t="s">
        <v>78</v>
      </c>
      <c r="P415" s="386">
        <v>32</v>
      </c>
      <c r="Q415" s="386" t="s">
        <v>78</v>
      </c>
      <c r="R415" s="386">
        <v>33</v>
      </c>
      <c r="S415" s="386">
        <v>33</v>
      </c>
      <c r="T415" s="386">
        <v>37.000000000000007</v>
      </c>
      <c r="U415" s="386">
        <v>35</v>
      </c>
      <c r="V415" s="386">
        <v>34</v>
      </c>
      <c r="W415" s="386">
        <v>30</v>
      </c>
      <c r="X415" s="386">
        <v>34</v>
      </c>
      <c r="Y415" s="386">
        <v>32</v>
      </c>
    </row>
    <row r="416" spans="1:25" ht="12.75" customHeight="1" x14ac:dyDescent="0.2">
      <c r="A416" s="386">
        <v>2016</v>
      </c>
      <c r="B416" s="391">
        <v>42415</v>
      </c>
      <c r="C416" s="386">
        <v>34</v>
      </c>
      <c r="D416" s="386">
        <v>26.000000000000004</v>
      </c>
      <c r="E416" s="386">
        <v>19</v>
      </c>
      <c r="F416" s="386">
        <v>19</v>
      </c>
      <c r="G416" s="386">
        <v>17</v>
      </c>
      <c r="H416" s="386">
        <v>39</v>
      </c>
      <c r="I416" s="386">
        <v>44.000000000000007</v>
      </c>
      <c r="J416" s="386" t="s">
        <v>78</v>
      </c>
      <c r="K416" s="386">
        <v>42</v>
      </c>
      <c r="L416" s="386">
        <v>16</v>
      </c>
      <c r="M416" s="386" t="s">
        <v>78</v>
      </c>
      <c r="N416" s="386">
        <v>38</v>
      </c>
      <c r="O416" s="386" t="s">
        <v>78</v>
      </c>
      <c r="P416" s="386">
        <v>12</v>
      </c>
      <c r="Q416" s="386" t="s">
        <v>78</v>
      </c>
      <c r="R416" s="386">
        <v>13.000000000000002</v>
      </c>
      <c r="S416" s="386">
        <v>13.000000000000002</v>
      </c>
      <c r="T416" s="386">
        <v>23</v>
      </c>
      <c r="U416" s="386">
        <v>19</v>
      </c>
      <c r="V416" s="386">
        <v>14</v>
      </c>
      <c r="W416" s="386">
        <v>12</v>
      </c>
      <c r="X416" s="386">
        <v>14</v>
      </c>
      <c r="Y416" s="386">
        <v>14</v>
      </c>
    </row>
    <row r="417" spans="1:25" ht="12.75" customHeight="1" x14ac:dyDescent="0.2">
      <c r="A417" s="386">
        <v>2016</v>
      </c>
      <c r="B417" s="391">
        <v>42416</v>
      </c>
      <c r="C417" s="386">
        <v>41</v>
      </c>
      <c r="D417" s="386">
        <v>35</v>
      </c>
      <c r="E417" s="386">
        <v>38</v>
      </c>
      <c r="F417" s="386">
        <v>36.000000000000007</v>
      </c>
      <c r="G417" s="386">
        <v>35</v>
      </c>
      <c r="H417" s="386">
        <v>42</v>
      </c>
      <c r="I417" s="386">
        <v>44.000000000000007</v>
      </c>
      <c r="J417" s="386" t="s">
        <v>78</v>
      </c>
      <c r="K417" s="386">
        <v>42</v>
      </c>
      <c r="L417" s="386">
        <v>35</v>
      </c>
      <c r="M417" s="386" t="s">
        <v>78</v>
      </c>
      <c r="N417" s="386">
        <v>41</v>
      </c>
      <c r="O417" s="386" t="s">
        <v>78</v>
      </c>
      <c r="P417" s="386">
        <v>38</v>
      </c>
      <c r="Q417" s="386" t="s">
        <v>78</v>
      </c>
      <c r="R417" s="386">
        <v>38</v>
      </c>
      <c r="S417" s="386">
        <v>40</v>
      </c>
      <c r="T417" s="386">
        <v>39</v>
      </c>
      <c r="U417" s="386">
        <v>39</v>
      </c>
      <c r="V417" s="386">
        <v>32</v>
      </c>
      <c r="W417" s="386">
        <v>29</v>
      </c>
      <c r="X417" s="386">
        <v>39</v>
      </c>
      <c r="Y417" s="386">
        <v>36.000000000000007</v>
      </c>
    </row>
    <row r="418" spans="1:25" ht="12.75" customHeight="1" x14ac:dyDescent="0.2">
      <c r="A418" s="386">
        <v>2016</v>
      </c>
      <c r="B418" s="391">
        <v>42417</v>
      </c>
      <c r="C418" s="386">
        <v>25</v>
      </c>
      <c r="D418" s="386">
        <v>22.000000000000004</v>
      </c>
      <c r="E418" s="386">
        <v>31</v>
      </c>
      <c r="F418" s="386">
        <v>27</v>
      </c>
      <c r="G418" s="386">
        <v>19</v>
      </c>
      <c r="H418" s="386">
        <v>28</v>
      </c>
      <c r="I418" s="386">
        <v>27</v>
      </c>
      <c r="J418" s="386" t="s">
        <v>78</v>
      </c>
      <c r="K418" s="386">
        <v>27</v>
      </c>
      <c r="L418" s="386">
        <v>21</v>
      </c>
      <c r="M418" s="386" t="s">
        <v>78</v>
      </c>
      <c r="N418" s="386">
        <v>23</v>
      </c>
      <c r="O418" s="386" t="s">
        <v>78</v>
      </c>
      <c r="P418" s="386">
        <v>28</v>
      </c>
      <c r="Q418" s="386" t="s">
        <v>78</v>
      </c>
      <c r="R418" s="386">
        <v>29</v>
      </c>
      <c r="S418" s="386">
        <v>27</v>
      </c>
      <c r="T418" s="386">
        <v>29</v>
      </c>
      <c r="U418" s="386">
        <v>25</v>
      </c>
      <c r="V418" s="386">
        <v>28</v>
      </c>
      <c r="W418" s="386">
        <v>22.000000000000004</v>
      </c>
      <c r="X418" s="386">
        <v>28</v>
      </c>
      <c r="Y418" s="386">
        <v>21</v>
      </c>
    </row>
    <row r="419" spans="1:25" ht="12.75" customHeight="1" x14ac:dyDescent="0.2">
      <c r="A419" s="386">
        <v>2016</v>
      </c>
      <c r="B419" s="391">
        <v>42418</v>
      </c>
      <c r="C419" s="386">
        <v>36.000000000000007</v>
      </c>
      <c r="D419" s="386">
        <v>34</v>
      </c>
      <c r="E419" s="386">
        <v>40</v>
      </c>
      <c r="F419" s="386">
        <v>37.000000000000007</v>
      </c>
      <c r="G419" s="386">
        <v>31</v>
      </c>
      <c r="H419" s="386">
        <v>38</v>
      </c>
      <c r="I419" s="386">
        <v>34</v>
      </c>
      <c r="J419" s="386" t="s">
        <v>78</v>
      </c>
      <c r="K419" s="386">
        <v>37.000000000000007</v>
      </c>
      <c r="L419" s="386">
        <v>32</v>
      </c>
      <c r="M419" s="386" t="s">
        <v>78</v>
      </c>
      <c r="N419" s="386">
        <v>31</v>
      </c>
      <c r="O419" s="386" t="s">
        <v>78</v>
      </c>
      <c r="P419" s="386">
        <v>36.000000000000007</v>
      </c>
      <c r="Q419" s="386" t="s">
        <v>78</v>
      </c>
      <c r="R419" s="386">
        <v>37.000000000000007</v>
      </c>
      <c r="S419" s="386">
        <v>34</v>
      </c>
      <c r="T419" s="386">
        <v>36.000000000000007</v>
      </c>
      <c r="U419" s="386">
        <v>36.000000000000007</v>
      </c>
      <c r="V419" s="386">
        <v>36.000000000000007</v>
      </c>
      <c r="W419" s="386">
        <v>31</v>
      </c>
      <c r="X419" s="386">
        <v>36.000000000000007</v>
      </c>
      <c r="Y419" s="386">
        <v>29</v>
      </c>
    </row>
    <row r="420" spans="1:25" ht="12.75" customHeight="1" x14ac:dyDescent="0.2">
      <c r="A420" s="386">
        <v>2016</v>
      </c>
      <c r="B420" s="391">
        <v>42419</v>
      </c>
      <c r="C420" s="386">
        <v>39</v>
      </c>
      <c r="D420" s="386">
        <v>34</v>
      </c>
      <c r="E420" s="386">
        <v>38</v>
      </c>
      <c r="F420" s="386">
        <v>35</v>
      </c>
      <c r="G420" s="386">
        <v>34</v>
      </c>
      <c r="H420" s="386">
        <v>39</v>
      </c>
      <c r="I420" s="386">
        <v>42</v>
      </c>
      <c r="J420" s="386" t="s">
        <v>78</v>
      </c>
      <c r="K420" s="386">
        <v>40</v>
      </c>
      <c r="L420" s="386">
        <v>36.000000000000007</v>
      </c>
      <c r="M420" s="386">
        <v>34</v>
      </c>
      <c r="N420" s="386">
        <v>38</v>
      </c>
      <c r="O420" s="386" t="s">
        <v>78</v>
      </c>
      <c r="P420" s="386">
        <v>31</v>
      </c>
      <c r="Q420" s="386" t="s">
        <v>78</v>
      </c>
      <c r="R420" s="386">
        <v>34</v>
      </c>
      <c r="S420" s="386">
        <v>35</v>
      </c>
      <c r="T420" s="386">
        <v>36.000000000000007</v>
      </c>
      <c r="U420" s="386">
        <v>39</v>
      </c>
      <c r="V420" s="386">
        <v>32</v>
      </c>
      <c r="W420" s="386">
        <v>29</v>
      </c>
      <c r="X420" s="386">
        <v>34</v>
      </c>
      <c r="Y420" s="386">
        <v>34</v>
      </c>
    </row>
    <row r="421" spans="1:25" ht="12.75" customHeight="1" x14ac:dyDescent="0.2">
      <c r="A421" s="386">
        <v>2016</v>
      </c>
      <c r="B421" s="391">
        <v>42420</v>
      </c>
      <c r="C421" s="386">
        <v>42</v>
      </c>
      <c r="D421" s="386">
        <v>34</v>
      </c>
      <c r="E421" s="386">
        <v>40</v>
      </c>
      <c r="F421" s="386">
        <v>34</v>
      </c>
      <c r="G421" s="386">
        <v>33</v>
      </c>
      <c r="H421" s="386">
        <v>42</v>
      </c>
      <c r="I421" s="386">
        <v>46</v>
      </c>
      <c r="J421" s="386" t="s">
        <v>78</v>
      </c>
      <c r="K421" s="386">
        <v>40</v>
      </c>
      <c r="L421" s="386">
        <v>30</v>
      </c>
      <c r="M421" s="386">
        <v>37.000000000000007</v>
      </c>
      <c r="N421" s="386">
        <v>38</v>
      </c>
      <c r="O421" s="386" t="s">
        <v>78</v>
      </c>
      <c r="P421" s="386">
        <v>33</v>
      </c>
      <c r="Q421" s="386" t="s">
        <v>78</v>
      </c>
      <c r="R421" s="386">
        <v>37.000000000000007</v>
      </c>
      <c r="S421" s="386">
        <v>34</v>
      </c>
      <c r="T421" s="386">
        <v>38</v>
      </c>
      <c r="U421" s="386">
        <v>30</v>
      </c>
      <c r="V421" s="386">
        <v>37.000000000000007</v>
      </c>
      <c r="W421" s="386">
        <v>22.000000000000004</v>
      </c>
      <c r="X421" s="386">
        <v>28</v>
      </c>
      <c r="Y421" s="386">
        <v>28</v>
      </c>
    </row>
    <row r="422" spans="1:25" ht="12.75" customHeight="1" x14ac:dyDescent="0.2">
      <c r="A422" s="386">
        <v>2016</v>
      </c>
      <c r="B422" s="391">
        <v>42421</v>
      </c>
      <c r="C422" s="386">
        <v>34</v>
      </c>
      <c r="D422" s="386">
        <v>27</v>
      </c>
      <c r="E422" s="386">
        <v>34</v>
      </c>
      <c r="F422" s="386">
        <v>29</v>
      </c>
      <c r="G422" s="386">
        <v>27</v>
      </c>
      <c r="H422" s="386">
        <v>34</v>
      </c>
      <c r="I422" s="386">
        <v>34</v>
      </c>
      <c r="J422" s="386" t="s">
        <v>78</v>
      </c>
      <c r="K422" s="386">
        <v>38</v>
      </c>
      <c r="L422" s="386">
        <v>27</v>
      </c>
      <c r="M422" s="386">
        <v>34</v>
      </c>
      <c r="N422" s="386">
        <v>38</v>
      </c>
      <c r="O422" s="386" t="s">
        <v>78</v>
      </c>
      <c r="P422" s="386">
        <v>33</v>
      </c>
      <c r="Q422" s="386" t="s">
        <v>78</v>
      </c>
      <c r="R422" s="386">
        <v>35</v>
      </c>
      <c r="S422" s="386">
        <v>30</v>
      </c>
      <c r="T422" s="386">
        <v>32</v>
      </c>
      <c r="U422" s="386">
        <v>28</v>
      </c>
      <c r="V422" s="386">
        <v>28</v>
      </c>
      <c r="W422" s="386">
        <v>26.000000000000004</v>
      </c>
      <c r="X422" s="386">
        <v>32</v>
      </c>
      <c r="Y422" s="386">
        <v>25</v>
      </c>
    </row>
    <row r="423" spans="1:25" ht="12.75" customHeight="1" x14ac:dyDescent="0.2">
      <c r="A423" s="386">
        <v>2016</v>
      </c>
      <c r="B423" s="391">
        <v>42422</v>
      </c>
      <c r="C423" s="386">
        <v>29</v>
      </c>
      <c r="D423" s="386">
        <v>26.000000000000004</v>
      </c>
      <c r="E423" s="386">
        <v>33</v>
      </c>
      <c r="F423" s="386">
        <v>26.000000000000004</v>
      </c>
      <c r="G423" s="386">
        <v>24</v>
      </c>
      <c r="H423" s="386">
        <v>30</v>
      </c>
      <c r="I423" s="386">
        <v>31</v>
      </c>
      <c r="J423" s="386" t="s">
        <v>78</v>
      </c>
      <c r="K423" s="386">
        <v>30</v>
      </c>
      <c r="L423" s="386">
        <v>25</v>
      </c>
      <c r="M423" s="386">
        <v>28</v>
      </c>
      <c r="N423" s="386">
        <v>28</v>
      </c>
      <c r="O423" s="386" t="s">
        <v>78</v>
      </c>
      <c r="P423" s="386">
        <v>33</v>
      </c>
      <c r="Q423" s="386" t="s">
        <v>78</v>
      </c>
      <c r="R423" s="386">
        <v>36.000000000000007</v>
      </c>
      <c r="S423" s="386">
        <v>32</v>
      </c>
      <c r="T423" s="386">
        <v>32</v>
      </c>
      <c r="U423" s="386">
        <v>23</v>
      </c>
      <c r="V423" s="386">
        <v>30</v>
      </c>
      <c r="W423" s="386">
        <v>26.000000000000004</v>
      </c>
      <c r="X423" s="386">
        <v>33</v>
      </c>
      <c r="Y423" s="386">
        <v>26.000000000000004</v>
      </c>
    </row>
    <row r="424" spans="1:25" ht="12.75" customHeight="1" x14ac:dyDescent="0.2">
      <c r="A424" s="386">
        <v>2016</v>
      </c>
      <c r="B424" s="391">
        <v>42423</v>
      </c>
      <c r="C424" s="386">
        <v>36.000000000000007</v>
      </c>
      <c r="D424" s="386">
        <v>30</v>
      </c>
      <c r="E424" s="386">
        <v>36.000000000000007</v>
      </c>
      <c r="F424" s="386">
        <v>26.000000000000004</v>
      </c>
      <c r="G424" s="386">
        <v>28</v>
      </c>
      <c r="H424" s="386">
        <v>36.000000000000007</v>
      </c>
      <c r="I424" s="386">
        <v>39</v>
      </c>
      <c r="J424" s="386" t="s">
        <v>78</v>
      </c>
      <c r="K424" s="386">
        <v>38</v>
      </c>
      <c r="L424" s="386">
        <v>31</v>
      </c>
      <c r="M424" s="386">
        <v>34</v>
      </c>
      <c r="N424" s="386">
        <v>39</v>
      </c>
      <c r="O424" s="386" t="s">
        <v>78</v>
      </c>
      <c r="P424" s="386">
        <v>33</v>
      </c>
      <c r="Q424" s="386" t="s">
        <v>78</v>
      </c>
      <c r="R424" s="386">
        <v>31</v>
      </c>
      <c r="S424" s="386">
        <v>35</v>
      </c>
      <c r="T424" s="386">
        <v>34</v>
      </c>
      <c r="U424" s="386">
        <v>19</v>
      </c>
      <c r="V424" s="386">
        <v>34</v>
      </c>
      <c r="W424" s="386">
        <v>33</v>
      </c>
      <c r="X424" s="386">
        <v>35</v>
      </c>
      <c r="Y424" s="386">
        <v>34</v>
      </c>
    </row>
    <row r="425" spans="1:25" ht="12.75" customHeight="1" x14ac:dyDescent="0.2">
      <c r="A425" s="386">
        <v>2016</v>
      </c>
      <c r="B425" s="391">
        <v>42424</v>
      </c>
      <c r="C425" s="386">
        <v>33</v>
      </c>
      <c r="D425" s="386">
        <v>30</v>
      </c>
      <c r="E425" s="386">
        <v>33</v>
      </c>
      <c r="F425" s="386">
        <v>30</v>
      </c>
      <c r="G425" s="386">
        <v>32</v>
      </c>
      <c r="H425" s="386">
        <v>34</v>
      </c>
      <c r="I425" s="386">
        <v>35</v>
      </c>
      <c r="J425" s="386" t="s">
        <v>78</v>
      </c>
      <c r="K425" s="386">
        <v>34</v>
      </c>
      <c r="L425" s="386">
        <v>31</v>
      </c>
      <c r="M425" s="386">
        <v>30</v>
      </c>
      <c r="N425" s="386">
        <v>33</v>
      </c>
      <c r="O425" s="386" t="s">
        <v>78</v>
      </c>
      <c r="P425" s="386">
        <v>33</v>
      </c>
      <c r="Q425" s="386" t="s">
        <v>78</v>
      </c>
      <c r="R425" s="386">
        <v>33</v>
      </c>
      <c r="S425" s="386">
        <v>33</v>
      </c>
      <c r="T425" s="386">
        <v>34</v>
      </c>
      <c r="U425" s="386">
        <v>33</v>
      </c>
      <c r="V425" s="386">
        <v>31</v>
      </c>
      <c r="W425" s="386">
        <v>29</v>
      </c>
      <c r="X425" s="386">
        <v>34</v>
      </c>
      <c r="Y425" s="386">
        <v>32</v>
      </c>
    </row>
    <row r="426" spans="1:25" ht="12.75" customHeight="1" x14ac:dyDescent="0.2">
      <c r="A426" s="386">
        <v>2016</v>
      </c>
      <c r="B426" s="391">
        <v>42425</v>
      </c>
      <c r="C426" s="386">
        <v>34</v>
      </c>
      <c r="D426" s="386">
        <v>33</v>
      </c>
      <c r="E426" s="386">
        <v>39</v>
      </c>
      <c r="F426" s="386">
        <v>37.000000000000007</v>
      </c>
      <c r="G426" s="386">
        <v>30</v>
      </c>
      <c r="H426" s="386">
        <v>35</v>
      </c>
      <c r="I426" s="386">
        <v>35</v>
      </c>
      <c r="J426" s="386" t="s">
        <v>78</v>
      </c>
      <c r="K426" s="386">
        <v>32</v>
      </c>
      <c r="L426" s="386">
        <v>30</v>
      </c>
      <c r="M426" s="386">
        <v>29</v>
      </c>
      <c r="N426" s="386">
        <v>34</v>
      </c>
      <c r="O426" s="386" t="s">
        <v>78</v>
      </c>
      <c r="P426" s="386">
        <v>33</v>
      </c>
      <c r="Q426" s="386" t="s">
        <v>78</v>
      </c>
      <c r="R426" s="386">
        <v>34</v>
      </c>
      <c r="S426" s="386">
        <v>32</v>
      </c>
      <c r="T426" s="386">
        <v>36.000000000000007</v>
      </c>
      <c r="U426" s="386">
        <v>35</v>
      </c>
      <c r="V426" s="386">
        <v>33</v>
      </c>
      <c r="W426" s="386">
        <v>31</v>
      </c>
      <c r="X426" s="386">
        <v>33</v>
      </c>
      <c r="Y426" s="386">
        <v>30</v>
      </c>
    </row>
    <row r="427" spans="1:25" ht="12.75" customHeight="1" x14ac:dyDescent="0.2">
      <c r="A427" s="386">
        <v>2016</v>
      </c>
      <c r="B427" s="391">
        <v>42426</v>
      </c>
      <c r="C427" s="386">
        <v>39</v>
      </c>
      <c r="D427" s="386">
        <v>37.000000000000007</v>
      </c>
      <c r="E427" s="386">
        <v>44.000000000000007</v>
      </c>
      <c r="F427" s="386">
        <v>41</v>
      </c>
      <c r="G427" s="386">
        <v>36.000000000000007</v>
      </c>
      <c r="H427" s="386">
        <v>38</v>
      </c>
      <c r="I427" s="386">
        <v>41</v>
      </c>
      <c r="J427" s="386" t="s">
        <v>78</v>
      </c>
      <c r="K427" s="386">
        <v>38</v>
      </c>
      <c r="L427" s="386">
        <v>38</v>
      </c>
      <c r="M427" s="386">
        <v>35</v>
      </c>
      <c r="N427" s="386">
        <v>37.000000000000007</v>
      </c>
      <c r="O427" s="386" t="s">
        <v>78</v>
      </c>
      <c r="P427" s="386">
        <v>38</v>
      </c>
      <c r="Q427" s="386" t="s">
        <v>78</v>
      </c>
      <c r="R427" s="386">
        <v>40</v>
      </c>
      <c r="S427" s="386">
        <v>38</v>
      </c>
      <c r="T427" s="386">
        <v>40</v>
      </c>
      <c r="U427" s="386">
        <v>39</v>
      </c>
      <c r="V427" s="386">
        <v>39</v>
      </c>
      <c r="W427" s="386">
        <v>35</v>
      </c>
      <c r="X427" s="386">
        <v>40</v>
      </c>
      <c r="Y427" s="386">
        <v>32</v>
      </c>
    </row>
    <row r="428" spans="1:25" ht="12.75" customHeight="1" x14ac:dyDescent="0.2">
      <c r="A428" s="386">
        <v>2016</v>
      </c>
      <c r="B428" s="391">
        <v>42427</v>
      </c>
      <c r="C428" s="386">
        <v>39</v>
      </c>
      <c r="D428" s="386">
        <v>36.000000000000007</v>
      </c>
      <c r="E428" s="386">
        <v>44.000000000000007</v>
      </c>
      <c r="F428" s="386">
        <v>41</v>
      </c>
      <c r="G428" s="386">
        <v>38</v>
      </c>
      <c r="H428" s="386">
        <v>40</v>
      </c>
      <c r="I428" s="386">
        <v>41</v>
      </c>
      <c r="J428" s="386" t="s">
        <v>78</v>
      </c>
      <c r="K428" s="386">
        <v>38</v>
      </c>
      <c r="L428" s="386">
        <v>38</v>
      </c>
      <c r="M428" s="386">
        <v>34</v>
      </c>
      <c r="N428" s="386">
        <v>38</v>
      </c>
      <c r="O428" s="386" t="s">
        <v>78</v>
      </c>
      <c r="P428" s="386">
        <v>40</v>
      </c>
      <c r="Q428" s="386" t="s">
        <v>78</v>
      </c>
      <c r="R428" s="386">
        <v>39</v>
      </c>
      <c r="S428" s="386">
        <v>38</v>
      </c>
      <c r="T428" s="386">
        <v>39</v>
      </c>
      <c r="U428" s="386">
        <v>41</v>
      </c>
      <c r="V428" s="386">
        <v>39</v>
      </c>
      <c r="W428" s="386">
        <v>34</v>
      </c>
      <c r="X428" s="386">
        <v>40</v>
      </c>
      <c r="Y428" s="386">
        <v>37.000000000000007</v>
      </c>
    </row>
    <row r="429" spans="1:25" ht="12.75" customHeight="1" x14ac:dyDescent="0.2">
      <c r="A429" s="386">
        <v>2016</v>
      </c>
      <c r="B429" s="391">
        <v>42428</v>
      </c>
      <c r="C429" s="386">
        <v>46</v>
      </c>
      <c r="D429" s="386">
        <v>43</v>
      </c>
      <c r="E429" s="386">
        <v>51.000000000000007</v>
      </c>
      <c r="F429" s="386">
        <v>45.000000000000007</v>
      </c>
      <c r="G429" s="386">
        <v>45.000000000000007</v>
      </c>
      <c r="H429" s="386">
        <v>47</v>
      </c>
      <c r="I429" s="386">
        <v>48</v>
      </c>
      <c r="J429" s="386" t="s">
        <v>78</v>
      </c>
      <c r="K429" s="386">
        <v>40</v>
      </c>
      <c r="L429" s="386">
        <v>42</v>
      </c>
      <c r="M429" s="386">
        <v>42</v>
      </c>
      <c r="N429" s="386">
        <v>44.000000000000007</v>
      </c>
      <c r="O429" s="386" t="s">
        <v>78</v>
      </c>
      <c r="P429" s="386">
        <v>45.000000000000007</v>
      </c>
      <c r="Q429" s="386" t="s">
        <v>78</v>
      </c>
      <c r="R429" s="386">
        <v>46</v>
      </c>
      <c r="S429" s="386">
        <v>46</v>
      </c>
      <c r="T429" s="386">
        <v>45.000000000000007</v>
      </c>
      <c r="U429" s="386">
        <v>45.000000000000007</v>
      </c>
      <c r="V429" s="386">
        <v>46</v>
      </c>
      <c r="W429" s="386">
        <v>37.000000000000007</v>
      </c>
      <c r="X429" s="386">
        <v>46</v>
      </c>
      <c r="Y429" s="386">
        <v>43</v>
      </c>
    </row>
    <row r="430" spans="1:25" ht="12.75" customHeight="1" x14ac:dyDescent="0.2">
      <c r="A430" s="386">
        <v>2016</v>
      </c>
      <c r="B430" s="391">
        <v>42429</v>
      </c>
      <c r="C430" s="386">
        <v>44.000000000000007</v>
      </c>
      <c r="D430" s="386">
        <v>36.000000000000007</v>
      </c>
      <c r="E430" s="386">
        <v>39</v>
      </c>
      <c r="F430" s="386">
        <v>36.000000000000007</v>
      </c>
      <c r="G430" s="386">
        <v>33</v>
      </c>
      <c r="H430" s="386">
        <v>44.000000000000007</v>
      </c>
      <c r="I430" s="386">
        <v>46</v>
      </c>
      <c r="J430" s="386" t="s">
        <v>78</v>
      </c>
      <c r="K430" s="386">
        <v>41</v>
      </c>
      <c r="L430" s="386">
        <v>28</v>
      </c>
      <c r="M430" s="386">
        <v>36.000000000000007</v>
      </c>
      <c r="N430" s="386">
        <v>39</v>
      </c>
      <c r="O430" s="386" t="s">
        <v>78</v>
      </c>
      <c r="P430" s="386">
        <v>37.000000000000007</v>
      </c>
      <c r="Q430" s="386" t="s">
        <v>78</v>
      </c>
      <c r="R430" s="386">
        <v>37.000000000000007</v>
      </c>
      <c r="S430" s="386">
        <v>34</v>
      </c>
      <c r="T430" s="386">
        <v>36.000000000000007</v>
      </c>
      <c r="U430" s="386">
        <v>34</v>
      </c>
      <c r="V430" s="386">
        <v>35</v>
      </c>
      <c r="W430" s="386">
        <v>28</v>
      </c>
      <c r="X430" s="386">
        <v>35</v>
      </c>
      <c r="Y430" s="386">
        <v>29</v>
      </c>
    </row>
    <row r="431" spans="1:25" ht="12.75" customHeight="1" x14ac:dyDescent="0.2">
      <c r="A431" s="386">
        <v>2016</v>
      </c>
      <c r="B431" s="391">
        <v>42430</v>
      </c>
      <c r="C431" s="386">
        <v>49</v>
      </c>
      <c r="D431" s="386">
        <v>40</v>
      </c>
      <c r="E431" s="386">
        <v>46</v>
      </c>
      <c r="F431" s="386">
        <v>21</v>
      </c>
      <c r="G431" s="386">
        <v>44.000000000000007</v>
      </c>
      <c r="H431" s="386" t="s">
        <v>78</v>
      </c>
      <c r="I431" s="386">
        <v>52.000000000000007</v>
      </c>
      <c r="J431" s="386" t="s">
        <v>78</v>
      </c>
      <c r="K431" s="386">
        <v>49</v>
      </c>
      <c r="L431" s="386">
        <v>40</v>
      </c>
      <c r="M431" s="386">
        <v>44.000000000000007</v>
      </c>
      <c r="N431" s="386">
        <v>47</v>
      </c>
      <c r="O431" s="386" t="s">
        <v>78</v>
      </c>
      <c r="P431" s="386">
        <v>41</v>
      </c>
      <c r="Q431" s="386" t="s">
        <v>78</v>
      </c>
      <c r="R431" s="386">
        <v>41</v>
      </c>
      <c r="S431" s="386">
        <v>42</v>
      </c>
      <c r="T431" s="386">
        <v>44.000000000000007</v>
      </c>
      <c r="U431" s="386">
        <v>43</v>
      </c>
      <c r="V431" s="386">
        <v>38</v>
      </c>
      <c r="W431" s="386">
        <v>39</v>
      </c>
      <c r="X431" s="386">
        <v>42</v>
      </c>
      <c r="Y431" s="386">
        <v>39</v>
      </c>
    </row>
    <row r="432" spans="1:25" ht="12.75" customHeight="1" x14ac:dyDescent="0.2">
      <c r="A432" s="386">
        <v>2016</v>
      </c>
      <c r="B432" s="391">
        <v>42431</v>
      </c>
      <c r="C432" s="386">
        <v>36.000000000000007</v>
      </c>
      <c r="D432" s="386">
        <v>34</v>
      </c>
      <c r="E432" s="386">
        <v>41</v>
      </c>
      <c r="F432" s="386">
        <v>39</v>
      </c>
      <c r="G432" s="386">
        <v>33</v>
      </c>
      <c r="H432" s="386" t="s">
        <v>78</v>
      </c>
      <c r="I432" s="386">
        <v>38</v>
      </c>
      <c r="J432" s="386" t="s">
        <v>78</v>
      </c>
      <c r="K432" s="386">
        <v>36.000000000000007</v>
      </c>
      <c r="L432" s="386">
        <v>35</v>
      </c>
      <c r="M432" s="386">
        <v>34</v>
      </c>
      <c r="N432" s="386">
        <v>34</v>
      </c>
      <c r="O432" s="386" t="s">
        <v>78</v>
      </c>
      <c r="P432" s="386">
        <v>38</v>
      </c>
      <c r="Q432" s="386" t="s">
        <v>78</v>
      </c>
      <c r="R432" s="386">
        <v>38</v>
      </c>
      <c r="S432" s="386">
        <v>37.000000000000007</v>
      </c>
      <c r="T432" s="386">
        <v>36.000000000000007</v>
      </c>
      <c r="U432" s="386">
        <v>36.000000000000007</v>
      </c>
      <c r="V432" s="386">
        <v>37.000000000000007</v>
      </c>
      <c r="W432" s="386">
        <v>33</v>
      </c>
      <c r="X432" s="386">
        <v>38</v>
      </c>
      <c r="Y432" s="386">
        <v>33</v>
      </c>
    </row>
    <row r="433" spans="1:25" ht="12.75" customHeight="1" x14ac:dyDescent="0.2">
      <c r="A433" s="386">
        <v>2016</v>
      </c>
      <c r="B433" s="391">
        <v>42432</v>
      </c>
      <c r="C433" s="386">
        <v>40</v>
      </c>
      <c r="D433" s="386">
        <v>35</v>
      </c>
      <c r="E433" s="386">
        <v>41</v>
      </c>
      <c r="F433" s="386">
        <v>35</v>
      </c>
      <c r="G433" s="386">
        <v>33</v>
      </c>
      <c r="H433" s="386" t="s">
        <v>78</v>
      </c>
      <c r="I433" s="386">
        <v>40</v>
      </c>
      <c r="J433" s="386" t="s">
        <v>78</v>
      </c>
      <c r="K433" s="386">
        <v>35</v>
      </c>
      <c r="L433" s="386">
        <v>31</v>
      </c>
      <c r="M433" s="386">
        <v>29</v>
      </c>
      <c r="N433" s="386">
        <v>34</v>
      </c>
      <c r="O433" s="386" t="s">
        <v>78</v>
      </c>
      <c r="P433" s="386">
        <v>36.000000000000007</v>
      </c>
      <c r="Q433" s="386" t="s">
        <v>78</v>
      </c>
      <c r="R433" s="386">
        <v>37.000000000000007</v>
      </c>
      <c r="S433" s="386">
        <v>33</v>
      </c>
      <c r="T433" s="386">
        <v>37.000000000000007</v>
      </c>
      <c r="U433" s="386">
        <v>35</v>
      </c>
      <c r="V433" s="386">
        <v>34</v>
      </c>
      <c r="W433" s="386">
        <v>28</v>
      </c>
      <c r="X433" s="386">
        <v>35</v>
      </c>
      <c r="Y433" s="386">
        <v>29</v>
      </c>
    </row>
    <row r="434" spans="1:25" ht="12.75" customHeight="1" x14ac:dyDescent="0.2">
      <c r="A434" s="386">
        <v>2016</v>
      </c>
      <c r="B434" s="391">
        <v>42433</v>
      </c>
      <c r="C434" s="386">
        <v>29</v>
      </c>
      <c r="D434" s="386">
        <v>24</v>
      </c>
      <c r="E434" s="386">
        <v>37.000000000000007</v>
      </c>
      <c r="F434" s="386">
        <v>32</v>
      </c>
      <c r="G434" s="386">
        <v>23</v>
      </c>
      <c r="H434" s="386">
        <v>30</v>
      </c>
      <c r="I434" s="386">
        <v>33</v>
      </c>
      <c r="J434" s="386" t="s">
        <v>78</v>
      </c>
      <c r="K434" s="386">
        <v>30</v>
      </c>
      <c r="L434" s="386">
        <v>27</v>
      </c>
      <c r="M434" s="386" t="s">
        <v>78</v>
      </c>
      <c r="N434" s="386">
        <v>24</v>
      </c>
      <c r="O434" s="386" t="s">
        <v>78</v>
      </c>
      <c r="P434" s="386">
        <v>30</v>
      </c>
      <c r="Q434" s="386" t="s">
        <v>78</v>
      </c>
      <c r="R434" s="386">
        <v>33</v>
      </c>
      <c r="S434" s="386">
        <v>26.000000000000004</v>
      </c>
      <c r="T434" s="386">
        <v>31</v>
      </c>
      <c r="U434" s="386">
        <v>29</v>
      </c>
      <c r="V434" s="386">
        <v>30</v>
      </c>
      <c r="W434" s="386">
        <v>22.000000000000004</v>
      </c>
      <c r="X434" s="386">
        <v>28</v>
      </c>
      <c r="Y434" s="386">
        <v>22.000000000000004</v>
      </c>
    </row>
    <row r="435" spans="1:25" ht="12.75" customHeight="1" x14ac:dyDescent="0.2">
      <c r="A435" s="386">
        <v>2016</v>
      </c>
      <c r="B435" s="391">
        <v>42434</v>
      </c>
      <c r="C435" s="386">
        <v>39</v>
      </c>
      <c r="D435" s="386">
        <v>35</v>
      </c>
      <c r="E435" s="386">
        <v>45.000000000000007</v>
      </c>
      <c r="F435" s="386">
        <v>40</v>
      </c>
      <c r="G435" s="386">
        <v>38</v>
      </c>
      <c r="H435" s="386">
        <v>39</v>
      </c>
      <c r="I435" s="386">
        <v>40</v>
      </c>
      <c r="J435" s="386" t="s">
        <v>78</v>
      </c>
      <c r="K435" s="386">
        <v>38</v>
      </c>
      <c r="L435" s="386">
        <v>36.000000000000007</v>
      </c>
      <c r="M435" s="386" t="s">
        <v>78</v>
      </c>
      <c r="N435" s="386">
        <v>36.000000000000007</v>
      </c>
      <c r="O435" s="386" t="s">
        <v>78</v>
      </c>
      <c r="P435" s="386">
        <v>40</v>
      </c>
      <c r="Q435" s="386" t="s">
        <v>78</v>
      </c>
      <c r="R435" s="386">
        <v>41</v>
      </c>
      <c r="S435" s="386">
        <v>37.000000000000007</v>
      </c>
      <c r="T435" s="386">
        <v>40</v>
      </c>
      <c r="U435" s="386">
        <v>41</v>
      </c>
      <c r="V435" s="386">
        <v>40</v>
      </c>
      <c r="W435" s="386">
        <v>34</v>
      </c>
      <c r="X435" s="386">
        <v>39</v>
      </c>
      <c r="Y435" s="386">
        <v>36.000000000000007</v>
      </c>
    </row>
    <row r="436" spans="1:25" ht="12.75" customHeight="1" x14ac:dyDescent="0.2">
      <c r="A436" s="386">
        <v>2016</v>
      </c>
      <c r="B436" s="391">
        <v>42435</v>
      </c>
      <c r="C436" s="386">
        <v>35</v>
      </c>
      <c r="D436" s="386">
        <v>27</v>
      </c>
      <c r="E436" s="386">
        <v>37.000000000000007</v>
      </c>
      <c r="F436" s="386">
        <v>27</v>
      </c>
      <c r="G436" s="386">
        <v>25</v>
      </c>
      <c r="H436" s="386">
        <v>36.000000000000007</v>
      </c>
      <c r="I436" s="386">
        <v>41</v>
      </c>
      <c r="J436" s="386" t="s">
        <v>78</v>
      </c>
      <c r="K436" s="386">
        <v>27</v>
      </c>
      <c r="L436" s="386">
        <v>34</v>
      </c>
      <c r="M436" s="386" t="s">
        <v>78</v>
      </c>
      <c r="N436" s="386">
        <v>28</v>
      </c>
      <c r="O436" s="386" t="s">
        <v>78</v>
      </c>
      <c r="P436" s="386">
        <v>38</v>
      </c>
      <c r="Q436" s="386" t="s">
        <v>78</v>
      </c>
      <c r="R436" s="386">
        <v>40</v>
      </c>
      <c r="S436" s="386">
        <v>37.000000000000007</v>
      </c>
      <c r="T436" s="386">
        <v>34</v>
      </c>
      <c r="U436" s="386">
        <v>30</v>
      </c>
      <c r="V436" s="386">
        <v>36.000000000000007</v>
      </c>
      <c r="W436" s="386">
        <v>32</v>
      </c>
      <c r="X436" s="386">
        <v>38</v>
      </c>
      <c r="Y436" s="386">
        <v>33</v>
      </c>
    </row>
    <row r="437" spans="1:25" ht="12.75" customHeight="1" x14ac:dyDescent="0.2">
      <c r="A437" s="386">
        <v>2016</v>
      </c>
      <c r="B437" s="391">
        <v>42436</v>
      </c>
      <c r="C437" s="386">
        <v>44.000000000000007</v>
      </c>
      <c r="D437" s="386">
        <v>37.000000000000007</v>
      </c>
      <c r="E437" s="386">
        <v>45.000000000000007</v>
      </c>
      <c r="F437" s="386">
        <v>39</v>
      </c>
      <c r="G437" s="386">
        <v>39</v>
      </c>
      <c r="H437" s="386">
        <v>43</v>
      </c>
      <c r="I437" s="386">
        <v>46</v>
      </c>
      <c r="J437" s="386" t="s">
        <v>78</v>
      </c>
      <c r="K437" s="386">
        <v>38</v>
      </c>
      <c r="L437" s="386">
        <v>36.000000000000007</v>
      </c>
      <c r="M437" s="386">
        <v>36.000000000000007</v>
      </c>
      <c r="N437" s="386">
        <v>41</v>
      </c>
      <c r="O437" s="386">
        <v>36.000000000000007</v>
      </c>
      <c r="P437" s="386">
        <v>38</v>
      </c>
      <c r="Q437" s="386">
        <v>47</v>
      </c>
      <c r="R437" s="386">
        <v>39</v>
      </c>
      <c r="S437" s="386">
        <v>39</v>
      </c>
      <c r="T437" s="386">
        <v>40</v>
      </c>
      <c r="U437" s="386">
        <v>42</v>
      </c>
      <c r="V437" s="386">
        <v>38</v>
      </c>
      <c r="W437" s="386">
        <v>31</v>
      </c>
      <c r="X437" s="386">
        <v>38</v>
      </c>
      <c r="Y437" s="386">
        <v>37.000000000000007</v>
      </c>
    </row>
    <row r="438" spans="1:25" ht="12.75" customHeight="1" x14ac:dyDescent="0.2">
      <c r="A438" s="386">
        <v>2016</v>
      </c>
      <c r="B438" s="391">
        <v>42437</v>
      </c>
      <c r="C438" s="386">
        <v>51.000000000000007</v>
      </c>
      <c r="D438" s="386">
        <v>40</v>
      </c>
      <c r="E438" s="386">
        <v>55</v>
      </c>
      <c r="F438" s="386">
        <v>45.000000000000007</v>
      </c>
      <c r="G438" s="386">
        <v>42</v>
      </c>
      <c r="H438" s="386">
        <v>50</v>
      </c>
      <c r="I438" s="386">
        <v>57</v>
      </c>
      <c r="J438" s="386" t="s">
        <v>78</v>
      </c>
      <c r="K438" s="386">
        <v>47</v>
      </c>
      <c r="L438" s="386">
        <v>32</v>
      </c>
      <c r="M438" s="386">
        <v>44.000000000000007</v>
      </c>
      <c r="N438" s="386">
        <v>51.000000000000007</v>
      </c>
      <c r="O438" s="386">
        <v>40</v>
      </c>
      <c r="P438" s="386">
        <v>48</v>
      </c>
      <c r="Q438" s="386">
        <v>53.000000000000007</v>
      </c>
      <c r="R438" s="386">
        <v>53.000000000000007</v>
      </c>
      <c r="S438" s="386">
        <v>43</v>
      </c>
      <c r="T438" s="386">
        <v>48</v>
      </c>
      <c r="U438" s="386">
        <v>37.000000000000007</v>
      </c>
      <c r="V438" s="386">
        <v>49</v>
      </c>
      <c r="W438" s="386">
        <v>33</v>
      </c>
      <c r="X438" s="386">
        <v>47</v>
      </c>
      <c r="Y438" s="386">
        <v>34</v>
      </c>
    </row>
    <row r="439" spans="1:25" ht="12.75" customHeight="1" x14ac:dyDescent="0.2">
      <c r="A439" s="386">
        <v>2016</v>
      </c>
      <c r="B439" s="391">
        <v>42438</v>
      </c>
      <c r="C439" s="386">
        <v>59.000000000000007</v>
      </c>
      <c r="D439" s="386">
        <v>51.000000000000007</v>
      </c>
      <c r="E439" s="386">
        <v>65</v>
      </c>
      <c r="F439" s="386">
        <v>43</v>
      </c>
      <c r="G439" s="386">
        <v>45.000000000000007</v>
      </c>
      <c r="H439" s="386">
        <v>57</v>
      </c>
      <c r="I439" s="386">
        <v>57</v>
      </c>
      <c r="J439" s="386" t="s">
        <v>78</v>
      </c>
      <c r="K439" s="386">
        <v>48</v>
      </c>
      <c r="L439" s="386">
        <v>47</v>
      </c>
      <c r="M439" s="386">
        <v>45.000000000000007</v>
      </c>
      <c r="N439" s="386">
        <v>55</v>
      </c>
      <c r="O439" s="386">
        <v>53.000000000000007</v>
      </c>
      <c r="P439" s="386">
        <v>57</v>
      </c>
      <c r="Q439" s="386">
        <v>61.000000000000007</v>
      </c>
      <c r="R439" s="386">
        <v>59.000000000000007</v>
      </c>
      <c r="S439" s="386">
        <v>54</v>
      </c>
      <c r="T439" s="386">
        <v>60</v>
      </c>
      <c r="U439" s="386">
        <v>31</v>
      </c>
      <c r="V439" s="386">
        <v>57</v>
      </c>
      <c r="W439" s="386">
        <v>37.000000000000007</v>
      </c>
      <c r="X439" s="386">
        <v>49</v>
      </c>
      <c r="Y439" s="386">
        <v>45.000000000000007</v>
      </c>
    </row>
    <row r="440" spans="1:25" ht="12.75" customHeight="1" x14ac:dyDescent="0.2">
      <c r="A440" s="386">
        <v>2016</v>
      </c>
      <c r="B440" s="391">
        <v>42439</v>
      </c>
      <c r="C440" s="386">
        <v>47</v>
      </c>
      <c r="D440" s="386">
        <v>45.000000000000007</v>
      </c>
      <c r="E440" s="386">
        <v>58</v>
      </c>
      <c r="F440" s="386">
        <v>50</v>
      </c>
      <c r="G440" s="386">
        <v>46</v>
      </c>
      <c r="H440" s="386">
        <v>45.000000000000007</v>
      </c>
      <c r="I440" s="386">
        <v>47</v>
      </c>
      <c r="J440" s="386" t="s">
        <v>78</v>
      </c>
      <c r="K440" s="386">
        <v>43</v>
      </c>
      <c r="L440" s="386">
        <v>45.000000000000007</v>
      </c>
      <c r="M440" s="386">
        <v>40</v>
      </c>
      <c r="N440" s="386">
        <v>46</v>
      </c>
      <c r="O440" s="386">
        <v>53.000000000000007</v>
      </c>
      <c r="P440" s="386">
        <v>56</v>
      </c>
      <c r="Q440" s="386">
        <v>62</v>
      </c>
      <c r="R440" s="386">
        <v>55</v>
      </c>
      <c r="S440" s="386">
        <v>55</v>
      </c>
      <c r="T440" s="386">
        <v>53.000000000000007</v>
      </c>
      <c r="U440" s="386">
        <v>40</v>
      </c>
      <c r="V440" s="386">
        <v>51.000000000000007</v>
      </c>
      <c r="W440" s="386">
        <v>40</v>
      </c>
      <c r="X440" s="386">
        <v>53.000000000000007</v>
      </c>
      <c r="Y440" s="386">
        <v>46</v>
      </c>
    </row>
    <row r="441" spans="1:25" ht="12.75" customHeight="1" x14ac:dyDescent="0.2">
      <c r="A441" s="386">
        <v>2016</v>
      </c>
      <c r="B441" s="391">
        <v>42440</v>
      </c>
      <c r="C441" s="386">
        <v>47</v>
      </c>
      <c r="D441" s="386">
        <v>39</v>
      </c>
      <c r="E441" s="386">
        <v>45.000000000000007</v>
      </c>
      <c r="F441" s="386">
        <v>43</v>
      </c>
      <c r="G441" s="386">
        <v>38</v>
      </c>
      <c r="H441" s="386">
        <v>50</v>
      </c>
      <c r="I441" s="386">
        <v>51.000000000000007</v>
      </c>
      <c r="J441" s="386" t="s">
        <v>78</v>
      </c>
      <c r="K441" s="386">
        <v>45.000000000000007</v>
      </c>
      <c r="L441" s="386">
        <v>36.000000000000007</v>
      </c>
      <c r="M441" s="386">
        <v>30</v>
      </c>
      <c r="N441" s="386">
        <v>40</v>
      </c>
      <c r="O441" s="386">
        <v>38</v>
      </c>
      <c r="P441" s="386">
        <v>35</v>
      </c>
      <c r="Q441" s="386">
        <v>41</v>
      </c>
      <c r="R441" s="386">
        <v>37.000000000000007</v>
      </c>
      <c r="S441" s="386">
        <v>36.000000000000007</v>
      </c>
      <c r="T441" s="386">
        <v>41</v>
      </c>
      <c r="U441" s="386">
        <v>39</v>
      </c>
      <c r="V441" s="386">
        <v>38</v>
      </c>
      <c r="W441" s="386">
        <v>31</v>
      </c>
      <c r="X441" s="386">
        <v>35</v>
      </c>
      <c r="Y441" s="386">
        <v>32</v>
      </c>
    </row>
    <row r="442" spans="1:25" ht="12.75" customHeight="1" x14ac:dyDescent="0.2">
      <c r="A442" s="386">
        <v>2016</v>
      </c>
      <c r="B442" s="391">
        <v>42441</v>
      </c>
      <c r="C442" s="386">
        <v>26.000000000000004</v>
      </c>
      <c r="D442" s="386">
        <v>23</v>
      </c>
      <c r="E442" s="386">
        <v>32</v>
      </c>
      <c r="F442" s="386">
        <v>30</v>
      </c>
      <c r="G442" s="386">
        <v>29</v>
      </c>
      <c r="H442" s="386">
        <v>33</v>
      </c>
      <c r="I442" s="386">
        <v>29</v>
      </c>
      <c r="J442" s="386" t="s">
        <v>78</v>
      </c>
      <c r="K442" s="386">
        <v>32</v>
      </c>
      <c r="L442" s="386">
        <v>33</v>
      </c>
      <c r="M442" s="386">
        <v>28</v>
      </c>
      <c r="N442" s="386">
        <v>34</v>
      </c>
      <c r="O442" s="386">
        <v>33</v>
      </c>
      <c r="P442" s="386">
        <v>35</v>
      </c>
      <c r="Q442" s="386">
        <v>43</v>
      </c>
      <c r="R442" s="386">
        <v>37.000000000000007</v>
      </c>
      <c r="S442" s="386">
        <v>35</v>
      </c>
      <c r="T442" s="386">
        <v>31</v>
      </c>
      <c r="U442" s="386">
        <v>25</v>
      </c>
      <c r="V442" s="386">
        <v>33</v>
      </c>
      <c r="W442" s="386">
        <v>26.000000000000004</v>
      </c>
      <c r="X442" s="386">
        <v>34</v>
      </c>
      <c r="Y442" s="386">
        <v>31</v>
      </c>
    </row>
    <row r="443" spans="1:25" ht="12.75" customHeight="1" x14ac:dyDescent="0.2">
      <c r="A443" s="386">
        <v>2016</v>
      </c>
      <c r="B443" s="391">
        <v>42442</v>
      </c>
      <c r="C443" s="386">
        <v>41</v>
      </c>
      <c r="D443" s="386">
        <v>34</v>
      </c>
      <c r="E443" s="386">
        <v>37.000000000000007</v>
      </c>
      <c r="F443" s="386">
        <v>31</v>
      </c>
      <c r="G443" s="386">
        <v>35</v>
      </c>
      <c r="H443" s="386">
        <v>40</v>
      </c>
      <c r="I443" s="386">
        <v>44.000000000000007</v>
      </c>
      <c r="J443" s="386" t="s">
        <v>78</v>
      </c>
      <c r="K443" s="386">
        <v>41</v>
      </c>
      <c r="L443" s="386">
        <v>39</v>
      </c>
      <c r="M443" s="386">
        <v>29</v>
      </c>
      <c r="N443" s="386">
        <v>40</v>
      </c>
      <c r="O443" s="386">
        <v>35</v>
      </c>
      <c r="P443" s="386">
        <v>37.000000000000007</v>
      </c>
      <c r="Q443" s="386">
        <v>43</v>
      </c>
      <c r="R443" s="386">
        <v>40</v>
      </c>
      <c r="S443" s="386">
        <v>39</v>
      </c>
      <c r="T443" s="386">
        <v>38</v>
      </c>
      <c r="U443" s="386">
        <v>28</v>
      </c>
      <c r="V443" s="386">
        <v>37.000000000000007</v>
      </c>
      <c r="W443" s="386">
        <v>36.000000000000007</v>
      </c>
      <c r="X443" s="386">
        <v>40</v>
      </c>
      <c r="Y443" s="386">
        <v>37.000000000000007</v>
      </c>
    </row>
    <row r="444" spans="1:25" ht="12.75" customHeight="1" x14ac:dyDescent="0.2">
      <c r="A444" s="386">
        <v>2016</v>
      </c>
      <c r="B444" s="391">
        <v>42443</v>
      </c>
      <c r="C444" s="386">
        <v>38</v>
      </c>
      <c r="D444" s="386">
        <v>32</v>
      </c>
      <c r="E444" s="386">
        <v>38</v>
      </c>
      <c r="F444" s="386">
        <v>29</v>
      </c>
      <c r="G444" s="386">
        <v>29</v>
      </c>
      <c r="H444" s="386">
        <v>37.000000000000007</v>
      </c>
      <c r="I444" s="386">
        <v>41</v>
      </c>
      <c r="J444" s="386" t="s">
        <v>78</v>
      </c>
      <c r="K444" s="386">
        <v>41</v>
      </c>
      <c r="L444" s="386">
        <v>34</v>
      </c>
      <c r="M444" s="386">
        <v>30</v>
      </c>
      <c r="N444" s="386">
        <v>39</v>
      </c>
      <c r="O444" s="386">
        <v>37.000000000000007</v>
      </c>
      <c r="P444" s="386">
        <v>31</v>
      </c>
      <c r="Q444" s="386">
        <v>42</v>
      </c>
      <c r="R444" s="386">
        <v>37.000000000000007</v>
      </c>
      <c r="S444" s="386">
        <v>36.000000000000007</v>
      </c>
      <c r="T444" s="386">
        <v>37.000000000000007</v>
      </c>
      <c r="U444" s="386">
        <v>25</v>
      </c>
      <c r="V444" s="386">
        <v>33</v>
      </c>
      <c r="W444" s="386">
        <v>30</v>
      </c>
      <c r="X444" s="386">
        <v>37.000000000000007</v>
      </c>
      <c r="Y444" s="386">
        <v>32</v>
      </c>
    </row>
    <row r="445" spans="1:25" ht="12.75" customHeight="1" x14ac:dyDescent="0.2">
      <c r="A445" s="386">
        <v>2016</v>
      </c>
      <c r="B445" s="391">
        <v>42444</v>
      </c>
      <c r="C445" s="386">
        <v>27</v>
      </c>
      <c r="D445" s="386">
        <v>21</v>
      </c>
      <c r="E445" s="386">
        <v>25</v>
      </c>
      <c r="F445" s="386">
        <v>24</v>
      </c>
      <c r="G445" s="386">
        <v>17</v>
      </c>
      <c r="H445" s="386">
        <v>27</v>
      </c>
      <c r="I445" s="386">
        <v>26.000000000000004</v>
      </c>
      <c r="J445" s="386" t="s">
        <v>78</v>
      </c>
      <c r="K445" s="386">
        <v>25</v>
      </c>
      <c r="L445" s="386">
        <v>20</v>
      </c>
      <c r="M445" s="386">
        <v>11.000000000000002</v>
      </c>
      <c r="N445" s="386">
        <v>17</v>
      </c>
      <c r="O445" s="386" t="s">
        <v>78</v>
      </c>
      <c r="P445" s="386">
        <v>29</v>
      </c>
      <c r="Q445" s="386">
        <v>25</v>
      </c>
      <c r="R445" s="386">
        <v>30</v>
      </c>
      <c r="S445" s="386">
        <v>26.000000000000004</v>
      </c>
      <c r="T445" s="386">
        <v>25</v>
      </c>
      <c r="U445" s="386">
        <v>21</v>
      </c>
      <c r="V445" s="386">
        <v>23</v>
      </c>
      <c r="W445" s="386">
        <v>20</v>
      </c>
      <c r="X445" s="386">
        <v>28</v>
      </c>
      <c r="Y445" s="386">
        <v>17</v>
      </c>
    </row>
    <row r="446" spans="1:25" ht="12.75" customHeight="1" x14ac:dyDescent="0.2">
      <c r="A446" s="386">
        <v>2016</v>
      </c>
      <c r="B446" s="391">
        <v>42445</v>
      </c>
      <c r="C446" s="386">
        <v>38</v>
      </c>
      <c r="D446" s="386">
        <v>34</v>
      </c>
      <c r="E446" s="386">
        <v>39</v>
      </c>
      <c r="F446" s="386">
        <v>36.000000000000007</v>
      </c>
      <c r="G446" s="386">
        <v>34</v>
      </c>
      <c r="H446" s="386">
        <v>44.000000000000007</v>
      </c>
      <c r="I446" s="386">
        <v>39</v>
      </c>
      <c r="J446" s="386" t="s">
        <v>78</v>
      </c>
      <c r="K446" s="386">
        <v>30</v>
      </c>
      <c r="L446" s="386">
        <v>31</v>
      </c>
      <c r="M446" s="386">
        <v>30</v>
      </c>
      <c r="N446" s="386">
        <v>39</v>
      </c>
      <c r="O446" s="386">
        <v>38</v>
      </c>
      <c r="P446" s="386">
        <v>32</v>
      </c>
      <c r="Q446" s="386">
        <v>35</v>
      </c>
      <c r="R446" s="386">
        <v>36.000000000000007</v>
      </c>
      <c r="S446" s="386">
        <v>35</v>
      </c>
      <c r="T446" s="386">
        <v>41</v>
      </c>
      <c r="U446" s="386">
        <v>33</v>
      </c>
      <c r="V446" s="386">
        <v>30</v>
      </c>
      <c r="W446" s="386">
        <v>28</v>
      </c>
      <c r="X446" s="386">
        <v>37.000000000000007</v>
      </c>
      <c r="Y446" s="386">
        <v>35</v>
      </c>
    </row>
    <row r="447" spans="1:25" ht="12.75" customHeight="1" x14ac:dyDescent="0.2">
      <c r="A447" s="386">
        <v>2016</v>
      </c>
      <c r="B447" s="391">
        <v>42446</v>
      </c>
      <c r="C447" s="386">
        <v>46</v>
      </c>
      <c r="D447" s="386">
        <v>38</v>
      </c>
      <c r="E447" s="386">
        <v>44.000000000000007</v>
      </c>
      <c r="F447" s="386">
        <v>41</v>
      </c>
      <c r="G447" s="386">
        <v>36.000000000000007</v>
      </c>
      <c r="H447" s="386">
        <v>48</v>
      </c>
      <c r="I447" s="386">
        <v>44.000000000000007</v>
      </c>
      <c r="J447" s="386" t="s">
        <v>78</v>
      </c>
      <c r="K447" s="386">
        <v>42</v>
      </c>
      <c r="L447" s="386">
        <v>32</v>
      </c>
      <c r="M447" s="386">
        <v>30</v>
      </c>
      <c r="N447" s="386">
        <v>42</v>
      </c>
      <c r="O447" s="386">
        <v>37.000000000000007</v>
      </c>
      <c r="P447" s="386">
        <v>41</v>
      </c>
      <c r="Q447" s="386">
        <v>41</v>
      </c>
      <c r="R447" s="386">
        <v>42</v>
      </c>
      <c r="S447" s="386">
        <v>38</v>
      </c>
      <c r="T447" s="386">
        <v>42</v>
      </c>
      <c r="U447" s="386">
        <v>36.000000000000007</v>
      </c>
      <c r="V447" s="386">
        <v>40</v>
      </c>
      <c r="W447" s="386">
        <v>31</v>
      </c>
      <c r="X447" s="386">
        <v>39</v>
      </c>
      <c r="Y447" s="386">
        <v>31</v>
      </c>
    </row>
    <row r="448" spans="1:25" ht="12.75" customHeight="1" x14ac:dyDescent="0.2">
      <c r="A448" s="386">
        <v>2016</v>
      </c>
      <c r="B448" s="391">
        <v>42447</v>
      </c>
      <c r="C448" s="386">
        <v>45.000000000000007</v>
      </c>
      <c r="D448" s="386">
        <v>39</v>
      </c>
      <c r="E448" s="386">
        <v>48</v>
      </c>
      <c r="F448" s="386">
        <v>44.000000000000007</v>
      </c>
      <c r="G448" s="386">
        <v>39</v>
      </c>
      <c r="H448" s="386">
        <v>45.000000000000007</v>
      </c>
      <c r="I448" s="386">
        <v>46</v>
      </c>
      <c r="J448" s="386" t="s">
        <v>78</v>
      </c>
      <c r="K448" s="386">
        <v>42</v>
      </c>
      <c r="L448" s="386">
        <v>39</v>
      </c>
      <c r="M448" s="386">
        <v>31</v>
      </c>
      <c r="N448" s="386">
        <v>33</v>
      </c>
      <c r="O448" s="386">
        <v>42</v>
      </c>
      <c r="P448" s="386">
        <v>42</v>
      </c>
      <c r="Q448" s="386">
        <v>44.000000000000007</v>
      </c>
      <c r="R448" s="386">
        <v>43</v>
      </c>
      <c r="S448" s="386">
        <v>43</v>
      </c>
      <c r="T448" s="386">
        <v>43</v>
      </c>
      <c r="U448" s="386">
        <v>42</v>
      </c>
      <c r="V448" s="386">
        <v>41</v>
      </c>
      <c r="W448" s="386">
        <v>35</v>
      </c>
      <c r="X448" s="386">
        <v>43</v>
      </c>
      <c r="Y448" s="386">
        <v>37.000000000000007</v>
      </c>
    </row>
    <row r="449" spans="1:25" ht="12.75" customHeight="1" x14ac:dyDescent="0.2">
      <c r="A449" s="386">
        <v>2016</v>
      </c>
      <c r="B449" s="391">
        <v>42448</v>
      </c>
      <c r="C449" s="386">
        <v>34</v>
      </c>
      <c r="D449" s="386">
        <v>30</v>
      </c>
      <c r="E449" s="386">
        <v>39</v>
      </c>
      <c r="F449" s="386">
        <v>35</v>
      </c>
      <c r="G449" s="386">
        <v>31</v>
      </c>
      <c r="H449" s="386">
        <v>36.000000000000007</v>
      </c>
      <c r="I449" s="386">
        <v>38</v>
      </c>
      <c r="J449" s="386" t="s">
        <v>78</v>
      </c>
      <c r="K449" s="386">
        <v>33</v>
      </c>
      <c r="L449" s="386">
        <v>36.000000000000007</v>
      </c>
      <c r="M449" s="386">
        <v>29</v>
      </c>
      <c r="N449" s="386">
        <v>34</v>
      </c>
      <c r="O449" s="386">
        <v>35</v>
      </c>
      <c r="P449" s="386">
        <v>39</v>
      </c>
      <c r="Q449" s="386">
        <v>39</v>
      </c>
      <c r="R449" s="386">
        <v>39</v>
      </c>
      <c r="S449" s="386">
        <v>37.000000000000007</v>
      </c>
      <c r="T449" s="386">
        <v>36.000000000000007</v>
      </c>
      <c r="U449" s="386">
        <v>36.000000000000007</v>
      </c>
      <c r="V449" s="386">
        <v>34</v>
      </c>
      <c r="W449" s="386">
        <v>31</v>
      </c>
      <c r="X449" s="386">
        <v>39</v>
      </c>
      <c r="Y449" s="386">
        <v>35</v>
      </c>
    </row>
    <row r="450" spans="1:25" ht="12.75" customHeight="1" x14ac:dyDescent="0.2">
      <c r="A450" s="386">
        <v>2016</v>
      </c>
      <c r="B450" s="391">
        <v>42449</v>
      </c>
      <c r="C450" s="386">
        <v>37.000000000000007</v>
      </c>
      <c r="D450" s="386">
        <v>33</v>
      </c>
      <c r="E450" s="386">
        <v>39</v>
      </c>
      <c r="F450" s="386">
        <v>35</v>
      </c>
      <c r="G450" s="386">
        <v>33</v>
      </c>
      <c r="H450" s="386">
        <v>38</v>
      </c>
      <c r="I450" s="386">
        <v>43</v>
      </c>
      <c r="J450" s="386" t="s">
        <v>78</v>
      </c>
      <c r="K450" s="386">
        <v>39</v>
      </c>
      <c r="L450" s="386">
        <v>37.000000000000007</v>
      </c>
      <c r="M450" s="386">
        <v>29</v>
      </c>
      <c r="N450" s="386">
        <v>36.000000000000007</v>
      </c>
      <c r="O450" s="386">
        <v>38</v>
      </c>
      <c r="P450" s="386">
        <v>39</v>
      </c>
      <c r="Q450" s="386">
        <v>41</v>
      </c>
      <c r="R450" s="386">
        <v>40</v>
      </c>
      <c r="S450" s="386">
        <v>39</v>
      </c>
      <c r="T450" s="386">
        <v>36.000000000000007</v>
      </c>
      <c r="U450" s="386">
        <v>30</v>
      </c>
      <c r="V450" s="386">
        <v>36.000000000000007</v>
      </c>
      <c r="W450" s="386">
        <v>34</v>
      </c>
      <c r="X450" s="386">
        <v>40</v>
      </c>
      <c r="Y450" s="386">
        <v>37.000000000000007</v>
      </c>
    </row>
    <row r="451" spans="1:25" ht="12.75" customHeight="1" x14ac:dyDescent="0.2">
      <c r="A451" s="386">
        <v>2016</v>
      </c>
      <c r="B451" s="391">
        <v>42450</v>
      </c>
      <c r="C451" s="386">
        <v>45.000000000000007</v>
      </c>
      <c r="D451" s="386">
        <v>39</v>
      </c>
      <c r="E451" s="386">
        <v>48</v>
      </c>
      <c r="F451" s="386">
        <v>44.000000000000007</v>
      </c>
      <c r="G451" s="386">
        <v>40</v>
      </c>
      <c r="H451" s="386">
        <v>45.000000000000007</v>
      </c>
      <c r="I451" s="386">
        <v>46</v>
      </c>
      <c r="J451" s="386" t="s">
        <v>78</v>
      </c>
      <c r="K451" s="386">
        <v>42</v>
      </c>
      <c r="L451" s="386">
        <v>41</v>
      </c>
      <c r="M451" s="386">
        <v>32</v>
      </c>
      <c r="N451" s="386">
        <v>42</v>
      </c>
      <c r="O451" s="386">
        <v>42</v>
      </c>
      <c r="P451" s="386">
        <v>43</v>
      </c>
      <c r="Q451" s="386">
        <v>44.000000000000007</v>
      </c>
      <c r="R451" s="386">
        <v>44.000000000000007</v>
      </c>
      <c r="S451" s="386">
        <v>43</v>
      </c>
      <c r="T451" s="386">
        <v>43</v>
      </c>
      <c r="U451" s="386">
        <v>42</v>
      </c>
      <c r="V451" s="386">
        <v>42</v>
      </c>
      <c r="W451" s="386">
        <v>38</v>
      </c>
      <c r="X451" s="386">
        <v>44.000000000000007</v>
      </c>
      <c r="Y451" s="386">
        <v>39</v>
      </c>
    </row>
    <row r="452" spans="1:25" ht="12.75" customHeight="1" x14ac:dyDescent="0.2">
      <c r="A452" s="386">
        <v>2016</v>
      </c>
      <c r="B452" s="391">
        <v>42451</v>
      </c>
      <c r="C452" s="386">
        <v>49</v>
      </c>
      <c r="D452" s="386">
        <v>42</v>
      </c>
      <c r="E452" s="386">
        <v>48</v>
      </c>
      <c r="F452" s="386">
        <v>44.000000000000007</v>
      </c>
      <c r="G452" s="386">
        <v>43</v>
      </c>
      <c r="H452" s="386">
        <v>48</v>
      </c>
      <c r="I452" s="386">
        <v>51.000000000000007</v>
      </c>
      <c r="J452" s="386" t="s">
        <v>78</v>
      </c>
      <c r="K452" s="386">
        <v>45.000000000000007</v>
      </c>
      <c r="L452" s="386">
        <v>39</v>
      </c>
      <c r="M452" s="386">
        <v>39</v>
      </c>
      <c r="N452" s="386">
        <v>46</v>
      </c>
      <c r="O452" s="386">
        <v>45.000000000000007</v>
      </c>
      <c r="P452" s="386">
        <v>42</v>
      </c>
      <c r="Q452" s="386">
        <v>46</v>
      </c>
      <c r="R452" s="386">
        <v>43</v>
      </c>
      <c r="S452" s="386">
        <v>43</v>
      </c>
      <c r="T452" s="386">
        <v>45.000000000000007</v>
      </c>
      <c r="U452" s="386">
        <v>43</v>
      </c>
      <c r="V452" s="386">
        <v>40</v>
      </c>
      <c r="W452" s="386">
        <v>34</v>
      </c>
      <c r="X452" s="386">
        <v>43</v>
      </c>
      <c r="Y452" s="386">
        <v>41</v>
      </c>
    </row>
    <row r="453" spans="1:25" ht="12.75" customHeight="1" x14ac:dyDescent="0.2">
      <c r="A453" s="386">
        <v>2016</v>
      </c>
      <c r="B453" s="391">
        <v>42452</v>
      </c>
      <c r="C453" s="386">
        <v>58</v>
      </c>
      <c r="D453" s="386">
        <v>47</v>
      </c>
      <c r="E453" s="386">
        <v>59.000000000000007</v>
      </c>
      <c r="F453" s="386">
        <v>50</v>
      </c>
      <c r="G453" s="386">
        <v>48</v>
      </c>
      <c r="H453" s="386">
        <v>56</v>
      </c>
      <c r="I453" s="386">
        <v>58</v>
      </c>
      <c r="J453" s="386" t="s">
        <v>78</v>
      </c>
      <c r="K453" s="386">
        <v>53.000000000000007</v>
      </c>
      <c r="L453" s="386">
        <v>43</v>
      </c>
      <c r="M453" s="386">
        <v>44.000000000000007</v>
      </c>
      <c r="N453" s="386">
        <v>51.000000000000007</v>
      </c>
      <c r="O453" s="386">
        <v>49</v>
      </c>
      <c r="P453" s="386">
        <v>54</v>
      </c>
      <c r="Q453" s="386">
        <v>54</v>
      </c>
      <c r="R453" s="386">
        <v>56</v>
      </c>
      <c r="S453" s="386">
        <v>52.000000000000007</v>
      </c>
      <c r="T453" s="386">
        <v>56</v>
      </c>
      <c r="U453" s="386">
        <v>45.000000000000007</v>
      </c>
      <c r="V453" s="386">
        <v>51.000000000000007</v>
      </c>
      <c r="W453" s="386">
        <v>41</v>
      </c>
      <c r="X453" s="386">
        <v>54</v>
      </c>
      <c r="Y453" s="386">
        <v>46</v>
      </c>
    </row>
    <row r="454" spans="1:25" ht="12.75" customHeight="1" x14ac:dyDescent="0.2">
      <c r="A454" s="386">
        <v>2016</v>
      </c>
      <c r="B454" s="391">
        <v>42453</v>
      </c>
      <c r="C454" s="386">
        <v>58</v>
      </c>
      <c r="D454" s="386">
        <v>52.000000000000007</v>
      </c>
      <c r="E454" s="386">
        <v>54</v>
      </c>
      <c r="F454" s="386">
        <v>33</v>
      </c>
      <c r="G454" s="386">
        <v>46</v>
      </c>
      <c r="H454" s="386">
        <v>57</v>
      </c>
      <c r="I454" s="386">
        <v>58</v>
      </c>
      <c r="J454" s="386" t="s">
        <v>78</v>
      </c>
      <c r="K454" s="386">
        <v>49</v>
      </c>
      <c r="L454" s="386">
        <v>45.000000000000007</v>
      </c>
      <c r="M454" s="386">
        <v>41</v>
      </c>
      <c r="N454" s="386">
        <v>53.000000000000007</v>
      </c>
      <c r="O454" s="386">
        <v>52.000000000000007</v>
      </c>
      <c r="P454" s="386">
        <v>44.000000000000007</v>
      </c>
      <c r="Q454" s="386">
        <v>47</v>
      </c>
      <c r="R454" s="386">
        <v>46</v>
      </c>
      <c r="S454" s="386">
        <v>46</v>
      </c>
      <c r="T454" s="386">
        <v>56</v>
      </c>
      <c r="U454" s="386">
        <v>35</v>
      </c>
      <c r="V454" s="386">
        <v>43</v>
      </c>
      <c r="W454" s="386">
        <v>40</v>
      </c>
      <c r="X454" s="386">
        <v>47</v>
      </c>
      <c r="Y454" s="386">
        <v>42</v>
      </c>
    </row>
    <row r="455" spans="1:25" ht="12.75" customHeight="1" x14ac:dyDescent="0.2">
      <c r="A455" s="386">
        <v>2016</v>
      </c>
      <c r="B455" s="391">
        <v>42454</v>
      </c>
      <c r="C455" s="386">
        <v>41</v>
      </c>
      <c r="D455" s="386">
        <v>36.000000000000007</v>
      </c>
      <c r="E455" s="386">
        <v>49</v>
      </c>
      <c r="F455" s="386">
        <v>45.000000000000007</v>
      </c>
      <c r="G455" s="386">
        <v>39</v>
      </c>
      <c r="H455" s="386">
        <v>43</v>
      </c>
      <c r="I455" s="386">
        <v>41</v>
      </c>
      <c r="J455" s="386" t="s">
        <v>78</v>
      </c>
      <c r="K455" s="386">
        <v>36.000000000000007</v>
      </c>
      <c r="L455" s="386">
        <v>41</v>
      </c>
      <c r="M455" s="386">
        <v>31</v>
      </c>
      <c r="N455" s="386">
        <v>39</v>
      </c>
      <c r="O455" s="386">
        <v>41</v>
      </c>
      <c r="P455" s="386">
        <v>45.000000000000007</v>
      </c>
      <c r="Q455" s="386">
        <v>44.000000000000007</v>
      </c>
      <c r="R455" s="386">
        <v>45.000000000000007</v>
      </c>
      <c r="S455" s="386">
        <v>45.000000000000007</v>
      </c>
      <c r="T455" s="386">
        <v>44.000000000000007</v>
      </c>
      <c r="U455" s="386">
        <v>42</v>
      </c>
      <c r="V455" s="386">
        <v>44.000000000000007</v>
      </c>
      <c r="W455" s="386">
        <v>39</v>
      </c>
      <c r="X455" s="386">
        <v>46</v>
      </c>
      <c r="Y455" s="386">
        <v>39</v>
      </c>
    </row>
    <row r="456" spans="1:25" ht="12.75" customHeight="1" x14ac:dyDescent="0.2">
      <c r="A456" s="386">
        <v>2016</v>
      </c>
      <c r="B456" s="391">
        <v>42455</v>
      </c>
      <c r="C456" s="386">
        <v>41</v>
      </c>
      <c r="D456" s="386">
        <v>37.000000000000007</v>
      </c>
      <c r="E456" s="386">
        <v>43</v>
      </c>
      <c r="F456" s="386">
        <v>40</v>
      </c>
      <c r="G456" s="386">
        <v>40</v>
      </c>
      <c r="H456" s="386">
        <v>41</v>
      </c>
      <c r="I456" s="386">
        <v>43</v>
      </c>
      <c r="J456" s="386" t="s">
        <v>78</v>
      </c>
      <c r="K456" s="386">
        <v>38</v>
      </c>
      <c r="L456" s="386">
        <v>40</v>
      </c>
      <c r="M456" s="386">
        <v>30</v>
      </c>
      <c r="N456" s="386">
        <v>40</v>
      </c>
      <c r="O456" s="386">
        <v>40</v>
      </c>
      <c r="P456" s="386">
        <v>38</v>
      </c>
      <c r="Q456" s="386">
        <v>41</v>
      </c>
      <c r="R456" s="386">
        <v>39</v>
      </c>
      <c r="S456" s="386">
        <v>40</v>
      </c>
      <c r="T456" s="386">
        <v>41</v>
      </c>
      <c r="U456" s="386">
        <v>39</v>
      </c>
      <c r="V456" s="386">
        <v>39</v>
      </c>
      <c r="W456" s="386">
        <v>36.000000000000007</v>
      </c>
      <c r="X456" s="386">
        <v>41</v>
      </c>
      <c r="Y456" s="386">
        <v>39</v>
      </c>
    </row>
    <row r="457" spans="1:25" ht="12.75" customHeight="1" x14ac:dyDescent="0.2">
      <c r="A457" s="386">
        <v>2016</v>
      </c>
      <c r="B457" s="391">
        <v>42456</v>
      </c>
      <c r="C457" s="386">
        <v>38</v>
      </c>
      <c r="D457" s="386">
        <v>34</v>
      </c>
      <c r="E457" s="386">
        <v>41</v>
      </c>
      <c r="F457" s="386">
        <v>37.000000000000007</v>
      </c>
      <c r="G457" s="386">
        <v>37.000000000000007</v>
      </c>
      <c r="H457" s="386">
        <v>38</v>
      </c>
      <c r="I457" s="386">
        <v>40</v>
      </c>
      <c r="J457" s="386" t="s">
        <v>78</v>
      </c>
      <c r="K457" s="386">
        <v>38</v>
      </c>
      <c r="L457" s="386">
        <v>39</v>
      </c>
      <c r="M457" s="386">
        <v>29</v>
      </c>
      <c r="N457" s="386">
        <v>40</v>
      </c>
      <c r="O457" s="386">
        <v>39</v>
      </c>
      <c r="P457" s="386">
        <v>40</v>
      </c>
      <c r="Q457" s="386">
        <v>41</v>
      </c>
      <c r="R457" s="386">
        <v>42</v>
      </c>
      <c r="S457" s="386">
        <v>41</v>
      </c>
      <c r="T457" s="386">
        <v>39</v>
      </c>
      <c r="U457" s="386">
        <v>39</v>
      </c>
      <c r="V457" s="386">
        <v>38</v>
      </c>
      <c r="W457" s="386">
        <v>36.000000000000007</v>
      </c>
      <c r="X457" s="386">
        <v>42</v>
      </c>
      <c r="Y457" s="386">
        <v>37.000000000000007</v>
      </c>
    </row>
    <row r="458" spans="1:25" ht="12.75" customHeight="1" x14ac:dyDescent="0.2">
      <c r="A458" s="386">
        <v>2016</v>
      </c>
      <c r="B458" s="391">
        <v>42457</v>
      </c>
      <c r="C458" s="386">
        <v>46</v>
      </c>
      <c r="D458" s="386">
        <v>40</v>
      </c>
      <c r="E458" s="386">
        <v>48</v>
      </c>
      <c r="F458" s="386">
        <v>46</v>
      </c>
      <c r="G458" s="386">
        <v>43</v>
      </c>
      <c r="H458" s="386">
        <v>46</v>
      </c>
      <c r="I458" s="386">
        <v>47</v>
      </c>
      <c r="J458" s="386" t="s">
        <v>78</v>
      </c>
      <c r="K458" s="386">
        <v>44.000000000000007</v>
      </c>
      <c r="L458" s="386">
        <v>42</v>
      </c>
      <c r="M458" s="386">
        <v>32</v>
      </c>
      <c r="N458" s="386">
        <v>44.000000000000007</v>
      </c>
      <c r="O458" s="386">
        <v>43</v>
      </c>
      <c r="P458" s="386">
        <v>44.000000000000007</v>
      </c>
      <c r="Q458" s="386">
        <v>45.000000000000007</v>
      </c>
      <c r="R458" s="386">
        <v>44.000000000000007</v>
      </c>
      <c r="S458" s="386">
        <v>44.000000000000007</v>
      </c>
      <c r="T458" s="386">
        <v>44.000000000000007</v>
      </c>
      <c r="U458" s="386">
        <v>44.000000000000007</v>
      </c>
      <c r="V458" s="386">
        <v>43</v>
      </c>
      <c r="W458" s="386">
        <v>41</v>
      </c>
      <c r="X458" s="386">
        <v>45.000000000000007</v>
      </c>
      <c r="Y458" s="386">
        <v>41</v>
      </c>
    </row>
    <row r="459" spans="1:25" ht="12.75" customHeight="1" x14ac:dyDescent="0.2">
      <c r="A459" s="386">
        <v>2016</v>
      </c>
      <c r="B459" s="391">
        <v>42458</v>
      </c>
      <c r="C459" s="386">
        <v>47</v>
      </c>
      <c r="D459" s="386">
        <v>43</v>
      </c>
      <c r="E459" s="386">
        <v>53.000000000000007</v>
      </c>
      <c r="F459" s="386">
        <v>50</v>
      </c>
      <c r="G459" s="386">
        <v>43</v>
      </c>
      <c r="H459" s="386">
        <v>46</v>
      </c>
      <c r="I459" s="386">
        <v>49</v>
      </c>
      <c r="J459" s="386" t="s">
        <v>78</v>
      </c>
      <c r="K459" s="386">
        <v>47</v>
      </c>
      <c r="L459" s="386">
        <v>46</v>
      </c>
      <c r="M459" s="386">
        <v>34</v>
      </c>
      <c r="N459" s="386">
        <v>45.000000000000007</v>
      </c>
      <c r="O459" s="386">
        <v>45.000000000000007</v>
      </c>
      <c r="P459" s="386">
        <v>48</v>
      </c>
      <c r="Q459" s="386">
        <v>49</v>
      </c>
      <c r="R459" s="386">
        <v>48</v>
      </c>
      <c r="S459" s="386">
        <v>47</v>
      </c>
      <c r="T459" s="386">
        <v>47</v>
      </c>
      <c r="U459" s="386">
        <v>47</v>
      </c>
      <c r="V459" s="386">
        <v>47</v>
      </c>
      <c r="W459" s="386">
        <v>43</v>
      </c>
      <c r="X459" s="386">
        <v>48</v>
      </c>
      <c r="Y459" s="386">
        <v>43</v>
      </c>
    </row>
    <row r="460" spans="1:25" ht="12.75" customHeight="1" x14ac:dyDescent="0.2">
      <c r="A460" s="386">
        <v>2016</v>
      </c>
      <c r="B460" s="391">
        <v>42459</v>
      </c>
      <c r="C460" s="386">
        <v>50</v>
      </c>
      <c r="D460" s="386">
        <v>42</v>
      </c>
      <c r="E460" s="386">
        <v>51.000000000000007</v>
      </c>
      <c r="F460" s="386">
        <v>48</v>
      </c>
      <c r="G460" s="386">
        <v>47</v>
      </c>
      <c r="H460" s="386">
        <v>49</v>
      </c>
      <c r="I460" s="386">
        <v>53.000000000000007</v>
      </c>
      <c r="J460" s="386" t="s">
        <v>78</v>
      </c>
      <c r="K460" s="386">
        <v>48</v>
      </c>
      <c r="L460" s="386">
        <v>43</v>
      </c>
      <c r="M460" s="386">
        <v>38</v>
      </c>
      <c r="N460" s="386">
        <v>50</v>
      </c>
      <c r="O460" s="386">
        <v>48</v>
      </c>
      <c r="P460" s="386">
        <v>46</v>
      </c>
      <c r="Q460" s="386">
        <v>50</v>
      </c>
      <c r="R460" s="386">
        <v>47</v>
      </c>
      <c r="S460" s="386">
        <v>48</v>
      </c>
      <c r="T460" s="386">
        <v>47</v>
      </c>
      <c r="U460" s="386">
        <v>49</v>
      </c>
      <c r="V460" s="386">
        <v>41</v>
      </c>
      <c r="W460" s="386">
        <v>40</v>
      </c>
      <c r="X460" s="386">
        <v>48</v>
      </c>
      <c r="Y460" s="386">
        <v>45.000000000000007</v>
      </c>
    </row>
    <row r="461" spans="1:25" ht="12.75" customHeight="1" x14ac:dyDescent="0.2">
      <c r="A461" s="386">
        <v>2016</v>
      </c>
      <c r="B461" s="391">
        <v>42460</v>
      </c>
      <c r="C461" s="386">
        <v>52.000000000000007</v>
      </c>
      <c r="D461" s="386">
        <v>45.000000000000007</v>
      </c>
      <c r="E461" s="386">
        <v>53.000000000000007</v>
      </c>
      <c r="F461" s="386">
        <v>49</v>
      </c>
      <c r="G461" s="386">
        <v>49</v>
      </c>
      <c r="H461" s="386">
        <v>52.000000000000007</v>
      </c>
      <c r="I461" s="386">
        <v>52.000000000000007</v>
      </c>
      <c r="J461" s="386">
        <v>34</v>
      </c>
      <c r="K461" s="386">
        <v>48</v>
      </c>
      <c r="L461" s="386">
        <v>47</v>
      </c>
      <c r="M461" s="386">
        <v>38</v>
      </c>
      <c r="N461" s="386">
        <v>50</v>
      </c>
      <c r="O461" s="386">
        <v>50</v>
      </c>
      <c r="P461" s="386">
        <v>50</v>
      </c>
      <c r="Q461" s="386">
        <v>52.000000000000007</v>
      </c>
      <c r="R461" s="386">
        <v>51.000000000000007</v>
      </c>
      <c r="S461" s="386">
        <v>51.000000000000007</v>
      </c>
      <c r="T461" s="386">
        <v>50</v>
      </c>
      <c r="U461" s="386">
        <v>49</v>
      </c>
      <c r="V461" s="386">
        <v>44.000000000000007</v>
      </c>
      <c r="W461" s="386">
        <v>42</v>
      </c>
      <c r="X461" s="386">
        <v>50</v>
      </c>
      <c r="Y461" s="386">
        <v>46</v>
      </c>
    </row>
    <row r="462" spans="1:25" ht="12.75" customHeight="1" x14ac:dyDescent="0.2">
      <c r="A462" s="386">
        <v>2016</v>
      </c>
      <c r="B462" s="391">
        <v>42461</v>
      </c>
      <c r="C462" s="386">
        <v>41</v>
      </c>
      <c r="D462" s="386">
        <v>39</v>
      </c>
      <c r="E462" s="386">
        <v>48</v>
      </c>
      <c r="F462" s="386">
        <v>44.000000000000007</v>
      </c>
      <c r="G462" s="386">
        <v>43</v>
      </c>
      <c r="H462" s="386">
        <v>43</v>
      </c>
      <c r="I462" s="386">
        <v>39</v>
      </c>
      <c r="J462" s="386">
        <v>46</v>
      </c>
      <c r="K462" s="386">
        <v>33</v>
      </c>
      <c r="L462" s="386">
        <v>39</v>
      </c>
      <c r="M462" s="386">
        <v>20</v>
      </c>
      <c r="N462" s="386">
        <v>38</v>
      </c>
      <c r="O462" s="386">
        <v>43</v>
      </c>
      <c r="P462" s="386">
        <v>47</v>
      </c>
      <c r="Q462" s="386">
        <v>43</v>
      </c>
      <c r="R462" s="386">
        <v>48</v>
      </c>
      <c r="S462" s="386">
        <v>46</v>
      </c>
      <c r="T462" s="386">
        <v>46</v>
      </c>
      <c r="U462" s="386">
        <v>43</v>
      </c>
      <c r="V462" s="386">
        <v>44.000000000000007</v>
      </c>
      <c r="W462" s="386">
        <v>35</v>
      </c>
      <c r="X462" s="386">
        <v>42</v>
      </c>
      <c r="Y462" s="386">
        <v>40</v>
      </c>
    </row>
    <row r="463" spans="1:25" ht="12.75" customHeight="1" x14ac:dyDescent="0.2">
      <c r="A463" s="386">
        <v>2016</v>
      </c>
      <c r="B463" s="391">
        <v>42462</v>
      </c>
      <c r="C463" s="386">
        <v>40</v>
      </c>
      <c r="D463" s="386">
        <v>37.000000000000007</v>
      </c>
      <c r="E463" s="386">
        <v>44.000000000000007</v>
      </c>
      <c r="F463" s="386">
        <v>40</v>
      </c>
      <c r="G463" s="386">
        <v>38</v>
      </c>
      <c r="H463" s="386">
        <v>41</v>
      </c>
      <c r="I463" s="386">
        <v>41</v>
      </c>
      <c r="J463" s="386">
        <v>42</v>
      </c>
      <c r="K463" s="386">
        <v>39</v>
      </c>
      <c r="L463" s="386">
        <v>40</v>
      </c>
      <c r="M463" s="386">
        <v>28</v>
      </c>
      <c r="N463" s="386">
        <v>40</v>
      </c>
      <c r="O463" s="386">
        <v>37.000000000000007</v>
      </c>
      <c r="P463" s="386">
        <v>39</v>
      </c>
      <c r="Q463" s="386">
        <v>40</v>
      </c>
      <c r="R463" s="386">
        <v>40</v>
      </c>
      <c r="S463" s="386">
        <v>39</v>
      </c>
      <c r="T463" s="386">
        <v>42</v>
      </c>
      <c r="U463" s="386">
        <v>39</v>
      </c>
      <c r="V463" s="386">
        <v>40</v>
      </c>
      <c r="W463" s="386">
        <v>38</v>
      </c>
      <c r="X463" s="386">
        <v>40</v>
      </c>
      <c r="Y463" s="386">
        <v>39</v>
      </c>
    </row>
    <row r="464" spans="1:25" ht="12.75" customHeight="1" x14ac:dyDescent="0.2">
      <c r="A464" s="386">
        <v>2016</v>
      </c>
      <c r="B464" s="391">
        <v>42463</v>
      </c>
      <c r="C464" s="386" t="s">
        <v>78</v>
      </c>
      <c r="D464" s="386">
        <v>41</v>
      </c>
      <c r="E464" s="386">
        <v>50</v>
      </c>
      <c r="F464" s="386">
        <v>46</v>
      </c>
      <c r="G464" s="386">
        <v>43</v>
      </c>
      <c r="H464" s="386">
        <v>46</v>
      </c>
      <c r="I464" s="386">
        <v>47</v>
      </c>
      <c r="J464" s="386">
        <v>45.000000000000007</v>
      </c>
      <c r="K464" s="386">
        <v>43</v>
      </c>
      <c r="L464" s="386">
        <v>44.000000000000007</v>
      </c>
      <c r="M464" s="386">
        <v>31</v>
      </c>
      <c r="N464" s="386">
        <v>44.000000000000007</v>
      </c>
      <c r="O464" s="386">
        <v>43</v>
      </c>
      <c r="P464" s="386">
        <v>43</v>
      </c>
      <c r="Q464" s="386">
        <v>44.000000000000007</v>
      </c>
      <c r="R464" s="386">
        <v>44.000000000000007</v>
      </c>
      <c r="S464" s="386">
        <v>42</v>
      </c>
      <c r="T464" s="386">
        <v>45.000000000000007</v>
      </c>
      <c r="U464" s="386">
        <v>43</v>
      </c>
      <c r="V464" s="386">
        <v>42</v>
      </c>
      <c r="W464" s="386">
        <v>39</v>
      </c>
      <c r="X464" s="386">
        <v>43</v>
      </c>
      <c r="Y464" s="386">
        <v>42</v>
      </c>
    </row>
    <row r="465" spans="1:25" ht="12.75" customHeight="1" x14ac:dyDescent="0.2">
      <c r="A465" s="386">
        <v>2016</v>
      </c>
      <c r="B465" s="391">
        <v>42464</v>
      </c>
      <c r="C465" s="386">
        <v>50</v>
      </c>
      <c r="D465" s="386">
        <v>35</v>
      </c>
      <c r="E465" s="386">
        <v>39</v>
      </c>
      <c r="F465" s="386">
        <v>36.000000000000007</v>
      </c>
      <c r="G465" s="386">
        <v>32</v>
      </c>
      <c r="H465" s="386">
        <v>49</v>
      </c>
      <c r="I465" s="386">
        <v>51.000000000000007</v>
      </c>
      <c r="J465" s="386">
        <v>37.000000000000007</v>
      </c>
      <c r="K465" s="386">
        <v>43</v>
      </c>
      <c r="L465" s="386">
        <v>34</v>
      </c>
      <c r="M465" s="386">
        <v>29</v>
      </c>
      <c r="N465" s="386">
        <v>44.000000000000007</v>
      </c>
      <c r="O465" s="386">
        <v>33</v>
      </c>
      <c r="P465" s="386">
        <v>33</v>
      </c>
      <c r="Q465" s="386">
        <v>35</v>
      </c>
      <c r="R465" s="386">
        <v>35</v>
      </c>
      <c r="S465" s="386">
        <v>32</v>
      </c>
      <c r="T465" s="386">
        <v>35</v>
      </c>
      <c r="U465" s="386">
        <v>33</v>
      </c>
      <c r="V465" s="386">
        <v>33</v>
      </c>
      <c r="W465" s="386">
        <v>30</v>
      </c>
      <c r="X465" s="386">
        <v>35</v>
      </c>
      <c r="Y465" s="386">
        <v>30</v>
      </c>
    </row>
    <row r="466" spans="1:25" ht="12.75" customHeight="1" x14ac:dyDescent="0.2">
      <c r="A466" s="386">
        <v>2016</v>
      </c>
      <c r="B466" s="391">
        <v>42465</v>
      </c>
      <c r="C466" s="386">
        <v>42</v>
      </c>
      <c r="D466" s="386">
        <v>38</v>
      </c>
      <c r="E466" s="386">
        <v>47</v>
      </c>
      <c r="F466" s="386">
        <v>43</v>
      </c>
      <c r="G466" s="386">
        <v>38</v>
      </c>
      <c r="H466" s="386">
        <v>41</v>
      </c>
      <c r="I466" s="386">
        <v>44.000000000000007</v>
      </c>
      <c r="J466" s="386">
        <v>43</v>
      </c>
      <c r="K466" s="386">
        <v>40</v>
      </c>
      <c r="L466" s="386">
        <v>41</v>
      </c>
      <c r="M466" s="386">
        <v>28</v>
      </c>
      <c r="N466" s="386">
        <v>38</v>
      </c>
      <c r="O466" s="386">
        <v>39</v>
      </c>
      <c r="P466" s="386">
        <v>42</v>
      </c>
      <c r="Q466" s="386">
        <v>43</v>
      </c>
      <c r="R466" s="386">
        <v>43</v>
      </c>
      <c r="S466" s="386">
        <v>41</v>
      </c>
      <c r="T466" s="386">
        <v>42</v>
      </c>
      <c r="U466" s="386">
        <v>41</v>
      </c>
      <c r="V466" s="386">
        <v>41</v>
      </c>
      <c r="W466" s="386">
        <v>36.000000000000007</v>
      </c>
      <c r="X466" s="386">
        <v>43</v>
      </c>
      <c r="Y466" s="386">
        <v>38</v>
      </c>
    </row>
    <row r="467" spans="1:25" ht="12.75" customHeight="1" x14ac:dyDescent="0.2">
      <c r="A467" s="386">
        <v>2016</v>
      </c>
      <c r="B467" s="391">
        <v>42466</v>
      </c>
      <c r="C467" s="386">
        <v>49</v>
      </c>
      <c r="D467" s="386">
        <v>44.000000000000007</v>
      </c>
      <c r="E467" s="386">
        <v>51.000000000000007</v>
      </c>
      <c r="F467" s="386">
        <v>49</v>
      </c>
      <c r="G467" s="386">
        <v>47</v>
      </c>
      <c r="H467" s="386">
        <v>49</v>
      </c>
      <c r="I467" s="386">
        <v>51.000000000000007</v>
      </c>
      <c r="J467" s="386">
        <v>50</v>
      </c>
      <c r="K467" s="386">
        <v>48</v>
      </c>
      <c r="L467" s="386">
        <v>45.000000000000007</v>
      </c>
      <c r="M467" s="386">
        <v>39</v>
      </c>
      <c r="N467" s="386">
        <v>49</v>
      </c>
      <c r="O467" s="386">
        <v>48</v>
      </c>
      <c r="P467" s="386">
        <v>48</v>
      </c>
      <c r="Q467" s="386">
        <v>50</v>
      </c>
      <c r="R467" s="386">
        <v>49</v>
      </c>
      <c r="S467" s="386">
        <v>49</v>
      </c>
      <c r="T467" s="386">
        <v>49</v>
      </c>
      <c r="U467" s="386">
        <v>49</v>
      </c>
      <c r="V467" s="386">
        <v>43</v>
      </c>
      <c r="W467" s="386">
        <v>42</v>
      </c>
      <c r="X467" s="386">
        <v>50</v>
      </c>
      <c r="Y467" s="386">
        <v>48</v>
      </c>
    </row>
    <row r="468" spans="1:25" ht="12.75" customHeight="1" x14ac:dyDescent="0.2">
      <c r="A468" s="386">
        <v>2016</v>
      </c>
      <c r="B468" s="391">
        <v>42467</v>
      </c>
      <c r="C468" s="386">
        <v>44.000000000000007</v>
      </c>
      <c r="D468" s="386">
        <v>36.000000000000007</v>
      </c>
      <c r="E468" s="386">
        <v>39</v>
      </c>
      <c r="F468" s="386">
        <v>42</v>
      </c>
      <c r="G468" s="386">
        <v>40</v>
      </c>
      <c r="H468" s="386">
        <v>43</v>
      </c>
      <c r="I468" s="386">
        <v>46</v>
      </c>
      <c r="J468" s="386">
        <v>41</v>
      </c>
      <c r="K468" s="386">
        <v>45.000000000000007</v>
      </c>
      <c r="L468" s="386">
        <v>38</v>
      </c>
      <c r="M468" s="386">
        <v>34</v>
      </c>
      <c r="N468" s="386">
        <v>43</v>
      </c>
      <c r="O468" s="386">
        <v>43</v>
      </c>
      <c r="P468" s="386">
        <v>42</v>
      </c>
      <c r="Q468" s="386">
        <v>47</v>
      </c>
      <c r="R468" s="386">
        <v>43</v>
      </c>
      <c r="S468" s="386">
        <v>44.000000000000007</v>
      </c>
      <c r="T468" s="386">
        <v>40</v>
      </c>
      <c r="U468" s="386">
        <v>42</v>
      </c>
      <c r="V468" s="386">
        <v>38</v>
      </c>
      <c r="W468" s="386">
        <v>35</v>
      </c>
      <c r="X468" s="386">
        <v>44.000000000000007</v>
      </c>
      <c r="Y468" s="386">
        <v>41</v>
      </c>
    </row>
    <row r="469" spans="1:25" ht="12.75" customHeight="1" x14ac:dyDescent="0.2">
      <c r="A469" s="386">
        <v>2016</v>
      </c>
      <c r="B469" s="391">
        <v>42468</v>
      </c>
      <c r="C469" s="386">
        <v>44.000000000000007</v>
      </c>
      <c r="D469" s="386">
        <v>41</v>
      </c>
      <c r="E469" s="386">
        <v>48</v>
      </c>
      <c r="F469" s="386">
        <v>42</v>
      </c>
      <c r="G469" s="386">
        <v>38</v>
      </c>
      <c r="H469" s="386">
        <v>44.000000000000007</v>
      </c>
      <c r="I469" s="386">
        <v>46</v>
      </c>
      <c r="J469" s="386">
        <v>43</v>
      </c>
      <c r="K469" s="386">
        <v>41</v>
      </c>
      <c r="L469" s="386">
        <v>38</v>
      </c>
      <c r="M469" s="386">
        <v>28</v>
      </c>
      <c r="N469" s="386">
        <v>41</v>
      </c>
      <c r="O469" s="386">
        <v>39</v>
      </c>
      <c r="P469" s="386">
        <v>41</v>
      </c>
      <c r="Q469" s="386">
        <v>43</v>
      </c>
      <c r="R469" s="386">
        <v>43</v>
      </c>
      <c r="S469" s="386">
        <v>41</v>
      </c>
      <c r="T469" s="386">
        <v>41</v>
      </c>
      <c r="U469" s="386">
        <v>38</v>
      </c>
      <c r="V469" s="386">
        <v>40</v>
      </c>
      <c r="W469" s="386">
        <v>35</v>
      </c>
      <c r="X469" s="386">
        <v>42</v>
      </c>
      <c r="Y469" s="386">
        <v>37.000000000000007</v>
      </c>
    </row>
    <row r="470" spans="1:25" ht="12.75" customHeight="1" x14ac:dyDescent="0.2">
      <c r="A470" s="386">
        <v>2016</v>
      </c>
      <c r="B470" s="391">
        <v>42469</v>
      </c>
      <c r="C470" s="386">
        <v>37.000000000000007</v>
      </c>
      <c r="D470" s="386">
        <v>37.000000000000007</v>
      </c>
      <c r="E470" s="386">
        <v>40</v>
      </c>
      <c r="F470" s="386">
        <v>40</v>
      </c>
      <c r="G470" s="386">
        <v>36.000000000000007</v>
      </c>
      <c r="H470" s="386">
        <v>37.000000000000007</v>
      </c>
      <c r="I470" s="386">
        <v>41</v>
      </c>
      <c r="J470" s="386">
        <v>40</v>
      </c>
      <c r="K470" s="386">
        <v>41</v>
      </c>
      <c r="L470" s="386">
        <v>39</v>
      </c>
      <c r="M470" s="386">
        <v>26.000000000000004</v>
      </c>
      <c r="N470" s="386">
        <v>37.000000000000007</v>
      </c>
      <c r="O470" s="386">
        <v>36.000000000000007</v>
      </c>
      <c r="P470" s="386">
        <v>38</v>
      </c>
      <c r="Q470" s="386">
        <v>38</v>
      </c>
      <c r="R470" s="386">
        <v>39</v>
      </c>
      <c r="S470" s="386">
        <v>38</v>
      </c>
      <c r="T470" s="386">
        <v>39</v>
      </c>
      <c r="U470" s="386">
        <v>37.000000000000007</v>
      </c>
      <c r="V470" s="386">
        <v>37.000000000000007</v>
      </c>
      <c r="W470" s="386">
        <v>35</v>
      </c>
      <c r="X470" s="386">
        <v>39</v>
      </c>
      <c r="Y470" s="386">
        <v>36.000000000000007</v>
      </c>
    </row>
    <row r="471" spans="1:25" ht="12.75" customHeight="1" x14ac:dyDescent="0.2">
      <c r="A471" s="386">
        <v>2016</v>
      </c>
      <c r="B471" s="391">
        <v>42470</v>
      </c>
      <c r="C471" s="386">
        <v>43</v>
      </c>
      <c r="D471" s="386">
        <v>42</v>
      </c>
      <c r="E471" s="386">
        <v>56</v>
      </c>
      <c r="F471" s="386">
        <v>43</v>
      </c>
      <c r="G471" s="386">
        <v>43</v>
      </c>
      <c r="H471" s="386">
        <v>42</v>
      </c>
      <c r="I471" s="386">
        <v>46</v>
      </c>
      <c r="J471" s="386">
        <v>45.000000000000007</v>
      </c>
      <c r="K471" s="386">
        <v>42</v>
      </c>
      <c r="L471" s="386">
        <v>42</v>
      </c>
      <c r="M471" s="386">
        <v>32</v>
      </c>
      <c r="N471" s="386">
        <v>43</v>
      </c>
      <c r="O471" s="386">
        <v>43</v>
      </c>
      <c r="P471" s="386">
        <v>42</v>
      </c>
      <c r="Q471" s="386">
        <v>43</v>
      </c>
      <c r="R471" s="386">
        <v>43</v>
      </c>
      <c r="S471" s="386">
        <v>41</v>
      </c>
      <c r="T471" s="386">
        <v>45.000000000000007</v>
      </c>
      <c r="U471" s="386">
        <v>43</v>
      </c>
      <c r="V471" s="386">
        <v>42</v>
      </c>
      <c r="W471" s="386">
        <v>37.000000000000007</v>
      </c>
      <c r="X471" s="386">
        <v>42</v>
      </c>
      <c r="Y471" s="386">
        <v>42</v>
      </c>
    </row>
    <row r="472" spans="1:25" ht="12.75" customHeight="1" x14ac:dyDescent="0.2">
      <c r="A472" s="386">
        <v>2016</v>
      </c>
      <c r="B472" s="391">
        <v>42471</v>
      </c>
      <c r="C472" s="386">
        <v>49</v>
      </c>
      <c r="D472" s="386">
        <v>47</v>
      </c>
      <c r="E472" s="386">
        <v>46</v>
      </c>
      <c r="F472" s="386">
        <v>45.000000000000007</v>
      </c>
      <c r="G472" s="386">
        <v>46</v>
      </c>
      <c r="H472" s="386">
        <v>49</v>
      </c>
      <c r="I472" s="386">
        <v>51.000000000000007</v>
      </c>
      <c r="J472" s="386">
        <v>51.000000000000007</v>
      </c>
      <c r="K472" s="386">
        <v>48</v>
      </c>
      <c r="L472" s="386">
        <v>41</v>
      </c>
      <c r="M472" s="386">
        <v>39</v>
      </c>
      <c r="N472" s="386">
        <v>48</v>
      </c>
      <c r="O472" s="386">
        <v>47</v>
      </c>
      <c r="P472" s="386">
        <v>47</v>
      </c>
      <c r="Q472" s="386">
        <v>43</v>
      </c>
      <c r="R472" s="386">
        <v>48</v>
      </c>
      <c r="S472" s="386">
        <v>49</v>
      </c>
      <c r="T472" s="386">
        <v>49</v>
      </c>
      <c r="U472" s="386">
        <v>46</v>
      </c>
      <c r="V472" s="386">
        <v>41</v>
      </c>
      <c r="W472" s="386">
        <v>40</v>
      </c>
      <c r="X472" s="386">
        <v>48</v>
      </c>
      <c r="Y472" s="386">
        <v>45.000000000000007</v>
      </c>
    </row>
    <row r="473" spans="1:25" ht="12.75" customHeight="1" x14ac:dyDescent="0.2">
      <c r="A473" s="386">
        <v>2016</v>
      </c>
      <c r="B473" s="391">
        <v>42472</v>
      </c>
      <c r="C473" s="386">
        <v>42</v>
      </c>
      <c r="D473" s="386">
        <v>43</v>
      </c>
      <c r="E473" s="386">
        <v>47</v>
      </c>
      <c r="F473" s="386">
        <v>43</v>
      </c>
      <c r="G473" s="386">
        <v>37.000000000000007</v>
      </c>
      <c r="H473" s="386">
        <v>39</v>
      </c>
      <c r="I473" s="386">
        <v>38</v>
      </c>
      <c r="J473" s="386">
        <v>46</v>
      </c>
      <c r="K473" s="386">
        <v>33</v>
      </c>
      <c r="L473" s="386">
        <v>41</v>
      </c>
      <c r="M473" s="386">
        <v>30</v>
      </c>
      <c r="N473" s="386">
        <v>37.000000000000007</v>
      </c>
      <c r="O473" s="386">
        <v>38</v>
      </c>
      <c r="P473" s="386">
        <v>40</v>
      </c>
      <c r="Q473" s="386">
        <v>38</v>
      </c>
      <c r="R473" s="386">
        <v>41</v>
      </c>
      <c r="S473" s="386">
        <v>40</v>
      </c>
      <c r="T473" s="386">
        <v>43</v>
      </c>
      <c r="U473" s="386">
        <v>41</v>
      </c>
      <c r="V473" s="386">
        <v>41</v>
      </c>
      <c r="W473" s="386">
        <v>36.000000000000007</v>
      </c>
      <c r="X473" s="386">
        <v>42</v>
      </c>
      <c r="Y473" s="386">
        <v>37.000000000000007</v>
      </c>
    </row>
    <row r="474" spans="1:25" ht="12.75" customHeight="1" x14ac:dyDescent="0.2">
      <c r="A474" s="386">
        <v>2016</v>
      </c>
      <c r="B474" s="391">
        <v>42473</v>
      </c>
      <c r="C474" s="386">
        <v>45.000000000000007</v>
      </c>
      <c r="D474" s="386">
        <v>41</v>
      </c>
      <c r="E474" s="386">
        <v>48</v>
      </c>
      <c r="F474" s="386">
        <v>41</v>
      </c>
      <c r="G474" s="386">
        <v>39</v>
      </c>
      <c r="H474" s="386">
        <v>45.000000000000007</v>
      </c>
      <c r="I474" s="386">
        <v>44.000000000000007</v>
      </c>
      <c r="J474" s="386">
        <v>44.000000000000007</v>
      </c>
      <c r="K474" s="386">
        <v>39</v>
      </c>
      <c r="L474" s="386">
        <v>39</v>
      </c>
      <c r="M474" s="386">
        <v>30</v>
      </c>
      <c r="N474" s="386">
        <v>44.000000000000007</v>
      </c>
      <c r="O474" s="386">
        <v>39</v>
      </c>
      <c r="P474" s="386">
        <v>38</v>
      </c>
      <c r="Q474" s="386">
        <v>36.000000000000007</v>
      </c>
      <c r="R474" s="386">
        <v>42</v>
      </c>
      <c r="S474" s="386">
        <v>38</v>
      </c>
      <c r="T474" s="386">
        <v>45.000000000000007</v>
      </c>
      <c r="U474" s="386">
        <v>40</v>
      </c>
      <c r="V474" s="386">
        <v>42</v>
      </c>
      <c r="W474" s="386">
        <v>35</v>
      </c>
      <c r="X474" s="386">
        <v>41</v>
      </c>
      <c r="Y474" s="386">
        <v>38</v>
      </c>
    </row>
    <row r="475" spans="1:25" ht="12.75" customHeight="1" x14ac:dyDescent="0.2">
      <c r="A475" s="386">
        <v>2016</v>
      </c>
      <c r="B475" s="391">
        <v>42474</v>
      </c>
      <c r="C475" s="386">
        <v>47</v>
      </c>
      <c r="D475" s="386">
        <v>43</v>
      </c>
      <c r="E475" s="386">
        <v>43</v>
      </c>
      <c r="F475" s="386">
        <v>39</v>
      </c>
      <c r="G475" s="386">
        <v>39</v>
      </c>
      <c r="H475" s="386">
        <v>49</v>
      </c>
      <c r="I475" s="386">
        <v>44.000000000000007</v>
      </c>
      <c r="J475" s="386">
        <v>48</v>
      </c>
      <c r="K475" s="386">
        <v>43</v>
      </c>
      <c r="L475" s="386" t="s">
        <v>78</v>
      </c>
      <c r="M475" s="386">
        <v>35</v>
      </c>
      <c r="N475" s="386">
        <v>43</v>
      </c>
      <c r="O475" s="386">
        <v>40</v>
      </c>
      <c r="P475" s="386">
        <v>40</v>
      </c>
      <c r="Q475" s="386">
        <v>42</v>
      </c>
      <c r="R475" s="386">
        <v>42</v>
      </c>
      <c r="S475" s="386">
        <v>42</v>
      </c>
      <c r="T475" s="386">
        <v>48</v>
      </c>
      <c r="U475" s="386">
        <v>39</v>
      </c>
      <c r="V475" s="386">
        <v>36.000000000000007</v>
      </c>
      <c r="W475" s="386">
        <v>36.000000000000007</v>
      </c>
      <c r="X475" s="386">
        <v>43</v>
      </c>
      <c r="Y475" s="386">
        <v>40</v>
      </c>
    </row>
    <row r="476" spans="1:25" ht="12.75" customHeight="1" x14ac:dyDescent="0.2">
      <c r="A476" s="386">
        <v>2016</v>
      </c>
      <c r="B476" s="391">
        <v>42475</v>
      </c>
      <c r="C476" s="386">
        <v>49</v>
      </c>
      <c r="D476" s="386">
        <v>46</v>
      </c>
      <c r="E476" s="386">
        <v>49</v>
      </c>
      <c r="F476" s="386">
        <v>45.000000000000007</v>
      </c>
      <c r="G476" s="386">
        <v>43</v>
      </c>
      <c r="H476" s="386">
        <v>50</v>
      </c>
      <c r="I476" s="386">
        <v>48</v>
      </c>
      <c r="J476" s="386">
        <v>54</v>
      </c>
      <c r="K476" s="386">
        <v>44.000000000000007</v>
      </c>
      <c r="L476" s="386">
        <v>45.000000000000007</v>
      </c>
      <c r="M476" s="386">
        <v>36.000000000000007</v>
      </c>
      <c r="N476" s="386">
        <v>46</v>
      </c>
      <c r="O476" s="386">
        <v>45.000000000000007</v>
      </c>
      <c r="P476" s="386">
        <v>42</v>
      </c>
      <c r="Q476" s="386">
        <v>40</v>
      </c>
      <c r="R476" s="386">
        <v>45.000000000000007</v>
      </c>
      <c r="S476" s="386">
        <v>43</v>
      </c>
      <c r="T476" s="386">
        <v>52.000000000000007</v>
      </c>
      <c r="U476" s="386">
        <v>44.000000000000007</v>
      </c>
      <c r="V476" s="386">
        <v>44.000000000000007</v>
      </c>
      <c r="W476" s="386">
        <v>40</v>
      </c>
      <c r="X476" s="386">
        <v>47</v>
      </c>
      <c r="Y476" s="386">
        <v>40</v>
      </c>
    </row>
    <row r="477" spans="1:25" ht="12.75" customHeight="1" x14ac:dyDescent="0.2">
      <c r="A477" s="386">
        <v>2016</v>
      </c>
      <c r="B477" s="391">
        <v>42476</v>
      </c>
      <c r="C477" s="386">
        <v>52.000000000000007</v>
      </c>
      <c r="D477" s="386">
        <v>49</v>
      </c>
      <c r="E477" s="386">
        <v>57</v>
      </c>
      <c r="F477" s="386">
        <v>49</v>
      </c>
      <c r="G477" s="386">
        <v>48</v>
      </c>
      <c r="H477" s="386">
        <v>52.000000000000007</v>
      </c>
      <c r="I477" s="386" t="s">
        <v>78</v>
      </c>
      <c r="J477" s="386">
        <v>53.000000000000007</v>
      </c>
      <c r="K477" s="386">
        <v>49</v>
      </c>
      <c r="L477" s="386">
        <v>49</v>
      </c>
      <c r="M477" s="386">
        <v>38</v>
      </c>
      <c r="N477" s="386">
        <v>50</v>
      </c>
      <c r="O477" s="386">
        <v>49</v>
      </c>
      <c r="P477" s="386">
        <v>51.000000000000007</v>
      </c>
      <c r="Q477" s="386">
        <v>48</v>
      </c>
      <c r="R477" s="386">
        <v>54</v>
      </c>
      <c r="S477" s="386">
        <v>52.000000000000007</v>
      </c>
      <c r="T477" s="386">
        <v>54</v>
      </c>
      <c r="U477" s="386">
        <v>49</v>
      </c>
      <c r="V477" s="386">
        <v>49</v>
      </c>
      <c r="W477" s="386">
        <v>47</v>
      </c>
      <c r="X477" s="386">
        <v>53.000000000000007</v>
      </c>
      <c r="Y477" s="386">
        <v>49</v>
      </c>
    </row>
    <row r="478" spans="1:25" ht="12.75" customHeight="1" x14ac:dyDescent="0.2">
      <c r="A478" s="386">
        <v>2016</v>
      </c>
      <c r="B478" s="391">
        <v>42477</v>
      </c>
      <c r="C478" s="386">
        <v>55</v>
      </c>
      <c r="D478" s="386">
        <v>54</v>
      </c>
      <c r="E478" s="386">
        <v>61.000000000000007</v>
      </c>
      <c r="F478" s="386">
        <v>56</v>
      </c>
      <c r="G478" s="386">
        <v>56</v>
      </c>
      <c r="H478" s="386">
        <v>55</v>
      </c>
      <c r="I478" s="386" t="s">
        <v>78</v>
      </c>
      <c r="J478" s="386">
        <v>60</v>
      </c>
      <c r="K478" s="386">
        <v>47</v>
      </c>
      <c r="L478" s="386">
        <v>55</v>
      </c>
      <c r="M478" s="386">
        <v>41</v>
      </c>
      <c r="N478" s="386">
        <v>51.000000000000007</v>
      </c>
      <c r="O478" s="386">
        <v>56</v>
      </c>
      <c r="P478" s="386">
        <v>56</v>
      </c>
      <c r="Q478" s="386">
        <v>50</v>
      </c>
      <c r="R478" s="386">
        <v>57</v>
      </c>
      <c r="S478" s="386">
        <v>57</v>
      </c>
      <c r="T478" s="386">
        <v>60</v>
      </c>
      <c r="U478" s="386">
        <v>49</v>
      </c>
      <c r="V478" s="386">
        <v>55</v>
      </c>
      <c r="W478" s="386">
        <v>52.000000000000007</v>
      </c>
      <c r="X478" s="386">
        <v>59.000000000000007</v>
      </c>
      <c r="Y478" s="386">
        <v>59.000000000000007</v>
      </c>
    </row>
    <row r="479" spans="1:25" ht="12.75" customHeight="1" x14ac:dyDescent="0.2">
      <c r="A479" s="386">
        <v>2016</v>
      </c>
      <c r="B479" s="391">
        <v>42478</v>
      </c>
      <c r="C479" s="386">
        <v>64</v>
      </c>
      <c r="D479" s="386">
        <v>60</v>
      </c>
      <c r="E479" s="386">
        <v>70</v>
      </c>
      <c r="F479" s="386">
        <v>65</v>
      </c>
      <c r="G479" s="386">
        <v>58</v>
      </c>
      <c r="H479" s="386">
        <v>63</v>
      </c>
      <c r="I479" s="386" t="s">
        <v>78</v>
      </c>
      <c r="J479" s="386">
        <v>64</v>
      </c>
      <c r="K479" s="386">
        <v>55</v>
      </c>
      <c r="L479" s="386">
        <v>62</v>
      </c>
      <c r="M479" s="386">
        <v>48</v>
      </c>
      <c r="N479" s="386">
        <v>64</v>
      </c>
      <c r="O479" s="386">
        <v>63</v>
      </c>
      <c r="P479" s="386">
        <v>60</v>
      </c>
      <c r="Q479" s="386">
        <v>60</v>
      </c>
      <c r="R479" s="386">
        <v>62</v>
      </c>
      <c r="S479" s="386">
        <v>62</v>
      </c>
      <c r="T479" s="386">
        <v>63</v>
      </c>
      <c r="U479" s="386">
        <v>60</v>
      </c>
      <c r="V479" s="386">
        <v>61.000000000000007</v>
      </c>
      <c r="W479" s="386">
        <v>54</v>
      </c>
      <c r="X479" s="386">
        <v>63</v>
      </c>
      <c r="Y479" s="386">
        <v>60</v>
      </c>
    </row>
    <row r="480" spans="1:25" ht="12.75" customHeight="1" x14ac:dyDescent="0.2">
      <c r="A480" s="386">
        <v>2016</v>
      </c>
      <c r="B480" s="391">
        <v>42479</v>
      </c>
      <c r="C480" s="386">
        <v>65</v>
      </c>
      <c r="D480" s="386">
        <v>45.000000000000007</v>
      </c>
      <c r="E480" s="386">
        <v>64</v>
      </c>
      <c r="F480" s="386">
        <v>62</v>
      </c>
      <c r="G480" s="386">
        <v>55</v>
      </c>
      <c r="H480" s="386">
        <v>70</v>
      </c>
      <c r="I480" s="386" t="s">
        <v>78</v>
      </c>
      <c r="J480" s="386">
        <v>59.000000000000007</v>
      </c>
      <c r="K480" s="386">
        <v>63</v>
      </c>
      <c r="L480" s="386">
        <v>56</v>
      </c>
      <c r="M480" s="386">
        <v>46</v>
      </c>
      <c r="N480" s="386">
        <v>61.000000000000007</v>
      </c>
      <c r="O480" s="386">
        <v>57</v>
      </c>
      <c r="P480" s="386">
        <v>55</v>
      </c>
      <c r="Q480" s="386">
        <v>54</v>
      </c>
      <c r="R480" s="386">
        <v>56</v>
      </c>
      <c r="S480" s="386">
        <v>56</v>
      </c>
      <c r="T480" s="386">
        <v>58</v>
      </c>
      <c r="U480" s="386">
        <v>57</v>
      </c>
      <c r="V480" s="386">
        <v>55</v>
      </c>
      <c r="W480" s="386">
        <v>50</v>
      </c>
      <c r="X480" s="386">
        <v>59.000000000000007</v>
      </c>
      <c r="Y480" s="386">
        <v>51.000000000000007</v>
      </c>
    </row>
    <row r="481" spans="1:25" ht="12.75" customHeight="1" x14ac:dyDescent="0.2">
      <c r="A481" s="386">
        <v>2016</v>
      </c>
      <c r="B481" s="391">
        <v>42480</v>
      </c>
      <c r="C481" s="386">
        <v>51.000000000000007</v>
      </c>
      <c r="D481" s="386">
        <v>51.000000000000007</v>
      </c>
      <c r="E481" s="386">
        <v>56</v>
      </c>
      <c r="F481" s="386">
        <v>50</v>
      </c>
      <c r="G481" s="386">
        <v>48</v>
      </c>
      <c r="H481" s="386">
        <v>51.000000000000007</v>
      </c>
      <c r="I481" s="386" t="s">
        <v>78</v>
      </c>
      <c r="J481" s="386">
        <v>54</v>
      </c>
      <c r="K481" s="386">
        <v>48</v>
      </c>
      <c r="L481" s="386">
        <v>50</v>
      </c>
      <c r="M481" s="386">
        <v>41</v>
      </c>
      <c r="N481" s="386">
        <v>49</v>
      </c>
      <c r="O481" s="386">
        <v>51.000000000000007</v>
      </c>
      <c r="P481" s="386">
        <v>53.000000000000007</v>
      </c>
      <c r="Q481" s="386">
        <v>49</v>
      </c>
      <c r="R481" s="386">
        <v>54</v>
      </c>
      <c r="S481" s="386">
        <v>53.000000000000007</v>
      </c>
      <c r="T481" s="386">
        <v>53.000000000000007</v>
      </c>
      <c r="U481" s="386">
        <v>48</v>
      </c>
      <c r="V481" s="386">
        <v>51.000000000000007</v>
      </c>
      <c r="W481" s="386">
        <v>46</v>
      </c>
      <c r="X481" s="386">
        <v>55</v>
      </c>
      <c r="Y481" s="386">
        <v>52.000000000000007</v>
      </c>
    </row>
    <row r="482" spans="1:25" ht="12.75" customHeight="1" x14ac:dyDescent="0.2">
      <c r="A482" s="386">
        <v>2016</v>
      </c>
      <c r="B482" s="391">
        <v>42481</v>
      </c>
      <c r="C482" s="386">
        <v>57</v>
      </c>
      <c r="D482" s="386">
        <v>53.000000000000007</v>
      </c>
      <c r="E482" s="386">
        <v>60</v>
      </c>
      <c r="F482" s="386">
        <v>56</v>
      </c>
      <c r="G482" s="386">
        <v>54</v>
      </c>
      <c r="H482" s="386">
        <v>55</v>
      </c>
      <c r="I482" s="386" t="s">
        <v>78</v>
      </c>
      <c r="J482" s="386">
        <v>59.000000000000007</v>
      </c>
      <c r="K482" s="386">
        <v>50</v>
      </c>
      <c r="L482" s="386">
        <v>50</v>
      </c>
      <c r="M482" s="386">
        <v>45.000000000000007</v>
      </c>
      <c r="N482" s="386">
        <v>52.000000000000007</v>
      </c>
      <c r="O482" s="386">
        <v>56</v>
      </c>
      <c r="P482" s="386">
        <v>57</v>
      </c>
      <c r="Q482" s="386">
        <v>57</v>
      </c>
      <c r="R482" s="386">
        <v>56</v>
      </c>
      <c r="S482" s="386">
        <v>57</v>
      </c>
      <c r="T482" s="386">
        <v>60</v>
      </c>
      <c r="U482" s="386">
        <v>52.000000000000007</v>
      </c>
      <c r="V482" s="386">
        <v>56</v>
      </c>
      <c r="W482" s="386">
        <v>47</v>
      </c>
      <c r="X482" s="386">
        <v>57</v>
      </c>
      <c r="Y482" s="386">
        <v>53.000000000000007</v>
      </c>
    </row>
    <row r="483" spans="1:25" ht="12.75" customHeight="1" x14ac:dyDescent="0.2">
      <c r="A483" s="386">
        <v>2016</v>
      </c>
      <c r="B483" s="391">
        <v>42482</v>
      </c>
      <c r="C483" s="386">
        <v>52.000000000000007</v>
      </c>
      <c r="D483" s="386">
        <v>52.000000000000007</v>
      </c>
      <c r="E483" s="386">
        <v>57</v>
      </c>
      <c r="F483" s="386">
        <v>57</v>
      </c>
      <c r="G483" s="386">
        <v>53.000000000000007</v>
      </c>
      <c r="H483" s="386">
        <v>48</v>
      </c>
      <c r="I483" s="386" t="s">
        <v>78</v>
      </c>
      <c r="J483" s="386">
        <v>54</v>
      </c>
      <c r="K483" s="386">
        <v>46</v>
      </c>
      <c r="L483" s="386">
        <v>51.000000000000007</v>
      </c>
      <c r="M483" s="386">
        <v>41</v>
      </c>
      <c r="N483" s="386">
        <v>50</v>
      </c>
      <c r="O483" s="386">
        <v>57</v>
      </c>
      <c r="P483" s="386">
        <v>54</v>
      </c>
      <c r="Q483" s="386">
        <v>57</v>
      </c>
      <c r="R483" s="386">
        <v>55</v>
      </c>
      <c r="S483" s="386">
        <v>60</v>
      </c>
      <c r="T483" s="386">
        <v>53.000000000000007</v>
      </c>
      <c r="U483" s="386">
        <v>47</v>
      </c>
      <c r="V483" s="386">
        <v>55</v>
      </c>
      <c r="W483" s="386">
        <v>47</v>
      </c>
      <c r="X483" s="386">
        <v>57</v>
      </c>
      <c r="Y483" s="386">
        <v>53.000000000000007</v>
      </c>
    </row>
    <row r="484" spans="1:25" ht="12.75" customHeight="1" x14ac:dyDescent="0.2">
      <c r="A484" s="386">
        <v>2016</v>
      </c>
      <c r="B484" s="391">
        <v>42483</v>
      </c>
      <c r="C484" s="386">
        <v>41</v>
      </c>
      <c r="D484" s="386">
        <v>43</v>
      </c>
      <c r="E484" s="386">
        <v>46</v>
      </c>
      <c r="F484" s="386">
        <v>43</v>
      </c>
      <c r="G484" s="386">
        <v>40</v>
      </c>
      <c r="H484" s="386">
        <v>40</v>
      </c>
      <c r="I484" s="386" t="s">
        <v>78</v>
      </c>
      <c r="J484" s="386">
        <v>44.000000000000007</v>
      </c>
      <c r="K484" s="386">
        <v>38</v>
      </c>
      <c r="L484" s="386">
        <v>40</v>
      </c>
      <c r="M484" s="386">
        <v>29</v>
      </c>
      <c r="N484" s="386">
        <v>37.000000000000007</v>
      </c>
      <c r="O484" s="386">
        <v>38</v>
      </c>
      <c r="P484" s="386">
        <v>41</v>
      </c>
      <c r="Q484" s="386">
        <v>38</v>
      </c>
      <c r="R484" s="386">
        <v>40</v>
      </c>
      <c r="S484" s="386">
        <v>41</v>
      </c>
      <c r="T484" s="386">
        <v>43</v>
      </c>
      <c r="U484" s="386">
        <v>41</v>
      </c>
      <c r="V484" s="386">
        <v>39</v>
      </c>
      <c r="W484" s="386">
        <v>35</v>
      </c>
      <c r="X484" s="386">
        <v>42</v>
      </c>
      <c r="Y484" s="386">
        <v>38</v>
      </c>
    </row>
    <row r="485" spans="1:25" ht="12.75" customHeight="1" x14ac:dyDescent="0.2">
      <c r="A485" s="386">
        <v>2016</v>
      </c>
      <c r="B485" s="391">
        <v>42484</v>
      </c>
      <c r="C485" s="386">
        <v>52.000000000000007</v>
      </c>
      <c r="D485" s="386">
        <v>49</v>
      </c>
      <c r="E485" s="386">
        <v>54</v>
      </c>
      <c r="F485" s="386">
        <v>51.000000000000007</v>
      </c>
      <c r="G485" s="386">
        <v>49</v>
      </c>
      <c r="H485" s="386">
        <v>50</v>
      </c>
      <c r="I485" s="386" t="s">
        <v>78</v>
      </c>
      <c r="J485" s="386">
        <v>50</v>
      </c>
      <c r="K485" s="386">
        <v>47</v>
      </c>
      <c r="L485" s="386">
        <v>47</v>
      </c>
      <c r="M485" s="386">
        <v>40</v>
      </c>
      <c r="N485" s="386">
        <v>51.000000000000007</v>
      </c>
      <c r="O485" s="386">
        <v>50</v>
      </c>
      <c r="P485" s="386">
        <v>49</v>
      </c>
      <c r="Q485" s="386">
        <v>48</v>
      </c>
      <c r="R485" s="386">
        <v>51.000000000000007</v>
      </c>
      <c r="S485" s="386">
        <v>50</v>
      </c>
      <c r="T485" s="386">
        <v>50</v>
      </c>
      <c r="U485" s="386">
        <v>47</v>
      </c>
      <c r="V485" s="386">
        <v>49</v>
      </c>
      <c r="W485" s="386">
        <v>45.000000000000007</v>
      </c>
      <c r="X485" s="386">
        <v>52.000000000000007</v>
      </c>
      <c r="Y485" s="386">
        <v>50</v>
      </c>
    </row>
    <row r="486" spans="1:25" ht="12.75" customHeight="1" x14ac:dyDescent="0.2">
      <c r="A486" s="386">
        <v>2016</v>
      </c>
      <c r="B486" s="391">
        <v>42485</v>
      </c>
      <c r="C486" s="386">
        <v>53.000000000000007</v>
      </c>
      <c r="D486" s="386">
        <v>55</v>
      </c>
      <c r="E486" s="386">
        <v>61.000000000000007</v>
      </c>
      <c r="F486" s="386">
        <v>52.000000000000007</v>
      </c>
      <c r="G486" s="386">
        <v>56</v>
      </c>
      <c r="H486" s="386">
        <v>53.000000000000007</v>
      </c>
      <c r="I486" s="386" t="s">
        <v>78</v>
      </c>
      <c r="J486" s="386">
        <v>60</v>
      </c>
      <c r="K486" s="386">
        <v>53.000000000000007</v>
      </c>
      <c r="L486" s="386">
        <v>48</v>
      </c>
      <c r="M486" s="386">
        <v>42</v>
      </c>
      <c r="N486" s="386">
        <v>54</v>
      </c>
      <c r="O486" s="386">
        <v>57</v>
      </c>
      <c r="P486" s="386">
        <v>55</v>
      </c>
      <c r="Q486" s="386">
        <v>61.000000000000007</v>
      </c>
      <c r="R486" s="386">
        <v>59.000000000000007</v>
      </c>
      <c r="S486" s="386">
        <v>57</v>
      </c>
      <c r="T486" s="386">
        <v>59.000000000000007</v>
      </c>
      <c r="U486" s="386">
        <v>52.000000000000007</v>
      </c>
      <c r="V486" s="386">
        <v>56</v>
      </c>
      <c r="W486" s="386">
        <v>47</v>
      </c>
      <c r="X486" s="386">
        <v>56</v>
      </c>
      <c r="Y486" s="386">
        <v>54</v>
      </c>
    </row>
    <row r="487" spans="1:25" ht="12.75" customHeight="1" x14ac:dyDescent="0.2">
      <c r="A487" s="386">
        <v>2016</v>
      </c>
      <c r="B487" s="391">
        <v>42486</v>
      </c>
      <c r="C487" s="386">
        <v>63</v>
      </c>
      <c r="D487" s="386">
        <v>59.000000000000007</v>
      </c>
      <c r="E487" s="386">
        <v>60</v>
      </c>
      <c r="F487" s="386">
        <v>59.000000000000007</v>
      </c>
      <c r="G487" s="386">
        <v>56</v>
      </c>
      <c r="H487" s="386">
        <v>61.000000000000007</v>
      </c>
      <c r="I487" s="386" t="s">
        <v>78</v>
      </c>
      <c r="J487" s="386">
        <v>58</v>
      </c>
      <c r="K487" s="386">
        <v>58</v>
      </c>
      <c r="L487" s="386">
        <v>44.000000000000007</v>
      </c>
      <c r="M487" s="386">
        <v>45.000000000000007</v>
      </c>
      <c r="N487" s="386">
        <v>63</v>
      </c>
      <c r="O487" s="386">
        <v>56</v>
      </c>
      <c r="P487" s="386">
        <v>48</v>
      </c>
      <c r="Q487" s="386">
        <v>55</v>
      </c>
      <c r="R487" s="386">
        <v>52.000000000000007</v>
      </c>
      <c r="S487" s="386">
        <v>50</v>
      </c>
      <c r="T487" s="386">
        <v>57</v>
      </c>
      <c r="U487" s="386">
        <v>53.000000000000007</v>
      </c>
      <c r="V487" s="386">
        <v>51.000000000000007</v>
      </c>
      <c r="W487" s="386">
        <v>41</v>
      </c>
      <c r="X487" s="386">
        <v>51.000000000000007</v>
      </c>
      <c r="Y487" s="386">
        <v>45.000000000000007</v>
      </c>
    </row>
    <row r="488" spans="1:25" ht="12.75" customHeight="1" x14ac:dyDescent="0.2">
      <c r="A488" s="386">
        <v>2016</v>
      </c>
      <c r="B488" s="391">
        <v>42487</v>
      </c>
      <c r="C488" s="386">
        <v>38</v>
      </c>
      <c r="D488" s="386">
        <v>31</v>
      </c>
      <c r="E488" s="386">
        <v>22.000000000000004</v>
      </c>
      <c r="F488" s="386">
        <v>21</v>
      </c>
      <c r="G488" s="386">
        <v>21</v>
      </c>
      <c r="H488" s="386">
        <v>37.000000000000007</v>
      </c>
      <c r="I488" s="386">
        <v>39</v>
      </c>
      <c r="J488" s="386">
        <v>25</v>
      </c>
      <c r="K488" s="386">
        <v>36.000000000000007</v>
      </c>
      <c r="L488" s="386">
        <v>22.000000000000004</v>
      </c>
      <c r="M488" s="386">
        <v>23</v>
      </c>
      <c r="N488" s="386">
        <v>32</v>
      </c>
      <c r="O488" s="386">
        <v>20</v>
      </c>
      <c r="P488" s="386">
        <v>23</v>
      </c>
      <c r="Q488" s="386">
        <v>31</v>
      </c>
      <c r="R488" s="386">
        <v>22.000000000000004</v>
      </c>
      <c r="S488" s="386">
        <v>25</v>
      </c>
      <c r="T488" s="386">
        <v>23</v>
      </c>
      <c r="U488" s="386">
        <v>24</v>
      </c>
      <c r="V488" s="386">
        <v>19</v>
      </c>
      <c r="W488" s="386">
        <v>21</v>
      </c>
      <c r="X488" s="386">
        <v>26.000000000000004</v>
      </c>
      <c r="Y488" s="386">
        <v>24</v>
      </c>
    </row>
    <row r="489" spans="1:25" ht="12.75" customHeight="1" x14ac:dyDescent="0.2">
      <c r="A489" s="386">
        <v>2016</v>
      </c>
      <c r="B489" s="391">
        <v>42488</v>
      </c>
      <c r="C489" s="386">
        <v>45.000000000000007</v>
      </c>
      <c r="D489" s="386">
        <v>41</v>
      </c>
      <c r="E489" s="386">
        <v>37.000000000000007</v>
      </c>
      <c r="F489" s="386">
        <v>34</v>
      </c>
      <c r="G489" s="386">
        <v>34</v>
      </c>
      <c r="H489" s="386">
        <v>46</v>
      </c>
      <c r="I489" s="386">
        <v>50</v>
      </c>
      <c r="J489" s="386">
        <v>37.000000000000007</v>
      </c>
      <c r="K489" s="386">
        <v>47</v>
      </c>
      <c r="L489" s="386">
        <v>40</v>
      </c>
      <c r="M489" s="386">
        <v>32</v>
      </c>
      <c r="N489" s="386">
        <v>41</v>
      </c>
      <c r="O489" s="386">
        <v>35</v>
      </c>
      <c r="P489" s="386">
        <v>38</v>
      </c>
      <c r="Q489" s="386">
        <v>44.000000000000007</v>
      </c>
      <c r="R489" s="386">
        <v>39</v>
      </c>
      <c r="S489" s="386">
        <v>39</v>
      </c>
      <c r="T489" s="386">
        <v>35</v>
      </c>
      <c r="U489" s="386">
        <v>37.000000000000007</v>
      </c>
      <c r="V489" s="386">
        <v>32</v>
      </c>
      <c r="W489" s="386">
        <v>36.000000000000007</v>
      </c>
      <c r="X489" s="386">
        <v>41</v>
      </c>
      <c r="Y489" s="386">
        <v>38</v>
      </c>
    </row>
    <row r="490" spans="1:25" ht="12.75" customHeight="1" x14ac:dyDescent="0.2">
      <c r="A490" s="386">
        <v>2016</v>
      </c>
      <c r="B490" s="391">
        <v>42489</v>
      </c>
      <c r="C490" s="386">
        <v>42</v>
      </c>
      <c r="D490" s="386">
        <v>39</v>
      </c>
      <c r="E490" s="386">
        <v>36.000000000000007</v>
      </c>
      <c r="F490" s="386">
        <v>35</v>
      </c>
      <c r="G490" s="386">
        <v>34</v>
      </c>
      <c r="H490" s="386">
        <v>36.000000000000007</v>
      </c>
      <c r="I490" s="386">
        <v>46</v>
      </c>
      <c r="J490" s="386">
        <v>37.000000000000007</v>
      </c>
      <c r="K490" s="386">
        <v>41</v>
      </c>
      <c r="L490" s="386">
        <v>36.000000000000007</v>
      </c>
      <c r="M490" s="386">
        <v>30</v>
      </c>
      <c r="N490" s="386">
        <v>37.000000000000007</v>
      </c>
      <c r="O490" s="386">
        <v>37.000000000000007</v>
      </c>
      <c r="P490" s="386">
        <v>39</v>
      </c>
      <c r="Q490" s="386">
        <v>41</v>
      </c>
      <c r="R490" s="386">
        <v>42</v>
      </c>
      <c r="S490" s="386">
        <v>38</v>
      </c>
      <c r="T490" s="386">
        <v>35</v>
      </c>
      <c r="U490" s="386">
        <v>35</v>
      </c>
      <c r="V490" s="386">
        <v>37.000000000000007</v>
      </c>
      <c r="W490" s="386">
        <v>36.000000000000007</v>
      </c>
      <c r="X490" s="386">
        <v>42</v>
      </c>
      <c r="Y490" s="386">
        <v>34</v>
      </c>
    </row>
    <row r="491" spans="1:25" ht="12.75" customHeight="1" x14ac:dyDescent="0.2">
      <c r="A491" s="386">
        <v>2016</v>
      </c>
      <c r="B491" s="391">
        <v>42490</v>
      </c>
      <c r="C491" s="386">
        <v>44.000000000000007</v>
      </c>
      <c r="D491" s="386">
        <v>41</v>
      </c>
      <c r="E491" s="386">
        <v>42</v>
      </c>
      <c r="F491" s="386">
        <v>42</v>
      </c>
      <c r="G491" s="386">
        <v>42</v>
      </c>
      <c r="H491" s="386">
        <v>42</v>
      </c>
      <c r="I491" s="386">
        <v>47</v>
      </c>
      <c r="J491" s="386">
        <v>43</v>
      </c>
      <c r="K491" s="386">
        <v>44.000000000000007</v>
      </c>
      <c r="L491" s="386">
        <v>43</v>
      </c>
      <c r="M491" s="386">
        <v>35</v>
      </c>
      <c r="N491" s="386">
        <v>43</v>
      </c>
      <c r="O491" s="386">
        <v>42</v>
      </c>
      <c r="P491" s="386">
        <v>44.000000000000007</v>
      </c>
      <c r="Q491" s="386">
        <v>47</v>
      </c>
      <c r="R491" s="386">
        <v>44.000000000000007</v>
      </c>
      <c r="S491" s="386">
        <v>45.000000000000007</v>
      </c>
      <c r="T491" s="386">
        <v>42</v>
      </c>
      <c r="U491" s="386">
        <v>43</v>
      </c>
      <c r="V491" s="386">
        <v>39</v>
      </c>
      <c r="W491" s="386">
        <v>39</v>
      </c>
      <c r="X491" s="386">
        <v>46</v>
      </c>
      <c r="Y491" s="386">
        <v>43</v>
      </c>
    </row>
    <row r="492" spans="1:25" ht="12.75" customHeight="1" x14ac:dyDescent="0.2">
      <c r="A492" s="386">
        <v>2016</v>
      </c>
      <c r="B492" s="391">
        <v>42491</v>
      </c>
      <c r="C492" s="386">
        <v>38</v>
      </c>
      <c r="D492" s="386">
        <v>37.000000000000007</v>
      </c>
      <c r="E492" s="386">
        <v>33</v>
      </c>
      <c r="F492" s="386">
        <v>31</v>
      </c>
      <c r="G492" s="386">
        <v>33</v>
      </c>
      <c r="H492" s="386">
        <v>35</v>
      </c>
      <c r="I492" s="386">
        <v>40</v>
      </c>
      <c r="J492" s="386">
        <v>37.000000000000007</v>
      </c>
      <c r="K492" s="386">
        <v>41</v>
      </c>
      <c r="L492" s="386">
        <v>33</v>
      </c>
      <c r="M492" s="386">
        <v>28</v>
      </c>
      <c r="N492" s="386">
        <v>35</v>
      </c>
      <c r="O492" s="386">
        <v>33</v>
      </c>
      <c r="P492" s="386">
        <v>32</v>
      </c>
      <c r="Q492" s="386">
        <v>39</v>
      </c>
      <c r="R492" s="386">
        <v>34</v>
      </c>
      <c r="S492" s="386">
        <v>34</v>
      </c>
      <c r="T492" s="386">
        <v>35</v>
      </c>
      <c r="U492" s="386">
        <v>37.000000000000007</v>
      </c>
      <c r="V492" s="386">
        <v>30</v>
      </c>
      <c r="W492" s="386">
        <v>30</v>
      </c>
      <c r="X492" s="386">
        <v>36.000000000000007</v>
      </c>
      <c r="Y492" s="386">
        <v>32</v>
      </c>
    </row>
    <row r="493" spans="1:25" ht="12.75" customHeight="1" x14ac:dyDescent="0.2">
      <c r="A493" s="386">
        <v>2016</v>
      </c>
      <c r="B493" s="391">
        <v>42492</v>
      </c>
      <c r="C493" s="386">
        <v>36.000000000000007</v>
      </c>
      <c r="D493" s="386">
        <v>28</v>
      </c>
      <c r="E493" s="386">
        <v>29</v>
      </c>
      <c r="F493" s="386">
        <v>26.000000000000004</v>
      </c>
      <c r="G493" s="386">
        <v>24</v>
      </c>
      <c r="H493" s="386">
        <v>38</v>
      </c>
      <c r="I493" s="386">
        <v>38</v>
      </c>
      <c r="J493" s="386">
        <v>31</v>
      </c>
      <c r="K493" s="386">
        <v>39</v>
      </c>
      <c r="L493" s="386">
        <v>22.000000000000004</v>
      </c>
      <c r="M493" s="386">
        <v>25</v>
      </c>
      <c r="N493" s="386">
        <v>33</v>
      </c>
      <c r="O493" s="386">
        <v>29</v>
      </c>
      <c r="P493" s="386">
        <v>28</v>
      </c>
      <c r="Q493" s="386">
        <v>37.000000000000007</v>
      </c>
      <c r="R493" s="386">
        <v>27</v>
      </c>
      <c r="S493" s="386">
        <v>26.000000000000004</v>
      </c>
      <c r="T493" s="386">
        <v>28</v>
      </c>
      <c r="U493" s="386">
        <v>27</v>
      </c>
      <c r="V493" s="386">
        <v>19</v>
      </c>
      <c r="W493" s="386">
        <v>18.000000000000004</v>
      </c>
      <c r="X493" s="386">
        <v>26.000000000000004</v>
      </c>
      <c r="Y493" s="386">
        <v>21</v>
      </c>
    </row>
    <row r="494" spans="1:25" ht="12.75" customHeight="1" x14ac:dyDescent="0.2">
      <c r="A494" s="386">
        <v>2016</v>
      </c>
      <c r="B494" s="391">
        <v>42493</v>
      </c>
      <c r="C494" s="386">
        <v>34</v>
      </c>
      <c r="D494" s="386">
        <v>27</v>
      </c>
      <c r="E494" s="386">
        <v>24</v>
      </c>
      <c r="F494" s="386">
        <v>22.000000000000004</v>
      </c>
      <c r="G494" s="386">
        <v>25</v>
      </c>
      <c r="H494" s="386">
        <v>37.000000000000007</v>
      </c>
      <c r="I494" s="386">
        <v>38</v>
      </c>
      <c r="J494" s="386">
        <v>25</v>
      </c>
      <c r="K494" s="386">
        <v>35</v>
      </c>
      <c r="L494" s="386">
        <v>27</v>
      </c>
      <c r="M494" s="386">
        <v>23</v>
      </c>
      <c r="N494" s="386">
        <v>31</v>
      </c>
      <c r="O494" s="386">
        <v>26.000000000000004</v>
      </c>
      <c r="P494" s="386">
        <v>22.000000000000004</v>
      </c>
      <c r="Q494" s="386">
        <v>31</v>
      </c>
      <c r="R494" s="386">
        <v>24</v>
      </c>
      <c r="S494" s="386">
        <v>28</v>
      </c>
      <c r="T494" s="386">
        <v>24</v>
      </c>
      <c r="U494" s="386">
        <v>26.000000000000004</v>
      </c>
      <c r="V494" s="386">
        <v>21</v>
      </c>
      <c r="W494" s="386">
        <v>25</v>
      </c>
      <c r="X494" s="386">
        <v>29</v>
      </c>
      <c r="Y494" s="386">
        <v>25</v>
      </c>
    </row>
    <row r="495" spans="1:25" ht="12.75" customHeight="1" x14ac:dyDescent="0.2">
      <c r="A495" s="386">
        <v>2016</v>
      </c>
      <c r="B495" s="391">
        <v>42494</v>
      </c>
      <c r="C495" s="386">
        <v>32</v>
      </c>
      <c r="D495" s="386">
        <v>28</v>
      </c>
      <c r="E495" s="386">
        <v>27</v>
      </c>
      <c r="F495" s="386">
        <v>24</v>
      </c>
      <c r="G495" s="386">
        <v>23</v>
      </c>
      <c r="H495" s="386">
        <v>34</v>
      </c>
      <c r="I495" s="386">
        <v>35</v>
      </c>
      <c r="J495" s="386">
        <v>27</v>
      </c>
      <c r="K495" s="386">
        <v>33</v>
      </c>
      <c r="L495" s="386">
        <v>28</v>
      </c>
      <c r="M495" s="386">
        <v>22.000000000000004</v>
      </c>
      <c r="N495" s="386">
        <v>29</v>
      </c>
      <c r="O495" s="386">
        <v>28</v>
      </c>
      <c r="P495" s="386">
        <v>28</v>
      </c>
      <c r="Q495" s="386">
        <v>33</v>
      </c>
      <c r="R495" s="386">
        <v>28</v>
      </c>
      <c r="S495" s="386">
        <v>30</v>
      </c>
      <c r="T495" s="386">
        <v>26.000000000000004</v>
      </c>
      <c r="U495" s="386">
        <v>23</v>
      </c>
      <c r="V495" s="386">
        <v>24</v>
      </c>
      <c r="W495" s="386">
        <v>26.000000000000004</v>
      </c>
      <c r="X495" s="386">
        <v>32</v>
      </c>
      <c r="Y495" s="386">
        <v>26.000000000000004</v>
      </c>
    </row>
    <row r="496" spans="1:25" ht="12.75" customHeight="1" x14ac:dyDescent="0.2">
      <c r="A496" s="386">
        <v>2016</v>
      </c>
      <c r="B496" s="391">
        <v>42495</v>
      </c>
      <c r="C496" s="386">
        <v>25</v>
      </c>
      <c r="D496" s="386">
        <v>26.000000000000004</v>
      </c>
      <c r="E496" s="386">
        <v>29</v>
      </c>
      <c r="F496" s="386">
        <v>26.000000000000004</v>
      </c>
      <c r="G496" s="386">
        <v>22.000000000000004</v>
      </c>
      <c r="H496" s="386">
        <v>27</v>
      </c>
      <c r="I496" s="386">
        <v>29</v>
      </c>
      <c r="J496" s="386">
        <v>29</v>
      </c>
      <c r="K496" s="386">
        <v>26.000000000000004</v>
      </c>
      <c r="L496" s="386">
        <v>25</v>
      </c>
      <c r="M496" s="386">
        <v>14</v>
      </c>
      <c r="N496" s="386">
        <v>21</v>
      </c>
      <c r="O496" s="386">
        <v>23</v>
      </c>
      <c r="P496" s="386">
        <v>26.000000000000004</v>
      </c>
      <c r="Q496" s="386">
        <v>27</v>
      </c>
      <c r="R496" s="386">
        <v>30</v>
      </c>
      <c r="S496" s="386">
        <v>25</v>
      </c>
      <c r="T496" s="386">
        <v>28</v>
      </c>
      <c r="U496" s="386">
        <v>25</v>
      </c>
      <c r="V496" s="386">
        <v>26.000000000000004</v>
      </c>
      <c r="W496" s="386">
        <v>25</v>
      </c>
      <c r="X496" s="386">
        <v>29</v>
      </c>
      <c r="Y496" s="386">
        <v>23</v>
      </c>
    </row>
    <row r="497" spans="1:25" ht="12.75" customHeight="1" x14ac:dyDescent="0.2">
      <c r="A497" s="386">
        <v>2016</v>
      </c>
      <c r="B497" s="391">
        <v>42496</v>
      </c>
      <c r="C497" s="386">
        <v>25</v>
      </c>
      <c r="D497" s="386">
        <v>22.000000000000004</v>
      </c>
      <c r="E497" s="386">
        <v>24</v>
      </c>
      <c r="F497" s="386">
        <v>22.000000000000004</v>
      </c>
      <c r="G497" s="386">
        <v>22.000000000000004</v>
      </c>
      <c r="H497" s="386">
        <v>23</v>
      </c>
      <c r="I497" s="386">
        <v>26.000000000000004</v>
      </c>
      <c r="J497" s="386">
        <v>25</v>
      </c>
      <c r="K497" s="386">
        <v>30</v>
      </c>
      <c r="L497" s="386">
        <v>23</v>
      </c>
      <c r="M497" s="386">
        <v>19</v>
      </c>
      <c r="N497" s="386">
        <v>24</v>
      </c>
      <c r="O497" s="386">
        <v>23</v>
      </c>
      <c r="P497" s="386">
        <v>25</v>
      </c>
      <c r="Q497" s="386">
        <v>30</v>
      </c>
      <c r="R497" s="386">
        <v>27</v>
      </c>
      <c r="S497" s="386">
        <v>25</v>
      </c>
      <c r="T497" s="386">
        <v>24</v>
      </c>
      <c r="U497" s="386">
        <v>26.000000000000004</v>
      </c>
      <c r="V497" s="386">
        <v>23</v>
      </c>
      <c r="W497" s="386">
        <v>21</v>
      </c>
      <c r="X497" s="386">
        <v>27</v>
      </c>
      <c r="Y497" s="386">
        <v>23</v>
      </c>
    </row>
    <row r="498" spans="1:25" ht="12.75" customHeight="1" x14ac:dyDescent="0.2">
      <c r="A498" s="386">
        <v>2016</v>
      </c>
      <c r="B498" s="391">
        <v>42497</v>
      </c>
      <c r="C498" s="386">
        <v>30</v>
      </c>
      <c r="D498" s="386">
        <v>28</v>
      </c>
      <c r="E498" s="386">
        <v>33</v>
      </c>
      <c r="F498" s="386">
        <v>29</v>
      </c>
      <c r="G498" s="386">
        <v>29</v>
      </c>
      <c r="H498" s="386">
        <v>31</v>
      </c>
      <c r="I498" s="386">
        <v>30</v>
      </c>
      <c r="J498" s="386">
        <v>28</v>
      </c>
      <c r="K498" s="386">
        <v>33</v>
      </c>
      <c r="L498" s="386">
        <v>29</v>
      </c>
      <c r="M498" s="386">
        <v>24</v>
      </c>
      <c r="N498" s="386">
        <v>33</v>
      </c>
      <c r="O498" s="386">
        <v>28</v>
      </c>
      <c r="P498" s="386">
        <v>26.000000000000004</v>
      </c>
      <c r="Q498" s="386">
        <v>31</v>
      </c>
      <c r="R498" s="386">
        <v>27</v>
      </c>
      <c r="S498" s="386">
        <v>33</v>
      </c>
      <c r="T498" s="386">
        <v>31</v>
      </c>
      <c r="U498" s="386">
        <v>30</v>
      </c>
      <c r="V498" s="386">
        <v>29</v>
      </c>
      <c r="W498" s="386">
        <v>27</v>
      </c>
      <c r="X498" s="386">
        <v>34</v>
      </c>
      <c r="Y498" s="386">
        <v>31</v>
      </c>
    </row>
    <row r="499" spans="1:25" ht="12.75" customHeight="1" x14ac:dyDescent="0.2">
      <c r="A499" s="386">
        <v>2016</v>
      </c>
      <c r="B499" s="391">
        <v>42498</v>
      </c>
      <c r="C499" s="386">
        <v>44.000000000000007</v>
      </c>
      <c r="D499" s="386">
        <v>41</v>
      </c>
      <c r="E499" s="386">
        <v>46</v>
      </c>
      <c r="F499" s="386">
        <v>43</v>
      </c>
      <c r="G499" s="386">
        <v>41</v>
      </c>
      <c r="H499" s="386">
        <v>45.000000000000007</v>
      </c>
      <c r="I499" s="386">
        <v>46</v>
      </c>
      <c r="J499" s="386">
        <v>42</v>
      </c>
      <c r="K499" s="386">
        <v>43</v>
      </c>
      <c r="L499" s="386">
        <v>43</v>
      </c>
      <c r="M499" s="386">
        <v>32</v>
      </c>
      <c r="N499" s="386">
        <v>42</v>
      </c>
      <c r="O499" s="386">
        <v>41</v>
      </c>
      <c r="P499" s="386">
        <v>40</v>
      </c>
      <c r="Q499" s="386">
        <v>42</v>
      </c>
      <c r="R499" s="386">
        <v>41</v>
      </c>
      <c r="S499" s="386">
        <v>41</v>
      </c>
      <c r="T499" s="386">
        <v>42</v>
      </c>
      <c r="U499" s="386">
        <v>41</v>
      </c>
      <c r="V499" s="386">
        <v>41</v>
      </c>
      <c r="W499" s="386">
        <v>36.000000000000007</v>
      </c>
      <c r="X499" s="386">
        <v>41</v>
      </c>
      <c r="Y499" s="386">
        <v>41</v>
      </c>
    </row>
    <row r="500" spans="1:25" ht="12.75" customHeight="1" x14ac:dyDescent="0.2">
      <c r="A500" s="386">
        <v>2016</v>
      </c>
      <c r="B500" s="391">
        <v>42499</v>
      </c>
      <c r="C500" s="386">
        <v>43</v>
      </c>
      <c r="D500" s="386">
        <v>36.000000000000007</v>
      </c>
      <c r="E500" s="386">
        <v>42</v>
      </c>
      <c r="F500" s="386">
        <v>39</v>
      </c>
      <c r="G500" s="386">
        <v>34</v>
      </c>
      <c r="H500" s="386">
        <v>39</v>
      </c>
      <c r="I500" s="386">
        <v>44.000000000000007</v>
      </c>
      <c r="J500" s="386">
        <v>40</v>
      </c>
      <c r="K500" s="386">
        <v>45.000000000000007</v>
      </c>
      <c r="L500" s="386">
        <v>32</v>
      </c>
      <c r="M500" s="386">
        <v>33</v>
      </c>
      <c r="N500" s="386">
        <v>43</v>
      </c>
      <c r="O500" s="386">
        <v>39</v>
      </c>
      <c r="P500" s="386">
        <v>46</v>
      </c>
      <c r="Q500" s="386">
        <v>44.000000000000007</v>
      </c>
      <c r="R500" s="386">
        <v>46</v>
      </c>
      <c r="S500" s="386">
        <v>40</v>
      </c>
      <c r="T500" s="386">
        <v>42</v>
      </c>
      <c r="U500" s="386">
        <v>34</v>
      </c>
      <c r="V500" s="386">
        <v>43</v>
      </c>
      <c r="W500" s="386">
        <v>31</v>
      </c>
      <c r="X500" s="386">
        <v>41</v>
      </c>
      <c r="Y500" s="386">
        <v>33</v>
      </c>
    </row>
    <row r="501" spans="1:25" ht="12.75" customHeight="1" x14ac:dyDescent="0.2">
      <c r="A501" s="386">
        <v>2016</v>
      </c>
      <c r="B501" s="391">
        <v>42500</v>
      </c>
      <c r="C501" s="386">
        <v>42</v>
      </c>
      <c r="D501" s="386">
        <v>32</v>
      </c>
      <c r="E501" s="386">
        <v>33</v>
      </c>
      <c r="F501" s="386">
        <v>29</v>
      </c>
      <c r="G501" s="386">
        <v>28</v>
      </c>
      <c r="H501" s="386">
        <v>42</v>
      </c>
      <c r="I501" s="386">
        <v>43</v>
      </c>
      <c r="J501" s="386">
        <v>34</v>
      </c>
      <c r="K501" s="386">
        <v>39</v>
      </c>
      <c r="L501" s="386">
        <v>30</v>
      </c>
      <c r="M501" s="386">
        <v>29</v>
      </c>
      <c r="N501" s="386">
        <v>35</v>
      </c>
      <c r="O501" s="386">
        <v>31</v>
      </c>
      <c r="P501" s="386">
        <v>34</v>
      </c>
      <c r="Q501" s="386">
        <v>39</v>
      </c>
      <c r="R501" s="386">
        <v>35</v>
      </c>
      <c r="S501" s="386">
        <v>33</v>
      </c>
      <c r="T501" s="386">
        <v>31</v>
      </c>
      <c r="U501" s="386">
        <v>30</v>
      </c>
      <c r="V501" s="386">
        <v>30</v>
      </c>
      <c r="W501" s="386">
        <v>29</v>
      </c>
      <c r="X501" s="386">
        <v>35</v>
      </c>
      <c r="Y501" s="386">
        <v>33</v>
      </c>
    </row>
    <row r="502" spans="1:25" ht="12.75" customHeight="1" x14ac:dyDescent="0.2">
      <c r="A502" s="386">
        <v>2016</v>
      </c>
      <c r="B502" s="391">
        <v>42501</v>
      </c>
      <c r="C502" s="386">
        <v>33</v>
      </c>
      <c r="D502" s="386">
        <v>31</v>
      </c>
      <c r="E502" s="386">
        <v>26.000000000000004</v>
      </c>
      <c r="F502" s="386">
        <v>27</v>
      </c>
      <c r="G502" s="386">
        <v>25</v>
      </c>
      <c r="H502" s="386">
        <v>32</v>
      </c>
      <c r="I502" s="386">
        <v>40</v>
      </c>
      <c r="J502" s="386">
        <v>32</v>
      </c>
      <c r="K502" s="386">
        <v>42</v>
      </c>
      <c r="L502" s="386">
        <v>27</v>
      </c>
      <c r="M502" s="386">
        <v>29</v>
      </c>
      <c r="N502" s="386">
        <v>33</v>
      </c>
      <c r="O502" s="386">
        <v>40</v>
      </c>
      <c r="P502" s="386">
        <v>33</v>
      </c>
      <c r="Q502" s="386">
        <v>45.000000000000007</v>
      </c>
      <c r="R502" s="386">
        <v>36.000000000000007</v>
      </c>
      <c r="S502" s="386">
        <v>34</v>
      </c>
      <c r="T502" s="386">
        <v>33</v>
      </c>
      <c r="U502" s="386">
        <v>26.000000000000004</v>
      </c>
      <c r="V502" s="386">
        <v>29</v>
      </c>
      <c r="W502" s="386">
        <v>21</v>
      </c>
      <c r="X502" s="386">
        <v>29</v>
      </c>
      <c r="Y502" s="386">
        <v>28</v>
      </c>
    </row>
    <row r="503" spans="1:25" ht="12.75" customHeight="1" x14ac:dyDescent="0.2">
      <c r="A503" s="386">
        <v>2016</v>
      </c>
      <c r="B503" s="391">
        <v>42502</v>
      </c>
      <c r="C503" s="386">
        <v>47</v>
      </c>
      <c r="D503" s="386">
        <v>41</v>
      </c>
      <c r="E503" s="386">
        <v>53.000000000000007</v>
      </c>
      <c r="F503" s="386">
        <v>52.000000000000007</v>
      </c>
      <c r="G503" s="386">
        <v>50</v>
      </c>
      <c r="H503" s="386">
        <v>44.000000000000007</v>
      </c>
      <c r="I503" s="386">
        <v>49</v>
      </c>
      <c r="J503" s="386">
        <v>45.000000000000007</v>
      </c>
      <c r="K503" s="386">
        <v>57</v>
      </c>
      <c r="L503" s="386">
        <v>48</v>
      </c>
      <c r="M503" s="386">
        <v>45.000000000000007</v>
      </c>
      <c r="N503" s="386">
        <v>50</v>
      </c>
      <c r="O503" s="386">
        <v>51.000000000000007</v>
      </c>
      <c r="P503" s="386">
        <v>67</v>
      </c>
      <c r="Q503" s="386">
        <v>72.000000000000014</v>
      </c>
      <c r="R503" s="386">
        <v>68</v>
      </c>
      <c r="S503" s="386">
        <v>63</v>
      </c>
      <c r="T503" s="386">
        <v>48</v>
      </c>
      <c r="U503" s="386">
        <v>48</v>
      </c>
      <c r="V503" s="386">
        <v>56</v>
      </c>
      <c r="W503" s="386">
        <v>49</v>
      </c>
      <c r="X503" s="386">
        <v>62</v>
      </c>
      <c r="Y503" s="386">
        <v>54</v>
      </c>
    </row>
    <row r="504" spans="1:25" ht="12.75" customHeight="1" x14ac:dyDescent="0.2">
      <c r="A504" s="386">
        <v>2016</v>
      </c>
      <c r="B504" s="391">
        <v>42503</v>
      </c>
      <c r="C504" s="386">
        <v>34</v>
      </c>
      <c r="D504" s="386">
        <v>30</v>
      </c>
      <c r="E504" s="386">
        <v>33</v>
      </c>
      <c r="F504" s="386">
        <v>33</v>
      </c>
      <c r="G504" s="386">
        <v>27</v>
      </c>
      <c r="H504" s="386">
        <v>32</v>
      </c>
      <c r="I504" s="386">
        <v>39</v>
      </c>
      <c r="J504" s="386">
        <v>34</v>
      </c>
      <c r="K504" s="386">
        <v>45.000000000000007</v>
      </c>
      <c r="L504" s="386">
        <v>18.000000000000004</v>
      </c>
      <c r="M504" s="386">
        <v>29</v>
      </c>
      <c r="N504" s="386">
        <v>35</v>
      </c>
      <c r="O504" s="386">
        <v>32</v>
      </c>
      <c r="P504" s="386">
        <v>26.000000000000004</v>
      </c>
      <c r="Q504" s="386">
        <v>39</v>
      </c>
      <c r="R504" s="386">
        <v>28</v>
      </c>
      <c r="S504" s="386">
        <v>29</v>
      </c>
      <c r="T504" s="386">
        <v>35</v>
      </c>
      <c r="U504" s="386">
        <v>27</v>
      </c>
      <c r="V504" s="386">
        <v>24</v>
      </c>
      <c r="W504" s="386">
        <v>18.000000000000004</v>
      </c>
      <c r="X504" s="386">
        <v>27</v>
      </c>
      <c r="Y504" s="386">
        <v>19</v>
      </c>
    </row>
    <row r="505" spans="1:25" ht="12.75" customHeight="1" x14ac:dyDescent="0.2">
      <c r="A505" s="386">
        <v>2016</v>
      </c>
      <c r="B505" s="391">
        <v>42504</v>
      </c>
      <c r="C505" s="386">
        <v>50</v>
      </c>
      <c r="D505" s="386">
        <v>48</v>
      </c>
      <c r="E505" s="386">
        <v>52.000000000000007</v>
      </c>
      <c r="F505" s="386">
        <v>49</v>
      </c>
      <c r="G505" s="386">
        <v>48</v>
      </c>
      <c r="H505" s="386">
        <v>50</v>
      </c>
      <c r="I505" s="386">
        <v>55</v>
      </c>
      <c r="J505" s="386">
        <v>50</v>
      </c>
      <c r="K505" s="386">
        <v>53.000000000000007</v>
      </c>
      <c r="L505" s="386">
        <v>48</v>
      </c>
      <c r="M505" s="386">
        <v>43</v>
      </c>
      <c r="N505" s="386">
        <v>51.000000000000007</v>
      </c>
      <c r="O505" s="386">
        <v>48</v>
      </c>
      <c r="P505" s="386">
        <v>49</v>
      </c>
      <c r="Q505" s="386">
        <v>52.000000000000007</v>
      </c>
      <c r="R505" s="386">
        <v>50</v>
      </c>
      <c r="S505" s="386">
        <v>50</v>
      </c>
      <c r="T505" s="386">
        <v>49</v>
      </c>
      <c r="U505" s="386">
        <v>46</v>
      </c>
      <c r="V505" s="386">
        <v>48</v>
      </c>
      <c r="W505" s="386">
        <v>41</v>
      </c>
      <c r="X505" s="386">
        <v>52.000000000000007</v>
      </c>
      <c r="Y505" s="386">
        <v>48</v>
      </c>
    </row>
    <row r="506" spans="1:25" ht="12.75" customHeight="1" x14ac:dyDescent="0.2">
      <c r="A506" s="386">
        <v>2016</v>
      </c>
      <c r="B506" s="391">
        <v>42505</v>
      </c>
      <c r="C506" s="386">
        <v>45.000000000000007</v>
      </c>
      <c r="D506" s="386">
        <v>40</v>
      </c>
      <c r="E506" s="386">
        <v>43</v>
      </c>
      <c r="F506" s="386">
        <v>40</v>
      </c>
      <c r="G506" s="386">
        <v>38</v>
      </c>
      <c r="H506" s="386">
        <v>45.000000000000007</v>
      </c>
      <c r="I506" s="386">
        <v>47</v>
      </c>
      <c r="J506" s="386">
        <v>41</v>
      </c>
      <c r="K506" s="386">
        <v>38</v>
      </c>
      <c r="L506" s="386">
        <v>37.000000000000007</v>
      </c>
      <c r="M506" s="386">
        <v>30</v>
      </c>
      <c r="N506" s="386">
        <v>39</v>
      </c>
      <c r="O506" s="386" t="s">
        <v>78</v>
      </c>
      <c r="P506" s="386">
        <v>34</v>
      </c>
      <c r="Q506" s="386">
        <v>35</v>
      </c>
      <c r="R506" s="386">
        <v>34</v>
      </c>
      <c r="S506" s="386">
        <v>34</v>
      </c>
      <c r="T506" s="386">
        <v>39</v>
      </c>
      <c r="U506" s="386">
        <v>38</v>
      </c>
      <c r="V506" s="386">
        <v>34</v>
      </c>
      <c r="W506" s="386">
        <v>33</v>
      </c>
      <c r="X506" s="386">
        <v>36.000000000000007</v>
      </c>
      <c r="Y506" s="386">
        <v>34</v>
      </c>
    </row>
    <row r="507" spans="1:25" ht="12.75" customHeight="1" x14ac:dyDescent="0.2">
      <c r="A507" s="386">
        <v>2016</v>
      </c>
      <c r="B507" s="391">
        <v>42506</v>
      </c>
      <c r="C507" s="386">
        <v>48</v>
      </c>
      <c r="D507" s="386">
        <v>45.000000000000007</v>
      </c>
      <c r="E507" s="386">
        <v>50</v>
      </c>
      <c r="F507" s="386">
        <v>47</v>
      </c>
      <c r="G507" s="386">
        <v>44.000000000000007</v>
      </c>
      <c r="H507" s="386">
        <v>50</v>
      </c>
      <c r="I507" s="386">
        <v>52.000000000000007</v>
      </c>
      <c r="J507" s="386">
        <v>46</v>
      </c>
      <c r="K507" s="386">
        <v>46</v>
      </c>
      <c r="L507" s="386">
        <v>37.000000000000007</v>
      </c>
      <c r="M507" s="386">
        <v>36.000000000000007</v>
      </c>
      <c r="N507" s="386">
        <v>44.000000000000007</v>
      </c>
      <c r="O507" s="386">
        <v>43</v>
      </c>
      <c r="P507" s="386">
        <v>42</v>
      </c>
      <c r="Q507" s="386">
        <v>45.000000000000007</v>
      </c>
      <c r="R507" s="386">
        <v>43</v>
      </c>
      <c r="S507" s="386">
        <v>43</v>
      </c>
      <c r="T507" s="386">
        <v>46</v>
      </c>
      <c r="U507" s="386">
        <v>44.000000000000007</v>
      </c>
      <c r="V507" s="386">
        <v>43</v>
      </c>
      <c r="W507" s="386">
        <v>37.000000000000007</v>
      </c>
      <c r="X507" s="386">
        <v>45.000000000000007</v>
      </c>
      <c r="Y507" s="386">
        <v>39</v>
      </c>
    </row>
    <row r="508" spans="1:25" ht="12.75" customHeight="1" x14ac:dyDescent="0.2">
      <c r="A508" s="386">
        <v>2016</v>
      </c>
      <c r="B508" s="391">
        <v>42507</v>
      </c>
      <c r="C508" s="386" t="s">
        <v>78</v>
      </c>
      <c r="D508" s="386">
        <v>38</v>
      </c>
      <c r="E508" s="386">
        <v>35</v>
      </c>
      <c r="F508" s="386">
        <v>35</v>
      </c>
      <c r="G508" s="386">
        <v>33</v>
      </c>
      <c r="H508" s="386">
        <v>39</v>
      </c>
      <c r="I508" s="386">
        <v>48</v>
      </c>
      <c r="J508" s="386">
        <v>39</v>
      </c>
      <c r="K508" s="386">
        <v>42</v>
      </c>
      <c r="L508" s="386">
        <v>29</v>
      </c>
      <c r="M508" s="386">
        <v>36.000000000000007</v>
      </c>
      <c r="N508" s="386">
        <v>28</v>
      </c>
      <c r="O508" s="386">
        <v>37.000000000000007</v>
      </c>
      <c r="P508" s="386">
        <v>34</v>
      </c>
      <c r="Q508" s="386">
        <v>43</v>
      </c>
      <c r="R508" s="386">
        <v>35</v>
      </c>
      <c r="S508" s="386">
        <v>37.000000000000007</v>
      </c>
      <c r="T508" s="386">
        <v>36.000000000000007</v>
      </c>
      <c r="U508" s="386">
        <v>39</v>
      </c>
      <c r="V508" s="386">
        <v>32</v>
      </c>
      <c r="W508" s="386">
        <v>25</v>
      </c>
      <c r="X508" s="386">
        <v>33</v>
      </c>
      <c r="Y508" s="386">
        <v>31</v>
      </c>
    </row>
    <row r="509" spans="1:25" ht="12.75" customHeight="1" x14ac:dyDescent="0.2">
      <c r="A509" s="386">
        <v>2016</v>
      </c>
      <c r="B509" s="391">
        <v>42508</v>
      </c>
      <c r="C509" s="386">
        <v>51.000000000000007</v>
      </c>
      <c r="D509" s="386">
        <v>38</v>
      </c>
      <c r="E509" s="386">
        <v>42</v>
      </c>
      <c r="F509" s="386">
        <v>37.000000000000007</v>
      </c>
      <c r="G509" s="386">
        <v>38</v>
      </c>
      <c r="H509" s="386">
        <v>55</v>
      </c>
      <c r="I509" s="386">
        <v>52.000000000000007</v>
      </c>
      <c r="J509" s="386">
        <v>39</v>
      </c>
      <c r="K509" s="386">
        <v>44.000000000000007</v>
      </c>
      <c r="L509" s="386">
        <v>42</v>
      </c>
      <c r="M509" s="386">
        <v>40</v>
      </c>
      <c r="N509" s="386">
        <v>43</v>
      </c>
      <c r="O509" s="386">
        <v>42</v>
      </c>
      <c r="P509" s="386">
        <v>41</v>
      </c>
      <c r="Q509" s="386">
        <v>43</v>
      </c>
      <c r="R509" s="386">
        <v>43</v>
      </c>
      <c r="S509" s="386">
        <v>42</v>
      </c>
      <c r="T509" s="386">
        <v>38</v>
      </c>
      <c r="U509" s="386">
        <v>40</v>
      </c>
      <c r="V509" s="386">
        <v>37.000000000000007</v>
      </c>
      <c r="W509" s="386">
        <v>39</v>
      </c>
      <c r="X509" s="386">
        <v>45.000000000000007</v>
      </c>
      <c r="Y509" s="386">
        <v>40</v>
      </c>
    </row>
    <row r="510" spans="1:25" ht="12.75" customHeight="1" x14ac:dyDescent="0.2">
      <c r="A510" s="386">
        <v>2016</v>
      </c>
      <c r="B510" s="391">
        <v>42509</v>
      </c>
      <c r="C510" s="386">
        <v>56</v>
      </c>
      <c r="D510" s="386">
        <v>51.000000000000007</v>
      </c>
      <c r="E510" s="386">
        <v>55</v>
      </c>
      <c r="F510" s="386">
        <v>52.000000000000007</v>
      </c>
      <c r="G510" s="386">
        <v>49</v>
      </c>
      <c r="H510" s="386">
        <v>56</v>
      </c>
      <c r="I510" s="386">
        <v>56</v>
      </c>
      <c r="J510" s="386">
        <v>52.000000000000007</v>
      </c>
      <c r="K510" s="386">
        <v>50</v>
      </c>
      <c r="L510" s="386">
        <v>50</v>
      </c>
      <c r="M510" s="386">
        <v>49</v>
      </c>
      <c r="N510" s="386">
        <v>54</v>
      </c>
      <c r="O510" s="386">
        <v>52.000000000000007</v>
      </c>
      <c r="P510" s="386">
        <v>49</v>
      </c>
      <c r="Q510" s="386">
        <v>54</v>
      </c>
      <c r="R510" s="386">
        <v>50</v>
      </c>
      <c r="S510" s="386">
        <v>49</v>
      </c>
      <c r="T510" s="386">
        <v>51.000000000000007</v>
      </c>
      <c r="U510" s="386">
        <v>48</v>
      </c>
      <c r="V510" s="386">
        <v>49</v>
      </c>
      <c r="W510" s="386">
        <v>43</v>
      </c>
      <c r="X510" s="386">
        <v>51.000000000000007</v>
      </c>
      <c r="Y510" s="386">
        <v>47</v>
      </c>
    </row>
    <row r="511" spans="1:25" ht="12.75" customHeight="1" x14ac:dyDescent="0.2">
      <c r="A511" s="386">
        <v>2016</v>
      </c>
      <c r="B511" s="391">
        <v>42510</v>
      </c>
      <c r="C511" s="386">
        <v>52.000000000000007</v>
      </c>
      <c r="D511" s="386">
        <v>53.000000000000007</v>
      </c>
      <c r="E511" s="386">
        <v>56</v>
      </c>
      <c r="F511" s="386">
        <v>51.000000000000007</v>
      </c>
      <c r="G511" s="386">
        <v>51.000000000000007</v>
      </c>
      <c r="H511" s="386">
        <v>53.000000000000007</v>
      </c>
      <c r="I511" s="386">
        <v>53.000000000000007</v>
      </c>
      <c r="J511" s="386">
        <v>54</v>
      </c>
      <c r="K511" s="386">
        <v>51.000000000000007</v>
      </c>
      <c r="L511" s="386">
        <v>55</v>
      </c>
      <c r="M511" s="386">
        <v>47</v>
      </c>
      <c r="N511" s="386">
        <v>50</v>
      </c>
      <c r="O511" s="386">
        <v>57</v>
      </c>
      <c r="P511" s="386">
        <v>48</v>
      </c>
      <c r="Q511" s="386">
        <v>52.000000000000007</v>
      </c>
      <c r="R511" s="386">
        <v>49</v>
      </c>
      <c r="S511" s="386">
        <v>52.000000000000007</v>
      </c>
      <c r="T511" s="386">
        <v>52.000000000000007</v>
      </c>
      <c r="U511" s="386">
        <v>52.000000000000007</v>
      </c>
      <c r="V511" s="386">
        <v>48</v>
      </c>
      <c r="W511" s="386">
        <v>45.000000000000007</v>
      </c>
      <c r="X511" s="386">
        <v>53.000000000000007</v>
      </c>
      <c r="Y511" s="386">
        <v>53.000000000000007</v>
      </c>
    </row>
    <row r="512" spans="1:25" ht="12.75" customHeight="1" x14ac:dyDescent="0.2">
      <c r="A512" s="386">
        <v>2016</v>
      </c>
      <c r="B512" s="391">
        <v>42511</v>
      </c>
      <c r="C512" s="386">
        <v>48</v>
      </c>
      <c r="D512" s="386">
        <v>40</v>
      </c>
      <c r="E512" s="386">
        <v>40</v>
      </c>
      <c r="F512" s="386">
        <v>37.000000000000007</v>
      </c>
      <c r="G512" s="386">
        <v>38</v>
      </c>
      <c r="H512" s="386">
        <v>50</v>
      </c>
      <c r="I512" s="386">
        <v>58</v>
      </c>
      <c r="J512" s="386">
        <v>40</v>
      </c>
      <c r="K512" s="386">
        <v>53.000000000000007</v>
      </c>
      <c r="L512" s="386">
        <v>41</v>
      </c>
      <c r="M512" s="386">
        <v>39</v>
      </c>
      <c r="N512" s="386">
        <v>44.000000000000007</v>
      </c>
      <c r="O512" s="386">
        <v>37.000000000000007</v>
      </c>
      <c r="P512" s="386">
        <v>41</v>
      </c>
      <c r="Q512" s="386">
        <v>43</v>
      </c>
      <c r="R512" s="386">
        <v>43</v>
      </c>
      <c r="S512" s="386">
        <v>41</v>
      </c>
      <c r="T512" s="386">
        <v>41</v>
      </c>
      <c r="U512" s="386">
        <v>37.000000000000007</v>
      </c>
      <c r="V512" s="386">
        <v>39</v>
      </c>
      <c r="W512" s="386">
        <v>37.000000000000007</v>
      </c>
      <c r="X512" s="386">
        <v>44.000000000000007</v>
      </c>
      <c r="Y512" s="386">
        <v>38</v>
      </c>
    </row>
    <row r="513" spans="1:25" ht="12.75" customHeight="1" x14ac:dyDescent="0.2">
      <c r="A513" s="386">
        <v>2016</v>
      </c>
      <c r="B513" s="391">
        <v>42512</v>
      </c>
      <c r="C513" s="386">
        <v>45.000000000000007</v>
      </c>
      <c r="D513" s="386">
        <v>43</v>
      </c>
      <c r="E513" s="386">
        <v>43</v>
      </c>
      <c r="F513" s="386">
        <v>41</v>
      </c>
      <c r="G513" s="386">
        <v>43</v>
      </c>
      <c r="H513" s="386">
        <v>43</v>
      </c>
      <c r="I513" s="386">
        <v>51.000000000000007</v>
      </c>
      <c r="J513" s="386">
        <v>42</v>
      </c>
      <c r="K513" s="386">
        <v>49</v>
      </c>
      <c r="L513" s="386">
        <v>45.000000000000007</v>
      </c>
      <c r="M513" s="386">
        <v>42</v>
      </c>
      <c r="N513" s="386">
        <v>42</v>
      </c>
      <c r="O513" s="386">
        <v>44.000000000000007</v>
      </c>
      <c r="P513" s="386">
        <v>41</v>
      </c>
      <c r="Q513" s="386">
        <v>52.000000000000007</v>
      </c>
      <c r="R513" s="386">
        <v>44.000000000000007</v>
      </c>
      <c r="S513" s="386">
        <v>46</v>
      </c>
      <c r="T513" s="386">
        <v>44.000000000000007</v>
      </c>
      <c r="U513" s="386">
        <v>45.000000000000007</v>
      </c>
      <c r="V513" s="386">
        <v>41</v>
      </c>
      <c r="W513" s="386">
        <v>40</v>
      </c>
      <c r="X513" s="386">
        <v>47</v>
      </c>
      <c r="Y513" s="386">
        <v>44.000000000000007</v>
      </c>
    </row>
    <row r="514" spans="1:25" ht="12.75" customHeight="1" x14ac:dyDescent="0.2">
      <c r="A514" s="386">
        <v>2016</v>
      </c>
      <c r="B514" s="391">
        <v>42513</v>
      </c>
      <c r="C514" s="386">
        <v>51.000000000000007</v>
      </c>
      <c r="D514" s="386">
        <v>46</v>
      </c>
      <c r="E514" s="386">
        <v>51.000000000000007</v>
      </c>
      <c r="F514" s="386">
        <v>48</v>
      </c>
      <c r="G514" s="386">
        <v>44.000000000000007</v>
      </c>
      <c r="H514" s="386">
        <v>51.000000000000007</v>
      </c>
      <c r="I514" s="386">
        <v>55</v>
      </c>
      <c r="J514" s="386">
        <v>47</v>
      </c>
      <c r="K514" s="386">
        <v>53.000000000000007</v>
      </c>
      <c r="L514" s="386">
        <v>54</v>
      </c>
      <c r="M514" s="386">
        <v>49</v>
      </c>
      <c r="N514" s="386">
        <v>49</v>
      </c>
      <c r="O514" s="386">
        <v>56</v>
      </c>
      <c r="P514" s="386">
        <v>48</v>
      </c>
      <c r="Q514" s="386">
        <v>59.000000000000007</v>
      </c>
      <c r="R514" s="386">
        <v>51.000000000000007</v>
      </c>
      <c r="S514" s="386">
        <v>52.000000000000007</v>
      </c>
      <c r="T514" s="386">
        <v>46</v>
      </c>
      <c r="U514" s="386">
        <v>50</v>
      </c>
      <c r="V514" s="386">
        <v>43</v>
      </c>
      <c r="W514" s="386">
        <v>43</v>
      </c>
      <c r="X514" s="386">
        <v>54</v>
      </c>
      <c r="Y514" s="386">
        <v>50</v>
      </c>
    </row>
    <row r="515" spans="1:25" ht="12.75" customHeight="1" x14ac:dyDescent="0.2">
      <c r="A515" s="386">
        <v>2016</v>
      </c>
      <c r="B515" s="391">
        <v>42514</v>
      </c>
      <c r="C515" s="386">
        <v>59.000000000000007</v>
      </c>
      <c r="D515" s="386">
        <v>55</v>
      </c>
      <c r="E515" s="386">
        <v>63</v>
      </c>
      <c r="F515" s="386">
        <v>59.000000000000007</v>
      </c>
      <c r="G515" s="386">
        <v>55</v>
      </c>
      <c r="H515" s="386">
        <v>58</v>
      </c>
      <c r="I515" s="386">
        <v>59.000000000000007</v>
      </c>
      <c r="J515" s="386">
        <v>58</v>
      </c>
      <c r="K515" s="386">
        <v>49</v>
      </c>
      <c r="L515" s="386">
        <v>48</v>
      </c>
      <c r="M515" s="386">
        <v>47</v>
      </c>
      <c r="N515" s="386">
        <v>53.000000000000007</v>
      </c>
      <c r="O515" s="386">
        <v>55</v>
      </c>
      <c r="P515" s="386">
        <v>54</v>
      </c>
      <c r="Q515" s="386">
        <v>57</v>
      </c>
      <c r="R515" s="386">
        <v>55</v>
      </c>
      <c r="S515" s="386">
        <v>52.000000000000007</v>
      </c>
      <c r="T515" s="386">
        <v>58</v>
      </c>
      <c r="U515" s="386">
        <v>54</v>
      </c>
      <c r="V515" s="386">
        <v>53.000000000000007</v>
      </c>
      <c r="W515" s="386">
        <v>42</v>
      </c>
      <c r="X515" s="386">
        <v>53.000000000000007</v>
      </c>
      <c r="Y515" s="386">
        <v>47</v>
      </c>
    </row>
    <row r="516" spans="1:25" ht="12.75" customHeight="1" x14ac:dyDescent="0.2">
      <c r="A516" s="386">
        <v>2016</v>
      </c>
      <c r="B516" s="391">
        <v>42515</v>
      </c>
      <c r="C516" s="386">
        <v>81</v>
      </c>
      <c r="D516" s="386">
        <v>78</v>
      </c>
      <c r="E516" s="386">
        <v>87.000000000000014</v>
      </c>
      <c r="F516" s="386">
        <v>84</v>
      </c>
      <c r="G516" s="386">
        <v>79</v>
      </c>
      <c r="H516" s="386">
        <v>76</v>
      </c>
      <c r="I516" s="386">
        <v>79</v>
      </c>
      <c r="J516" s="386" t="s">
        <v>78</v>
      </c>
      <c r="K516" s="386">
        <v>55</v>
      </c>
      <c r="L516" s="386">
        <v>45.000000000000007</v>
      </c>
      <c r="M516" s="386">
        <v>45.000000000000007</v>
      </c>
      <c r="N516" s="386">
        <v>13.000000000000002</v>
      </c>
      <c r="O516" s="386">
        <v>42</v>
      </c>
      <c r="P516" s="386" t="s">
        <v>78</v>
      </c>
      <c r="Q516" s="386">
        <v>56</v>
      </c>
      <c r="R516" s="386">
        <v>83</v>
      </c>
      <c r="S516" s="386">
        <v>84</v>
      </c>
      <c r="T516" s="386">
        <v>80</v>
      </c>
      <c r="U516" s="386">
        <v>80</v>
      </c>
      <c r="V516" s="386" t="s">
        <v>78</v>
      </c>
      <c r="W516" s="386">
        <v>69</v>
      </c>
      <c r="X516" s="386">
        <v>84</v>
      </c>
      <c r="Y516" s="386">
        <v>77</v>
      </c>
    </row>
    <row r="517" spans="1:25" ht="12.75" customHeight="1" x14ac:dyDescent="0.2">
      <c r="A517" s="386">
        <v>2016</v>
      </c>
      <c r="B517" s="391">
        <v>42516</v>
      </c>
      <c r="C517" s="386">
        <v>73.000000000000014</v>
      </c>
      <c r="D517" s="386">
        <v>68</v>
      </c>
      <c r="E517" s="386">
        <v>75</v>
      </c>
      <c r="F517" s="386">
        <v>68</v>
      </c>
      <c r="G517" s="386">
        <v>71.000000000000014</v>
      </c>
      <c r="H517" s="386">
        <v>71.000000000000014</v>
      </c>
      <c r="I517" s="386">
        <v>71.000000000000014</v>
      </c>
      <c r="J517" s="386">
        <v>61.000000000000007</v>
      </c>
      <c r="K517" s="386">
        <v>62</v>
      </c>
      <c r="L517" s="386">
        <v>68</v>
      </c>
      <c r="M517" s="386">
        <v>64</v>
      </c>
      <c r="N517" s="386">
        <v>69</v>
      </c>
      <c r="O517" s="386">
        <v>70</v>
      </c>
      <c r="P517" s="386">
        <v>46</v>
      </c>
      <c r="Q517" s="386">
        <v>70</v>
      </c>
      <c r="R517" s="386">
        <v>86</v>
      </c>
      <c r="S517" s="386">
        <v>81</v>
      </c>
      <c r="T517" s="386">
        <v>73.000000000000014</v>
      </c>
      <c r="U517" s="386">
        <v>71.000000000000014</v>
      </c>
      <c r="V517" s="386">
        <v>48</v>
      </c>
      <c r="W517" s="386">
        <v>59.000000000000007</v>
      </c>
      <c r="X517" s="386">
        <v>79</v>
      </c>
      <c r="Y517" s="386">
        <v>71.000000000000014</v>
      </c>
    </row>
    <row r="518" spans="1:25" ht="12.75" customHeight="1" x14ac:dyDescent="0.2">
      <c r="A518" s="386">
        <v>2016</v>
      </c>
      <c r="B518" s="391">
        <v>42517</v>
      </c>
      <c r="C518" s="386">
        <v>68</v>
      </c>
      <c r="D518" s="386">
        <v>59.000000000000007</v>
      </c>
      <c r="E518" s="386">
        <v>62</v>
      </c>
      <c r="F518" s="386">
        <v>54</v>
      </c>
      <c r="G518" s="386">
        <v>56</v>
      </c>
      <c r="H518" s="386">
        <v>61.000000000000007</v>
      </c>
      <c r="I518" s="386">
        <v>60</v>
      </c>
      <c r="J518" s="386">
        <v>69</v>
      </c>
      <c r="K518" s="386">
        <v>52.000000000000007</v>
      </c>
      <c r="L518" s="386">
        <v>59.000000000000007</v>
      </c>
      <c r="M518" s="386">
        <v>61.000000000000007</v>
      </c>
      <c r="N518" s="386">
        <v>58</v>
      </c>
      <c r="O518" s="386">
        <v>59.000000000000007</v>
      </c>
      <c r="P518" s="386">
        <v>67</v>
      </c>
      <c r="Q518" s="386">
        <v>66</v>
      </c>
      <c r="R518" s="386">
        <v>74.000000000000014</v>
      </c>
      <c r="S518" s="386">
        <v>64</v>
      </c>
      <c r="T518" s="386">
        <v>66</v>
      </c>
      <c r="U518" s="386">
        <v>52.000000000000007</v>
      </c>
      <c r="V518" s="386">
        <v>58</v>
      </c>
      <c r="W518" s="386">
        <v>43</v>
      </c>
      <c r="X518" s="386" t="s">
        <v>78</v>
      </c>
      <c r="Y518" s="386">
        <v>54</v>
      </c>
    </row>
    <row r="519" spans="1:25" ht="12.75" customHeight="1" x14ac:dyDescent="0.2">
      <c r="A519" s="386">
        <v>2016</v>
      </c>
      <c r="B519" s="391">
        <v>42518</v>
      </c>
      <c r="C519" s="386">
        <v>58</v>
      </c>
      <c r="D519" s="386">
        <v>57</v>
      </c>
      <c r="E519" s="386">
        <v>61.000000000000007</v>
      </c>
      <c r="F519" s="386">
        <v>54</v>
      </c>
      <c r="G519" s="386">
        <v>58</v>
      </c>
      <c r="H519" s="386">
        <v>52.000000000000007</v>
      </c>
      <c r="I519" s="386">
        <v>54</v>
      </c>
      <c r="J519" s="386">
        <v>60</v>
      </c>
      <c r="K519" s="386">
        <v>45.000000000000007</v>
      </c>
      <c r="L519" s="386">
        <v>61.000000000000007</v>
      </c>
      <c r="M519" s="386">
        <v>54</v>
      </c>
      <c r="N519" s="386">
        <v>52.000000000000007</v>
      </c>
      <c r="O519" s="386">
        <v>58</v>
      </c>
      <c r="P519" s="386">
        <v>70</v>
      </c>
      <c r="Q519" s="386">
        <v>62</v>
      </c>
      <c r="R519" s="386">
        <v>74.000000000000014</v>
      </c>
      <c r="S519" s="386">
        <v>67</v>
      </c>
      <c r="T519" s="386">
        <v>59.000000000000007</v>
      </c>
      <c r="U519" s="386">
        <v>55</v>
      </c>
      <c r="V519" s="386">
        <v>65</v>
      </c>
      <c r="W519" s="386">
        <v>46</v>
      </c>
      <c r="X519" s="386" t="s">
        <v>78</v>
      </c>
      <c r="Y519" s="386">
        <v>60</v>
      </c>
    </row>
    <row r="520" spans="1:25" ht="12.75" customHeight="1" x14ac:dyDescent="0.2">
      <c r="A520" s="386">
        <v>2016</v>
      </c>
      <c r="B520" s="391">
        <v>42519</v>
      </c>
      <c r="C520" s="386">
        <v>28</v>
      </c>
      <c r="D520" s="386">
        <v>34</v>
      </c>
      <c r="E520" s="386">
        <v>46</v>
      </c>
      <c r="F520" s="386">
        <v>36.000000000000007</v>
      </c>
      <c r="G520" s="386">
        <v>40</v>
      </c>
      <c r="H520" s="386">
        <v>23</v>
      </c>
      <c r="I520" s="386">
        <v>24</v>
      </c>
      <c r="J520" s="386">
        <v>40</v>
      </c>
      <c r="K520" s="386">
        <v>21</v>
      </c>
      <c r="L520" s="386">
        <v>40</v>
      </c>
      <c r="M520" s="386">
        <v>33</v>
      </c>
      <c r="N520" s="386">
        <v>29</v>
      </c>
      <c r="O520" s="386">
        <v>36.000000000000007</v>
      </c>
      <c r="P520" s="386">
        <v>55</v>
      </c>
      <c r="Q520" s="386">
        <v>40</v>
      </c>
      <c r="R520" s="386">
        <v>57</v>
      </c>
      <c r="S520" s="386">
        <v>48</v>
      </c>
      <c r="T520" s="386">
        <v>43</v>
      </c>
      <c r="U520" s="386">
        <v>37.000000000000007</v>
      </c>
      <c r="V520" s="386">
        <v>51.000000000000007</v>
      </c>
      <c r="W520" s="386">
        <v>27</v>
      </c>
      <c r="X520" s="386" t="s">
        <v>78</v>
      </c>
      <c r="Y520" s="386">
        <v>41</v>
      </c>
    </row>
    <row r="521" spans="1:25" ht="12.75" customHeight="1" x14ac:dyDescent="0.2">
      <c r="A521" s="386">
        <v>2016</v>
      </c>
      <c r="B521" s="391">
        <v>42520</v>
      </c>
      <c r="C521" s="386">
        <v>20</v>
      </c>
      <c r="D521" s="386">
        <v>34</v>
      </c>
      <c r="E521" s="386">
        <v>37.000000000000007</v>
      </c>
      <c r="F521" s="386">
        <v>33</v>
      </c>
      <c r="G521" s="386">
        <v>37.000000000000007</v>
      </c>
      <c r="H521" s="386">
        <v>21</v>
      </c>
      <c r="I521" s="386">
        <v>22.000000000000004</v>
      </c>
      <c r="J521" s="386">
        <v>44.000000000000007</v>
      </c>
      <c r="K521" s="386">
        <v>21</v>
      </c>
      <c r="L521" s="386">
        <v>34</v>
      </c>
      <c r="M521" s="386">
        <v>17</v>
      </c>
      <c r="N521" s="386">
        <v>15.000000000000002</v>
      </c>
      <c r="O521" s="386">
        <v>30</v>
      </c>
      <c r="P521" s="386">
        <v>37.000000000000007</v>
      </c>
      <c r="Q521" s="386">
        <v>23</v>
      </c>
      <c r="R521" s="386">
        <v>40</v>
      </c>
      <c r="S521" s="386">
        <v>39</v>
      </c>
      <c r="T521" s="386">
        <v>45.000000000000007</v>
      </c>
      <c r="U521" s="386">
        <v>35</v>
      </c>
      <c r="V521" s="386">
        <v>42</v>
      </c>
      <c r="W521" s="386">
        <v>29</v>
      </c>
      <c r="X521" s="386" t="s">
        <v>78</v>
      </c>
      <c r="Y521" s="386">
        <v>38</v>
      </c>
    </row>
    <row r="522" spans="1:25" ht="12.75" customHeight="1" x14ac:dyDescent="0.2">
      <c r="A522" s="386">
        <v>2016</v>
      </c>
      <c r="B522" s="391">
        <v>42521</v>
      </c>
      <c r="C522" s="386">
        <v>52.000000000000007</v>
      </c>
      <c r="D522" s="386">
        <v>63</v>
      </c>
      <c r="E522" s="386">
        <v>67</v>
      </c>
      <c r="F522" s="386">
        <v>61.000000000000007</v>
      </c>
      <c r="G522" s="386">
        <v>58</v>
      </c>
      <c r="H522" s="386">
        <v>43</v>
      </c>
      <c r="I522" s="386">
        <v>44.000000000000007</v>
      </c>
      <c r="J522" s="386">
        <v>62</v>
      </c>
      <c r="K522" s="386">
        <v>34</v>
      </c>
      <c r="L522" s="386">
        <v>65</v>
      </c>
      <c r="M522" s="386">
        <v>47</v>
      </c>
      <c r="N522" s="386">
        <v>45.000000000000007</v>
      </c>
      <c r="O522" s="386">
        <v>64</v>
      </c>
      <c r="P522" s="386">
        <v>59.000000000000007</v>
      </c>
      <c r="Q522" s="386">
        <v>54</v>
      </c>
      <c r="R522" s="386">
        <v>58</v>
      </c>
      <c r="S522" s="386">
        <v>61.000000000000007</v>
      </c>
      <c r="T522" s="386">
        <v>63</v>
      </c>
      <c r="U522" s="386">
        <v>62</v>
      </c>
      <c r="V522" s="386">
        <v>59.000000000000007</v>
      </c>
      <c r="W522" s="386">
        <v>47</v>
      </c>
      <c r="X522" s="386">
        <v>48</v>
      </c>
      <c r="Y522" s="386">
        <v>59.000000000000007</v>
      </c>
    </row>
    <row r="523" spans="1:25" ht="12.75" customHeight="1" x14ac:dyDescent="0.2">
      <c r="A523" s="386">
        <v>2016</v>
      </c>
      <c r="B523" s="391">
        <v>42522</v>
      </c>
      <c r="C523" s="386">
        <v>63</v>
      </c>
      <c r="D523" s="386">
        <v>64</v>
      </c>
      <c r="E523" s="386">
        <v>66</v>
      </c>
      <c r="F523" s="386">
        <v>56</v>
      </c>
      <c r="G523" s="386">
        <v>56</v>
      </c>
      <c r="H523" s="386">
        <v>54</v>
      </c>
      <c r="I523" s="386">
        <v>39</v>
      </c>
      <c r="J523" s="386">
        <v>69</v>
      </c>
      <c r="K523" s="386">
        <v>35</v>
      </c>
      <c r="L523" s="386">
        <v>61.000000000000007</v>
      </c>
      <c r="M523" s="386">
        <v>56</v>
      </c>
      <c r="N523" s="386">
        <v>52.000000000000007</v>
      </c>
      <c r="O523" s="386">
        <v>61.000000000000007</v>
      </c>
      <c r="P523" s="386">
        <v>67</v>
      </c>
      <c r="Q523" s="386">
        <v>66</v>
      </c>
      <c r="R523" s="386">
        <v>71.000000000000014</v>
      </c>
      <c r="S523" s="386">
        <v>63</v>
      </c>
      <c r="T523" s="386">
        <v>71.000000000000014</v>
      </c>
      <c r="U523" s="386">
        <v>66</v>
      </c>
      <c r="V523" s="386">
        <v>65</v>
      </c>
      <c r="W523" s="386">
        <v>46</v>
      </c>
      <c r="X523" s="386">
        <v>63</v>
      </c>
      <c r="Y523" s="386">
        <v>58</v>
      </c>
    </row>
    <row r="524" spans="1:25" ht="12.75" customHeight="1" x14ac:dyDescent="0.2">
      <c r="A524" s="386">
        <v>2016</v>
      </c>
      <c r="B524" s="391">
        <v>42523</v>
      </c>
      <c r="C524" s="386">
        <v>38</v>
      </c>
      <c r="D524" s="386">
        <v>39</v>
      </c>
      <c r="E524" s="386">
        <v>46</v>
      </c>
      <c r="F524" s="386">
        <v>44.000000000000007</v>
      </c>
      <c r="G524" s="386">
        <v>44.000000000000007</v>
      </c>
      <c r="H524" s="386">
        <v>30</v>
      </c>
      <c r="I524" s="386">
        <v>38</v>
      </c>
      <c r="J524" s="386">
        <v>43</v>
      </c>
      <c r="K524" s="386">
        <v>36.000000000000007</v>
      </c>
      <c r="L524" s="386">
        <v>52.000000000000007</v>
      </c>
      <c r="M524" s="386">
        <v>41</v>
      </c>
      <c r="N524" s="386">
        <v>32</v>
      </c>
      <c r="O524" s="386">
        <v>47</v>
      </c>
      <c r="P524" s="386">
        <v>53.000000000000007</v>
      </c>
      <c r="Q524" s="386">
        <v>49</v>
      </c>
      <c r="R524" s="386">
        <v>56</v>
      </c>
      <c r="S524" s="386">
        <v>55</v>
      </c>
      <c r="T524" s="386">
        <v>43</v>
      </c>
      <c r="U524" s="386">
        <v>48</v>
      </c>
      <c r="V524" s="386">
        <v>58</v>
      </c>
      <c r="W524" s="386">
        <v>35</v>
      </c>
      <c r="X524" s="386">
        <v>55</v>
      </c>
      <c r="Y524" s="386">
        <v>41</v>
      </c>
    </row>
    <row r="525" spans="1:25" ht="12.75" customHeight="1" x14ac:dyDescent="0.2">
      <c r="A525" s="386">
        <v>2016</v>
      </c>
      <c r="B525" s="391">
        <v>42524</v>
      </c>
      <c r="C525" s="386">
        <v>29</v>
      </c>
      <c r="D525" s="386">
        <v>30</v>
      </c>
      <c r="E525" s="386">
        <v>28</v>
      </c>
      <c r="F525" s="386">
        <v>26.000000000000004</v>
      </c>
      <c r="G525" s="386">
        <v>30</v>
      </c>
      <c r="H525" s="386">
        <v>22.000000000000004</v>
      </c>
      <c r="I525" s="386">
        <v>29</v>
      </c>
      <c r="J525" s="386">
        <v>35</v>
      </c>
      <c r="K525" s="386">
        <v>29</v>
      </c>
      <c r="L525" s="386">
        <v>22.000000000000004</v>
      </c>
      <c r="M525" s="386">
        <v>23</v>
      </c>
      <c r="N525" s="386">
        <v>20</v>
      </c>
      <c r="O525" s="386">
        <v>23</v>
      </c>
      <c r="P525" s="386">
        <v>26.000000000000004</v>
      </c>
      <c r="Q525" s="386">
        <v>22.000000000000004</v>
      </c>
      <c r="R525" s="386">
        <v>26.000000000000004</v>
      </c>
      <c r="S525" s="386">
        <v>23</v>
      </c>
      <c r="T525" s="386">
        <v>37.000000000000007</v>
      </c>
      <c r="U525" s="386">
        <v>25</v>
      </c>
      <c r="V525" s="386">
        <v>22.000000000000004</v>
      </c>
      <c r="W525" s="386">
        <v>16</v>
      </c>
      <c r="X525" s="386">
        <v>24</v>
      </c>
      <c r="Y525" s="386">
        <v>17</v>
      </c>
    </row>
    <row r="526" spans="1:25" ht="12.75" customHeight="1" x14ac:dyDescent="0.2">
      <c r="A526" s="386">
        <v>2016</v>
      </c>
      <c r="B526" s="391">
        <v>42525</v>
      </c>
      <c r="C526" s="386">
        <v>44.000000000000007</v>
      </c>
      <c r="D526" s="386">
        <v>38</v>
      </c>
      <c r="E526" s="386">
        <v>45.000000000000007</v>
      </c>
      <c r="F526" s="386">
        <v>39</v>
      </c>
      <c r="G526" s="386">
        <v>44.000000000000007</v>
      </c>
      <c r="H526" s="386">
        <v>40</v>
      </c>
      <c r="I526" s="386">
        <v>46</v>
      </c>
      <c r="J526" s="386">
        <v>40</v>
      </c>
      <c r="K526" s="386">
        <v>43</v>
      </c>
      <c r="L526" s="386">
        <v>49</v>
      </c>
      <c r="M526" s="386">
        <v>38</v>
      </c>
      <c r="N526" s="386">
        <v>40</v>
      </c>
      <c r="O526" s="386">
        <v>41</v>
      </c>
      <c r="P526" s="386">
        <v>61.000000000000007</v>
      </c>
      <c r="Q526" s="386">
        <v>48</v>
      </c>
      <c r="R526" s="386">
        <v>61.000000000000007</v>
      </c>
      <c r="S526" s="386">
        <v>60</v>
      </c>
      <c r="T526" s="386">
        <v>42</v>
      </c>
      <c r="U526" s="386">
        <v>41</v>
      </c>
      <c r="V526" s="386">
        <v>50</v>
      </c>
      <c r="W526" s="386">
        <v>39</v>
      </c>
      <c r="X526" s="386">
        <v>59.000000000000007</v>
      </c>
      <c r="Y526" s="386">
        <v>52.000000000000007</v>
      </c>
    </row>
    <row r="527" spans="1:25" ht="12.75" customHeight="1" x14ac:dyDescent="0.2">
      <c r="A527" s="386">
        <v>2016</v>
      </c>
      <c r="B527" s="391">
        <v>42526</v>
      </c>
      <c r="C527" s="386">
        <v>39</v>
      </c>
      <c r="D527" s="386">
        <v>35</v>
      </c>
      <c r="E527" s="386">
        <v>34</v>
      </c>
      <c r="F527" s="386">
        <v>34</v>
      </c>
      <c r="G527" s="386">
        <v>35</v>
      </c>
      <c r="H527" s="386">
        <v>35</v>
      </c>
      <c r="I527" s="386">
        <v>38</v>
      </c>
      <c r="J527" s="386">
        <v>35</v>
      </c>
      <c r="K527" s="386">
        <v>38</v>
      </c>
      <c r="L527" s="386">
        <v>34</v>
      </c>
      <c r="M527" s="386">
        <v>33</v>
      </c>
      <c r="N527" s="386">
        <v>37.000000000000007</v>
      </c>
      <c r="O527" s="386">
        <v>34</v>
      </c>
      <c r="P527" s="386">
        <v>39</v>
      </c>
      <c r="Q527" s="386">
        <v>36.000000000000007</v>
      </c>
      <c r="R527" s="386">
        <v>38</v>
      </c>
      <c r="S527" s="386">
        <v>36.000000000000007</v>
      </c>
      <c r="T527" s="386">
        <v>34</v>
      </c>
      <c r="U527" s="386">
        <v>33</v>
      </c>
      <c r="V527" s="386">
        <v>35</v>
      </c>
      <c r="W527" s="386">
        <v>25</v>
      </c>
      <c r="X527" s="386">
        <v>36.000000000000007</v>
      </c>
      <c r="Y527" s="386">
        <v>36.000000000000007</v>
      </c>
    </row>
    <row r="528" spans="1:25" ht="12.75" customHeight="1" x14ac:dyDescent="0.2">
      <c r="A528" s="386">
        <v>2016</v>
      </c>
      <c r="B528" s="391">
        <v>42527</v>
      </c>
      <c r="C528" s="386">
        <v>61.000000000000007</v>
      </c>
      <c r="D528" s="386">
        <v>56</v>
      </c>
      <c r="E528" s="386">
        <v>60</v>
      </c>
      <c r="F528" s="386">
        <v>57</v>
      </c>
      <c r="G528" s="386">
        <v>55</v>
      </c>
      <c r="H528" s="386">
        <v>51.000000000000007</v>
      </c>
      <c r="I528" s="386">
        <v>57</v>
      </c>
      <c r="J528" s="386">
        <v>57</v>
      </c>
      <c r="K528" s="386">
        <v>52.000000000000007</v>
      </c>
      <c r="L528" s="386">
        <v>56</v>
      </c>
      <c r="M528" s="386">
        <v>51.000000000000007</v>
      </c>
      <c r="N528" s="386">
        <v>54</v>
      </c>
      <c r="O528" s="386">
        <v>57</v>
      </c>
      <c r="P528" s="386">
        <v>59.000000000000007</v>
      </c>
      <c r="Q528" s="386">
        <v>63</v>
      </c>
      <c r="R528" s="386">
        <v>57</v>
      </c>
      <c r="S528" s="386">
        <v>60</v>
      </c>
      <c r="T528" s="386">
        <v>55</v>
      </c>
      <c r="U528" s="386">
        <v>52.000000000000007</v>
      </c>
      <c r="V528" s="386">
        <v>57</v>
      </c>
      <c r="W528" s="386">
        <v>43</v>
      </c>
      <c r="X528" s="386">
        <v>57</v>
      </c>
      <c r="Y528" s="386">
        <v>55</v>
      </c>
    </row>
    <row r="529" spans="1:25" ht="12.75" customHeight="1" x14ac:dyDescent="0.2">
      <c r="A529" s="386">
        <v>2016</v>
      </c>
      <c r="B529" s="391">
        <v>42528</v>
      </c>
      <c r="C529" s="386">
        <v>64</v>
      </c>
      <c r="D529" s="386">
        <v>57</v>
      </c>
      <c r="E529" s="386">
        <v>58</v>
      </c>
      <c r="F529" s="386">
        <v>57</v>
      </c>
      <c r="G529" s="386">
        <v>54</v>
      </c>
      <c r="H529" s="386">
        <v>62</v>
      </c>
      <c r="I529" s="386">
        <v>57</v>
      </c>
      <c r="J529" s="386">
        <v>56</v>
      </c>
      <c r="K529" s="386">
        <v>51.000000000000007</v>
      </c>
      <c r="L529" s="386">
        <v>59.000000000000007</v>
      </c>
      <c r="M529" s="386">
        <v>52.000000000000007</v>
      </c>
      <c r="N529" s="386">
        <v>54</v>
      </c>
      <c r="O529" s="386">
        <v>57</v>
      </c>
      <c r="P529" s="386">
        <v>59.000000000000007</v>
      </c>
      <c r="Q529" s="386">
        <v>66</v>
      </c>
      <c r="R529" s="386">
        <v>57</v>
      </c>
      <c r="S529" s="386">
        <v>62</v>
      </c>
      <c r="T529" s="386">
        <v>57</v>
      </c>
      <c r="U529" s="386">
        <v>57</v>
      </c>
      <c r="V529" s="386">
        <v>57</v>
      </c>
      <c r="W529" s="386">
        <v>44.000000000000007</v>
      </c>
      <c r="X529" s="386">
        <v>59.000000000000007</v>
      </c>
      <c r="Y529" s="386">
        <v>59.000000000000007</v>
      </c>
    </row>
    <row r="530" spans="1:25" ht="12.75" customHeight="1" x14ac:dyDescent="0.2">
      <c r="A530" s="386">
        <v>2016</v>
      </c>
      <c r="B530" s="391">
        <v>42529</v>
      </c>
      <c r="C530" s="386">
        <v>43</v>
      </c>
      <c r="D530" s="386">
        <v>36.000000000000007</v>
      </c>
      <c r="E530" s="386">
        <v>38</v>
      </c>
      <c r="F530" s="386" t="s">
        <v>78</v>
      </c>
      <c r="G530" s="386">
        <v>31</v>
      </c>
      <c r="H530" s="386">
        <v>43</v>
      </c>
      <c r="I530" s="386">
        <v>45.000000000000007</v>
      </c>
      <c r="J530" s="386">
        <v>37.000000000000007</v>
      </c>
      <c r="K530" s="386">
        <v>34</v>
      </c>
      <c r="L530" s="386">
        <v>33</v>
      </c>
      <c r="M530" s="386">
        <v>30</v>
      </c>
      <c r="N530" s="386">
        <v>30</v>
      </c>
      <c r="O530" s="386" t="s">
        <v>78</v>
      </c>
      <c r="P530" s="386">
        <v>32</v>
      </c>
      <c r="Q530" s="386" t="s">
        <v>78</v>
      </c>
      <c r="R530" s="386">
        <v>33</v>
      </c>
      <c r="S530" s="386">
        <v>33</v>
      </c>
      <c r="T530" s="386">
        <v>34</v>
      </c>
      <c r="U530" s="386">
        <v>33</v>
      </c>
      <c r="V530" s="386">
        <v>32</v>
      </c>
      <c r="W530" s="386">
        <v>28</v>
      </c>
      <c r="X530" s="386">
        <v>31</v>
      </c>
      <c r="Y530" s="386">
        <v>33</v>
      </c>
    </row>
    <row r="531" spans="1:25" ht="12.75" customHeight="1" x14ac:dyDescent="0.2">
      <c r="A531" s="386">
        <v>2016</v>
      </c>
      <c r="B531" s="391">
        <v>42530</v>
      </c>
      <c r="C531" s="386">
        <v>57</v>
      </c>
      <c r="D531" s="386">
        <v>50</v>
      </c>
      <c r="E531" s="386">
        <v>53.000000000000007</v>
      </c>
      <c r="F531" s="386">
        <v>50</v>
      </c>
      <c r="G531" s="386">
        <v>45.000000000000007</v>
      </c>
      <c r="H531" s="386">
        <v>59.000000000000007</v>
      </c>
      <c r="I531" s="386">
        <v>60</v>
      </c>
      <c r="J531" s="386">
        <v>50</v>
      </c>
      <c r="K531" s="386">
        <v>49</v>
      </c>
      <c r="L531" s="386">
        <v>46</v>
      </c>
      <c r="M531" s="386">
        <v>42</v>
      </c>
      <c r="N531" s="386">
        <v>47</v>
      </c>
      <c r="O531" s="386">
        <v>45.000000000000007</v>
      </c>
      <c r="P531" s="386">
        <v>41</v>
      </c>
      <c r="Q531" s="386">
        <v>44.000000000000007</v>
      </c>
      <c r="R531" s="386">
        <v>42</v>
      </c>
      <c r="S531" s="386">
        <v>42</v>
      </c>
      <c r="T531" s="386">
        <v>32</v>
      </c>
      <c r="U531" s="386">
        <v>46</v>
      </c>
      <c r="V531" s="386">
        <v>43</v>
      </c>
      <c r="W531" s="386">
        <v>32</v>
      </c>
      <c r="X531" s="386">
        <v>47</v>
      </c>
      <c r="Y531" s="386">
        <v>42</v>
      </c>
    </row>
    <row r="532" spans="1:25" ht="12.75" customHeight="1" x14ac:dyDescent="0.2">
      <c r="A532" s="386">
        <v>2016</v>
      </c>
      <c r="B532" s="391">
        <v>42531</v>
      </c>
      <c r="C532" s="386">
        <v>51.000000000000007</v>
      </c>
      <c r="D532" s="386">
        <v>45.000000000000007</v>
      </c>
      <c r="E532" s="386">
        <v>48</v>
      </c>
      <c r="F532" s="386">
        <v>46</v>
      </c>
      <c r="G532" s="386">
        <v>41</v>
      </c>
      <c r="H532" s="386">
        <v>51.000000000000007</v>
      </c>
      <c r="I532" s="386">
        <v>52.000000000000007</v>
      </c>
      <c r="J532" s="386">
        <v>46</v>
      </c>
      <c r="K532" s="386">
        <v>50</v>
      </c>
      <c r="L532" s="386">
        <v>49</v>
      </c>
      <c r="M532" s="386">
        <v>43</v>
      </c>
      <c r="N532" s="386">
        <v>46</v>
      </c>
      <c r="O532" s="386">
        <v>46</v>
      </c>
      <c r="P532" s="386">
        <v>45.000000000000007</v>
      </c>
      <c r="Q532" s="386">
        <v>48</v>
      </c>
      <c r="R532" s="386">
        <v>46</v>
      </c>
      <c r="S532" s="386">
        <v>44.000000000000007</v>
      </c>
      <c r="T532" s="386">
        <v>46</v>
      </c>
      <c r="U532" s="386">
        <v>46</v>
      </c>
      <c r="V532" s="386">
        <v>44.000000000000007</v>
      </c>
      <c r="W532" s="386">
        <v>35</v>
      </c>
      <c r="X532" s="386">
        <v>45.000000000000007</v>
      </c>
      <c r="Y532" s="386">
        <v>42</v>
      </c>
    </row>
    <row r="533" spans="1:25" ht="12.75" customHeight="1" x14ac:dyDescent="0.2">
      <c r="A533" s="386">
        <v>2016</v>
      </c>
      <c r="B533" s="391">
        <v>42532</v>
      </c>
      <c r="C533" s="386">
        <v>67</v>
      </c>
      <c r="D533" s="386">
        <v>72.000000000000014</v>
      </c>
      <c r="E533" s="386">
        <v>73.000000000000014</v>
      </c>
      <c r="F533" s="386">
        <v>74.000000000000014</v>
      </c>
      <c r="G533" s="386">
        <v>72.000000000000014</v>
      </c>
      <c r="H533" s="386">
        <v>60</v>
      </c>
      <c r="I533" s="386">
        <v>67</v>
      </c>
      <c r="J533" s="386">
        <v>71.000000000000014</v>
      </c>
      <c r="K533" s="386">
        <v>61.000000000000007</v>
      </c>
      <c r="L533" s="386">
        <v>76</v>
      </c>
      <c r="M533" s="386">
        <v>63</v>
      </c>
      <c r="N533" s="386">
        <v>70</v>
      </c>
      <c r="O533" s="386">
        <v>74.000000000000014</v>
      </c>
      <c r="P533" s="386">
        <v>69</v>
      </c>
      <c r="Q533" s="386">
        <v>73.000000000000014</v>
      </c>
      <c r="R533" s="386">
        <v>69</v>
      </c>
      <c r="S533" s="386">
        <v>75</v>
      </c>
      <c r="T533" s="386">
        <v>64</v>
      </c>
      <c r="U533" s="386">
        <v>70</v>
      </c>
      <c r="V533" s="386">
        <v>66</v>
      </c>
      <c r="W533" s="386">
        <v>59.000000000000007</v>
      </c>
      <c r="X533" s="386">
        <v>74.000000000000014</v>
      </c>
      <c r="Y533" s="386">
        <v>71.000000000000014</v>
      </c>
    </row>
    <row r="534" spans="1:25" ht="12.75" customHeight="1" x14ac:dyDescent="0.2">
      <c r="A534" s="386">
        <v>2016</v>
      </c>
      <c r="B534" s="391">
        <v>42533</v>
      </c>
      <c r="C534" s="386">
        <v>64</v>
      </c>
      <c r="D534" s="386">
        <v>54</v>
      </c>
      <c r="E534" s="386">
        <v>58</v>
      </c>
      <c r="F534" s="386">
        <v>55</v>
      </c>
      <c r="G534" s="386">
        <v>53.000000000000007</v>
      </c>
      <c r="H534" s="386">
        <v>64</v>
      </c>
      <c r="I534" s="386">
        <v>66</v>
      </c>
      <c r="J534" s="386">
        <v>55</v>
      </c>
      <c r="K534" s="386">
        <v>57</v>
      </c>
      <c r="L534" s="386">
        <v>55</v>
      </c>
      <c r="M534" s="386">
        <v>50</v>
      </c>
      <c r="N534" s="386">
        <v>56</v>
      </c>
      <c r="O534" s="386">
        <v>54</v>
      </c>
      <c r="P534" s="386">
        <v>51.000000000000007</v>
      </c>
      <c r="Q534" s="386">
        <v>54</v>
      </c>
      <c r="R534" s="386">
        <v>51.000000000000007</v>
      </c>
      <c r="S534" s="386">
        <v>52.000000000000007</v>
      </c>
      <c r="T534" s="386">
        <v>53.000000000000007</v>
      </c>
      <c r="U534" s="386">
        <v>53.000000000000007</v>
      </c>
      <c r="V534" s="386">
        <v>51.000000000000007</v>
      </c>
      <c r="W534" s="386">
        <v>45.000000000000007</v>
      </c>
      <c r="X534" s="386">
        <v>54</v>
      </c>
      <c r="Y534" s="386">
        <v>52.000000000000007</v>
      </c>
    </row>
    <row r="535" spans="1:25" ht="12.75" customHeight="1" x14ac:dyDescent="0.2">
      <c r="A535" s="386">
        <v>2016</v>
      </c>
      <c r="B535" s="391">
        <v>42534</v>
      </c>
      <c r="C535" s="386">
        <v>48</v>
      </c>
      <c r="D535" s="386">
        <v>42</v>
      </c>
      <c r="E535" s="386">
        <v>44.000000000000007</v>
      </c>
      <c r="F535" s="386">
        <v>41</v>
      </c>
      <c r="G535" s="386">
        <v>38</v>
      </c>
      <c r="H535" s="386">
        <v>49</v>
      </c>
      <c r="I535" s="386">
        <v>51.000000000000007</v>
      </c>
      <c r="J535" s="386">
        <v>43</v>
      </c>
      <c r="K535" s="386">
        <v>44.000000000000007</v>
      </c>
      <c r="L535" s="386">
        <v>41</v>
      </c>
      <c r="M535" s="386">
        <v>39</v>
      </c>
      <c r="N535" s="386">
        <v>48</v>
      </c>
      <c r="O535" s="386">
        <v>39</v>
      </c>
      <c r="P535" s="386">
        <v>33</v>
      </c>
      <c r="Q535" s="386">
        <v>37.000000000000007</v>
      </c>
      <c r="R535" s="386">
        <v>33</v>
      </c>
      <c r="S535" s="386">
        <v>34</v>
      </c>
      <c r="T535" s="386">
        <v>41</v>
      </c>
      <c r="U535" s="386">
        <v>39</v>
      </c>
      <c r="V535" s="386">
        <v>38</v>
      </c>
      <c r="W535" s="386">
        <v>33</v>
      </c>
      <c r="X535" s="386">
        <v>38</v>
      </c>
      <c r="Y535" s="386">
        <v>34</v>
      </c>
    </row>
    <row r="536" spans="1:25" ht="12.75" customHeight="1" x14ac:dyDescent="0.2">
      <c r="A536" s="386">
        <v>2016</v>
      </c>
      <c r="B536" s="391">
        <v>42535</v>
      </c>
      <c r="C536" s="386">
        <v>52.000000000000007</v>
      </c>
      <c r="D536" s="386">
        <v>49</v>
      </c>
      <c r="E536" s="386">
        <v>58</v>
      </c>
      <c r="F536" s="386">
        <v>54</v>
      </c>
      <c r="G536" s="386">
        <v>49</v>
      </c>
      <c r="H536" s="386">
        <v>50</v>
      </c>
      <c r="I536" s="386">
        <v>56</v>
      </c>
      <c r="J536" s="386">
        <v>51.000000000000007</v>
      </c>
      <c r="K536" s="386">
        <v>56</v>
      </c>
      <c r="L536" s="386">
        <v>56</v>
      </c>
      <c r="M536" s="386">
        <v>52.000000000000007</v>
      </c>
      <c r="N536" s="386">
        <v>62</v>
      </c>
      <c r="O536" s="386">
        <v>53.000000000000007</v>
      </c>
      <c r="P536" s="386">
        <v>50</v>
      </c>
      <c r="Q536" s="386">
        <v>53.000000000000007</v>
      </c>
      <c r="R536" s="386">
        <v>51.000000000000007</v>
      </c>
      <c r="S536" s="386">
        <v>52.000000000000007</v>
      </c>
      <c r="T536" s="386">
        <v>53.000000000000007</v>
      </c>
      <c r="U536" s="386">
        <v>53.000000000000007</v>
      </c>
      <c r="V536" s="386">
        <v>51.000000000000007</v>
      </c>
      <c r="W536" s="386">
        <v>47</v>
      </c>
      <c r="X536" s="386">
        <v>54</v>
      </c>
      <c r="Y536" s="386">
        <v>51.000000000000007</v>
      </c>
    </row>
    <row r="537" spans="1:25" ht="12.75" customHeight="1" x14ac:dyDescent="0.2">
      <c r="A537" s="386">
        <v>2016</v>
      </c>
      <c r="B537" s="391">
        <v>42536</v>
      </c>
      <c r="C537" s="386">
        <v>47</v>
      </c>
      <c r="D537" s="386">
        <v>53.000000000000007</v>
      </c>
      <c r="E537" s="386">
        <v>58</v>
      </c>
      <c r="F537" s="386">
        <v>58</v>
      </c>
      <c r="G537" s="386">
        <v>55</v>
      </c>
      <c r="H537" s="386">
        <v>48</v>
      </c>
      <c r="I537" s="386">
        <v>52.000000000000007</v>
      </c>
      <c r="J537" s="386">
        <v>57</v>
      </c>
      <c r="K537" s="386">
        <v>56</v>
      </c>
      <c r="L537" s="386">
        <v>63</v>
      </c>
      <c r="M537" s="386">
        <v>59.000000000000007</v>
      </c>
      <c r="N537" s="386">
        <v>60</v>
      </c>
      <c r="O537" s="386">
        <v>59.000000000000007</v>
      </c>
      <c r="P537" s="386">
        <v>71.000000000000014</v>
      </c>
      <c r="Q537" s="386">
        <v>71.000000000000014</v>
      </c>
      <c r="R537" s="386">
        <v>68</v>
      </c>
      <c r="S537" s="386">
        <v>75</v>
      </c>
      <c r="T537" s="386">
        <v>57</v>
      </c>
      <c r="U537" s="386" t="s">
        <v>78</v>
      </c>
      <c r="V537" s="386">
        <v>61.000000000000007</v>
      </c>
      <c r="W537" s="386">
        <v>59.000000000000007</v>
      </c>
      <c r="X537" s="386">
        <v>70</v>
      </c>
      <c r="Y537" s="386">
        <v>65</v>
      </c>
    </row>
    <row r="538" spans="1:25" ht="12.75" customHeight="1" x14ac:dyDescent="0.2">
      <c r="A538" s="386">
        <v>2016</v>
      </c>
      <c r="B538" s="391">
        <v>42537</v>
      </c>
      <c r="C538" s="386">
        <v>47</v>
      </c>
      <c r="D538" s="386">
        <v>35</v>
      </c>
      <c r="E538" s="386">
        <v>34</v>
      </c>
      <c r="F538" s="386">
        <v>30</v>
      </c>
      <c r="G538" s="386">
        <v>33</v>
      </c>
      <c r="H538" s="386">
        <v>39</v>
      </c>
      <c r="I538" s="386">
        <v>50</v>
      </c>
      <c r="J538" s="386">
        <v>33</v>
      </c>
      <c r="K538" s="386">
        <v>45.000000000000007</v>
      </c>
      <c r="L538" s="386">
        <v>34</v>
      </c>
      <c r="M538" s="386">
        <v>37.000000000000007</v>
      </c>
      <c r="N538" s="386">
        <v>43</v>
      </c>
      <c r="O538" s="386">
        <v>30</v>
      </c>
      <c r="P538" s="386">
        <v>43</v>
      </c>
      <c r="Q538" s="386">
        <v>44.000000000000007</v>
      </c>
      <c r="R538" s="386">
        <v>48</v>
      </c>
      <c r="S538" s="386">
        <v>47</v>
      </c>
      <c r="T538" s="386">
        <v>36.000000000000007</v>
      </c>
      <c r="U538" s="386">
        <v>37.000000000000007</v>
      </c>
      <c r="V538" s="386">
        <v>32</v>
      </c>
      <c r="W538" s="386">
        <v>37.000000000000007</v>
      </c>
      <c r="X538" s="386">
        <v>47</v>
      </c>
      <c r="Y538" s="386">
        <v>32</v>
      </c>
    </row>
    <row r="539" spans="1:25" ht="12.75" customHeight="1" x14ac:dyDescent="0.2">
      <c r="A539" s="386">
        <v>2016</v>
      </c>
      <c r="B539" s="391">
        <v>42538</v>
      </c>
      <c r="C539" s="386">
        <v>48</v>
      </c>
      <c r="D539" s="386">
        <v>55</v>
      </c>
      <c r="E539" s="386">
        <v>59.000000000000007</v>
      </c>
      <c r="F539" s="386">
        <v>60</v>
      </c>
      <c r="G539" s="386">
        <v>61.000000000000007</v>
      </c>
      <c r="H539" s="386">
        <v>44.000000000000007</v>
      </c>
      <c r="I539" s="386">
        <v>52.000000000000007</v>
      </c>
      <c r="J539" s="386">
        <v>66</v>
      </c>
      <c r="K539" s="386">
        <v>49</v>
      </c>
      <c r="L539" s="386">
        <v>70</v>
      </c>
      <c r="M539" s="386">
        <v>49</v>
      </c>
      <c r="N539" s="386">
        <v>53.000000000000007</v>
      </c>
      <c r="O539" s="386">
        <v>63</v>
      </c>
      <c r="P539" s="386">
        <v>58</v>
      </c>
      <c r="Q539" s="386">
        <v>59.000000000000007</v>
      </c>
      <c r="R539" s="386">
        <v>64</v>
      </c>
      <c r="S539" s="386">
        <v>66</v>
      </c>
      <c r="T539" s="386">
        <v>60</v>
      </c>
      <c r="U539" s="386">
        <v>66</v>
      </c>
      <c r="V539" s="386">
        <v>59.000000000000007</v>
      </c>
      <c r="W539" s="386">
        <v>63</v>
      </c>
      <c r="X539" s="386">
        <v>70</v>
      </c>
      <c r="Y539" s="386">
        <v>61.000000000000007</v>
      </c>
    </row>
    <row r="540" spans="1:25" ht="12.75" customHeight="1" x14ac:dyDescent="0.2">
      <c r="A540" s="386">
        <v>2016</v>
      </c>
      <c r="B540" s="391">
        <v>42539</v>
      </c>
      <c r="C540" s="386">
        <v>51.000000000000007</v>
      </c>
      <c r="D540" s="386">
        <v>54</v>
      </c>
      <c r="E540" s="386">
        <v>50</v>
      </c>
      <c r="F540" s="386">
        <v>52.000000000000007</v>
      </c>
      <c r="G540" s="386">
        <v>52.000000000000007</v>
      </c>
      <c r="H540" s="386">
        <v>46</v>
      </c>
      <c r="I540" s="386">
        <v>41</v>
      </c>
      <c r="J540" s="386">
        <v>58</v>
      </c>
      <c r="K540" s="386">
        <v>38</v>
      </c>
      <c r="L540" s="386">
        <v>64</v>
      </c>
      <c r="M540" s="386">
        <v>50</v>
      </c>
      <c r="N540" s="386">
        <v>50</v>
      </c>
      <c r="O540" s="386">
        <v>59.000000000000007</v>
      </c>
      <c r="P540" s="386">
        <v>55</v>
      </c>
      <c r="Q540" s="386">
        <v>53.000000000000007</v>
      </c>
      <c r="R540" s="386">
        <v>56</v>
      </c>
      <c r="S540" s="386">
        <v>67</v>
      </c>
      <c r="T540" s="386">
        <v>55</v>
      </c>
      <c r="U540" s="386">
        <v>55</v>
      </c>
      <c r="V540" s="386">
        <v>54</v>
      </c>
      <c r="W540" s="386">
        <v>59.000000000000007</v>
      </c>
      <c r="X540" s="386">
        <v>69</v>
      </c>
      <c r="Y540" s="386">
        <v>63</v>
      </c>
    </row>
    <row r="541" spans="1:25" ht="12.75" customHeight="1" x14ac:dyDescent="0.2">
      <c r="A541" s="386">
        <v>2016</v>
      </c>
      <c r="B541" s="391">
        <v>42540</v>
      </c>
      <c r="C541" s="386">
        <v>59.000000000000007</v>
      </c>
      <c r="D541" s="386">
        <v>57</v>
      </c>
      <c r="E541" s="386">
        <v>58</v>
      </c>
      <c r="F541" s="386">
        <v>59.000000000000007</v>
      </c>
      <c r="G541" s="386">
        <v>57</v>
      </c>
      <c r="H541" s="386">
        <v>55</v>
      </c>
      <c r="I541" s="386">
        <v>63</v>
      </c>
      <c r="J541" s="386">
        <v>58</v>
      </c>
      <c r="K541" s="386">
        <v>56</v>
      </c>
      <c r="L541" s="386">
        <v>61.000000000000007</v>
      </c>
      <c r="M541" s="386">
        <v>61.000000000000007</v>
      </c>
      <c r="N541" s="386">
        <v>68</v>
      </c>
      <c r="O541" s="386">
        <v>60</v>
      </c>
      <c r="P541" s="386">
        <v>59.000000000000007</v>
      </c>
      <c r="Q541" s="386">
        <v>64</v>
      </c>
      <c r="R541" s="386">
        <v>60</v>
      </c>
      <c r="S541" s="386">
        <v>58</v>
      </c>
      <c r="T541" s="386">
        <v>57</v>
      </c>
      <c r="U541" s="386">
        <v>58</v>
      </c>
      <c r="V541" s="386">
        <v>59.000000000000007</v>
      </c>
      <c r="W541" s="386">
        <v>54</v>
      </c>
      <c r="X541" s="386">
        <v>61.000000000000007</v>
      </c>
      <c r="Y541" s="386">
        <v>58</v>
      </c>
    </row>
    <row r="542" spans="1:25" ht="12.75" customHeight="1" x14ac:dyDescent="0.2">
      <c r="A542" s="386">
        <v>2016</v>
      </c>
      <c r="B542" s="391">
        <v>42541</v>
      </c>
      <c r="C542" s="386">
        <v>63</v>
      </c>
      <c r="D542" s="386">
        <v>69</v>
      </c>
      <c r="E542" s="386">
        <v>73.000000000000014</v>
      </c>
      <c r="F542" s="386">
        <v>72.000000000000014</v>
      </c>
      <c r="G542" s="386">
        <v>69</v>
      </c>
      <c r="H542" s="386">
        <v>58</v>
      </c>
      <c r="I542" s="386">
        <v>69</v>
      </c>
      <c r="J542" s="386">
        <v>80</v>
      </c>
      <c r="K542" s="386">
        <v>67</v>
      </c>
      <c r="L542" s="386">
        <v>75</v>
      </c>
      <c r="M542" s="386">
        <v>69</v>
      </c>
      <c r="N542" s="386">
        <v>68</v>
      </c>
      <c r="O542" s="386">
        <v>77</v>
      </c>
      <c r="P542" s="386">
        <v>70</v>
      </c>
      <c r="Q542" s="386">
        <v>68</v>
      </c>
      <c r="R542" s="386">
        <v>72.000000000000014</v>
      </c>
      <c r="S542" s="386">
        <v>74.000000000000014</v>
      </c>
      <c r="T542" s="386">
        <v>75</v>
      </c>
      <c r="U542" s="386">
        <v>71.000000000000014</v>
      </c>
      <c r="V542" s="386">
        <v>73.000000000000014</v>
      </c>
      <c r="W542" s="386">
        <v>64</v>
      </c>
      <c r="X542" s="386">
        <v>73.000000000000014</v>
      </c>
      <c r="Y542" s="386">
        <v>71.000000000000014</v>
      </c>
    </row>
    <row r="543" spans="1:25" ht="12.75" customHeight="1" x14ac:dyDescent="0.2">
      <c r="A543" s="386">
        <v>2016</v>
      </c>
      <c r="B543" s="391">
        <v>42542</v>
      </c>
      <c r="C543" s="386">
        <v>57</v>
      </c>
      <c r="D543" s="386">
        <v>46</v>
      </c>
      <c r="E543" s="386">
        <v>45.000000000000007</v>
      </c>
      <c r="F543" s="386">
        <v>54</v>
      </c>
      <c r="G543" s="386">
        <v>51.000000000000007</v>
      </c>
      <c r="H543" s="386">
        <v>49</v>
      </c>
      <c r="I543" s="386">
        <v>56</v>
      </c>
      <c r="J543" s="386">
        <v>48</v>
      </c>
      <c r="K543" s="386">
        <v>53.000000000000007</v>
      </c>
      <c r="L543" s="386">
        <v>61.000000000000007</v>
      </c>
      <c r="M543" s="386">
        <v>60</v>
      </c>
      <c r="N543" s="386">
        <v>46</v>
      </c>
      <c r="O543" s="386">
        <v>60</v>
      </c>
      <c r="P543" s="386">
        <v>59.000000000000007</v>
      </c>
      <c r="Q543" s="386">
        <v>65</v>
      </c>
      <c r="R543" s="386">
        <v>60</v>
      </c>
      <c r="S543" s="386">
        <v>64</v>
      </c>
      <c r="T543" s="386">
        <v>51.000000000000007</v>
      </c>
      <c r="U543" s="386">
        <v>54</v>
      </c>
      <c r="V543" s="386">
        <v>61.000000000000007</v>
      </c>
      <c r="W543" s="386">
        <v>54</v>
      </c>
      <c r="X543" s="386">
        <v>64</v>
      </c>
      <c r="Y543" s="386">
        <v>58</v>
      </c>
    </row>
    <row r="544" spans="1:25" ht="12.75" customHeight="1" x14ac:dyDescent="0.2">
      <c r="A544" s="386">
        <v>2016</v>
      </c>
      <c r="B544" s="391">
        <v>42543</v>
      </c>
      <c r="C544" s="386">
        <v>62</v>
      </c>
      <c r="D544" s="386">
        <v>58</v>
      </c>
      <c r="E544" s="386">
        <v>58</v>
      </c>
      <c r="F544" s="386">
        <v>59.000000000000007</v>
      </c>
      <c r="G544" s="386">
        <v>56</v>
      </c>
      <c r="H544" s="386">
        <v>59.000000000000007</v>
      </c>
      <c r="I544" s="386">
        <v>65</v>
      </c>
      <c r="J544" s="386">
        <v>58</v>
      </c>
      <c r="K544" s="386">
        <v>62</v>
      </c>
      <c r="L544" s="386">
        <v>56</v>
      </c>
      <c r="M544" s="386">
        <v>59.000000000000007</v>
      </c>
      <c r="N544" s="386">
        <v>59.000000000000007</v>
      </c>
      <c r="O544" s="386">
        <v>58</v>
      </c>
      <c r="P544" s="386">
        <v>55</v>
      </c>
      <c r="Q544" s="386">
        <v>59.000000000000007</v>
      </c>
      <c r="R544" s="386">
        <v>55</v>
      </c>
      <c r="S544" s="386">
        <v>53.000000000000007</v>
      </c>
      <c r="T544" s="386">
        <v>58</v>
      </c>
      <c r="U544" s="386">
        <v>57</v>
      </c>
      <c r="V544" s="386">
        <v>56</v>
      </c>
      <c r="W544" s="386">
        <v>52.000000000000007</v>
      </c>
      <c r="X544" s="386">
        <v>57</v>
      </c>
      <c r="Y544" s="386">
        <v>55</v>
      </c>
    </row>
    <row r="545" spans="1:25" ht="12.75" customHeight="1" x14ac:dyDescent="0.2">
      <c r="A545" s="386">
        <v>2016</v>
      </c>
      <c r="B545" s="391">
        <v>42544</v>
      </c>
      <c r="C545" s="386">
        <v>49</v>
      </c>
      <c r="D545" s="386">
        <v>57</v>
      </c>
      <c r="E545" s="386">
        <v>53.000000000000007</v>
      </c>
      <c r="F545" s="386">
        <v>57</v>
      </c>
      <c r="G545" s="386">
        <v>56</v>
      </c>
      <c r="H545" s="386">
        <v>46</v>
      </c>
      <c r="I545" s="386">
        <v>46</v>
      </c>
      <c r="J545" s="386">
        <v>59.000000000000007</v>
      </c>
      <c r="K545" s="386">
        <v>47</v>
      </c>
      <c r="L545" s="386">
        <v>61.000000000000007</v>
      </c>
      <c r="M545" s="386">
        <v>54</v>
      </c>
      <c r="N545" s="386">
        <v>47</v>
      </c>
      <c r="O545" s="386">
        <v>62</v>
      </c>
      <c r="P545" s="386">
        <v>52.000000000000007</v>
      </c>
      <c r="Q545" s="386">
        <v>62</v>
      </c>
      <c r="R545" s="386">
        <v>59.000000000000007</v>
      </c>
      <c r="S545" s="386" t="s">
        <v>78</v>
      </c>
      <c r="T545" s="386" t="s">
        <v>78</v>
      </c>
      <c r="U545" s="386">
        <v>59.000000000000007</v>
      </c>
      <c r="V545" s="386">
        <v>58</v>
      </c>
      <c r="W545" s="386">
        <v>54</v>
      </c>
      <c r="X545" s="386">
        <v>63</v>
      </c>
      <c r="Y545" s="386">
        <v>56</v>
      </c>
    </row>
    <row r="546" spans="1:25" ht="12.75" customHeight="1" x14ac:dyDescent="0.2">
      <c r="A546" s="386">
        <v>2016</v>
      </c>
      <c r="B546" s="391">
        <v>42545</v>
      </c>
      <c r="C546" s="386">
        <v>51.000000000000007</v>
      </c>
      <c r="D546" s="386">
        <v>47</v>
      </c>
      <c r="E546" s="386">
        <v>52.000000000000007</v>
      </c>
      <c r="F546" s="386">
        <v>45.000000000000007</v>
      </c>
      <c r="G546" s="386">
        <v>51.000000000000007</v>
      </c>
      <c r="H546" s="386">
        <v>47</v>
      </c>
      <c r="I546" s="386">
        <v>54</v>
      </c>
      <c r="J546" s="386">
        <v>50</v>
      </c>
      <c r="K546" s="386">
        <v>51.000000000000007</v>
      </c>
      <c r="L546" s="386">
        <v>56</v>
      </c>
      <c r="M546" s="386">
        <v>48</v>
      </c>
      <c r="N546" s="386">
        <v>45.000000000000007</v>
      </c>
      <c r="O546" s="386">
        <v>51.000000000000007</v>
      </c>
      <c r="P546" s="386">
        <v>68</v>
      </c>
      <c r="Q546" s="386">
        <v>60</v>
      </c>
      <c r="R546" s="386">
        <v>74.000000000000014</v>
      </c>
      <c r="S546" s="386" t="s">
        <v>78</v>
      </c>
      <c r="T546" s="386">
        <v>57</v>
      </c>
      <c r="U546" s="386">
        <v>55</v>
      </c>
      <c r="V546" s="386">
        <v>65</v>
      </c>
      <c r="W546" s="386">
        <v>56</v>
      </c>
      <c r="X546" s="386">
        <v>68</v>
      </c>
      <c r="Y546" s="386">
        <v>53.000000000000007</v>
      </c>
    </row>
    <row r="547" spans="1:25" ht="12.75" customHeight="1" x14ac:dyDescent="0.2">
      <c r="A547" s="386">
        <v>2016</v>
      </c>
      <c r="B547" s="391">
        <v>42546</v>
      </c>
      <c r="C547" s="386">
        <v>56</v>
      </c>
      <c r="D547" s="386">
        <v>56</v>
      </c>
      <c r="E547" s="386">
        <v>65</v>
      </c>
      <c r="F547" s="386">
        <v>60</v>
      </c>
      <c r="G547" s="386">
        <v>62</v>
      </c>
      <c r="H547" s="386">
        <v>55</v>
      </c>
      <c r="I547" s="386">
        <v>60</v>
      </c>
      <c r="J547" s="386">
        <v>70</v>
      </c>
      <c r="K547" s="386">
        <v>57</v>
      </c>
      <c r="L547" s="386">
        <v>58</v>
      </c>
      <c r="M547" s="386">
        <v>50</v>
      </c>
      <c r="N547" s="386">
        <v>48</v>
      </c>
      <c r="O547" s="386">
        <v>55</v>
      </c>
      <c r="P547" s="386">
        <v>58</v>
      </c>
      <c r="Q547" s="386" t="s">
        <v>78</v>
      </c>
      <c r="R547" s="386">
        <v>61.000000000000007</v>
      </c>
      <c r="S547" s="386" t="s">
        <v>78</v>
      </c>
      <c r="T547" s="386">
        <v>72.000000000000014</v>
      </c>
      <c r="U547" s="386">
        <v>63</v>
      </c>
      <c r="V547" s="386">
        <v>64</v>
      </c>
      <c r="W547" s="386">
        <v>54</v>
      </c>
      <c r="X547" s="386">
        <v>62</v>
      </c>
      <c r="Y547" s="386">
        <v>56</v>
      </c>
    </row>
    <row r="548" spans="1:25" ht="12.75" customHeight="1" x14ac:dyDescent="0.2">
      <c r="A548" s="386">
        <v>2016</v>
      </c>
      <c r="B548" s="391">
        <v>42547</v>
      </c>
      <c r="C548" s="386">
        <v>53.000000000000007</v>
      </c>
      <c r="D548" s="386">
        <v>52.000000000000007</v>
      </c>
      <c r="E548" s="386">
        <v>61.000000000000007</v>
      </c>
      <c r="F548" s="386">
        <v>56</v>
      </c>
      <c r="G548" s="386">
        <v>61.000000000000007</v>
      </c>
      <c r="H548" s="386">
        <v>53.000000000000007</v>
      </c>
      <c r="I548" s="386">
        <v>57</v>
      </c>
      <c r="J548" s="386">
        <v>56</v>
      </c>
      <c r="K548" s="386">
        <v>44.000000000000007</v>
      </c>
      <c r="L548" s="386">
        <v>68</v>
      </c>
      <c r="M548" s="386">
        <v>52.000000000000007</v>
      </c>
      <c r="N548" s="386">
        <v>47</v>
      </c>
      <c r="O548" s="386">
        <v>60</v>
      </c>
      <c r="P548" s="386">
        <v>67</v>
      </c>
      <c r="Q548" s="386" t="s">
        <v>78</v>
      </c>
      <c r="R548" s="386">
        <v>74.000000000000014</v>
      </c>
      <c r="S548" s="386" t="s">
        <v>78</v>
      </c>
      <c r="T548" s="386">
        <v>57</v>
      </c>
      <c r="U548" s="386">
        <v>61.000000000000007</v>
      </c>
      <c r="V548" s="386">
        <v>67</v>
      </c>
      <c r="W548" s="386">
        <v>64</v>
      </c>
      <c r="X548" s="386">
        <v>76</v>
      </c>
      <c r="Y548" s="386">
        <v>68</v>
      </c>
    </row>
    <row r="549" spans="1:25" ht="12.75" customHeight="1" x14ac:dyDescent="0.2">
      <c r="A549" s="386">
        <v>2016</v>
      </c>
      <c r="B549" s="391">
        <v>42548</v>
      </c>
      <c r="C549" s="386">
        <v>49</v>
      </c>
      <c r="D549" s="386">
        <v>46</v>
      </c>
      <c r="E549" s="386">
        <v>49</v>
      </c>
      <c r="F549" s="386">
        <v>45.000000000000007</v>
      </c>
      <c r="G549" s="386">
        <v>50</v>
      </c>
      <c r="H549" s="386">
        <v>46</v>
      </c>
      <c r="I549" s="386">
        <v>44.000000000000007</v>
      </c>
      <c r="J549" s="386">
        <v>46</v>
      </c>
      <c r="K549" s="386">
        <v>43</v>
      </c>
      <c r="L549" s="386">
        <v>51.000000000000007</v>
      </c>
      <c r="M549" s="386">
        <v>48</v>
      </c>
      <c r="N549" s="386">
        <v>45.000000000000007</v>
      </c>
      <c r="O549" s="386">
        <v>48</v>
      </c>
      <c r="P549" s="386">
        <v>55</v>
      </c>
      <c r="Q549" s="386">
        <v>45.000000000000007</v>
      </c>
      <c r="R549" s="386">
        <v>62</v>
      </c>
      <c r="S549" s="386">
        <v>53.000000000000007</v>
      </c>
      <c r="T549" s="386">
        <v>47</v>
      </c>
      <c r="U549" s="386">
        <v>50</v>
      </c>
      <c r="V549" s="386">
        <v>56</v>
      </c>
      <c r="W549" s="386">
        <v>48</v>
      </c>
      <c r="X549" s="386">
        <v>58</v>
      </c>
      <c r="Y549" s="386">
        <v>52.000000000000007</v>
      </c>
    </row>
    <row r="550" spans="1:25" ht="12.75" customHeight="1" x14ac:dyDescent="0.2">
      <c r="A550" s="386">
        <v>2016</v>
      </c>
      <c r="B550" s="391">
        <v>42549</v>
      </c>
      <c r="C550" s="386">
        <v>44.000000000000007</v>
      </c>
      <c r="D550" s="386">
        <v>37.000000000000007</v>
      </c>
      <c r="E550" s="386">
        <v>39</v>
      </c>
      <c r="F550" s="386">
        <v>38</v>
      </c>
      <c r="G550" s="386">
        <v>43</v>
      </c>
      <c r="H550" s="386">
        <v>42</v>
      </c>
      <c r="I550" s="386">
        <v>42</v>
      </c>
      <c r="J550" s="386">
        <v>42</v>
      </c>
      <c r="K550" s="386">
        <v>39</v>
      </c>
      <c r="L550" s="386">
        <v>43</v>
      </c>
      <c r="M550" s="386">
        <v>38</v>
      </c>
      <c r="N550" s="386">
        <v>43</v>
      </c>
      <c r="O550" s="386">
        <v>42</v>
      </c>
      <c r="P550" s="386">
        <v>35</v>
      </c>
      <c r="Q550" s="386" t="s">
        <v>78</v>
      </c>
      <c r="R550" s="386">
        <v>43</v>
      </c>
      <c r="S550" s="386">
        <v>39</v>
      </c>
      <c r="T550" s="386">
        <v>40</v>
      </c>
      <c r="U550" s="386">
        <v>41</v>
      </c>
      <c r="V550" s="386">
        <v>47</v>
      </c>
      <c r="W550" s="386">
        <v>40</v>
      </c>
      <c r="X550" s="386">
        <v>49</v>
      </c>
      <c r="Y550" s="386">
        <v>44.000000000000007</v>
      </c>
    </row>
    <row r="551" spans="1:25" ht="12.75" customHeight="1" x14ac:dyDescent="0.2">
      <c r="A551" s="386">
        <v>2016</v>
      </c>
      <c r="B551" s="391">
        <v>42550</v>
      </c>
      <c r="C551" s="386">
        <v>53.000000000000007</v>
      </c>
      <c r="D551" s="386">
        <v>48</v>
      </c>
      <c r="E551" s="386">
        <v>47</v>
      </c>
      <c r="F551" s="386">
        <v>49</v>
      </c>
      <c r="G551" s="386">
        <v>46</v>
      </c>
      <c r="H551" s="386">
        <v>56</v>
      </c>
      <c r="I551" s="386">
        <v>64</v>
      </c>
      <c r="J551" s="386">
        <v>48</v>
      </c>
      <c r="K551" s="386">
        <v>51.000000000000007</v>
      </c>
      <c r="L551" s="386">
        <v>52.000000000000007</v>
      </c>
      <c r="M551" s="386">
        <v>58</v>
      </c>
      <c r="N551" s="386">
        <v>56</v>
      </c>
      <c r="O551" s="386">
        <v>51.000000000000007</v>
      </c>
      <c r="P551" s="386">
        <v>50</v>
      </c>
      <c r="Q551" s="386">
        <v>55</v>
      </c>
      <c r="R551" s="386">
        <v>50</v>
      </c>
      <c r="S551" s="386">
        <v>49</v>
      </c>
      <c r="T551" s="386">
        <v>46</v>
      </c>
      <c r="U551" s="386">
        <v>48</v>
      </c>
      <c r="V551" s="386" t="s">
        <v>78</v>
      </c>
      <c r="W551" s="386">
        <v>46</v>
      </c>
      <c r="X551" s="386">
        <v>52.000000000000007</v>
      </c>
      <c r="Y551" s="386">
        <v>49</v>
      </c>
    </row>
    <row r="552" spans="1:25" ht="12.75" customHeight="1" x14ac:dyDescent="0.2">
      <c r="A552" s="386">
        <v>2016</v>
      </c>
      <c r="B552" s="391">
        <v>42551</v>
      </c>
      <c r="C552" s="386">
        <v>49</v>
      </c>
      <c r="D552" s="386">
        <v>54</v>
      </c>
      <c r="E552" s="386">
        <v>57</v>
      </c>
      <c r="F552" s="386">
        <v>56</v>
      </c>
      <c r="G552" s="386">
        <v>59.000000000000007</v>
      </c>
      <c r="H552" s="386">
        <v>49</v>
      </c>
      <c r="I552" s="386">
        <v>52.000000000000007</v>
      </c>
      <c r="J552" s="386">
        <v>59.000000000000007</v>
      </c>
      <c r="K552" s="386">
        <v>50</v>
      </c>
      <c r="L552" s="386">
        <v>62</v>
      </c>
      <c r="M552" s="386">
        <v>55</v>
      </c>
      <c r="N552" s="386">
        <v>54</v>
      </c>
      <c r="O552" s="386">
        <v>57</v>
      </c>
      <c r="P552" s="386">
        <v>57</v>
      </c>
      <c r="Q552" s="386">
        <v>53.000000000000007</v>
      </c>
      <c r="R552" s="386">
        <v>58</v>
      </c>
      <c r="S552" s="386">
        <v>59.000000000000007</v>
      </c>
      <c r="T552" s="386">
        <v>59.000000000000007</v>
      </c>
      <c r="U552" s="386">
        <v>58</v>
      </c>
      <c r="V552" s="386" t="s">
        <v>78</v>
      </c>
      <c r="W552" s="386">
        <v>56</v>
      </c>
      <c r="X552" s="386">
        <v>64</v>
      </c>
      <c r="Y552" s="386">
        <v>62</v>
      </c>
    </row>
    <row r="553" spans="1:25" ht="12.75" customHeight="1" x14ac:dyDescent="0.2">
      <c r="A553" s="386">
        <v>2016</v>
      </c>
      <c r="B553" s="391">
        <v>42552</v>
      </c>
      <c r="C553" s="386">
        <v>48</v>
      </c>
      <c r="D553" s="386">
        <v>49</v>
      </c>
      <c r="E553" s="386">
        <v>49</v>
      </c>
      <c r="F553" s="386">
        <v>46</v>
      </c>
      <c r="G553" s="386">
        <v>50</v>
      </c>
      <c r="H553" s="386">
        <v>43</v>
      </c>
      <c r="I553" s="386">
        <v>45.000000000000007</v>
      </c>
      <c r="J553" s="386">
        <v>52.000000000000007</v>
      </c>
      <c r="K553" s="386">
        <v>43</v>
      </c>
      <c r="L553" s="386">
        <v>46</v>
      </c>
      <c r="M553" s="386">
        <v>48</v>
      </c>
      <c r="N553" s="386">
        <v>46</v>
      </c>
      <c r="O553" s="386">
        <v>47</v>
      </c>
      <c r="P553" s="386">
        <v>45.000000000000007</v>
      </c>
      <c r="Q553" s="386">
        <v>42</v>
      </c>
      <c r="R553" s="386">
        <v>52.000000000000007</v>
      </c>
      <c r="S553" s="386">
        <v>45.000000000000007</v>
      </c>
      <c r="T553" s="386">
        <v>51.000000000000007</v>
      </c>
      <c r="U553" s="386">
        <v>48</v>
      </c>
      <c r="V553" s="386" t="s">
        <v>78</v>
      </c>
      <c r="W553" s="386">
        <v>42</v>
      </c>
      <c r="X553" s="386">
        <v>51.000000000000007</v>
      </c>
      <c r="Y553" s="386">
        <v>47</v>
      </c>
    </row>
    <row r="554" spans="1:25" ht="12.75" customHeight="1" x14ac:dyDescent="0.2">
      <c r="A554" s="386">
        <v>2016</v>
      </c>
      <c r="B554" s="391">
        <v>42553</v>
      </c>
      <c r="C554" s="386">
        <v>42</v>
      </c>
      <c r="D554" s="386">
        <v>35</v>
      </c>
      <c r="E554" s="386">
        <v>36.000000000000007</v>
      </c>
      <c r="F554" s="386">
        <v>37.000000000000007</v>
      </c>
      <c r="G554" s="386">
        <v>35</v>
      </c>
      <c r="H554" s="386">
        <v>46</v>
      </c>
      <c r="I554" s="386">
        <v>46</v>
      </c>
      <c r="J554" s="386">
        <v>36.000000000000007</v>
      </c>
      <c r="K554" s="386">
        <v>45.000000000000007</v>
      </c>
      <c r="L554" s="386">
        <v>41</v>
      </c>
      <c r="M554" s="386">
        <v>41</v>
      </c>
      <c r="N554" s="386">
        <v>41</v>
      </c>
      <c r="O554" s="386">
        <v>38</v>
      </c>
      <c r="P554" s="386">
        <v>35</v>
      </c>
      <c r="Q554" s="386">
        <v>38</v>
      </c>
      <c r="R554" s="386">
        <v>35</v>
      </c>
      <c r="S554" s="386">
        <v>33</v>
      </c>
      <c r="T554" s="386">
        <v>35</v>
      </c>
      <c r="U554" s="386">
        <v>37.000000000000007</v>
      </c>
      <c r="V554" s="386" t="s">
        <v>78</v>
      </c>
      <c r="W554" s="386">
        <v>32</v>
      </c>
      <c r="X554" s="386">
        <v>35</v>
      </c>
      <c r="Y554" s="386">
        <v>36.000000000000007</v>
      </c>
    </row>
    <row r="555" spans="1:25" ht="12.75" customHeight="1" x14ac:dyDescent="0.2">
      <c r="A555" s="386">
        <v>2016</v>
      </c>
      <c r="B555" s="391">
        <v>42554</v>
      </c>
      <c r="C555" s="386">
        <v>37.000000000000007</v>
      </c>
      <c r="D555" s="386">
        <v>35</v>
      </c>
      <c r="E555" s="386">
        <v>37.000000000000007</v>
      </c>
      <c r="F555" s="386">
        <v>38</v>
      </c>
      <c r="G555" s="386">
        <v>40</v>
      </c>
      <c r="H555" s="386">
        <v>34</v>
      </c>
      <c r="I555" s="386">
        <v>37.000000000000007</v>
      </c>
      <c r="J555" s="386">
        <v>38</v>
      </c>
      <c r="K555" s="386">
        <v>39</v>
      </c>
      <c r="L555" s="386">
        <v>42</v>
      </c>
      <c r="M555" s="386">
        <v>37.000000000000007</v>
      </c>
      <c r="N555" s="386">
        <v>40</v>
      </c>
      <c r="O555" s="386">
        <v>39</v>
      </c>
      <c r="P555" s="386">
        <v>45.000000000000007</v>
      </c>
      <c r="Q555" s="386">
        <v>37.000000000000007</v>
      </c>
      <c r="R555" s="386">
        <v>47</v>
      </c>
      <c r="S555" s="386">
        <v>41</v>
      </c>
      <c r="T555" s="386">
        <v>39</v>
      </c>
      <c r="U555" s="386">
        <v>40</v>
      </c>
      <c r="V555" s="386" t="s">
        <v>78</v>
      </c>
      <c r="W555" s="386">
        <v>38</v>
      </c>
      <c r="X555" s="386">
        <v>46</v>
      </c>
      <c r="Y555" s="386">
        <v>43</v>
      </c>
    </row>
    <row r="556" spans="1:25" ht="12.75" customHeight="1" x14ac:dyDescent="0.2">
      <c r="A556" s="386">
        <v>2016</v>
      </c>
      <c r="B556" s="391">
        <v>42555</v>
      </c>
      <c r="C556" s="386">
        <v>38</v>
      </c>
      <c r="D556" s="386">
        <v>39</v>
      </c>
      <c r="E556" s="386">
        <v>41</v>
      </c>
      <c r="F556" s="386">
        <v>39</v>
      </c>
      <c r="G556" s="386">
        <v>45.000000000000007</v>
      </c>
      <c r="H556" s="386">
        <v>35</v>
      </c>
      <c r="I556" s="386">
        <v>45.000000000000007</v>
      </c>
      <c r="J556" s="386">
        <v>40</v>
      </c>
      <c r="K556" s="386">
        <v>45.000000000000007</v>
      </c>
      <c r="L556" s="386">
        <v>47</v>
      </c>
      <c r="M556" s="386">
        <v>43</v>
      </c>
      <c r="N556" s="386">
        <v>48</v>
      </c>
      <c r="O556" s="386">
        <v>45.000000000000007</v>
      </c>
      <c r="P556" s="386">
        <v>51.000000000000007</v>
      </c>
      <c r="Q556" s="386">
        <v>46</v>
      </c>
      <c r="R556" s="386">
        <v>53.000000000000007</v>
      </c>
      <c r="S556" s="386">
        <v>49</v>
      </c>
      <c r="T556" s="386">
        <v>42</v>
      </c>
      <c r="U556" s="386">
        <v>46</v>
      </c>
      <c r="V556" s="386" t="s">
        <v>78</v>
      </c>
      <c r="W556" s="386">
        <v>43</v>
      </c>
      <c r="X556" s="386">
        <v>52.000000000000007</v>
      </c>
      <c r="Y556" s="386">
        <v>48</v>
      </c>
    </row>
    <row r="557" spans="1:25" ht="12.75" customHeight="1" x14ac:dyDescent="0.2">
      <c r="A557" s="386">
        <v>2016</v>
      </c>
      <c r="B557" s="391">
        <v>42556</v>
      </c>
      <c r="C557" s="386">
        <v>50</v>
      </c>
      <c r="D557" s="386">
        <v>44.000000000000007</v>
      </c>
      <c r="E557" s="386">
        <v>47</v>
      </c>
      <c r="F557" s="386">
        <v>48</v>
      </c>
      <c r="G557" s="386">
        <v>48</v>
      </c>
      <c r="H557" s="386">
        <v>49</v>
      </c>
      <c r="I557" s="386">
        <v>51.000000000000007</v>
      </c>
      <c r="J557" s="386">
        <v>47</v>
      </c>
      <c r="K557" s="386">
        <v>42</v>
      </c>
      <c r="L557" s="386">
        <v>41</v>
      </c>
      <c r="M557" s="386">
        <v>41</v>
      </c>
      <c r="N557" s="386">
        <v>45.000000000000007</v>
      </c>
      <c r="O557" s="386">
        <v>42</v>
      </c>
      <c r="P557" s="386">
        <v>39</v>
      </c>
      <c r="Q557" s="386">
        <v>43</v>
      </c>
      <c r="R557" s="386">
        <v>44.000000000000007</v>
      </c>
      <c r="S557" s="386">
        <v>40</v>
      </c>
      <c r="T557" s="386">
        <v>47</v>
      </c>
      <c r="U557" s="386">
        <v>42</v>
      </c>
      <c r="V557" s="386" t="s">
        <v>78</v>
      </c>
      <c r="W557" s="386">
        <v>37.000000000000007</v>
      </c>
      <c r="X557" s="386">
        <v>42</v>
      </c>
      <c r="Y557" s="386">
        <v>40</v>
      </c>
    </row>
    <row r="558" spans="1:25" ht="12.75" customHeight="1" x14ac:dyDescent="0.2">
      <c r="A558" s="386">
        <v>2016</v>
      </c>
      <c r="B558" s="391">
        <v>42557</v>
      </c>
      <c r="C558" s="386">
        <v>59.000000000000007</v>
      </c>
      <c r="D558" s="386">
        <v>51.000000000000007</v>
      </c>
      <c r="E558" s="386">
        <v>54</v>
      </c>
      <c r="F558" s="386">
        <v>57</v>
      </c>
      <c r="G558" s="386">
        <v>52.000000000000007</v>
      </c>
      <c r="H558" s="386">
        <v>58</v>
      </c>
      <c r="I558" s="386">
        <v>53.000000000000007</v>
      </c>
      <c r="J558" s="386">
        <v>56</v>
      </c>
      <c r="K558" s="386">
        <v>57</v>
      </c>
      <c r="L558" s="386">
        <v>58</v>
      </c>
      <c r="M558" s="386">
        <v>60</v>
      </c>
      <c r="N558" s="386">
        <v>48</v>
      </c>
      <c r="O558" s="386">
        <v>65</v>
      </c>
      <c r="P558" s="386">
        <v>57</v>
      </c>
      <c r="Q558" s="386">
        <v>67</v>
      </c>
      <c r="R558" s="386">
        <v>57</v>
      </c>
      <c r="S558" s="386">
        <v>60</v>
      </c>
      <c r="T558" s="386">
        <v>55</v>
      </c>
      <c r="U558" s="386">
        <v>59.000000000000007</v>
      </c>
      <c r="V558" s="386" t="s">
        <v>78</v>
      </c>
      <c r="W558" s="386">
        <v>52.000000000000007</v>
      </c>
      <c r="X558" s="386">
        <v>63</v>
      </c>
      <c r="Y558" s="386">
        <v>59.000000000000007</v>
      </c>
    </row>
    <row r="559" spans="1:25" ht="12.75" customHeight="1" x14ac:dyDescent="0.2">
      <c r="A559" s="386">
        <v>2016</v>
      </c>
      <c r="B559" s="391">
        <v>42558</v>
      </c>
      <c r="C559" s="386">
        <v>62</v>
      </c>
      <c r="D559" s="386">
        <v>56</v>
      </c>
      <c r="E559" s="386">
        <v>59.000000000000007</v>
      </c>
      <c r="F559" s="386">
        <v>60</v>
      </c>
      <c r="G559" s="386">
        <v>59.000000000000007</v>
      </c>
      <c r="H559" s="386">
        <v>68</v>
      </c>
      <c r="I559" s="386">
        <v>61.000000000000007</v>
      </c>
      <c r="J559" s="386">
        <v>56</v>
      </c>
      <c r="K559" s="386">
        <v>51.000000000000007</v>
      </c>
      <c r="L559" s="386">
        <v>63</v>
      </c>
      <c r="M559" s="386">
        <v>53.000000000000007</v>
      </c>
      <c r="N559" s="386">
        <v>60</v>
      </c>
      <c r="O559" s="386">
        <v>61.000000000000007</v>
      </c>
      <c r="P559" s="386">
        <v>60</v>
      </c>
      <c r="Q559" s="386">
        <v>50</v>
      </c>
      <c r="R559" s="386">
        <v>62</v>
      </c>
      <c r="S559" s="386">
        <v>60</v>
      </c>
      <c r="T559" s="386">
        <v>57</v>
      </c>
      <c r="U559" s="386">
        <v>64</v>
      </c>
      <c r="V559" s="386" t="s">
        <v>78</v>
      </c>
      <c r="W559" s="386">
        <v>56</v>
      </c>
      <c r="X559" s="386">
        <v>63</v>
      </c>
      <c r="Y559" s="386">
        <v>62</v>
      </c>
    </row>
    <row r="560" spans="1:25" ht="12.75" customHeight="1" x14ac:dyDescent="0.2">
      <c r="A560" s="386">
        <v>2016</v>
      </c>
      <c r="B560" s="391">
        <v>42559</v>
      </c>
      <c r="C560" s="386">
        <v>59.000000000000007</v>
      </c>
      <c r="D560" s="386">
        <v>60</v>
      </c>
      <c r="E560" s="386">
        <v>58</v>
      </c>
      <c r="F560" s="386">
        <v>62</v>
      </c>
      <c r="G560" s="386">
        <v>61.000000000000007</v>
      </c>
      <c r="H560" s="386">
        <v>63</v>
      </c>
      <c r="I560" s="386">
        <v>77</v>
      </c>
      <c r="J560" s="386">
        <v>58</v>
      </c>
      <c r="K560" s="386">
        <v>68</v>
      </c>
      <c r="L560" s="386">
        <v>74.000000000000014</v>
      </c>
      <c r="M560" s="386">
        <v>62</v>
      </c>
      <c r="N560" s="386">
        <v>65</v>
      </c>
      <c r="O560" s="386">
        <v>76</v>
      </c>
      <c r="P560" s="386">
        <v>61.000000000000007</v>
      </c>
      <c r="Q560" s="386">
        <v>62</v>
      </c>
      <c r="R560" s="386">
        <v>63</v>
      </c>
      <c r="S560" s="386">
        <v>64</v>
      </c>
      <c r="T560" s="386">
        <v>56</v>
      </c>
      <c r="U560" s="386">
        <v>69</v>
      </c>
      <c r="V560" s="386" t="s">
        <v>78</v>
      </c>
      <c r="W560" s="386">
        <v>62</v>
      </c>
      <c r="X560" s="386">
        <v>69</v>
      </c>
      <c r="Y560" s="386">
        <v>66</v>
      </c>
    </row>
    <row r="561" spans="1:25" ht="12.75" customHeight="1" x14ac:dyDescent="0.2">
      <c r="A561" s="386">
        <v>2016</v>
      </c>
      <c r="B561" s="391">
        <v>42560</v>
      </c>
      <c r="C561" s="386">
        <v>53.000000000000007</v>
      </c>
      <c r="D561" s="386">
        <v>44.000000000000007</v>
      </c>
      <c r="E561" s="386">
        <v>32</v>
      </c>
      <c r="F561" s="386">
        <v>30</v>
      </c>
      <c r="G561" s="386">
        <v>42</v>
      </c>
      <c r="H561" s="386">
        <v>55</v>
      </c>
      <c r="I561" s="386">
        <v>55</v>
      </c>
      <c r="J561" s="386">
        <v>43</v>
      </c>
      <c r="K561" s="386">
        <v>34</v>
      </c>
      <c r="L561" s="386">
        <v>27</v>
      </c>
      <c r="M561" s="386">
        <v>29</v>
      </c>
      <c r="N561" s="386">
        <v>32</v>
      </c>
      <c r="O561" s="386">
        <v>26.000000000000004</v>
      </c>
      <c r="P561" s="386">
        <v>28</v>
      </c>
      <c r="Q561" s="386">
        <v>29</v>
      </c>
      <c r="R561" s="386">
        <v>32</v>
      </c>
      <c r="S561" s="386">
        <v>29</v>
      </c>
      <c r="T561" s="386">
        <v>42</v>
      </c>
      <c r="U561" s="386">
        <v>34</v>
      </c>
      <c r="V561" s="386" t="s">
        <v>78</v>
      </c>
      <c r="W561" s="386">
        <v>23</v>
      </c>
      <c r="X561" s="386">
        <v>31</v>
      </c>
      <c r="Y561" s="386">
        <v>27</v>
      </c>
    </row>
    <row r="562" spans="1:25" ht="12.75" customHeight="1" x14ac:dyDescent="0.2">
      <c r="A562" s="386">
        <v>2016</v>
      </c>
      <c r="B562" s="391">
        <v>42561</v>
      </c>
      <c r="C562" s="386">
        <v>44.000000000000007</v>
      </c>
      <c r="D562" s="386">
        <v>40</v>
      </c>
      <c r="E562" s="386">
        <v>38</v>
      </c>
      <c r="F562" s="386">
        <v>39</v>
      </c>
      <c r="G562" s="386">
        <v>40</v>
      </c>
      <c r="H562" s="386">
        <v>46</v>
      </c>
      <c r="I562" s="386">
        <v>46</v>
      </c>
      <c r="J562" s="386">
        <v>42</v>
      </c>
      <c r="K562" s="386">
        <v>42</v>
      </c>
      <c r="L562" s="386">
        <v>40</v>
      </c>
      <c r="M562" s="386">
        <v>41</v>
      </c>
      <c r="N562" s="386">
        <v>43</v>
      </c>
      <c r="O562" s="386">
        <v>38</v>
      </c>
      <c r="P562" s="386">
        <v>37.000000000000007</v>
      </c>
      <c r="Q562" s="386">
        <v>43</v>
      </c>
      <c r="R562" s="386">
        <v>36.000000000000007</v>
      </c>
      <c r="S562" s="386">
        <v>38</v>
      </c>
      <c r="T562" s="386">
        <v>40</v>
      </c>
      <c r="U562" s="386">
        <v>39</v>
      </c>
      <c r="V562" s="386" t="s">
        <v>78</v>
      </c>
      <c r="W562" s="386">
        <v>35</v>
      </c>
      <c r="X562" s="386">
        <v>39</v>
      </c>
      <c r="Y562" s="386">
        <v>39</v>
      </c>
    </row>
    <row r="563" spans="1:25" ht="12.75" customHeight="1" x14ac:dyDescent="0.2">
      <c r="A563" s="386">
        <v>2016</v>
      </c>
      <c r="B563" s="391">
        <v>42562</v>
      </c>
      <c r="C563" s="386">
        <v>43</v>
      </c>
      <c r="D563" s="386">
        <v>43</v>
      </c>
      <c r="E563" s="386">
        <v>46</v>
      </c>
      <c r="F563" s="386">
        <v>45.000000000000007</v>
      </c>
      <c r="G563" s="386">
        <v>47</v>
      </c>
      <c r="H563" s="386">
        <v>42</v>
      </c>
      <c r="I563" s="386">
        <v>50</v>
      </c>
      <c r="J563" s="386">
        <v>47</v>
      </c>
      <c r="K563" s="386">
        <v>34</v>
      </c>
      <c r="L563" s="386">
        <v>48</v>
      </c>
      <c r="M563" s="386">
        <v>44.000000000000007</v>
      </c>
      <c r="N563" s="386">
        <v>45.000000000000007</v>
      </c>
      <c r="O563" s="386">
        <v>47</v>
      </c>
      <c r="P563" s="386">
        <v>31</v>
      </c>
      <c r="Q563" s="386">
        <v>37.000000000000007</v>
      </c>
      <c r="R563" s="386">
        <v>36.000000000000007</v>
      </c>
      <c r="S563" s="386">
        <v>37.000000000000007</v>
      </c>
      <c r="T563" s="386">
        <v>50</v>
      </c>
      <c r="U563" s="386">
        <v>47</v>
      </c>
      <c r="V563" s="386" t="s">
        <v>78</v>
      </c>
      <c r="W563" s="386">
        <v>42</v>
      </c>
      <c r="X563" s="386">
        <v>44.000000000000007</v>
      </c>
      <c r="Y563" s="386">
        <v>44.000000000000007</v>
      </c>
    </row>
    <row r="564" spans="1:25" ht="12.75" customHeight="1" x14ac:dyDescent="0.2">
      <c r="A564" s="386">
        <v>2016</v>
      </c>
      <c r="B564" s="391">
        <v>42563</v>
      </c>
      <c r="C564" s="386">
        <v>52.000000000000007</v>
      </c>
      <c r="D564" s="386">
        <v>48</v>
      </c>
      <c r="E564" s="386">
        <v>53.000000000000007</v>
      </c>
      <c r="F564" s="386">
        <v>48</v>
      </c>
      <c r="G564" s="386">
        <v>53.000000000000007</v>
      </c>
      <c r="H564" s="386">
        <v>51.000000000000007</v>
      </c>
      <c r="I564" s="386">
        <v>54</v>
      </c>
      <c r="J564" s="386">
        <v>53.000000000000007</v>
      </c>
      <c r="K564" s="386">
        <v>47</v>
      </c>
      <c r="L564" s="386">
        <v>54</v>
      </c>
      <c r="M564" s="386">
        <v>45.000000000000007</v>
      </c>
      <c r="N564" s="386">
        <v>49</v>
      </c>
      <c r="O564" s="386">
        <v>52.000000000000007</v>
      </c>
      <c r="P564" s="386">
        <v>56</v>
      </c>
      <c r="Q564" s="386">
        <v>45.000000000000007</v>
      </c>
      <c r="R564" s="386">
        <v>65</v>
      </c>
      <c r="S564" s="386">
        <v>54</v>
      </c>
      <c r="T564" s="386">
        <v>54</v>
      </c>
      <c r="U564" s="386">
        <v>52.000000000000007</v>
      </c>
      <c r="V564" s="386">
        <v>57</v>
      </c>
      <c r="W564" s="386">
        <v>50</v>
      </c>
      <c r="X564" s="386">
        <v>62</v>
      </c>
      <c r="Y564" s="386">
        <v>57</v>
      </c>
    </row>
    <row r="565" spans="1:25" ht="12.75" customHeight="1" x14ac:dyDescent="0.2">
      <c r="A565" s="386">
        <v>2016</v>
      </c>
      <c r="B565" s="391">
        <v>42564</v>
      </c>
      <c r="C565" s="386">
        <v>37.000000000000007</v>
      </c>
      <c r="D565" s="386">
        <v>36.000000000000007</v>
      </c>
      <c r="E565" s="386">
        <v>33</v>
      </c>
      <c r="F565" s="386">
        <v>29</v>
      </c>
      <c r="G565" s="386">
        <v>36.000000000000007</v>
      </c>
      <c r="H565" s="386">
        <v>37.000000000000007</v>
      </c>
      <c r="I565" s="386">
        <v>44.000000000000007</v>
      </c>
      <c r="J565" s="386">
        <v>37.000000000000007</v>
      </c>
      <c r="K565" s="386">
        <v>39</v>
      </c>
      <c r="L565" s="386">
        <v>30</v>
      </c>
      <c r="M565" s="386">
        <v>35</v>
      </c>
      <c r="N565" s="386">
        <v>37.000000000000007</v>
      </c>
      <c r="O565" s="386">
        <v>33</v>
      </c>
      <c r="P565" s="386">
        <v>28</v>
      </c>
      <c r="Q565" s="386">
        <v>37.000000000000007</v>
      </c>
      <c r="R565" s="386">
        <v>33</v>
      </c>
      <c r="S565" s="386">
        <v>27</v>
      </c>
      <c r="T565" s="386">
        <v>36.000000000000007</v>
      </c>
      <c r="U565" s="386">
        <v>31</v>
      </c>
      <c r="V565" s="386">
        <v>20</v>
      </c>
      <c r="W565" s="386">
        <v>20</v>
      </c>
      <c r="X565" s="386">
        <v>32</v>
      </c>
      <c r="Y565" s="386">
        <v>28</v>
      </c>
    </row>
    <row r="566" spans="1:25" ht="12.75" customHeight="1" x14ac:dyDescent="0.2">
      <c r="A566" s="386">
        <v>2016</v>
      </c>
      <c r="B566" s="391">
        <v>42565</v>
      </c>
      <c r="C566" s="386">
        <v>45.000000000000007</v>
      </c>
      <c r="D566" s="386">
        <v>52.000000000000007</v>
      </c>
      <c r="E566" s="386">
        <v>60</v>
      </c>
      <c r="F566" s="386">
        <v>55</v>
      </c>
      <c r="G566" s="386">
        <v>55</v>
      </c>
      <c r="H566" s="386">
        <v>41</v>
      </c>
      <c r="I566" s="386">
        <v>47</v>
      </c>
      <c r="J566" s="386">
        <v>59.000000000000007</v>
      </c>
      <c r="K566" s="386">
        <v>47</v>
      </c>
      <c r="L566" s="386">
        <v>53.000000000000007</v>
      </c>
      <c r="M566" s="386">
        <v>47</v>
      </c>
      <c r="N566" s="386">
        <v>49</v>
      </c>
      <c r="O566" s="386">
        <v>53.000000000000007</v>
      </c>
      <c r="P566" s="386">
        <v>56</v>
      </c>
      <c r="Q566" s="386">
        <v>55</v>
      </c>
      <c r="R566" s="386">
        <v>57</v>
      </c>
      <c r="S566" s="386">
        <v>53.000000000000007</v>
      </c>
      <c r="T566" s="386">
        <v>50</v>
      </c>
      <c r="U566" s="386">
        <v>51.000000000000007</v>
      </c>
      <c r="V566" s="386">
        <v>51.000000000000007</v>
      </c>
      <c r="W566" s="386">
        <v>47</v>
      </c>
      <c r="X566" s="386">
        <v>56</v>
      </c>
      <c r="Y566" s="386">
        <v>53.000000000000007</v>
      </c>
    </row>
    <row r="567" spans="1:25" ht="12.75" customHeight="1" x14ac:dyDescent="0.2">
      <c r="A567" s="386">
        <v>2016</v>
      </c>
      <c r="B567" s="391">
        <v>42566</v>
      </c>
      <c r="C567" s="386">
        <v>62</v>
      </c>
      <c r="D567" s="386">
        <v>49</v>
      </c>
      <c r="E567" s="386">
        <v>55</v>
      </c>
      <c r="F567" s="386">
        <v>57</v>
      </c>
      <c r="G567" s="386">
        <v>55</v>
      </c>
      <c r="H567" s="386">
        <v>54</v>
      </c>
      <c r="I567" s="386">
        <v>56</v>
      </c>
      <c r="J567" s="386">
        <v>52.000000000000007</v>
      </c>
      <c r="K567" s="386">
        <v>53.000000000000007</v>
      </c>
      <c r="L567" s="386">
        <v>55</v>
      </c>
      <c r="M567" s="386">
        <v>54</v>
      </c>
      <c r="N567" s="386">
        <v>49</v>
      </c>
      <c r="O567" s="386">
        <v>59.000000000000007</v>
      </c>
      <c r="P567" s="386">
        <v>56</v>
      </c>
      <c r="Q567" s="386">
        <v>70</v>
      </c>
      <c r="R567" s="386">
        <v>56</v>
      </c>
      <c r="S567" s="386">
        <v>57</v>
      </c>
      <c r="T567" s="386">
        <v>52.000000000000007</v>
      </c>
      <c r="U567" s="386">
        <v>55</v>
      </c>
      <c r="V567" s="386">
        <v>57</v>
      </c>
      <c r="W567" s="386">
        <v>51.000000000000007</v>
      </c>
      <c r="X567" s="386">
        <v>60</v>
      </c>
      <c r="Y567" s="386">
        <v>57</v>
      </c>
    </row>
    <row r="568" spans="1:25" ht="12.75" customHeight="1" x14ac:dyDescent="0.2">
      <c r="A568" s="386">
        <v>2016</v>
      </c>
      <c r="B568" s="391">
        <v>42567</v>
      </c>
      <c r="C568" s="386">
        <v>49</v>
      </c>
      <c r="D568" s="386">
        <v>50</v>
      </c>
      <c r="E568" s="386">
        <v>52.000000000000007</v>
      </c>
      <c r="F568" s="386">
        <v>55</v>
      </c>
      <c r="G568" s="386">
        <v>58</v>
      </c>
      <c r="H568" s="386">
        <v>41</v>
      </c>
      <c r="I568" s="386">
        <v>49</v>
      </c>
      <c r="J568" s="386">
        <v>52.000000000000007</v>
      </c>
      <c r="K568" s="386">
        <v>57</v>
      </c>
      <c r="L568" s="386">
        <v>60</v>
      </c>
      <c r="M568" s="386">
        <v>49</v>
      </c>
      <c r="N568" s="386">
        <v>50</v>
      </c>
      <c r="O568" s="386">
        <v>57</v>
      </c>
      <c r="P568" s="386">
        <v>55</v>
      </c>
      <c r="Q568" s="386">
        <v>54</v>
      </c>
      <c r="R568" s="386">
        <v>52.000000000000007</v>
      </c>
      <c r="S568" s="386">
        <v>62</v>
      </c>
      <c r="T568" s="386">
        <v>51.000000000000007</v>
      </c>
      <c r="U568" s="386">
        <v>59.000000000000007</v>
      </c>
      <c r="V568" s="386">
        <v>52.000000000000007</v>
      </c>
      <c r="W568" s="386">
        <v>58</v>
      </c>
      <c r="X568" s="386">
        <v>68</v>
      </c>
      <c r="Y568" s="386">
        <v>65</v>
      </c>
    </row>
    <row r="569" spans="1:25" ht="12.75" customHeight="1" x14ac:dyDescent="0.2">
      <c r="A569" s="386">
        <v>2016</v>
      </c>
      <c r="B569" s="391">
        <v>42568</v>
      </c>
      <c r="C569" s="386">
        <v>54</v>
      </c>
      <c r="D569" s="386">
        <v>58</v>
      </c>
      <c r="E569" s="386">
        <v>58</v>
      </c>
      <c r="F569" s="386">
        <v>60</v>
      </c>
      <c r="G569" s="386">
        <v>60</v>
      </c>
      <c r="H569" s="386">
        <v>50</v>
      </c>
      <c r="I569" s="386">
        <v>54</v>
      </c>
      <c r="J569" s="386">
        <v>61.000000000000007</v>
      </c>
      <c r="K569" s="386">
        <v>48</v>
      </c>
      <c r="L569" s="386">
        <v>60</v>
      </c>
      <c r="M569" s="386">
        <v>47</v>
      </c>
      <c r="N569" s="386">
        <v>53.000000000000007</v>
      </c>
      <c r="O569" s="386">
        <v>64</v>
      </c>
      <c r="P569" s="386">
        <v>55</v>
      </c>
      <c r="Q569" s="386">
        <v>66</v>
      </c>
      <c r="R569" s="386">
        <v>55</v>
      </c>
      <c r="S569" s="386">
        <v>58</v>
      </c>
      <c r="T569" s="386">
        <v>59.000000000000007</v>
      </c>
      <c r="U569" s="386">
        <v>59.000000000000007</v>
      </c>
      <c r="V569" s="386">
        <v>57</v>
      </c>
      <c r="W569" s="386">
        <v>52.000000000000007</v>
      </c>
      <c r="X569" s="386">
        <v>58</v>
      </c>
      <c r="Y569" s="386">
        <v>61.000000000000007</v>
      </c>
    </row>
    <row r="570" spans="1:25" ht="12.75" customHeight="1" x14ac:dyDescent="0.2">
      <c r="A570" s="386">
        <v>2016</v>
      </c>
      <c r="B570" s="391">
        <v>42569</v>
      </c>
      <c r="C570" s="386">
        <v>49</v>
      </c>
      <c r="D570" s="386">
        <v>60</v>
      </c>
      <c r="E570" s="386">
        <v>55</v>
      </c>
      <c r="F570" s="386">
        <v>58</v>
      </c>
      <c r="G570" s="386">
        <v>59.000000000000007</v>
      </c>
      <c r="H570" s="386">
        <v>43</v>
      </c>
      <c r="I570" s="386">
        <v>50</v>
      </c>
      <c r="J570" s="386">
        <v>63</v>
      </c>
      <c r="K570" s="386">
        <v>47</v>
      </c>
      <c r="L570" s="386">
        <v>53.000000000000007</v>
      </c>
      <c r="M570" s="386">
        <v>43</v>
      </c>
      <c r="N570" s="386">
        <v>47</v>
      </c>
      <c r="O570" s="386">
        <v>53.000000000000007</v>
      </c>
      <c r="P570" s="386">
        <v>51.000000000000007</v>
      </c>
      <c r="Q570" s="386">
        <v>56</v>
      </c>
      <c r="R570" s="386">
        <v>55</v>
      </c>
      <c r="S570" s="386">
        <v>55</v>
      </c>
      <c r="T570" s="386">
        <v>49</v>
      </c>
      <c r="U570" s="386">
        <v>58</v>
      </c>
      <c r="V570" s="386">
        <v>49</v>
      </c>
      <c r="W570" s="386">
        <v>47</v>
      </c>
      <c r="X570" s="386">
        <v>55</v>
      </c>
      <c r="Y570" s="386">
        <v>55</v>
      </c>
    </row>
    <row r="571" spans="1:25" ht="12.75" customHeight="1" x14ac:dyDescent="0.2">
      <c r="A571" s="386">
        <v>2016</v>
      </c>
      <c r="B571" s="391">
        <v>42570</v>
      </c>
      <c r="C571" s="386">
        <v>50</v>
      </c>
      <c r="D571" s="386">
        <v>52.000000000000007</v>
      </c>
      <c r="E571" s="386">
        <v>53.000000000000007</v>
      </c>
      <c r="F571" s="386">
        <v>53.000000000000007</v>
      </c>
      <c r="G571" s="386">
        <v>49</v>
      </c>
      <c r="H571" s="386">
        <v>51.000000000000007</v>
      </c>
      <c r="I571" s="386">
        <v>55</v>
      </c>
      <c r="J571" s="386">
        <v>53.000000000000007</v>
      </c>
      <c r="K571" s="386">
        <v>54</v>
      </c>
      <c r="L571" s="386">
        <v>50</v>
      </c>
      <c r="M571" s="386">
        <v>51.000000000000007</v>
      </c>
      <c r="N571" s="386">
        <v>54</v>
      </c>
      <c r="O571" s="386">
        <v>54</v>
      </c>
      <c r="P571" s="386">
        <v>42</v>
      </c>
      <c r="Q571" s="386">
        <v>59.000000000000007</v>
      </c>
      <c r="R571" s="386">
        <v>42</v>
      </c>
      <c r="S571" s="386">
        <v>44.000000000000007</v>
      </c>
      <c r="T571" s="386">
        <v>51.000000000000007</v>
      </c>
      <c r="U571" s="386">
        <v>54</v>
      </c>
      <c r="V571" s="386">
        <v>47</v>
      </c>
      <c r="W571" s="386">
        <v>42</v>
      </c>
      <c r="X571" s="386">
        <v>48</v>
      </c>
      <c r="Y571" s="386">
        <v>46</v>
      </c>
    </row>
    <row r="572" spans="1:25" ht="12.75" customHeight="1" x14ac:dyDescent="0.2">
      <c r="A572" s="386">
        <v>2016</v>
      </c>
      <c r="B572" s="391">
        <v>42571</v>
      </c>
      <c r="C572" s="386">
        <v>51.000000000000007</v>
      </c>
      <c r="D572" s="386">
        <v>52.000000000000007</v>
      </c>
      <c r="E572" s="386">
        <v>65</v>
      </c>
      <c r="F572" s="386">
        <v>62</v>
      </c>
      <c r="G572" s="386">
        <v>61.000000000000007</v>
      </c>
      <c r="H572" s="386">
        <v>50</v>
      </c>
      <c r="I572" s="386">
        <v>51.000000000000007</v>
      </c>
      <c r="J572" s="386">
        <v>65</v>
      </c>
      <c r="K572" s="386">
        <v>37.000000000000007</v>
      </c>
      <c r="L572" s="386">
        <v>62</v>
      </c>
      <c r="M572" s="386">
        <v>38</v>
      </c>
      <c r="N572" s="386">
        <v>40</v>
      </c>
      <c r="O572" s="386">
        <v>51.000000000000007</v>
      </c>
      <c r="P572" s="386">
        <v>49</v>
      </c>
      <c r="Q572" s="386">
        <v>47</v>
      </c>
      <c r="R572" s="386">
        <v>47</v>
      </c>
      <c r="S572" s="386">
        <v>62</v>
      </c>
      <c r="T572" s="386">
        <v>64</v>
      </c>
      <c r="U572" s="386">
        <v>65</v>
      </c>
      <c r="V572" s="386">
        <v>59.000000000000007</v>
      </c>
      <c r="W572" s="386">
        <v>63</v>
      </c>
      <c r="X572" s="386">
        <v>69</v>
      </c>
      <c r="Y572" s="386">
        <v>64</v>
      </c>
    </row>
    <row r="573" spans="1:25" ht="12.75" customHeight="1" x14ac:dyDescent="0.2">
      <c r="A573" s="386">
        <v>2016</v>
      </c>
      <c r="B573" s="391">
        <v>42572</v>
      </c>
      <c r="C573" s="386">
        <v>58</v>
      </c>
      <c r="D573" s="386">
        <v>57</v>
      </c>
      <c r="E573" s="386">
        <v>63</v>
      </c>
      <c r="F573" s="386">
        <v>59.000000000000007</v>
      </c>
      <c r="G573" s="386">
        <v>65</v>
      </c>
      <c r="H573" s="386">
        <v>56</v>
      </c>
      <c r="I573" s="386">
        <v>54</v>
      </c>
      <c r="J573" s="386">
        <v>65</v>
      </c>
      <c r="K573" s="386">
        <v>58</v>
      </c>
      <c r="L573" s="386">
        <v>69</v>
      </c>
      <c r="M573" s="386">
        <v>61.000000000000007</v>
      </c>
      <c r="N573" s="386">
        <v>62</v>
      </c>
      <c r="O573" s="386">
        <v>65</v>
      </c>
      <c r="P573" s="386">
        <v>74.000000000000014</v>
      </c>
      <c r="Q573" s="386">
        <v>67</v>
      </c>
      <c r="R573" s="386">
        <v>69</v>
      </c>
      <c r="S573" s="386">
        <v>78</v>
      </c>
      <c r="T573" s="386">
        <v>66</v>
      </c>
      <c r="U573" s="386">
        <v>67</v>
      </c>
      <c r="V573" s="386">
        <v>63</v>
      </c>
      <c r="W573" s="386">
        <v>67</v>
      </c>
      <c r="X573" s="386">
        <v>81</v>
      </c>
      <c r="Y573" s="386">
        <v>75</v>
      </c>
    </row>
    <row r="574" spans="1:25" ht="12.75" customHeight="1" x14ac:dyDescent="0.2">
      <c r="A574" s="386">
        <v>2016</v>
      </c>
      <c r="B574" s="391">
        <v>42573</v>
      </c>
      <c r="C574" s="386">
        <v>54</v>
      </c>
      <c r="D574" s="386">
        <v>76</v>
      </c>
      <c r="E574" s="386">
        <v>84</v>
      </c>
      <c r="F574" s="386">
        <v>83</v>
      </c>
      <c r="G574" s="386">
        <v>84</v>
      </c>
      <c r="H574" s="386">
        <v>53.000000000000007</v>
      </c>
      <c r="I574" s="386">
        <v>56</v>
      </c>
      <c r="J574" s="386">
        <v>40</v>
      </c>
      <c r="K574" s="386">
        <v>52.000000000000007</v>
      </c>
      <c r="L574" s="386">
        <v>81</v>
      </c>
      <c r="M574" s="386">
        <v>57</v>
      </c>
      <c r="N574" s="386">
        <v>58</v>
      </c>
      <c r="O574" s="386">
        <v>74.000000000000014</v>
      </c>
      <c r="P574" s="386">
        <v>72.000000000000014</v>
      </c>
      <c r="Q574" s="386">
        <v>62</v>
      </c>
      <c r="R574" s="386">
        <v>72.000000000000014</v>
      </c>
      <c r="S574" s="386">
        <v>82</v>
      </c>
      <c r="T574" s="386">
        <v>81</v>
      </c>
      <c r="U574" s="386">
        <v>78</v>
      </c>
      <c r="V574" s="386">
        <v>71.000000000000014</v>
      </c>
      <c r="W574" s="386">
        <v>74.000000000000014</v>
      </c>
      <c r="X574" s="386">
        <v>84</v>
      </c>
      <c r="Y574" s="386">
        <v>82</v>
      </c>
    </row>
    <row r="575" spans="1:25" ht="12.75" customHeight="1" x14ac:dyDescent="0.2">
      <c r="A575" s="386">
        <v>2016</v>
      </c>
      <c r="B575" s="391">
        <v>42574</v>
      </c>
      <c r="C575" s="386">
        <v>63</v>
      </c>
      <c r="D575" s="386">
        <v>61.000000000000007</v>
      </c>
      <c r="E575" s="386">
        <v>62</v>
      </c>
      <c r="F575" s="386">
        <v>63</v>
      </c>
      <c r="G575" s="386">
        <v>61.000000000000007</v>
      </c>
      <c r="H575" s="386">
        <v>62</v>
      </c>
      <c r="I575" s="386">
        <v>68</v>
      </c>
      <c r="J575" s="386">
        <v>57</v>
      </c>
      <c r="K575" s="386">
        <v>60</v>
      </c>
      <c r="L575" s="386">
        <v>64</v>
      </c>
      <c r="M575" s="386">
        <v>61.000000000000007</v>
      </c>
      <c r="N575" s="386">
        <v>63</v>
      </c>
      <c r="O575" s="386">
        <v>36.000000000000007</v>
      </c>
      <c r="P575" s="386">
        <v>55</v>
      </c>
      <c r="Q575" s="386">
        <v>61.000000000000007</v>
      </c>
      <c r="R575" s="386">
        <v>54</v>
      </c>
      <c r="S575" s="386">
        <v>58</v>
      </c>
      <c r="T575" s="386">
        <v>63</v>
      </c>
      <c r="U575" s="386">
        <v>62</v>
      </c>
      <c r="V575" s="386">
        <v>60</v>
      </c>
      <c r="W575" s="386">
        <v>56</v>
      </c>
      <c r="X575" s="386">
        <v>64</v>
      </c>
      <c r="Y575" s="386">
        <v>62</v>
      </c>
    </row>
    <row r="576" spans="1:25" ht="12.75" customHeight="1" x14ac:dyDescent="0.2">
      <c r="A576" s="386">
        <v>2016</v>
      </c>
      <c r="B576" s="391">
        <v>42575</v>
      </c>
      <c r="C576" s="386">
        <v>54</v>
      </c>
      <c r="D576" s="386">
        <v>52.000000000000007</v>
      </c>
      <c r="E576" s="386">
        <v>50</v>
      </c>
      <c r="F576" s="386">
        <v>62</v>
      </c>
      <c r="G576" s="386">
        <v>63</v>
      </c>
      <c r="H576" s="386">
        <v>54</v>
      </c>
      <c r="I576" s="386">
        <v>59.000000000000007</v>
      </c>
      <c r="J576" s="386">
        <v>51.000000000000007</v>
      </c>
      <c r="K576" s="386">
        <v>48</v>
      </c>
      <c r="L576" s="386">
        <v>65</v>
      </c>
      <c r="M576" s="386">
        <v>43</v>
      </c>
      <c r="N576" s="386">
        <v>47</v>
      </c>
      <c r="O576" s="386">
        <v>37.000000000000007</v>
      </c>
      <c r="P576" s="386">
        <v>47</v>
      </c>
      <c r="Q576" s="386">
        <v>46</v>
      </c>
      <c r="R576" s="386">
        <v>47</v>
      </c>
      <c r="S576" s="386">
        <v>53.000000000000007</v>
      </c>
      <c r="T576" s="386">
        <v>53.000000000000007</v>
      </c>
      <c r="U576" s="386">
        <v>63</v>
      </c>
      <c r="V576" s="386">
        <v>53.000000000000007</v>
      </c>
      <c r="W576" s="386">
        <v>52.000000000000007</v>
      </c>
      <c r="X576" s="386">
        <v>59.000000000000007</v>
      </c>
      <c r="Y576" s="386">
        <v>60</v>
      </c>
    </row>
    <row r="577" spans="1:25" ht="12.75" customHeight="1" x14ac:dyDescent="0.2">
      <c r="A577" s="386">
        <v>2016</v>
      </c>
      <c r="B577" s="391">
        <v>42576</v>
      </c>
      <c r="C577" s="386">
        <v>48</v>
      </c>
      <c r="D577" s="386">
        <v>64</v>
      </c>
      <c r="E577" s="386">
        <v>65</v>
      </c>
      <c r="F577" s="386">
        <v>64</v>
      </c>
      <c r="G577" s="386">
        <v>69</v>
      </c>
      <c r="H577" s="386">
        <v>49</v>
      </c>
      <c r="I577" s="386" t="s">
        <v>78</v>
      </c>
      <c r="J577" s="386">
        <v>74.000000000000014</v>
      </c>
      <c r="K577" s="386">
        <v>53.000000000000007</v>
      </c>
      <c r="L577" s="386">
        <v>71.000000000000014</v>
      </c>
      <c r="M577" s="386">
        <v>52.000000000000007</v>
      </c>
      <c r="N577" s="386">
        <v>55</v>
      </c>
      <c r="O577" s="386">
        <v>37.000000000000007</v>
      </c>
      <c r="P577" s="386">
        <v>66</v>
      </c>
      <c r="Q577" s="386">
        <v>58</v>
      </c>
      <c r="R577" s="386">
        <v>63</v>
      </c>
      <c r="S577" s="386">
        <v>62</v>
      </c>
      <c r="T577" s="386">
        <v>65</v>
      </c>
      <c r="U577" s="386">
        <v>68</v>
      </c>
      <c r="V577" s="386">
        <v>49</v>
      </c>
      <c r="W577" s="386">
        <v>59.000000000000007</v>
      </c>
      <c r="X577" s="386">
        <v>63</v>
      </c>
      <c r="Y577" s="386">
        <v>65</v>
      </c>
    </row>
    <row r="578" spans="1:25" ht="12.75" customHeight="1" x14ac:dyDescent="0.2">
      <c r="A578" s="386">
        <v>2016</v>
      </c>
      <c r="B578" s="391">
        <v>42577</v>
      </c>
      <c r="C578" s="386">
        <v>58</v>
      </c>
      <c r="D578" s="386">
        <v>61.000000000000007</v>
      </c>
      <c r="E578" s="386">
        <v>55</v>
      </c>
      <c r="F578" s="386">
        <v>61.000000000000007</v>
      </c>
      <c r="G578" s="386">
        <v>61.000000000000007</v>
      </c>
      <c r="H578" s="386">
        <v>58</v>
      </c>
      <c r="I578" s="386" t="s">
        <v>78</v>
      </c>
      <c r="J578" s="386">
        <v>64</v>
      </c>
      <c r="K578" s="386">
        <v>56</v>
      </c>
      <c r="L578" s="386">
        <v>58</v>
      </c>
      <c r="M578" s="386">
        <v>56</v>
      </c>
      <c r="N578" s="386">
        <v>63</v>
      </c>
      <c r="O578" s="386">
        <v>33</v>
      </c>
      <c r="P578" s="386">
        <v>50</v>
      </c>
      <c r="Q578" s="386">
        <v>57</v>
      </c>
      <c r="R578" s="386">
        <v>32</v>
      </c>
      <c r="S578" s="386">
        <v>50</v>
      </c>
      <c r="T578" s="386">
        <v>61.000000000000007</v>
      </c>
      <c r="U578" s="386">
        <v>60</v>
      </c>
      <c r="V578" s="386">
        <v>55</v>
      </c>
      <c r="W578" s="386">
        <v>51.000000000000007</v>
      </c>
      <c r="X578" s="386">
        <v>57</v>
      </c>
      <c r="Y578" s="386">
        <v>56</v>
      </c>
    </row>
    <row r="579" spans="1:25" ht="12.75" customHeight="1" x14ac:dyDescent="0.2">
      <c r="A579" s="386">
        <v>2016</v>
      </c>
      <c r="B579" s="391">
        <v>42578</v>
      </c>
      <c r="C579" s="386">
        <v>61.000000000000007</v>
      </c>
      <c r="D579" s="386">
        <v>66</v>
      </c>
      <c r="E579" s="386">
        <v>64</v>
      </c>
      <c r="F579" s="386">
        <v>71.000000000000014</v>
      </c>
      <c r="G579" s="386">
        <v>66</v>
      </c>
      <c r="H579" s="386">
        <v>57</v>
      </c>
      <c r="I579" s="386" t="s">
        <v>78</v>
      </c>
      <c r="J579" s="386">
        <v>64</v>
      </c>
      <c r="K579" s="386">
        <v>50</v>
      </c>
      <c r="L579" s="386">
        <v>78</v>
      </c>
      <c r="M579" s="386">
        <v>52.000000000000007</v>
      </c>
      <c r="N579" s="386">
        <v>56</v>
      </c>
      <c r="O579" s="386">
        <v>71.000000000000014</v>
      </c>
      <c r="P579" s="386">
        <v>47</v>
      </c>
      <c r="Q579" s="386">
        <v>53.000000000000007</v>
      </c>
      <c r="R579" s="386">
        <v>45.000000000000007</v>
      </c>
      <c r="S579" s="386">
        <v>56</v>
      </c>
      <c r="T579" s="386">
        <v>62</v>
      </c>
      <c r="U579" s="386">
        <v>54</v>
      </c>
      <c r="V579" s="386">
        <v>58</v>
      </c>
      <c r="W579" s="386">
        <v>66</v>
      </c>
      <c r="X579" s="386">
        <v>68</v>
      </c>
      <c r="Y579" s="386">
        <v>65</v>
      </c>
    </row>
    <row r="580" spans="1:25" ht="12.75" customHeight="1" x14ac:dyDescent="0.2">
      <c r="A580" s="386">
        <v>2016</v>
      </c>
      <c r="B580" s="391">
        <v>42579</v>
      </c>
      <c r="C580" s="386">
        <v>53.000000000000007</v>
      </c>
      <c r="D580" s="386">
        <v>59.000000000000007</v>
      </c>
      <c r="E580" s="386">
        <v>59.000000000000007</v>
      </c>
      <c r="F580" s="386">
        <v>58</v>
      </c>
      <c r="G580" s="386">
        <v>62</v>
      </c>
      <c r="H580" s="386">
        <v>45.000000000000007</v>
      </c>
      <c r="I580" s="386">
        <v>44.000000000000007</v>
      </c>
      <c r="J580" s="386">
        <v>58</v>
      </c>
      <c r="K580" s="386">
        <v>61.000000000000007</v>
      </c>
      <c r="L580" s="386">
        <v>63</v>
      </c>
      <c r="M580" s="386">
        <v>57</v>
      </c>
      <c r="N580" s="386">
        <v>60</v>
      </c>
      <c r="O580" s="386">
        <v>61.000000000000007</v>
      </c>
      <c r="P580" s="386">
        <v>53.000000000000007</v>
      </c>
      <c r="Q580" s="386">
        <v>56</v>
      </c>
      <c r="R580" s="386">
        <v>62</v>
      </c>
      <c r="S580" s="386">
        <v>55</v>
      </c>
      <c r="T580" s="386">
        <v>37.000000000000007</v>
      </c>
      <c r="U580" s="386">
        <v>63</v>
      </c>
      <c r="V580" s="386">
        <v>60</v>
      </c>
      <c r="W580" s="386">
        <v>56</v>
      </c>
      <c r="X580" s="386">
        <v>64</v>
      </c>
      <c r="Y580" s="386">
        <v>59.000000000000007</v>
      </c>
    </row>
    <row r="581" spans="1:25" ht="12.75" customHeight="1" x14ac:dyDescent="0.2">
      <c r="A581" s="386">
        <v>2016</v>
      </c>
      <c r="B581" s="391">
        <v>42580</v>
      </c>
      <c r="C581" s="386">
        <v>59.000000000000007</v>
      </c>
      <c r="D581" s="386">
        <v>56</v>
      </c>
      <c r="E581" s="386">
        <v>57</v>
      </c>
      <c r="F581" s="386">
        <v>57</v>
      </c>
      <c r="G581" s="386">
        <v>60</v>
      </c>
      <c r="H581" s="386">
        <v>52.000000000000007</v>
      </c>
      <c r="I581" s="386">
        <v>70</v>
      </c>
      <c r="J581" s="386">
        <v>58</v>
      </c>
      <c r="K581" s="386">
        <v>62</v>
      </c>
      <c r="L581" s="386">
        <v>61.000000000000007</v>
      </c>
      <c r="M581" s="386">
        <v>59.000000000000007</v>
      </c>
      <c r="N581" s="386">
        <v>57</v>
      </c>
      <c r="O581" s="386">
        <v>60</v>
      </c>
      <c r="P581" s="386">
        <v>56</v>
      </c>
      <c r="Q581" s="386">
        <v>70</v>
      </c>
      <c r="R581" s="386">
        <v>56</v>
      </c>
      <c r="S581" s="386">
        <v>62</v>
      </c>
      <c r="T581" s="386">
        <v>57</v>
      </c>
      <c r="U581" s="386">
        <v>59.000000000000007</v>
      </c>
      <c r="V581" s="386">
        <v>57</v>
      </c>
      <c r="W581" s="386">
        <v>54</v>
      </c>
      <c r="X581" s="386">
        <v>67</v>
      </c>
      <c r="Y581" s="386">
        <v>58</v>
      </c>
    </row>
    <row r="582" spans="1:25" ht="12.75" customHeight="1" x14ac:dyDescent="0.2">
      <c r="A582" s="386">
        <v>2016</v>
      </c>
      <c r="B582" s="391">
        <v>42581</v>
      </c>
      <c r="C582" s="386">
        <v>52.000000000000007</v>
      </c>
      <c r="D582" s="386">
        <v>43</v>
      </c>
      <c r="E582" s="386">
        <v>49</v>
      </c>
      <c r="F582" s="386">
        <v>48</v>
      </c>
      <c r="G582" s="386">
        <v>56</v>
      </c>
      <c r="H582" s="386">
        <v>48</v>
      </c>
      <c r="I582" s="386">
        <v>61.000000000000007</v>
      </c>
      <c r="J582" s="386">
        <v>43</v>
      </c>
      <c r="K582" s="386">
        <v>55</v>
      </c>
      <c r="L582" s="386">
        <v>60</v>
      </c>
      <c r="M582" s="386">
        <v>51.000000000000007</v>
      </c>
      <c r="N582" s="386">
        <v>57</v>
      </c>
      <c r="O582" s="386">
        <v>54</v>
      </c>
      <c r="P582" s="386">
        <v>53.000000000000007</v>
      </c>
      <c r="Q582" s="386">
        <v>48</v>
      </c>
      <c r="R582" s="386">
        <v>50</v>
      </c>
      <c r="S582" s="386">
        <v>55</v>
      </c>
      <c r="T582" s="386">
        <v>47</v>
      </c>
      <c r="U582" s="386">
        <v>42</v>
      </c>
      <c r="V582" s="386">
        <v>57</v>
      </c>
      <c r="W582" s="386">
        <v>55</v>
      </c>
      <c r="X582" s="386">
        <v>66</v>
      </c>
      <c r="Y582" s="386">
        <v>59.000000000000007</v>
      </c>
    </row>
    <row r="583" spans="1:25" ht="12.75" customHeight="1" x14ac:dyDescent="0.2">
      <c r="A583" s="386">
        <v>2016</v>
      </c>
      <c r="B583" s="391">
        <v>42582</v>
      </c>
      <c r="C583" s="386">
        <v>41</v>
      </c>
      <c r="D583" s="386">
        <v>44.000000000000007</v>
      </c>
      <c r="E583" s="386">
        <v>40</v>
      </c>
      <c r="F583" s="386">
        <v>42</v>
      </c>
      <c r="G583" s="386">
        <v>42</v>
      </c>
      <c r="H583" s="386">
        <v>41</v>
      </c>
      <c r="I583" s="386">
        <v>46</v>
      </c>
      <c r="J583" s="386">
        <v>41</v>
      </c>
      <c r="K583" s="386">
        <v>44.000000000000007</v>
      </c>
      <c r="L583" s="386">
        <v>52.000000000000007</v>
      </c>
      <c r="M583" s="386">
        <v>39</v>
      </c>
      <c r="N583" s="386">
        <v>42</v>
      </c>
      <c r="O583" s="386">
        <v>51.000000000000007</v>
      </c>
      <c r="P583" s="386">
        <v>37.000000000000007</v>
      </c>
      <c r="Q583" s="386">
        <v>38</v>
      </c>
      <c r="R583" s="386">
        <v>38</v>
      </c>
      <c r="S583" s="386">
        <v>42</v>
      </c>
      <c r="T583" s="386">
        <v>40</v>
      </c>
      <c r="U583" s="386" t="s">
        <v>78</v>
      </c>
      <c r="V583" s="386">
        <v>45.000000000000007</v>
      </c>
      <c r="W583" s="386">
        <v>45.000000000000007</v>
      </c>
      <c r="X583" s="386">
        <v>53.000000000000007</v>
      </c>
      <c r="Y583" s="386">
        <v>48</v>
      </c>
    </row>
    <row r="584" spans="1:25" ht="12.75" customHeight="1" x14ac:dyDescent="0.2">
      <c r="A584" s="386">
        <v>2016</v>
      </c>
      <c r="B584" s="391">
        <v>42583</v>
      </c>
      <c r="C584" s="386">
        <v>38</v>
      </c>
      <c r="D584" s="386">
        <v>34</v>
      </c>
      <c r="E584" s="386">
        <v>28</v>
      </c>
      <c r="F584" s="386">
        <v>22.000000000000004</v>
      </c>
      <c r="G584" s="386">
        <v>26.000000000000004</v>
      </c>
      <c r="H584" s="386">
        <v>38</v>
      </c>
      <c r="I584" s="386">
        <v>37.000000000000007</v>
      </c>
      <c r="J584" s="386">
        <v>29</v>
      </c>
      <c r="K584" s="386">
        <v>34</v>
      </c>
      <c r="L584" s="386">
        <v>29</v>
      </c>
      <c r="M584" s="386">
        <v>27</v>
      </c>
      <c r="N584" s="386">
        <v>29</v>
      </c>
      <c r="O584" s="386">
        <v>27</v>
      </c>
      <c r="P584" s="386">
        <v>31</v>
      </c>
      <c r="Q584" s="386">
        <v>30</v>
      </c>
      <c r="R584" s="386">
        <v>33</v>
      </c>
      <c r="S584" s="386">
        <v>31</v>
      </c>
      <c r="T584" s="386">
        <v>27</v>
      </c>
      <c r="U584" s="386" t="s">
        <v>78</v>
      </c>
      <c r="V584" s="386">
        <v>28</v>
      </c>
      <c r="W584" s="386">
        <v>29</v>
      </c>
      <c r="X584" s="386">
        <v>37.000000000000007</v>
      </c>
      <c r="Y584" s="386">
        <v>27</v>
      </c>
    </row>
    <row r="585" spans="1:25" ht="12.75" customHeight="1" x14ac:dyDescent="0.2">
      <c r="A585" s="386">
        <v>2016</v>
      </c>
      <c r="B585" s="391">
        <v>42584</v>
      </c>
      <c r="C585" s="386">
        <v>37.000000000000007</v>
      </c>
      <c r="D585" s="386">
        <v>41</v>
      </c>
      <c r="E585" s="386">
        <v>38</v>
      </c>
      <c r="F585" s="386">
        <v>34</v>
      </c>
      <c r="G585" s="386">
        <v>38</v>
      </c>
      <c r="H585" s="386">
        <v>31</v>
      </c>
      <c r="I585" s="386">
        <v>30</v>
      </c>
      <c r="J585" s="386">
        <v>46</v>
      </c>
      <c r="K585" s="386">
        <v>24</v>
      </c>
      <c r="L585" s="386">
        <v>33</v>
      </c>
      <c r="M585" s="386">
        <v>24</v>
      </c>
      <c r="N585" s="386">
        <v>29</v>
      </c>
      <c r="O585" s="386">
        <v>31</v>
      </c>
      <c r="P585" s="386">
        <v>30</v>
      </c>
      <c r="Q585" s="386">
        <v>29</v>
      </c>
      <c r="R585" s="386">
        <v>33</v>
      </c>
      <c r="S585" s="386">
        <v>30</v>
      </c>
      <c r="T585" s="386">
        <v>44.000000000000007</v>
      </c>
      <c r="U585" s="386" t="s">
        <v>78</v>
      </c>
      <c r="V585" s="386">
        <v>35</v>
      </c>
      <c r="W585" s="386">
        <v>30</v>
      </c>
      <c r="X585" s="386">
        <v>35</v>
      </c>
      <c r="Y585" s="386">
        <v>29</v>
      </c>
    </row>
    <row r="586" spans="1:25" ht="12.75" customHeight="1" x14ac:dyDescent="0.2">
      <c r="A586" s="386">
        <v>2016</v>
      </c>
      <c r="B586" s="391">
        <v>42585</v>
      </c>
      <c r="C586" s="386">
        <v>33</v>
      </c>
      <c r="D586" s="386">
        <v>44.000000000000007</v>
      </c>
      <c r="E586" s="386">
        <v>51.000000000000007</v>
      </c>
      <c r="F586" s="386">
        <v>44.000000000000007</v>
      </c>
      <c r="G586" s="386">
        <v>46</v>
      </c>
      <c r="H586" s="386">
        <v>27</v>
      </c>
      <c r="I586" s="386">
        <v>29</v>
      </c>
      <c r="J586" s="386">
        <v>56</v>
      </c>
      <c r="K586" s="386">
        <v>25</v>
      </c>
      <c r="L586" s="386">
        <v>42</v>
      </c>
      <c r="M586" s="386">
        <v>28</v>
      </c>
      <c r="N586" s="386">
        <v>31</v>
      </c>
      <c r="O586" s="386">
        <v>39</v>
      </c>
      <c r="P586" s="386">
        <v>32</v>
      </c>
      <c r="Q586" s="386">
        <v>35</v>
      </c>
      <c r="R586" s="386">
        <v>40</v>
      </c>
      <c r="S586" s="386">
        <v>37.000000000000007</v>
      </c>
      <c r="T586" s="386">
        <v>57</v>
      </c>
      <c r="U586" s="386">
        <v>37.000000000000007</v>
      </c>
      <c r="V586" s="386">
        <v>47</v>
      </c>
      <c r="W586" s="386">
        <v>41</v>
      </c>
      <c r="X586" s="386">
        <v>46</v>
      </c>
      <c r="Y586" s="386">
        <v>39</v>
      </c>
    </row>
    <row r="587" spans="1:25" ht="12.75" customHeight="1" x14ac:dyDescent="0.2">
      <c r="A587" s="386">
        <v>2016</v>
      </c>
      <c r="B587" s="391">
        <v>42586</v>
      </c>
      <c r="C587" s="386">
        <v>30</v>
      </c>
      <c r="D587" s="386">
        <v>32</v>
      </c>
      <c r="E587" s="386">
        <v>39</v>
      </c>
      <c r="F587" s="386">
        <v>34</v>
      </c>
      <c r="G587" s="386">
        <v>36.000000000000007</v>
      </c>
      <c r="H587" s="386">
        <v>28</v>
      </c>
      <c r="I587" s="386">
        <v>29</v>
      </c>
      <c r="J587" s="386">
        <v>39</v>
      </c>
      <c r="K587" s="386">
        <v>25</v>
      </c>
      <c r="L587" s="386">
        <v>38</v>
      </c>
      <c r="M587" s="386">
        <v>27</v>
      </c>
      <c r="N587" s="386">
        <v>28</v>
      </c>
      <c r="O587" s="386">
        <v>34</v>
      </c>
      <c r="P587" s="386">
        <v>37.000000000000007</v>
      </c>
      <c r="Q587" s="386">
        <v>34</v>
      </c>
      <c r="R587" s="386">
        <v>44.000000000000007</v>
      </c>
      <c r="S587" s="386">
        <v>34</v>
      </c>
      <c r="T587" s="386">
        <v>43</v>
      </c>
      <c r="U587" s="386">
        <v>36.000000000000007</v>
      </c>
      <c r="V587" s="386">
        <v>52.000000000000007</v>
      </c>
      <c r="W587" s="386">
        <v>35</v>
      </c>
      <c r="X587" s="386">
        <v>40</v>
      </c>
      <c r="Y587" s="386">
        <v>35</v>
      </c>
    </row>
    <row r="588" spans="1:25" ht="12.75" customHeight="1" x14ac:dyDescent="0.2">
      <c r="A588" s="386">
        <v>2016</v>
      </c>
      <c r="B588" s="391">
        <v>42587</v>
      </c>
      <c r="C588" s="386">
        <v>40</v>
      </c>
      <c r="D588" s="386">
        <v>38</v>
      </c>
      <c r="E588" s="386">
        <v>41</v>
      </c>
      <c r="F588" s="386">
        <v>41</v>
      </c>
      <c r="G588" s="386">
        <v>43</v>
      </c>
      <c r="H588" s="386">
        <v>33</v>
      </c>
      <c r="I588" s="386">
        <v>32</v>
      </c>
      <c r="J588" s="386">
        <v>42</v>
      </c>
      <c r="K588" s="386">
        <v>28</v>
      </c>
      <c r="L588" s="386">
        <v>46</v>
      </c>
      <c r="M588" s="386">
        <v>41</v>
      </c>
      <c r="N588" s="386">
        <v>38</v>
      </c>
      <c r="O588" s="386">
        <v>43</v>
      </c>
      <c r="P588" s="386">
        <v>51.000000000000007</v>
      </c>
      <c r="Q588" s="386">
        <v>47</v>
      </c>
      <c r="R588" s="386">
        <v>53.000000000000007</v>
      </c>
      <c r="S588" s="386">
        <v>47</v>
      </c>
      <c r="T588" s="386">
        <v>41</v>
      </c>
      <c r="U588" s="386">
        <v>42</v>
      </c>
      <c r="V588" s="386">
        <v>47</v>
      </c>
      <c r="W588" s="386">
        <v>41</v>
      </c>
      <c r="X588" s="386">
        <v>52.000000000000007</v>
      </c>
      <c r="Y588" s="386">
        <v>47</v>
      </c>
    </row>
    <row r="589" spans="1:25" ht="12.75" customHeight="1" x14ac:dyDescent="0.2">
      <c r="A589" s="386">
        <v>2016</v>
      </c>
      <c r="B589" s="391">
        <v>42588</v>
      </c>
      <c r="C589" s="386">
        <v>46</v>
      </c>
      <c r="D589" s="386">
        <v>49</v>
      </c>
      <c r="E589" s="386">
        <v>47</v>
      </c>
      <c r="F589" s="386">
        <v>50</v>
      </c>
      <c r="G589" s="386">
        <v>49</v>
      </c>
      <c r="H589" s="386">
        <v>40</v>
      </c>
      <c r="I589" s="386">
        <v>40</v>
      </c>
      <c r="J589" s="386">
        <v>48</v>
      </c>
      <c r="K589" s="386">
        <v>43</v>
      </c>
      <c r="L589" s="386">
        <v>52.000000000000007</v>
      </c>
      <c r="M589" s="386">
        <v>41</v>
      </c>
      <c r="N589" s="386">
        <v>45.000000000000007</v>
      </c>
      <c r="O589" s="386">
        <v>49</v>
      </c>
      <c r="P589" s="386">
        <v>46</v>
      </c>
      <c r="Q589" s="386" t="s">
        <v>78</v>
      </c>
      <c r="R589" s="386">
        <v>44.000000000000007</v>
      </c>
      <c r="S589" s="386">
        <v>49</v>
      </c>
      <c r="T589" s="386">
        <v>42</v>
      </c>
      <c r="U589" s="386">
        <v>43</v>
      </c>
      <c r="V589" s="386">
        <v>50</v>
      </c>
      <c r="W589" s="386">
        <v>46</v>
      </c>
      <c r="X589" s="386">
        <v>54</v>
      </c>
      <c r="Y589" s="386">
        <v>51.000000000000007</v>
      </c>
    </row>
    <row r="590" spans="1:25" ht="12.75" customHeight="1" x14ac:dyDescent="0.2">
      <c r="A590" s="386">
        <v>2016</v>
      </c>
      <c r="B590" s="391">
        <v>42589</v>
      </c>
      <c r="C590" s="386">
        <v>40</v>
      </c>
      <c r="D590" s="386">
        <v>37.000000000000007</v>
      </c>
      <c r="E590" s="386">
        <v>38</v>
      </c>
      <c r="F590" s="386">
        <v>39</v>
      </c>
      <c r="G590" s="386">
        <v>39</v>
      </c>
      <c r="H590" s="386">
        <v>38</v>
      </c>
      <c r="I590" s="386">
        <v>47</v>
      </c>
      <c r="J590" s="386">
        <v>38</v>
      </c>
      <c r="K590" s="386">
        <v>39</v>
      </c>
      <c r="L590" s="386">
        <v>42</v>
      </c>
      <c r="M590" s="386">
        <v>42</v>
      </c>
      <c r="N590" s="386">
        <v>41</v>
      </c>
      <c r="O590" s="386">
        <v>41</v>
      </c>
      <c r="P590" s="386">
        <v>37.000000000000007</v>
      </c>
      <c r="Q590" s="386" t="s">
        <v>78</v>
      </c>
      <c r="R590" s="386">
        <v>37.000000000000007</v>
      </c>
      <c r="S590" s="386">
        <v>36.000000000000007</v>
      </c>
      <c r="T590" s="386">
        <v>39</v>
      </c>
      <c r="U590" s="386">
        <v>39</v>
      </c>
      <c r="V590" s="386">
        <v>37.000000000000007</v>
      </c>
      <c r="W590" s="386">
        <v>36.000000000000007</v>
      </c>
      <c r="X590" s="386">
        <v>40</v>
      </c>
      <c r="Y590" s="386">
        <v>40</v>
      </c>
    </row>
    <row r="591" spans="1:25" ht="12.75" customHeight="1" x14ac:dyDescent="0.2">
      <c r="A591" s="386">
        <v>2016</v>
      </c>
      <c r="B591" s="391">
        <v>42590</v>
      </c>
      <c r="C591" s="386">
        <v>44.000000000000007</v>
      </c>
      <c r="D591" s="386">
        <v>52.000000000000007</v>
      </c>
      <c r="E591" s="386">
        <v>55</v>
      </c>
      <c r="F591" s="386">
        <v>55</v>
      </c>
      <c r="G591" s="386">
        <v>63</v>
      </c>
      <c r="H591" s="386">
        <v>42</v>
      </c>
      <c r="I591" s="386">
        <v>52.000000000000007</v>
      </c>
      <c r="J591" s="386">
        <v>54</v>
      </c>
      <c r="K591" s="386">
        <v>35</v>
      </c>
      <c r="L591" s="386">
        <v>46</v>
      </c>
      <c r="M591" s="386">
        <v>36.000000000000007</v>
      </c>
      <c r="N591" s="386">
        <v>39</v>
      </c>
      <c r="O591" s="386">
        <v>46</v>
      </c>
      <c r="P591" s="386">
        <v>38</v>
      </c>
      <c r="Q591" s="386">
        <v>38</v>
      </c>
      <c r="R591" s="386">
        <v>37.000000000000007</v>
      </c>
      <c r="S591" s="386">
        <v>35</v>
      </c>
      <c r="T591" s="386">
        <v>58</v>
      </c>
      <c r="U591" s="386">
        <v>58</v>
      </c>
      <c r="V591" s="386">
        <v>39</v>
      </c>
      <c r="W591" s="386">
        <v>43</v>
      </c>
      <c r="X591" s="386">
        <v>45.000000000000007</v>
      </c>
      <c r="Y591" s="386">
        <v>42</v>
      </c>
    </row>
    <row r="592" spans="1:25" ht="12.75" customHeight="1" x14ac:dyDescent="0.2">
      <c r="A592" s="386">
        <v>2016</v>
      </c>
      <c r="B592" s="391">
        <v>42591</v>
      </c>
      <c r="C592" s="386">
        <v>47</v>
      </c>
      <c r="D592" s="386">
        <v>47</v>
      </c>
      <c r="E592" s="386">
        <v>51.000000000000007</v>
      </c>
      <c r="F592" s="386">
        <v>50</v>
      </c>
      <c r="G592" s="386">
        <v>52.000000000000007</v>
      </c>
      <c r="H592" s="386">
        <v>38</v>
      </c>
      <c r="I592" s="386">
        <v>47</v>
      </c>
      <c r="J592" s="386">
        <v>49</v>
      </c>
      <c r="K592" s="386">
        <v>44.000000000000007</v>
      </c>
      <c r="L592" s="386">
        <v>50</v>
      </c>
      <c r="M592" s="386">
        <v>48</v>
      </c>
      <c r="N592" s="386">
        <v>46</v>
      </c>
      <c r="O592" s="386">
        <v>48</v>
      </c>
      <c r="P592" s="386">
        <v>48</v>
      </c>
      <c r="Q592" s="386">
        <v>46</v>
      </c>
      <c r="R592" s="386">
        <v>52.000000000000007</v>
      </c>
      <c r="S592" s="386">
        <v>47</v>
      </c>
      <c r="T592" s="386">
        <v>52.000000000000007</v>
      </c>
      <c r="U592" s="386">
        <v>51.000000000000007</v>
      </c>
      <c r="V592" s="386">
        <v>54</v>
      </c>
      <c r="W592" s="386">
        <v>45.000000000000007</v>
      </c>
      <c r="X592" s="386">
        <v>52.000000000000007</v>
      </c>
      <c r="Y592" s="386">
        <v>51.000000000000007</v>
      </c>
    </row>
    <row r="593" spans="1:25" ht="12.75" customHeight="1" x14ac:dyDescent="0.2">
      <c r="A593" s="386">
        <v>2016</v>
      </c>
      <c r="B593" s="391">
        <v>42592</v>
      </c>
      <c r="C593" s="386">
        <v>27</v>
      </c>
      <c r="D593" s="386">
        <v>32</v>
      </c>
      <c r="E593" s="386">
        <v>36.000000000000007</v>
      </c>
      <c r="F593" s="386">
        <v>34</v>
      </c>
      <c r="G593" s="386">
        <v>33</v>
      </c>
      <c r="H593" s="386">
        <v>23</v>
      </c>
      <c r="I593" s="386">
        <v>22.000000000000004</v>
      </c>
      <c r="J593" s="386" t="s">
        <v>78</v>
      </c>
      <c r="K593" s="386">
        <v>27</v>
      </c>
      <c r="L593" s="386">
        <v>31</v>
      </c>
      <c r="M593" s="386">
        <v>25</v>
      </c>
      <c r="N593" s="386">
        <v>24</v>
      </c>
      <c r="O593" s="386">
        <v>29</v>
      </c>
      <c r="P593" s="386">
        <v>41</v>
      </c>
      <c r="Q593" s="386">
        <v>22.000000000000004</v>
      </c>
      <c r="R593" s="386">
        <v>45.000000000000007</v>
      </c>
      <c r="S593" s="386">
        <v>35</v>
      </c>
      <c r="T593" s="386">
        <v>36.000000000000007</v>
      </c>
      <c r="U593" s="386">
        <v>30</v>
      </c>
      <c r="V593" s="386">
        <v>41</v>
      </c>
      <c r="W593" s="386">
        <v>32</v>
      </c>
      <c r="X593" s="386">
        <v>42</v>
      </c>
      <c r="Y593" s="386">
        <v>36.000000000000007</v>
      </c>
    </row>
    <row r="594" spans="1:25" ht="12.75" customHeight="1" x14ac:dyDescent="0.2">
      <c r="A594" s="386">
        <v>2016</v>
      </c>
      <c r="B594" s="391">
        <v>42593</v>
      </c>
      <c r="C594" s="386">
        <v>28</v>
      </c>
      <c r="D594" s="386">
        <v>41</v>
      </c>
      <c r="E594" s="386">
        <v>48</v>
      </c>
      <c r="F594" s="386">
        <v>44.000000000000007</v>
      </c>
      <c r="G594" s="386">
        <v>44.000000000000007</v>
      </c>
      <c r="H594" s="386">
        <v>24</v>
      </c>
      <c r="I594" s="386">
        <v>27</v>
      </c>
      <c r="J594" s="386">
        <v>55</v>
      </c>
      <c r="K594" s="386">
        <v>29</v>
      </c>
      <c r="L594" s="386">
        <v>44.000000000000007</v>
      </c>
      <c r="M594" s="386">
        <v>31</v>
      </c>
      <c r="N594" s="386">
        <v>29</v>
      </c>
      <c r="O594" s="386">
        <v>37.000000000000007</v>
      </c>
      <c r="P594" s="386">
        <v>55</v>
      </c>
      <c r="Q594" s="386">
        <v>28</v>
      </c>
      <c r="R594" s="386">
        <v>46</v>
      </c>
      <c r="S594" s="386">
        <v>50</v>
      </c>
      <c r="T594" s="386">
        <v>45.000000000000007</v>
      </c>
      <c r="U594" s="386">
        <v>38</v>
      </c>
      <c r="V594" s="386">
        <v>46</v>
      </c>
      <c r="W594" s="386">
        <v>43</v>
      </c>
      <c r="X594" s="386">
        <v>59.000000000000007</v>
      </c>
      <c r="Y594" s="386">
        <v>47</v>
      </c>
    </row>
    <row r="595" spans="1:25" ht="12.75" customHeight="1" x14ac:dyDescent="0.2">
      <c r="A595" s="386">
        <v>2016</v>
      </c>
      <c r="B595" s="391">
        <v>42594</v>
      </c>
      <c r="C595" s="386">
        <v>35</v>
      </c>
      <c r="D595" s="386">
        <v>48</v>
      </c>
      <c r="E595" s="386">
        <v>55</v>
      </c>
      <c r="F595" s="386">
        <v>57</v>
      </c>
      <c r="G595" s="386">
        <v>56</v>
      </c>
      <c r="H595" s="386">
        <v>28</v>
      </c>
      <c r="I595" s="386">
        <v>31</v>
      </c>
      <c r="J595" s="386">
        <v>59.000000000000007</v>
      </c>
      <c r="K595" s="386">
        <v>33</v>
      </c>
      <c r="L595" s="386">
        <v>59.000000000000007</v>
      </c>
      <c r="M595" s="386">
        <v>38</v>
      </c>
      <c r="N595" s="386">
        <v>33</v>
      </c>
      <c r="O595" s="386">
        <v>51.000000000000007</v>
      </c>
      <c r="P595" s="386">
        <v>49</v>
      </c>
      <c r="Q595" s="386">
        <v>25</v>
      </c>
      <c r="R595" s="386">
        <v>46</v>
      </c>
      <c r="S595" s="386">
        <v>51.000000000000007</v>
      </c>
      <c r="T595" s="386">
        <v>45.000000000000007</v>
      </c>
      <c r="U595" s="386">
        <v>52.000000000000007</v>
      </c>
      <c r="V595" s="386">
        <v>45.000000000000007</v>
      </c>
      <c r="W595" s="386">
        <v>46</v>
      </c>
      <c r="X595" s="386">
        <v>55</v>
      </c>
      <c r="Y595" s="386">
        <v>61.000000000000007</v>
      </c>
    </row>
    <row r="596" spans="1:25" ht="12.75" customHeight="1" x14ac:dyDescent="0.2">
      <c r="A596" s="386">
        <v>2016</v>
      </c>
      <c r="B596" s="391">
        <v>42595</v>
      </c>
      <c r="C596" s="386">
        <v>41</v>
      </c>
      <c r="D596" s="386">
        <v>39</v>
      </c>
      <c r="E596" s="386">
        <v>43</v>
      </c>
      <c r="F596" s="386">
        <v>40</v>
      </c>
      <c r="G596" s="386">
        <v>41</v>
      </c>
      <c r="H596" s="386">
        <v>37.000000000000007</v>
      </c>
      <c r="I596" s="386">
        <v>40</v>
      </c>
      <c r="J596" s="386">
        <v>27</v>
      </c>
      <c r="K596" s="386">
        <v>38</v>
      </c>
      <c r="L596" s="386">
        <v>44.000000000000007</v>
      </c>
      <c r="M596" s="386">
        <v>37.000000000000007</v>
      </c>
      <c r="N596" s="386">
        <v>37.000000000000007</v>
      </c>
      <c r="O596" s="386">
        <v>39</v>
      </c>
      <c r="P596" s="386">
        <v>56</v>
      </c>
      <c r="Q596" s="386">
        <v>26.000000000000004</v>
      </c>
      <c r="R596" s="386">
        <v>55</v>
      </c>
      <c r="S596" s="386">
        <v>44.000000000000007</v>
      </c>
      <c r="T596" s="386">
        <v>34</v>
      </c>
      <c r="U596" s="386">
        <v>41</v>
      </c>
      <c r="V596" s="386">
        <v>45.000000000000007</v>
      </c>
      <c r="W596" s="386">
        <v>40</v>
      </c>
      <c r="X596" s="386">
        <v>58</v>
      </c>
      <c r="Y596" s="386">
        <v>50</v>
      </c>
    </row>
    <row r="597" spans="1:25" ht="12.75" customHeight="1" x14ac:dyDescent="0.2">
      <c r="A597" s="386">
        <v>2016</v>
      </c>
      <c r="B597" s="391">
        <v>42596</v>
      </c>
      <c r="C597" s="386">
        <v>42</v>
      </c>
      <c r="D597" s="386">
        <v>40</v>
      </c>
      <c r="E597" s="386">
        <v>41</v>
      </c>
      <c r="F597" s="386">
        <v>41</v>
      </c>
      <c r="G597" s="386">
        <v>40</v>
      </c>
      <c r="H597" s="386">
        <v>36.000000000000007</v>
      </c>
      <c r="I597" s="386">
        <v>39</v>
      </c>
      <c r="J597" s="386">
        <v>24</v>
      </c>
      <c r="K597" s="386">
        <v>41</v>
      </c>
      <c r="L597" s="386">
        <v>44.000000000000007</v>
      </c>
      <c r="M597" s="386">
        <v>42</v>
      </c>
      <c r="N597" s="386">
        <v>40</v>
      </c>
      <c r="O597" s="386">
        <v>44.000000000000007</v>
      </c>
      <c r="P597" s="386">
        <v>46</v>
      </c>
      <c r="Q597" s="386">
        <v>39</v>
      </c>
      <c r="R597" s="386">
        <v>43</v>
      </c>
      <c r="S597" s="386">
        <v>43</v>
      </c>
      <c r="T597" s="386">
        <v>29</v>
      </c>
      <c r="U597" s="386">
        <v>36.000000000000007</v>
      </c>
      <c r="V597" s="386">
        <v>46</v>
      </c>
      <c r="W597" s="386">
        <v>37.000000000000007</v>
      </c>
      <c r="X597" s="386">
        <v>50</v>
      </c>
      <c r="Y597" s="386">
        <v>46</v>
      </c>
    </row>
    <row r="598" spans="1:25" ht="12.75" customHeight="1" x14ac:dyDescent="0.2">
      <c r="A598" s="386">
        <v>2016</v>
      </c>
      <c r="B598" s="391">
        <v>42597</v>
      </c>
      <c r="C598" s="386">
        <v>44.000000000000007</v>
      </c>
      <c r="D598" s="386">
        <v>43</v>
      </c>
      <c r="E598" s="386">
        <v>48</v>
      </c>
      <c r="F598" s="386">
        <v>48</v>
      </c>
      <c r="G598" s="386">
        <v>45.000000000000007</v>
      </c>
      <c r="H598" s="386">
        <v>39</v>
      </c>
      <c r="I598" s="386">
        <v>55</v>
      </c>
      <c r="J598" s="386">
        <v>25</v>
      </c>
      <c r="K598" s="386">
        <v>56</v>
      </c>
      <c r="L598" s="386">
        <v>58</v>
      </c>
      <c r="M598" s="386">
        <v>61.000000000000007</v>
      </c>
      <c r="N598" s="386">
        <v>49</v>
      </c>
      <c r="O598" s="386">
        <v>53.000000000000007</v>
      </c>
      <c r="P598" s="386">
        <v>43</v>
      </c>
      <c r="Q598" s="386">
        <v>40</v>
      </c>
      <c r="R598" s="386">
        <v>43</v>
      </c>
      <c r="S598" s="386">
        <v>45.000000000000007</v>
      </c>
      <c r="T598" s="386">
        <v>43</v>
      </c>
      <c r="U598" s="386">
        <v>47</v>
      </c>
      <c r="V598" s="386">
        <v>45.000000000000007</v>
      </c>
      <c r="W598" s="386">
        <v>46</v>
      </c>
      <c r="X598" s="386">
        <v>56</v>
      </c>
      <c r="Y598" s="386">
        <v>51.000000000000007</v>
      </c>
    </row>
    <row r="599" spans="1:25" ht="12.75" customHeight="1" x14ac:dyDescent="0.2">
      <c r="A599" s="386">
        <v>2016</v>
      </c>
      <c r="B599" s="391">
        <v>42598</v>
      </c>
      <c r="C599" s="386">
        <v>34</v>
      </c>
      <c r="D599" s="386">
        <v>37.000000000000007</v>
      </c>
      <c r="E599" s="386">
        <v>43</v>
      </c>
      <c r="F599" s="386">
        <v>41</v>
      </c>
      <c r="G599" s="386">
        <v>40</v>
      </c>
      <c r="H599" s="386">
        <v>30</v>
      </c>
      <c r="I599" s="386">
        <v>35</v>
      </c>
      <c r="J599" s="386">
        <v>26.000000000000004</v>
      </c>
      <c r="K599" s="386">
        <v>38</v>
      </c>
      <c r="L599" s="386">
        <v>43</v>
      </c>
      <c r="M599" s="386">
        <v>39</v>
      </c>
      <c r="N599" s="386">
        <v>35</v>
      </c>
      <c r="O599" s="386">
        <v>42</v>
      </c>
      <c r="P599" s="386">
        <v>50</v>
      </c>
      <c r="Q599" s="386">
        <v>28</v>
      </c>
      <c r="R599" s="386">
        <v>56</v>
      </c>
      <c r="S599" s="386">
        <v>45.000000000000007</v>
      </c>
      <c r="T599" s="386">
        <v>37.000000000000007</v>
      </c>
      <c r="U599" s="386">
        <v>39</v>
      </c>
      <c r="V599" s="386">
        <v>49</v>
      </c>
      <c r="W599" s="386">
        <v>39</v>
      </c>
      <c r="X599" s="386">
        <v>52.000000000000007</v>
      </c>
      <c r="Y599" s="386">
        <v>47</v>
      </c>
    </row>
    <row r="600" spans="1:25" ht="12.75" customHeight="1" x14ac:dyDescent="0.2">
      <c r="A600" s="386">
        <v>2016</v>
      </c>
      <c r="B600" s="391">
        <v>42599</v>
      </c>
      <c r="C600" s="386">
        <v>52.000000000000007</v>
      </c>
      <c r="D600" s="386">
        <v>47</v>
      </c>
      <c r="E600" s="386">
        <v>47</v>
      </c>
      <c r="F600" s="386">
        <v>46</v>
      </c>
      <c r="G600" s="386">
        <v>45.000000000000007</v>
      </c>
      <c r="H600" s="386">
        <v>47</v>
      </c>
      <c r="I600" s="386">
        <v>47</v>
      </c>
      <c r="J600" s="386">
        <v>53.000000000000007</v>
      </c>
      <c r="K600" s="386">
        <v>44.000000000000007</v>
      </c>
      <c r="L600" s="386">
        <v>51.000000000000007</v>
      </c>
      <c r="M600" s="386">
        <v>51.000000000000007</v>
      </c>
      <c r="N600" s="386">
        <v>47</v>
      </c>
      <c r="O600" s="386">
        <v>47</v>
      </c>
      <c r="P600" s="386">
        <v>42</v>
      </c>
      <c r="Q600" s="386">
        <v>49</v>
      </c>
      <c r="R600" s="386">
        <v>43</v>
      </c>
      <c r="S600" s="386">
        <v>42</v>
      </c>
      <c r="T600" s="386">
        <v>50</v>
      </c>
      <c r="U600" s="386">
        <v>46</v>
      </c>
      <c r="V600" s="386">
        <v>48</v>
      </c>
      <c r="W600" s="386">
        <v>45.000000000000007</v>
      </c>
      <c r="X600" s="386">
        <v>48</v>
      </c>
      <c r="Y600" s="386">
        <v>50</v>
      </c>
    </row>
    <row r="601" spans="1:25" ht="12.75" customHeight="1" x14ac:dyDescent="0.2">
      <c r="A601" s="386">
        <v>2016</v>
      </c>
      <c r="B601" s="391">
        <v>42600</v>
      </c>
      <c r="C601" s="386">
        <v>47</v>
      </c>
      <c r="D601" s="386">
        <v>45.000000000000007</v>
      </c>
      <c r="E601" s="386">
        <v>49</v>
      </c>
      <c r="F601" s="386">
        <v>51.000000000000007</v>
      </c>
      <c r="G601" s="386">
        <v>49</v>
      </c>
      <c r="H601" s="386">
        <v>44.000000000000007</v>
      </c>
      <c r="I601" s="386">
        <v>53.000000000000007</v>
      </c>
      <c r="J601" s="386">
        <v>50</v>
      </c>
      <c r="K601" s="386">
        <v>56</v>
      </c>
      <c r="L601" s="386">
        <v>56</v>
      </c>
      <c r="M601" s="386">
        <v>52.000000000000007</v>
      </c>
      <c r="N601" s="386">
        <v>48</v>
      </c>
      <c r="O601" s="386">
        <v>50</v>
      </c>
      <c r="P601" s="386">
        <v>44.000000000000007</v>
      </c>
      <c r="Q601" s="386">
        <v>48</v>
      </c>
      <c r="R601" s="386">
        <v>42</v>
      </c>
      <c r="S601" s="386">
        <v>42</v>
      </c>
      <c r="T601" s="386">
        <v>49</v>
      </c>
      <c r="U601" s="386">
        <v>50</v>
      </c>
      <c r="V601" s="386">
        <v>49</v>
      </c>
      <c r="W601" s="386">
        <v>45.000000000000007</v>
      </c>
      <c r="X601" s="386">
        <v>51.000000000000007</v>
      </c>
      <c r="Y601" s="386">
        <v>49</v>
      </c>
    </row>
    <row r="602" spans="1:25" ht="12.75" customHeight="1" x14ac:dyDescent="0.2">
      <c r="A602" s="386">
        <v>2016</v>
      </c>
      <c r="B602" s="391">
        <v>42601</v>
      </c>
      <c r="C602" s="386">
        <v>48</v>
      </c>
      <c r="D602" s="386">
        <v>46</v>
      </c>
      <c r="E602" s="386">
        <v>51.000000000000007</v>
      </c>
      <c r="F602" s="386">
        <v>52.000000000000007</v>
      </c>
      <c r="G602" s="386">
        <v>48</v>
      </c>
      <c r="H602" s="386">
        <v>45.000000000000007</v>
      </c>
      <c r="I602" s="386">
        <v>60</v>
      </c>
      <c r="J602" s="386">
        <v>52.000000000000007</v>
      </c>
      <c r="K602" s="386">
        <v>63</v>
      </c>
      <c r="L602" s="386">
        <v>61.000000000000007</v>
      </c>
      <c r="M602" s="386">
        <v>56</v>
      </c>
      <c r="N602" s="386">
        <v>60</v>
      </c>
      <c r="O602" s="386">
        <v>60</v>
      </c>
      <c r="P602" s="386">
        <v>52.000000000000007</v>
      </c>
      <c r="Q602" s="386">
        <v>64</v>
      </c>
      <c r="R602" s="386">
        <v>45.000000000000007</v>
      </c>
      <c r="S602" s="386">
        <v>50</v>
      </c>
      <c r="T602" s="386">
        <v>51.000000000000007</v>
      </c>
      <c r="U602" s="386">
        <v>55</v>
      </c>
      <c r="V602" s="386">
        <v>53.000000000000007</v>
      </c>
      <c r="W602" s="386">
        <v>50</v>
      </c>
      <c r="X602" s="386">
        <v>52.000000000000007</v>
      </c>
      <c r="Y602" s="386">
        <v>53.000000000000007</v>
      </c>
    </row>
    <row r="603" spans="1:25" ht="12.75" customHeight="1" x14ac:dyDescent="0.2">
      <c r="A603" s="386">
        <v>2016</v>
      </c>
      <c r="B603" s="391">
        <v>42602</v>
      </c>
      <c r="C603" s="386">
        <v>63</v>
      </c>
      <c r="D603" s="386">
        <v>55</v>
      </c>
      <c r="E603" s="386">
        <v>61.000000000000007</v>
      </c>
      <c r="F603" s="386">
        <v>61.000000000000007</v>
      </c>
      <c r="G603" s="386">
        <v>63</v>
      </c>
      <c r="H603" s="386">
        <v>56</v>
      </c>
      <c r="I603" s="386">
        <v>61.000000000000007</v>
      </c>
      <c r="J603" s="386">
        <v>62</v>
      </c>
      <c r="K603" s="386">
        <v>57</v>
      </c>
      <c r="L603" s="386">
        <v>59.000000000000007</v>
      </c>
      <c r="M603" s="386">
        <v>58</v>
      </c>
      <c r="N603" s="386">
        <v>48</v>
      </c>
      <c r="O603" s="386">
        <v>57</v>
      </c>
      <c r="P603" s="386">
        <v>58</v>
      </c>
      <c r="Q603" s="386">
        <v>57</v>
      </c>
      <c r="R603" s="386">
        <v>57</v>
      </c>
      <c r="S603" s="386">
        <v>54</v>
      </c>
      <c r="T603" s="386">
        <v>64</v>
      </c>
      <c r="U603" s="386">
        <v>65</v>
      </c>
      <c r="V603" s="386">
        <v>61.000000000000007</v>
      </c>
      <c r="W603" s="386">
        <v>53.000000000000007</v>
      </c>
      <c r="X603" s="386">
        <v>60</v>
      </c>
      <c r="Y603" s="386">
        <v>58</v>
      </c>
    </row>
    <row r="604" spans="1:25" ht="12.75" customHeight="1" x14ac:dyDescent="0.2">
      <c r="A604" s="386">
        <v>2016</v>
      </c>
      <c r="B604" s="391">
        <v>42603</v>
      </c>
      <c r="C604" s="386">
        <v>42</v>
      </c>
      <c r="D604" s="386">
        <v>35</v>
      </c>
      <c r="E604" s="386">
        <v>37.000000000000007</v>
      </c>
      <c r="F604" s="386">
        <v>37.000000000000007</v>
      </c>
      <c r="G604" s="386">
        <v>40</v>
      </c>
      <c r="H604" s="386">
        <v>37.000000000000007</v>
      </c>
      <c r="I604" s="386">
        <v>43</v>
      </c>
      <c r="J604" s="386">
        <v>38</v>
      </c>
      <c r="K604" s="386">
        <v>46</v>
      </c>
      <c r="L604" s="386">
        <v>45.000000000000007</v>
      </c>
      <c r="M604" s="386">
        <v>41</v>
      </c>
      <c r="N604" s="386">
        <v>38</v>
      </c>
      <c r="O604" s="386">
        <v>41</v>
      </c>
      <c r="P604" s="386">
        <v>44.000000000000007</v>
      </c>
      <c r="Q604" s="386">
        <v>43</v>
      </c>
      <c r="R604" s="386">
        <v>43</v>
      </c>
      <c r="S604" s="386">
        <v>42</v>
      </c>
      <c r="T604" s="386">
        <v>38</v>
      </c>
      <c r="U604" s="386">
        <v>40</v>
      </c>
      <c r="V604" s="386">
        <v>42</v>
      </c>
      <c r="W604" s="386">
        <v>41</v>
      </c>
      <c r="X604" s="386">
        <v>48</v>
      </c>
      <c r="Y604" s="386">
        <v>48</v>
      </c>
    </row>
    <row r="605" spans="1:25" ht="12.75" customHeight="1" x14ac:dyDescent="0.2">
      <c r="A605" s="386">
        <v>2016</v>
      </c>
      <c r="B605" s="391">
        <v>42604</v>
      </c>
      <c r="C605" s="386">
        <v>36.000000000000007</v>
      </c>
      <c r="D605" s="386">
        <v>32</v>
      </c>
      <c r="E605" s="386">
        <v>36.000000000000007</v>
      </c>
      <c r="F605" s="386">
        <v>36.000000000000007</v>
      </c>
      <c r="G605" s="386">
        <v>32</v>
      </c>
      <c r="H605" s="386">
        <v>34</v>
      </c>
      <c r="I605" s="386">
        <v>41</v>
      </c>
      <c r="J605" s="386" t="s">
        <v>78</v>
      </c>
      <c r="K605" s="386">
        <v>37.000000000000007</v>
      </c>
      <c r="L605" s="386">
        <v>33</v>
      </c>
      <c r="M605" s="386">
        <v>32</v>
      </c>
      <c r="N605" s="386">
        <v>33</v>
      </c>
      <c r="O605" s="386">
        <v>33</v>
      </c>
      <c r="P605" s="386">
        <v>35</v>
      </c>
      <c r="Q605" s="386">
        <v>55</v>
      </c>
      <c r="R605" s="386">
        <v>33</v>
      </c>
      <c r="S605" s="386">
        <v>31</v>
      </c>
      <c r="T605" s="386">
        <v>34</v>
      </c>
      <c r="U605" s="386">
        <v>35</v>
      </c>
      <c r="V605" s="386">
        <v>31</v>
      </c>
      <c r="W605" s="386">
        <v>29</v>
      </c>
      <c r="X605" s="386">
        <v>34</v>
      </c>
      <c r="Y605" s="386">
        <v>31</v>
      </c>
    </row>
    <row r="606" spans="1:25" ht="12.75" customHeight="1" x14ac:dyDescent="0.2">
      <c r="A606" s="386">
        <v>2016</v>
      </c>
      <c r="B606" s="391">
        <v>42605</v>
      </c>
      <c r="C606" s="386">
        <v>43</v>
      </c>
      <c r="D606" s="386">
        <v>43</v>
      </c>
      <c r="E606" s="386">
        <v>48</v>
      </c>
      <c r="F606" s="386">
        <v>52.000000000000007</v>
      </c>
      <c r="G606" s="386">
        <v>47</v>
      </c>
      <c r="H606" s="386">
        <v>43</v>
      </c>
      <c r="I606" s="386">
        <v>47</v>
      </c>
      <c r="J606" s="386">
        <v>48</v>
      </c>
      <c r="K606" s="386">
        <v>46</v>
      </c>
      <c r="L606" s="386">
        <v>53.000000000000007</v>
      </c>
      <c r="M606" s="386">
        <v>56</v>
      </c>
      <c r="N606" s="386">
        <v>50</v>
      </c>
      <c r="O606" s="386">
        <v>55</v>
      </c>
      <c r="P606" s="386">
        <v>47</v>
      </c>
      <c r="Q606" s="386">
        <v>52.000000000000007</v>
      </c>
      <c r="R606" s="386">
        <v>44.000000000000007</v>
      </c>
      <c r="S606" s="386">
        <v>50</v>
      </c>
      <c r="T606" s="386">
        <v>46</v>
      </c>
      <c r="U606" s="386">
        <v>56</v>
      </c>
      <c r="V606" s="386">
        <v>50</v>
      </c>
      <c r="W606" s="386">
        <v>47</v>
      </c>
      <c r="X606" s="386">
        <v>52.000000000000007</v>
      </c>
      <c r="Y606" s="386">
        <v>53.000000000000007</v>
      </c>
    </row>
    <row r="607" spans="1:25" ht="12.75" customHeight="1" x14ac:dyDescent="0.2">
      <c r="A607" s="386">
        <v>2016</v>
      </c>
      <c r="B607" s="391">
        <v>42606</v>
      </c>
      <c r="C607" s="386">
        <v>54</v>
      </c>
      <c r="D607" s="386">
        <v>48</v>
      </c>
      <c r="E607" s="386">
        <v>56</v>
      </c>
      <c r="F607" s="386">
        <v>57</v>
      </c>
      <c r="G607" s="386">
        <v>56</v>
      </c>
      <c r="H607" s="386">
        <v>57</v>
      </c>
      <c r="I607" s="386">
        <v>59.000000000000007</v>
      </c>
      <c r="J607" s="386">
        <v>54</v>
      </c>
      <c r="K607" s="386">
        <v>57</v>
      </c>
      <c r="L607" s="386">
        <v>60</v>
      </c>
      <c r="M607" s="386">
        <v>52.000000000000007</v>
      </c>
      <c r="N607" s="386">
        <v>57</v>
      </c>
      <c r="O607" s="386">
        <v>55</v>
      </c>
      <c r="P607" s="386">
        <v>76</v>
      </c>
      <c r="Q607" s="386">
        <v>66</v>
      </c>
      <c r="R607" s="386">
        <v>70</v>
      </c>
      <c r="S607" s="386">
        <v>65</v>
      </c>
      <c r="T607" s="386">
        <v>53.000000000000007</v>
      </c>
      <c r="U607" s="386">
        <v>60</v>
      </c>
      <c r="V607" s="386">
        <v>57</v>
      </c>
      <c r="W607" s="386">
        <v>57</v>
      </c>
      <c r="X607" s="386">
        <v>67</v>
      </c>
      <c r="Y607" s="386">
        <v>60</v>
      </c>
    </row>
    <row r="608" spans="1:25" ht="12.75" customHeight="1" x14ac:dyDescent="0.2">
      <c r="A608" s="386">
        <v>2016</v>
      </c>
      <c r="B608" s="391">
        <v>42607</v>
      </c>
      <c r="C608" s="386">
        <v>49</v>
      </c>
      <c r="D608" s="386">
        <v>44.000000000000007</v>
      </c>
      <c r="E608" s="386">
        <v>51.000000000000007</v>
      </c>
      <c r="F608" s="386">
        <v>52.000000000000007</v>
      </c>
      <c r="G608" s="386">
        <v>49</v>
      </c>
      <c r="H608" s="386">
        <v>47</v>
      </c>
      <c r="I608" s="386">
        <v>47</v>
      </c>
      <c r="J608" s="386">
        <v>52.000000000000007</v>
      </c>
      <c r="K608" s="386">
        <v>48</v>
      </c>
      <c r="L608" s="386">
        <v>47</v>
      </c>
      <c r="M608" s="386">
        <v>46</v>
      </c>
      <c r="N608" s="386">
        <v>49</v>
      </c>
      <c r="O608" s="386">
        <v>46</v>
      </c>
      <c r="P608" s="386">
        <v>50</v>
      </c>
      <c r="Q608" s="386">
        <v>56</v>
      </c>
      <c r="R608" s="386">
        <v>56</v>
      </c>
      <c r="S608" s="386">
        <v>50</v>
      </c>
      <c r="T608" s="386">
        <v>49</v>
      </c>
      <c r="U608" s="386">
        <v>47</v>
      </c>
      <c r="V608" s="386">
        <v>52.000000000000007</v>
      </c>
      <c r="W608" s="386">
        <v>43</v>
      </c>
      <c r="X608" s="386">
        <v>52.000000000000007</v>
      </c>
      <c r="Y608" s="386">
        <v>50</v>
      </c>
    </row>
    <row r="609" spans="1:25" ht="12.75" customHeight="1" x14ac:dyDescent="0.2">
      <c r="A609" s="386">
        <v>2016</v>
      </c>
      <c r="B609" s="391">
        <v>42608</v>
      </c>
      <c r="C609" s="386">
        <v>57</v>
      </c>
      <c r="D609" s="386">
        <v>49</v>
      </c>
      <c r="E609" s="386">
        <v>52.000000000000007</v>
      </c>
      <c r="F609" s="386">
        <v>54</v>
      </c>
      <c r="G609" s="386">
        <v>47</v>
      </c>
      <c r="H609" s="386">
        <v>55</v>
      </c>
      <c r="I609" s="386">
        <v>61.000000000000007</v>
      </c>
      <c r="J609" s="386">
        <v>51.000000000000007</v>
      </c>
      <c r="K609" s="386">
        <v>62</v>
      </c>
      <c r="L609" s="386">
        <v>57</v>
      </c>
      <c r="M609" s="386">
        <v>59.000000000000007</v>
      </c>
      <c r="N609" s="386">
        <v>53.000000000000007</v>
      </c>
      <c r="O609" s="386">
        <v>56</v>
      </c>
      <c r="P609" s="386">
        <v>48</v>
      </c>
      <c r="Q609" s="386">
        <v>63</v>
      </c>
      <c r="R609" s="386" t="s">
        <v>78</v>
      </c>
      <c r="S609" s="386">
        <v>48</v>
      </c>
      <c r="T609" s="386">
        <v>48</v>
      </c>
      <c r="U609" s="386">
        <v>54</v>
      </c>
      <c r="V609" s="386">
        <v>50</v>
      </c>
      <c r="W609" s="386">
        <v>46</v>
      </c>
      <c r="X609" s="386">
        <v>53.000000000000007</v>
      </c>
      <c r="Y609" s="386">
        <v>50</v>
      </c>
    </row>
    <row r="610" spans="1:25" ht="12.75" customHeight="1" x14ac:dyDescent="0.2">
      <c r="A610" s="386">
        <v>2016</v>
      </c>
      <c r="B610" s="391">
        <v>42609</v>
      </c>
      <c r="C610" s="386">
        <v>53.000000000000007</v>
      </c>
      <c r="D610" s="386">
        <v>63</v>
      </c>
      <c r="E610" s="386">
        <v>69</v>
      </c>
      <c r="F610" s="386">
        <v>71.000000000000014</v>
      </c>
      <c r="G610" s="386">
        <v>73.000000000000014</v>
      </c>
      <c r="H610" s="386">
        <v>47</v>
      </c>
      <c r="I610" s="386">
        <v>49</v>
      </c>
      <c r="J610" s="386">
        <v>75</v>
      </c>
      <c r="K610" s="386">
        <v>44.000000000000007</v>
      </c>
      <c r="L610" s="386">
        <v>55</v>
      </c>
      <c r="M610" s="386">
        <v>43</v>
      </c>
      <c r="N610" s="386">
        <v>49</v>
      </c>
      <c r="O610" s="386">
        <v>55</v>
      </c>
      <c r="P610" s="386">
        <v>45.000000000000007</v>
      </c>
      <c r="Q610" s="386" t="s">
        <v>78</v>
      </c>
      <c r="R610" s="386" t="s">
        <v>78</v>
      </c>
      <c r="S610" s="386">
        <v>47</v>
      </c>
      <c r="T610" s="386">
        <v>57</v>
      </c>
      <c r="U610" s="386">
        <v>66</v>
      </c>
      <c r="V610" s="386">
        <v>57</v>
      </c>
      <c r="W610" s="386">
        <v>49</v>
      </c>
      <c r="X610" s="386">
        <v>54</v>
      </c>
      <c r="Y610" s="386">
        <v>52.000000000000007</v>
      </c>
    </row>
    <row r="611" spans="1:25" ht="12.75" customHeight="1" x14ac:dyDescent="0.2">
      <c r="A611" s="386">
        <v>2016</v>
      </c>
      <c r="B611" s="391">
        <v>42610</v>
      </c>
      <c r="C611" s="386">
        <v>43</v>
      </c>
      <c r="D611" s="386">
        <v>39</v>
      </c>
      <c r="E611" s="386">
        <v>51.000000000000007</v>
      </c>
      <c r="F611" s="386">
        <v>45.000000000000007</v>
      </c>
      <c r="G611" s="386">
        <v>44.000000000000007</v>
      </c>
      <c r="H611" s="386">
        <v>37.000000000000007</v>
      </c>
      <c r="I611" s="386">
        <v>34</v>
      </c>
      <c r="J611" s="386">
        <v>47</v>
      </c>
      <c r="K611" s="386">
        <v>32</v>
      </c>
      <c r="L611" s="386">
        <v>48</v>
      </c>
      <c r="M611" s="386">
        <v>40</v>
      </c>
      <c r="N611" s="386">
        <v>45.000000000000007</v>
      </c>
      <c r="O611" s="386">
        <v>43</v>
      </c>
      <c r="P611" s="386">
        <v>45.000000000000007</v>
      </c>
      <c r="Q611" s="386" t="s">
        <v>78</v>
      </c>
      <c r="R611" s="386">
        <v>48</v>
      </c>
      <c r="S611" s="386">
        <v>42</v>
      </c>
      <c r="T611" s="386">
        <v>50</v>
      </c>
      <c r="U611" s="386">
        <v>46</v>
      </c>
      <c r="V611" s="386">
        <v>60</v>
      </c>
      <c r="W611" s="386">
        <v>45.000000000000007</v>
      </c>
      <c r="X611" s="386">
        <v>49</v>
      </c>
      <c r="Y611" s="386">
        <v>50</v>
      </c>
    </row>
    <row r="612" spans="1:25" ht="12.75" customHeight="1" x14ac:dyDescent="0.2">
      <c r="A612" s="386">
        <v>2016</v>
      </c>
      <c r="B612" s="391">
        <v>42611</v>
      </c>
      <c r="C612" s="386">
        <v>51.000000000000007</v>
      </c>
      <c r="D612" s="386">
        <v>56</v>
      </c>
      <c r="E612" s="386">
        <v>57</v>
      </c>
      <c r="F612" s="386">
        <v>58</v>
      </c>
      <c r="G612" s="386">
        <v>47</v>
      </c>
      <c r="H612" s="386">
        <v>48</v>
      </c>
      <c r="I612" s="386">
        <v>49</v>
      </c>
      <c r="J612" s="386">
        <v>57</v>
      </c>
      <c r="K612" s="386">
        <v>49</v>
      </c>
      <c r="L612" s="386">
        <v>61.000000000000007</v>
      </c>
      <c r="M612" s="386">
        <v>64</v>
      </c>
      <c r="N612" s="386">
        <v>62</v>
      </c>
      <c r="O612" s="386">
        <v>60</v>
      </c>
      <c r="P612" s="386">
        <v>52.000000000000007</v>
      </c>
      <c r="Q612" s="386">
        <v>54</v>
      </c>
      <c r="R612" s="386">
        <v>54</v>
      </c>
      <c r="S612" s="386">
        <v>52.000000000000007</v>
      </c>
      <c r="T612" s="386">
        <v>55</v>
      </c>
      <c r="U612" s="386">
        <v>58</v>
      </c>
      <c r="V612" s="386">
        <v>53.000000000000007</v>
      </c>
      <c r="W612" s="386">
        <v>50</v>
      </c>
      <c r="X612" s="386">
        <v>57</v>
      </c>
      <c r="Y612" s="386">
        <v>55</v>
      </c>
    </row>
    <row r="613" spans="1:25" ht="12.75" customHeight="1" x14ac:dyDescent="0.2">
      <c r="A613" s="386">
        <v>2016</v>
      </c>
      <c r="B613" s="391">
        <v>42612</v>
      </c>
      <c r="C613" s="386">
        <v>52.000000000000007</v>
      </c>
      <c r="D613" s="386">
        <v>52.000000000000007</v>
      </c>
      <c r="E613" s="386">
        <v>59.000000000000007</v>
      </c>
      <c r="F613" s="386">
        <v>61.000000000000007</v>
      </c>
      <c r="G613" s="386">
        <v>53.000000000000007</v>
      </c>
      <c r="H613" s="386">
        <v>50</v>
      </c>
      <c r="I613" s="386">
        <v>51.000000000000007</v>
      </c>
      <c r="J613" s="386">
        <v>51.000000000000007</v>
      </c>
      <c r="K613" s="386">
        <v>52.000000000000007</v>
      </c>
      <c r="L613" s="386">
        <v>65</v>
      </c>
      <c r="M613" s="386">
        <v>46</v>
      </c>
      <c r="N613" s="386">
        <v>51.000000000000007</v>
      </c>
      <c r="O613" s="386">
        <v>61.000000000000007</v>
      </c>
      <c r="P613" s="386">
        <v>51.000000000000007</v>
      </c>
      <c r="Q613" s="386">
        <v>36.000000000000007</v>
      </c>
      <c r="R613" s="386">
        <v>54</v>
      </c>
      <c r="S613" s="386">
        <v>48</v>
      </c>
      <c r="T613" s="386">
        <v>54</v>
      </c>
      <c r="U613" s="386">
        <v>65</v>
      </c>
      <c r="V613" s="386">
        <v>59.000000000000007</v>
      </c>
      <c r="W613" s="386">
        <v>56</v>
      </c>
      <c r="X613" s="386">
        <v>56</v>
      </c>
      <c r="Y613" s="386">
        <v>59.000000000000007</v>
      </c>
    </row>
    <row r="614" spans="1:25" ht="12.75" customHeight="1" x14ac:dyDescent="0.2">
      <c r="A614" s="386">
        <v>2016</v>
      </c>
      <c r="B614" s="391">
        <v>42613</v>
      </c>
      <c r="C614" s="386">
        <v>57</v>
      </c>
      <c r="D614" s="386">
        <v>55</v>
      </c>
      <c r="E614" s="386">
        <v>65</v>
      </c>
      <c r="F614" s="386">
        <v>62</v>
      </c>
      <c r="G614" s="386">
        <v>62</v>
      </c>
      <c r="H614" s="386">
        <v>53.000000000000007</v>
      </c>
      <c r="I614" s="386">
        <v>57</v>
      </c>
      <c r="J614" s="386">
        <v>65</v>
      </c>
      <c r="K614" s="386">
        <v>55</v>
      </c>
      <c r="L614" s="386">
        <v>72.000000000000014</v>
      </c>
      <c r="M614" s="386">
        <v>56</v>
      </c>
      <c r="N614" s="386">
        <v>55</v>
      </c>
      <c r="O614" s="386">
        <v>64</v>
      </c>
      <c r="P614" s="386">
        <v>68</v>
      </c>
      <c r="Q614" s="386">
        <v>64</v>
      </c>
      <c r="R614" s="386">
        <v>65</v>
      </c>
      <c r="S614" s="386">
        <v>80</v>
      </c>
      <c r="T614" s="386">
        <v>65</v>
      </c>
      <c r="U614" s="386">
        <v>70</v>
      </c>
      <c r="V614" s="386">
        <v>65</v>
      </c>
      <c r="W614" s="386">
        <v>73.000000000000014</v>
      </c>
      <c r="X614" s="386">
        <v>80</v>
      </c>
      <c r="Y614" s="386">
        <v>76</v>
      </c>
    </row>
    <row r="615" spans="1:25" ht="12.75" customHeight="1" x14ac:dyDescent="0.2">
      <c r="A615" s="386">
        <v>2016</v>
      </c>
      <c r="B615" s="391">
        <v>42614</v>
      </c>
      <c r="C615" s="386">
        <v>49</v>
      </c>
      <c r="D615" s="386">
        <v>37.000000000000007</v>
      </c>
      <c r="E615" s="386">
        <v>37.000000000000007</v>
      </c>
      <c r="F615" s="386">
        <v>41</v>
      </c>
      <c r="G615" s="386">
        <v>34</v>
      </c>
      <c r="H615" s="386">
        <v>35</v>
      </c>
      <c r="I615" s="386">
        <v>52.000000000000007</v>
      </c>
      <c r="J615" s="386">
        <v>41</v>
      </c>
      <c r="K615" s="386">
        <v>42</v>
      </c>
      <c r="L615" s="386">
        <v>43</v>
      </c>
      <c r="M615" s="386">
        <v>46</v>
      </c>
      <c r="N615" s="386">
        <v>45.000000000000007</v>
      </c>
      <c r="O615" s="386">
        <v>39</v>
      </c>
      <c r="P615" s="386">
        <v>36.000000000000007</v>
      </c>
      <c r="Q615" s="386">
        <v>47</v>
      </c>
      <c r="R615" s="386">
        <v>34</v>
      </c>
      <c r="S615" s="386">
        <v>37.000000000000007</v>
      </c>
      <c r="T615" s="386">
        <v>37.000000000000007</v>
      </c>
      <c r="U615" s="386">
        <v>40</v>
      </c>
      <c r="V615" s="386">
        <v>36.000000000000007</v>
      </c>
      <c r="W615" s="386">
        <v>34</v>
      </c>
      <c r="X615" s="386">
        <v>40</v>
      </c>
      <c r="Y615" s="386">
        <v>36.000000000000007</v>
      </c>
    </row>
    <row r="616" spans="1:25" ht="12.75" customHeight="1" x14ac:dyDescent="0.2">
      <c r="A616" s="386">
        <v>2016</v>
      </c>
      <c r="B616" s="391">
        <v>42615</v>
      </c>
      <c r="C616" s="386">
        <v>39</v>
      </c>
      <c r="D616" s="386">
        <v>32</v>
      </c>
      <c r="E616" s="386">
        <v>37.000000000000007</v>
      </c>
      <c r="F616" s="386">
        <v>36.000000000000007</v>
      </c>
      <c r="G616" s="386">
        <v>33</v>
      </c>
      <c r="H616" s="386">
        <v>31</v>
      </c>
      <c r="I616" s="386">
        <v>38</v>
      </c>
      <c r="J616" s="386">
        <v>34</v>
      </c>
      <c r="K616" s="386">
        <v>41</v>
      </c>
      <c r="L616" s="386">
        <v>34</v>
      </c>
      <c r="M616" s="386">
        <v>34</v>
      </c>
      <c r="N616" s="386">
        <v>31</v>
      </c>
      <c r="O616" s="386">
        <v>35</v>
      </c>
      <c r="P616" s="386">
        <v>31</v>
      </c>
      <c r="Q616" s="386">
        <v>42</v>
      </c>
      <c r="R616" s="386">
        <v>29</v>
      </c>
      <c r="S616" s="386">
        <v>31</v>
      </c>
      <c r="T616" s="386">
        <v>36.000000000000007</v>
      </c>
      <c r="U616" s="386">
        <v>34</v>
      </c>
      <c r="V616" s="386">
        <v>29</v>
      </c>
      <c r="W616" s="386">
        <v>28</v>
      </c>
      <c r="X616" s="386">
        <v>32</v>
      </c>
      <c r="Y616" s="386">
        <v>28</v>
      </c>
    </row>
    <row r="617" spans="1:25" ht="12.75" customHeight="1" x14ac:dyDescent="0.2">
      <c r="A617" s="386">
        <v>2016</v>
      </c>
      <c r="B617" s="391">
        <v>42616</v>
      </c>
      <c r="C617" s="386">
        <v>29</v>
      </c>
      <c r="D617" s="386">
        <v>31</v>
      </c>
      <c r="E617" s="386">
        <v>39</v>
      </c>
      <c r="F617" s="386">
        <v>33</v>
      </c>
      <c r="G617" s="386">
        <v>33</v>
      </c>
      <c r="H617" s="386">
        <v>22.000000000000004</v>
      </c>
      <c r="I617" s="386">
        <v>28</v>
      </c>
      <c r="J617" s="386">
        <v>41</v>
      </c>
      <c r="K617" s="386">
        <v>25</v>
      </c>
      <c r="L617" s="386">
        <v>31</v>
      </c>
      <c r="M617" s="386">
        <v>24</v>
      </c>
      <c r="N617" s="386">
        <v>25</v>
      </c>
      <c r="O617" s="386">
        <v>29</v>
      </c>
      <c r="P617" s="386">
        <v>31</v>
      </c>
      <c r="Q617" s="386">
        <v>26.000000000000004</v>
      </c>
      <c r="R617" s="386">
        <v>35</v>
      </c>
      <c r="S617" s="386">
        <v>30</v>
      </c>
      <c r="T617" s="386">
        <v>42</v>
      </c>
      <c r="U617" s="386">
        <v>19</v>
      </c>
      <c r="V617" s="386">
        <v>38</v>
      </c>
      <c r="W617" s="386">
        <v>30</v>
      </c>
      <c r="X617" s="386">
        <v>34</v>
      </c>
      <c r="Y617" s="386">
        <v>32</v>
      </c>
    </row>
    <row r="618" spans="1:25" ht="12.75" customHeight="1" x14ac:dyDescent="0.2">
      <c r="A618" s="386">
        <v>2016</v>
      </c>
      <c r="B618" s="391">
        <v>42617</v>
      </c>
      <c r="C618" s="386">
        <v>37.000000000000007</v>
      </c>
      <c r="D618" s="386">
        <v>43</v>
      </c>
      <c r="E618" s="386">
        <v>44.000000000000007</v>
      </c>
      <c r="F618" s="386">
        <v>46</v>
      </c>
      <c r="G618" s="386">
        <v>46</v>
      </c>
      <c r="H618" s="386">
        <v>30</v>
      </c>
      <c r="I618" s="386">
        <v>34</v>
      </c>
      <c r="J618" s="386">
        <v>39</v>
      </c>
      <c r="K618" s="386">
        <v>31</v>
      </c>
      <c r="L618" s="386">
        <v>49</v>
      </c>
      <c r="M618" s="386">
        <v>34</v>
      </c>
      <c r="N618" s="386">
        <v>30</v>
      </c>
      <c r="O618" s="386">
        <v>46</v>
      </c>
      <c r="P618" s="386">
        <v>45.000000000000007</v>
      </c>
      <c r="Q618" s="386">
        <v>39</v>
      </c>
      <c r="R618" s="386">
        <v>45.000000000000007</v>
      </c>
      <c r="S618" s="386">
        <v>45.000000000000007</v>
      </c>
      <c r="T618" s="386">
        <v>44.000000000000007</v>
      </c>
      <c r="U618" s="386">
        <v>44.000000000000007</v>
      </c>
      <c r="V618" s="386">
        <v>42</v>
      </c>
      <c r="W618" s="386">
        <v>45.000000000000007</v>
      </c>
      <c r="X618" s="386">
        <v>49</v>
      </c>
      <c r="Y618" s="386">
        <v>47</v>
      </c>
    </row>
    <row r="619" spans="1:25" ht="12.75" customHeight="1" x14ac:dyDescent="0.2">
      <c r="A619" s="386">
        <v>2016</v>
      </c>
      <c r="B619" s="391">
        <v>42618</v>
      </c>
      <c r="C619" s="386">
        <v>38</v>
      </c>
      <c r="D619" s="386">
        <v>39</v>
      </c>
      <c r="E619" s="386">
        <v>42</v>
      </c>
      <c r="F619" s="386">
        <v>44.000000000000007</v>
      </c>
      <c r="G619" s="386">
        <v>39</v>
      </c>
      <c r="H619" s="386">
        <v>34</v>
      </c>
      <c r="I619" s="386">
        <v>39</v>
      </c>
      <c r="J619" s="386">
        <v>46</v>
      </c>
      <c r="K619" s="386">
        <v>35</v>
      </c>
      <c r="L619" s="386">
        <v>40</v>
      </c>
      <c r="M619" s="386">
        <v>36.000000000000007</v>
      </c>
      <c r="N619" s="386">
        <v>39</v>
      </c>
      <c r="O619" s="386">
        <v>40</v>
      </c>
      <c r="P619" s="386">
        <v>30</v>
      </c>
      <c r="Q619" s="386">
        <v>33</v>
      </c>
      <c r="R619" s="386">
        <v>31</v>
      </c>
      <c r="S619" s="386">
        <v>30</v>
      </c>
      <c r="T619" s="386">
        <v>40</v>
      </c>
      <c r="U619" s="386">
        <v>42</v>
      </c>
      <c r="V619" s="386">
        <v>38</v>
      </c>
      <c r="W619" s="386">
        <v>33</v>
      </c>
      <c r="X619" s="386">
        <v>37.000000000000007</v>
      </c>
      <c r="Y619" s="386">
        <v>36.000000000000007</v>
      </c>
    </row>
    <row r="620" spans="1:25" ht="12.75" customHeight="1" x14ac:dyDescent="0.2">
      <c r="A620" s="386">
        <v>2016</v>
      </c>
      <c r="B620" s="391">
        <v>42619</v>
      </c>
      <c r="C620" s="386">
        <v>56</v>
      </c>
      <c r="D620" s="386">
        <v>47</v>
      </c>
      <c r="E620" s="386">
        <v>47</v>
      </c>
      <c r="F620" s="386">
        <v>48</v>
      </c>
      <c r="G620" s="386" t="s">
        <v>78</v>
      </c>
      <c r="H620" s="386">
        <v>56</v>
      </c>
      <c r="I620" s="386">
        <v>56</v>
      </c>
      <c r="J620" s="386">
        <v>51.000000000000007</v>
      </c>
      <c r="K620" s="386">
        <v>35</v>
      </c>
      <c r="L620" s="386">
        <v>35</v>
      </c>
      <c r="M620" s="386">
        <v>32</v>
      </c>
      <c r="N620" s="386">
        <v>36.000000000000007</v>
      </c>
      <c r="O620" s="386">
        <v>37.000000000000007</v>
      </c>
      <c r="P620" s="386">
        <v>30</v>
      </c>
      <c r="Q620" s="386" t="s">
        <v>78</v>
      </c>
      <c r="R620" s="386">
        <v>31</v>
      </c>
      <c r="S620" s="386">
        <v>30</v>
      </c>
      <c r="T620" s="386">
        <v>49</v>
      </c>
      <c r="U620" s="386">
        <v>44.000000000000007</v>
      </c>
      <c r="V620" s="386">
        <v>38</v>
      </c>
      <c r="W620" s="386">
        <v>29</v>
      </c>
      <c r="X620" s="386">
        <v>34</v>
      </c>
      <c r="Y620" s="386">
        <v>30</v>
      </c>
    </row>
    <row r="621" spans="1:25" ht="12.75" customHeight="1" x14ac:dyDescent="0.2">
      <c r="A621" s="386">
        <v>2016</v>
      </c>
      <c r="B621" s="391">
        <v>42620</v>
      </c>
      <c r="C621" s="386">
        <v>45.000000000000007</v>
      </c>
      <c r="D621" s="386">
        <v>45.000000000000007</v>
      </c>
      <c r="E621" s="386">
        <v>52.000000000000007</v>
      </c>
      <c r="F621" s="386">
        <v>50</v>
      </c>
      <c r="G621" s="386" t="s">
        <v>78</v>
      </c>
      <c r="H621" s="386">
        <v>45.000000000000007</v>
      </c>
      <c r="I621" s="386">
        <v>48</v>
      </c>
      <c r="J621" s="386">
        <v>59.000000000000007</v>
      </c>
      <c r="K621" s="386">
        <v>47</v>
      </c>
      <c r="L621" s="386">
        <v>43</v>
      </c>
      <c r="M621" s="386">
        <v>41</v>
      </c>
      <c r="N621" s="386">
        <v>46</v>
      </c>
      <c r="O621" s="386">
        <v>47</v>
      </c>
      <c r="P621" s="386">
        <v>40</v>
      </c>
      <c r="Q621" s="386">
        <v>47</v>
      </c>
      <c r="R621" s="386">
        <v>41</v>
      </c>
      <c r="S621" s="386">
        <v>38</v>
      </c>
      <c r="T621" s="386">
        <v>57</v>
      </c>
      <c r="U621" s="386" t="s">
        <v>78</v>
      </c>
      <c r="V621" s="386">
        <v>44.000000000000007</v>
      </c>
      <c r="W621" s="386">
        <v>37.000000000000007</v>
      </c>
      <c r="X621" s="386">
        <v>41</v>
      </c>
      <c r="Y621" s="386">
        <v>37.000000000000007</v>
      </c>
    </row>
    <row r="622" spans="1:25" ht="12.75" customHeight="1" x14ac:dyDescent="0.2">
      <c r="A622" s="386">
        <v>2016</v>
      </c>
      <c r="B622" s="391">
        <v>42621</v>
      </c>
      <c r="C622" s="386">
        <v>68</v>
      </c>
      <c r="D622" s="386">
        <v>57</v>
      </c>
      <c r="E622" s="386">
        <v>59.000000000000007</v>
      </c>
      <c r="F622" s="386">
        <v>62</v>
      </c>
      <c r="G622" s="386" t="s">
        <v>78</v>
      </c>
      <c r="H622" s="386">
        <v>60</v>
      </c>
      <c r="I622" s="386">
        <v>61.000000000000007</v>
      </c>
      <c r="J622" s="386">
        <v>58</v>
      </c>
      <c r="K622" s="386">
        <v>52.000000000000007</v>
      </c>
      <c r="L622" s="386">
        <v>58</v>
      </c>
      <c r="M622" s="386">
        <v>58</v>
      </c>
      <c r="N622" s="386">
        <v>53.000000000000007</v>
      </c>
      <c r="O622" s="386">
        <v>61.000000000000007</v>
      </c>
      <c r="P622" s="386">
        <v>61.000000000000007</v>
      </c>
      <c r="Q622" s="386">
        <v>70</v>
      </c>
      <c r="R622" s="386">
        <v>61.000000000000007</v>
      </c>
      <c r="S622" s="386">
        <v>61.000000000000007</v>
      </c>
      <c r="T622" s="386">
        <v>55</v>
      </c>
      <c r="U622" s="386" t="s">
        <v>78</v>
      </c>
      <c r="V622" s="386">
        <v>58</v>
      </c>
      <c r="W622" s="386">
        <v>52.000000000000007</v>
      </c>
      <c r="X622" s="386">
        <v>60</v>
      </c>
      <c r="Y622" s="386">
        <v>59.000000000000007</v>
      </c>
    </row>
    <row r="623" spans="1:25" ht="12.75" customHeight="1" x14ac:dyDescent="0.2">
      <c r="A623" s="386">
        <v>2016</v>
      </c>
      <c r="B623" s="391">
        <v>42622</v>
      </c>
      <c r="C623" s="386">
        <v>59.000000000000007</v>
      </c>
      <c r="D623" s="386">
        <v>55</v>
      </c>
      <c r="E623" s="386">
        <v>62</v>
      </c>
      <c r="F623" s="386">
        <v>60</v>
      </c>
      <c r="G623" s="386">
        <v>20</v>
      </c>
      <c r="H623" s="386">
        <v>46</v>
      </c>
      <c r="I623" s="386">
        <v>49</v>
      </c>
      <c r="J623" s="386">
        <v>54</v>
      </c>
      <c r="K623" s="386">
        <v>55</v>
      </c>
      <c r="L623" s="386">
        <v>61.000000000000007</v>
      </c>
      <c r="M623" s="386">
        <v>62</v>
      </c>
      <c r="N623" s="386">
        <v>55</v>
      </c>
      <c r="O623" s="386">
        <v>65</v>
      </c>
      <c r="P623" s="386">
        <v>53.000000000000007</v>
      </c>
      <c r="Q623" s="386">
        <v>65</v>
      </c>
      <c r="R623" s="386">
        <v>53.000000000000007</v>
      </c>
      <c r="S623" s="386">
        <v>61.000000000000007</v>
      </c>
      <c r="T623" s="386">
        <v>57</v>
      </c>
      <c r="U623" s="386">
        <v>59.000000000000007</v>
      </c>
      <c r="V623" s="386">
        <v>63</v>
      </c>
      <c r="W623" s="386">
        <v>54</v>
      </c>
      <c r="X623" s="386">
        <v>65</v>
      </c>
      <c r="Y623" s="386">
        <v>58</v>
      </c>
    </row>
    <row r="624" spans="1:25" ht="12.75" customHeight="1" x14ac:dyDescent="0.2">
      <c r="A624" s="386">
        <v>2016</v>
      </c>
      <c r="B624" s="391">
        <v>42623</v>
      </c>
      <c r="C624" s="386">
        <v>50</v>
      </c>
      <c r="D624" s="386">
        <v>46</v>
      </c>
      <c r="E624" s="386">
        <v>52.000000000000007</v>
      </c>
      <c r="F624" s="386">
        <v>57</v>
      </c>
      <c r="G624" s="386">
        <v>51.000000000000007</v>
      </c>
      <c r="H624" s="386">
        <v>41</v>
      </c>
      <c r="I624" s="386">
        <v>43</v>
      </c>
      <c r="J624" s="386">
        <v>53.000000000000007</v>
      </c>
      <c r="K624" s="386">
        <v>36.000000000000007</v>
      </c>
      <c r="L624" s="386">
        <v>55</v>
      </c>
      <c r="M624" s="386">
        <v>47</v>
      </c>
      <c r="N624" s="386">
        <v>46</v>
      </c>
      <c r="O624" s="386">
        <v>52.000000000000007</v>
      </c>
      <c r="P624" s="386">
        <v>61.000000000000007</v>
      </c>
      <c r="Q624" s="386">
        <v>44.000000000000007</v>
      </c>
      <c r="R624" s="386">
        <v>60</v>
      </c>
      <c r="S624" s="386">
        <v>56</v>
      </c>
      <c r="T624" s="386">
        <v>48</v>
      </c>
      <c r="U624" s="386">
        <v>52.000000000000007</v>
      </c>
      <c r="V624" s="386">
        <v>47</v>
      </c>
      <c r="W624" s="386">
        <v>51.000000000000007</v>
      </c>
      <c r="X624" s="386">
        <v>63</v>
      </c>
      <c r="Y624" s="386">
        <v>59.000000000000007</v>
      </c>
    </row>
    <row r="625" spans="1:25" ht="12.75" customHeight="1" x14ac:dyDescent="0.2">
      <c r="A625" s="386">
        <v>2016</v>
      </c>
      <c r="B625" s="391">
        <v>42624</v>
      </c>
      <c r="C625" s="386">
        <v>44.000000000000007</v>
      </c>
      <c r="D625" s="386">
        <v>37.000000000000007</v>
      </c>
      <c r="E625" s="386">
        <v>41</v>
      </c>
      <c r="F625" s="386">
        <v>41</v>
      </c>
      <c r="G625" s="386">
        <v>37.000000000000007</v>
      </c>
      <c r="H625" s="386">
        <v>37.000000000000007</v>
      </c>
      <c r="I625" s="386">
        <v>43</v>
      </c>
      <c r="J625" s="386">
        <v>39</v>
      </c>
      <c r="K625" s="386">
        <v>43</v>
      </c>
      <c r="L625" s="386">
        <v>41</v>
      </c>
      <c r="M625" s="386">
        <v>41</v>
      </c>
      <c r="N625" s="386">
        <v>39</v>
      </c>
      <c r="O625" s="386">
        <v>41</v>
      </c>
      <c r="P625" s="386">
        <v>38</v>
      </c>
      <c r="Q625" s="386">
        <v>39</v>
      </c>
      <c r="R625" s="386">
        <v>38</v>
      </c>
      <c r="S625" s="386">
        <v>37.000000000000007</v>
      </c>
      <c r="T625" s="386">
        <v>39</v>
      </c>
      <c r="U625" s="386">
        <v>42</v>
      </c>
      <c r="V625" s="386">
        <v>37.000000000000007</v>
      </c>
      <c r="W625" s="386">
        <v>35</v>
      </c>
      <c r="X625" s="386">
        <v>40</v>
      </c>
      <c r="Y625" s="386">
        <v>38</v>
      </c>
    </row>
    <row r="626" spans="1:25" ht="12.75" customHeight="1" x14ac:dyDescent="0.2">
      <c r="A626" s="386">
        <v>2016</v>
      </c>
      <c r="B626" s="391">
        <v>42625</v>
      </c>
      <c r="C626" s="386">
        <v>39</v>
      </c>
      <c r="D626" s="386">
        <v>47</v>
      </c>
      <c r="E626" s="386">
        <v>47</v>
      </c>
      <c r="F626" s="386">
        <v>48</v>
      </c>
      <c r="G626" s="386">
        <v>49</v>
      </c>
      <c r="H626" s="386">
        <v>33</v>
      </c>
      <c r="I626" s="386">
        <v>35</v>
      </c>
      <c r="J626" s="386">
        <v>46</v>
      </c>
      <c r="K626" s="386">
        <v>27</v>
      </c>
      <c r="L626" s="386">
        <v>44.000000000000007</v>
      </c>
      <c r="M626" s="386">
        <v>33</v>
      </c>
      <c r="N626" s="386">
        <v>32</v>
      </c>
      <c r="O626" s="386">
        <v>45.000000000000007</v>
      </c>
      <c r="P626" s="386">
        <v>40</v>
      </c>
      <c r="Q626" s="386">
        <v>34</v>
      </c>
      <c r="R626" s="386">
        <v>38</v>
      </c>
      <c r="S626" s="386">
        <v>38</v>
      </c>
      <c r="T626" s="386">
        <v>46</v>
      </c>
      <c r="U626" s="386">
        <v>47</v>
      </c>
      <c r="V626" s="386">
        <v>41</v>
      </c>
      <c r="W626" s="386">
        <v>39</v>
      </c>
      <c r="X626" s="386">
        <v>42</v>
      </c>
      <c r="Y626" s="386">
        <v>41</v>
      </c>
    </row>
    <row r="627" spans="1:25" ht="12.75" customHeight="1" x14ac:dyDescent="0.2">
      <c r="A627" s="386">
        <v>2016</v>
      </c>
      <c r="B627" s="391">
        <v>42626</v>
      </c>
      <c r="C627" s="386">
        <v>50</v>
      </c>
      <c r="D627" s="386">
        <v>44.000000000000007</v>
      </c>
      <c r="E627" s="386">
        <v>48</v>
      </c>
      <c r="F627" s="386">
        <v>47</v>
      </c>
      <c r="G627" s="386">
        <v>46</v>
      </c>
      <c r="H627" s="386">
        <v>43</v>
      </c>
      <c r="I627" s="386">
        <v>55</v>
      </c>
      <c r="J627" s="386">
        <v>48</v>
      </c>
      <c r="K627" s="386">
        <v>47</v>
      </c>
      <c r="L627" s="386">
        <v>46</v>
      </c>
      <c r="M627" s="386">
        <v>46</v>
      </c>
      <c r="N627" s="386">
        <v>45.000000000000007</v>
      </c>
      <c r="O627" s="386">
        <v>48</v>
      </c>
      <c r="P627" s="386">
        <v>52.000000000000007</v>
      </c>
      <c r="Q627" s="386">
        <v>44.000000000000007</v>
      </c>
      <c r="R627" s="386">
        <v>55</v>
      </c>
      <c r="S627" s="386">
        <v>49</v>
      </c>
      <c r="T627" s="386">
        <v>47</v>
      </c>
      <c r="U627" s="386">
        <v>48</v>
      </c>
      <c r="V627" s="386">
        <v>47</v>
      </c>
      <c r="W627" s="386">
        <v>43</v>
      </c>
      <c r="X627" s="386">
        <v>49</v>
      </c>
      <c r="Y627" s="386">
        <v>48</v>
      </c>
    </row>
    <row r="628" spans="1:25" ht="12.75" customHeight="1" x14ac:dyDescent="0.2">
      <c r="A628" s="386">
        <v>2016</v>
      </c>
      <c r="B628" s="391">
        <v>42627</v>
      </c>
      <c r="C628" s="386">
        <v>65</v>
      </c>
      <c r="D628" s="386">
        <v>66</v>
      </c>
      <c r="E628" s="386">
        <v>73.000000000000014</v>
      </c>
      <c r="F628" s="386">
        <v>71.000000000000014</v>
      </c>
      <c r="G628" s="386">
        <v>66</v>
      </c>
      <c r="H628" s="386">
        <v>62</v>
      </c>
      <c r="I628" s="386">
        <v>53.000000000000007</v>
      </c>
      <c r="J628" s="386">
        <v>72.000000000000014</v>
      </c>
      <c r="K628" s="386">
        <v>52.000000000000007</v>
      </c>
      <c r="L628" s="386">
        <v>68</v>
      </c>
      <c r="M628" s="386">
        <v>69</v>
      </c>
      <c r="N628" s="386">
        <v>60</v>
      </c>
      <c r="O628" s="386">
        <v>69</v>
      </c>
      <c r="P628" s="386">
        <v>62</v>
      </c>
      <c r="Q628" s="386">
        <v>71.000000000000014</v>
      </c>
      <c r="R628" s="386">
        <v>62</v>
      </c>
      <c r="S628" s="386">
        <v>64</v>
      </c>
      <c r="T628" s="386">
        <v>71.000000000000014</v>
      </c>
      <c r="U628" s="386">
        <v>69</v>
      </c>
      <c r="V628" s="386">
        <v>65</v>
      </c>
      <c r="W628" s="386">
        <v>60</v>
      </c>
      <c r="X628" s="386">
        <v>68</v>
      </c>
      <c r="Y628" s="386">
        <v>67</v>
      </c>
    </row>
    <row r="629" spans="1:25" ht="12.75" customHeight="1" x14ac:dyDescent="0.2">
      <c r="A629" s="386">
        <v>2016</v>
      </c>
      <c r="B629" s="391">
        <v>42628</v>
      </c>
      <c r="C629" s="386">
        <v>33</v>
      </c>
      <c r="D629" s="386">
        <v>37.000000000000007</v>
      </c>
      <c r="E629" s="386">
        <v>41</v>
      </c>
      <c r="F629" s="386">
        <v>35</v>
      </c>
      <c r="G629" s="386">
        <v>34</v>
      </c>
      <c r="H629" s="386">
        <v>27</v>
      </c>
      <c r="I629" s="386">
        <v>33</v>
      </c>
      <c r="J629" s="386">
        <v>40</v>
      </c>
      <c r="K629" s="386">
        <v>31</v>
      </c>
      <c r="L629" s="386">
        <v>37.000000000000007</v>
      </c>
      <c r="M629" s="386">
        <v>36.000000000000007</v>
      </c>
      <c r="N629" s="386">
        <v>32</v>
      </c>
      <c r="O629" s="386">
        <v>35</v>
      </c>
      <c r="P629" s="386">
        <v>37.000000000000007</v>
      </c>
      <c r="Q629" s="386">
        <v>38</v>
      </c>
      <c r="R629" s="386">
        <v>42</v>
      </c>
      <c r="S629" s="386">
        <v>35</v>
      </c>
      <c r="T629" s="386">
        <v>45.000000000000007</v>
      </c>
      <c r="U629" s="386">
        <v>36.000000000000007</v>
      </c>
      <c r="V629" s="386">
        <v>38</v>
      </c>
      <c r="W629" s="386">
        <v>34</v>
      </c>
      <c r="X629" s="386">
        <v>37.000000000000007</v>
      </c>
      <c r="Y629" s="386">
        <v>35</v>
      </c>
    </row>
    <row r="630" spans="1:25" ht="12.75" customHeight="1" x14ac:dyDescent="0.2">
      <c r="A630" s="386">
        <v>2016</v>
      </c>
      <c r="B630" s="391">
        <v>42629</v>
      </c>
      <c r="C630" s="386">
        <v>34</v>
      </c>
      <c r="D630" s="386">
        <v>36.000000000000007</v>
      </c>
      <c r="E630" s="386">
        <v>41</v>
      </c>
      <c r="F630" s="386">
        <v>39</v>
      </c>
      <c r="G630" s="386">
        <v>39</v>
      </c>
      <c r="H630" s="386">
        <v>30</v>
      </c>
      <c r="I630" s="386">
        <v>33</v>
      </c>
      <c r="J630" s="386">
        <v>41</v>
      </c>
      <c r="K630" s="386">
        <v>29</v>
      </c>
      <c r="L630" s="386">
        <v>39</v>
      </c>
      <c r="M630" s="386">
        <v>32</v>
      </c>
      <c r="N630" s="386">
        <v>30</v>
      </c>
      <c r="O630" s="386">
        <v>37.000000000000007</v>
      </c>
      <c r="P630" s="386">
        <v>38</v>
      </c>
      <c r="Q630" s="386">
        <v>35</v>
      </c>
      <c r="R630" s="386">
        <v>41</v>
      </c>
      <c r="S630" s="386">
        <v>37.000000000000007</v>
      </c>
      <c r="T630" s="386">
        <v>46</v>
      </c>
      <c r="U630" s="386">
        <v>39</v>
      </c>
      <c r="V630" s="386">
        <v>40</v>
      </c>
      <c r="W630" s="386">
        <v>35</v>
      </c>
      <c r="X630" s="386">
        <v>40</v>
      </c>
      <c r="Y630" s="386">
        <v>36.000000000000007</v>
      </c>
    </row>
    <row r="631" spans="1:25" ht="12.75" customHeight="1" x14ac:dyDescent="0.2">
      <c r="A631" s="386">
        <v>2016</v>
      </c>
      <c r="B631" s="391">
        <v>42630</v>
      </c>
      <c r="C631" s="386">
        <v>37.000000000000007</v>
      </c>
      <c r="D631" s="386">
        <v>34</v>
      </c>
      <c r="E631" s="386">
        <v>40</v>
      </c>
      <c r="F631" s="386">
        <v>38</v>
      </c>
      <c r="G631" s="386">
        <v>38</v>
      </c>
      <c r="H631" s="386">
        <v>40</v>
      </c>
      <c r="I631" s="386">
        <v>36.000000000000007</v>
      </c>
      <c r="J631" s="386">
        <v>36.000000000000007</v>
      </c>
      <c r="K631" s="386">
        <v>33</v>
      </c>
      <c r="L631" s="386">
        <v>44.000000000000007</v>
      </c>
      <c r="M631" s="386">
        <v>35</v>
      </c>
      <c r="N631" s="386">
        <v>35</v>
      </c>
      <c r="O631" s="386">
        <v>41</v>
      </c>
      <c r="P631" s="386">
        <v>37.000000000000007</v>
      </c>
      <c r="Q631" s="386">
        <v>35</v>
      </c>
      <c r="R631" s="386">
        <v>42</v>
      </c>
      <c r="S631" s="386">
        <v>38</v>
      </c>
      <c r="T631" s="386">
        <v>38</v>
      </c>
      <c r="U631" s="386">
        <v>37.000000000000007</v>
      </c>
      <c r="V631" s="386">
        <v>42</v>
      </c>
      <c r="W631" s="386">
        <v>39</v>
      </c>
      <c r="X631" s="386">
        <v>45.000000000000007</v>
      </c>
      <c r="Y631" s="386">
        <v>45.000000000000007</v>
      </c>
    </row>
    <row r="632" spans="1:25" ht="12.75" customHeight="1" x14ac:dyDescent="0.2">
      <c r="A632" s="386">
        <v>2016</v>
      </c>
      <c r="B632" s="391">
        <v>42631</v>
      </c>
      <c r="C632" s="386">
        <v>29</v>
      </c>
      <c r="D632" s="386">
        <v>27</v>
      </c>
      <c r="E632" s="386">
        <v>32</v>
      </c>
      <c r="F632" s="386">
        <v>31</v>
      </c>
      <c r="G632" s="386">
        <v>31</v>
      </c>
      <c r="H632" s="386">
        <v>26.000000000000004</v>
      </c>
      <c r="I632" s="386">
        <v>30</v>
      </c>
      <c r="J632" s="386">
        <v>31</v>
      </c>
      <c r="K632" s="386">
        <v>28</v>
      </c>
      <c r="L632" s="386">
        <v>32</v>
      </c>
      <c r="M632" s="386">
        <v>28</v>
      </c>
      <c r="N632" s="386">
        <v>25</v>
      </c>
      <c r="O632" s="386">
        <v>30</v>
      </c>
      <c r="P632" s="386">
        <v>34</v>
      </c>
      <c r="Q632" s="386">
        <v>29</v>
      </c>
      <c r="R632" s="386">
        <v>39</v>
      </c>
      <c r="S632" s="386">
        <v>33</v>
      </c>
      <c r="T632" s="386">
        <v>31</v>
      </c>
      <c r="U632" s="386">
        <v>27</v>
      </c>
      <c r="V632" s="386">
        <v>33</v>
      </c>
      <c r="W632" s="386">
        <v>28</v>
      </c>
      <c r="X632" s="386">
        <v>35</v>
      </c>
      <c r="Y632" s="386">
        <v>34</v>
      </c>
    </row>
    <row r="633" spans="1:25" ht="12.75" customHeight="1" x14ac:dyDescent="0.2">
      <c r="A633" s="386">
        <v>2016</v>
      </c>
      <c r="B633" s="391">
        <v>42632</v>
      </c>
      <c r="C633" s="386">
        <v>27</v>
      </c>
      <c r="D633" s="386">
        <v>22.000000000000004</v>
      </c>
      <c r="E633" s="386">
        <v>23</v>
      </c>
      <c r="F633" s="386">
        <v>20</v>
      </c>
      <c r="G633" s="386">
        <v>22.000000000000004</v>
      </c>
      <c r="H633" s="386">
        <v>22.000000000000004</v>
      </c>
      <c r="I633" s="386">
        <v>32</v>
      </c>
      <c r="J633" s="386">
        <v>26.000000000000004</v>
      </c>
      <c r="K633" s="386">
        <v>33</v>
      </c>
      <c r="L633" s="386">
        <v>23</v>
      </c>
      <c r="M633" s="386">
        <v>26.000000000000004</v>
      </c>
      <c r="N633" s="386">
        <v>21</v>
      </c>
      <c r="O633" s="386">
        <v>21</v>
      </c>
      <c r="P633" s="386">
        <v>21</v>
      </c>
      <c r="Q633" s="386">
        <v>29</v>
      </c>
      <c r="R633" s="386">
        <v>24</v>
      </c>
      <c r="S633" s="386">
        <v>22.000000000000004</v>
      </c>
      <c r="T633" s="386">
        <v>26.000000000000004</v>
      </c>
      <c r="U633" s="386">
        <v>23</v>
      </c>
      <c r="V633" s="386">
        <v>18.000000000000004</v>
      </c>
      <c r="W633" s="386">
        <v>21</v>
      </c>
      <c r="X633" s="386">
        <v>26.000000000000004</v>
      </c>
      <c r="Y633" s="386">
        <v>20</v>
      </c>
    </row>
    <row r="634" spans="1:25" ht="12.75" customHeight="1" x14ac:dyDescent="0.2">
      <c r="A634" s="386">
        <v>2016</v>
      </c>
      <c r="B634" s="391">
        <v>42633</v>
      </c>
      <c r="C634" s="386">
        <v>27</v>
      </c>
      <c r="D634" s="386">
        <v>31</v>
      </c>
      <c r="E634" s="386">
        <v>39</v>
      </c>
      <c r="F634" s="386">
        <v>37.000000000000007</v>
      </c>
      <c r="G634" s="386">
        <v>36.000000000000007</v>
      </c>
      <c r="H634" s="386">
        <v>18.000000000000004</v>
      </c>
      <c r="I634" s="386">
        <v>29</v>
      </c>
      <c r="J634" s="386">
        <v>37.000000000000007</v>
      </c>
      <c r="K634" s="386">
        <v>29</v>
      </c>
      <c r="L634" s="386">
        <v>41</v>
      </c>
      <c r="M634" s="386">
        <v>27</v>
      </c>
      <c r="N634" s="386">
        <v>14</v>
      </c>
      <c r="O634" s="386">
        <v>32</v>
      </c>
      <c r="P634" s="386">
        <v>37.000000000000007</v>
      </c>
      <c r="Q634" s="386">
        <v>27</v>
      </c>
      <c r="R634" s="386">
        <v>41</v>
      </c>
      <c r="S634" s="386">
        <v>39</v>
      </c>
      <c r="T634" s="386">
        <v>41</v>
      </c>
      <c r="U634" s="386">
        <v>39</v>
      </c>
      <c r="V634" s="386">
        <v>37.000000000000007</v>
      </c>
      <c r="W634" s="386">
        <v>38</v>
      </c>
      <c r="X634" s="386">
        <v>42</v>
      </c>
      <c r="Y634" s="386">
        <v>36.000000000000007</v>
      </c>
    </row>
    <row r="635" spans="1:25" ht="12.75" customHeight="1" x14ac:dyDescent="0.2">
      <c r="A635" s="386">
        <v>2016</v>
      </c>
      <c r="B635" s="391">
        <v>42634</v>
      </c>
      <c r="C635" s="386">
        <v>53.000000000000007</v>
      </c>
      <c r="D635" s="386">
        <v>51.000000000000007</v>
      </c>
      <c r="E635" s="386">
        <v>61.000000000000007</v>
      </c>
      <c r="F635" s="386">
        <v>52.000000000000007</v>
      </c>
      <c r="G635" s="386">
        <v>54</v>
      </c>
      <c r="H635" s="386">
        <v>34</v>
      </c>
      <c r="I635" s="386">
        <v>55</v>
      </c>
      <c r="J635" s="386">
        <v>57</v>
      </c>
      <c r="K635" s="386">
        <v>51.000000000000007</v>
      </c>
      <c r="L635" s="386">
        <v>57</v>
      </c>
      <c r="M635" s="386">
        <v>44.000000000000007</v>
      </c>
      <c r="N635" s="386">
        <v>42</v>
      </c>
      <c r="O635" s="386">
        <v>48</v>
      </c>
      <c r="P635" s="386">
        <v>53.000000000000007</v>
      </c>
      <c r="Q635" s="386">
        <v>48</v>
      </c>
      <c r="R635" s="386" t="s">
        <v>78</v>
      </c>
      <c r="S635" s="386">
        <v>53.000000000000007</v>
      </c>
      <c r="T635" s="386">
        <v>59.000000000000007</v>
      </c>
      <c r="U635" s="386">
        <v>53.000000000000007</v>
      </c>
      <c r="V635" s="386">
        <v>50</v>
      </c>
      <c r="W635" s="386">
        <v>53.000000000000007</v>
      </c>
      <c r="X635" s="386">
        <v>61.000000000000007</v>
      </c>
      <c r="Y635" s="386">
        <v>52.000000000000007</v>
      </c>
    </row>
    <row r="636" spans="1:25" ht="12.75" customHeight="1" x14ac:dyDescent="0.2">
      <c r="A636" s="386">
        <v>2016</v>
      </c>
      <c r="B636" s="391">
        <v>42635</v>
      </c>
      <c r="C636" s="386">
        <v>55</v>
      </c>
      <c r="D636" s="386">
        <v>62</v>
      </c>
      <c r="E636" s="386">
        <v>78</v>
      </c>
      <c r="F636" s="386">
        <v>71.000000000000014</v>
      </c>
      <c r="G636" s="386">
        <v>71.000000000000014</v>
      </c>
      <c r="H636" s="386">
        <v>40</v>
      </c>
      <c r="I636" s="386">
        <v>53.000000000000007</v>
      </c>
      <c r="J636" s="386">
        <v>76</v>
      </c>
      <c r="K636" s="386">
        <v>52.000000000000007</v>
      </c>
      <c r="L636" s="386">
        <v>60</v>
      </c>
      <c r="M636" s="386">
        <v>48</v>
      </c>
      <c r="N636" s="386">
        <v>49</v>
      </c>
      <c r="O636" s="386">
        <v>59.000000000000007</v>
      </c>
      <c r="P636" s="386">
        <v>50</v>
      </c>
      <c r="Q636" s="386">
        <v>56</v>
      </c>
      <c r="R636" s="386">
        <v>55</v>
      </c>
      <c r="S636" s="386">
        <v>54</v>
      </c>
      <c r="T636" s="386">
        <v>83</v>
      </c>
      <c r="U636" s="386">
        <v>65</v>
      </c>
      <c r="V636" s="386">
        <v>65</v>
      </c>
      <c r="W636" s="386">
        <v>55</v>
      </c>
      <c r="X636" s="386">
        <v>61.000000000000007</v>
      </c>
      <c r="Y636" s="386">
        <v>55</v>
      </c>
    </row>
    <row r="637" spans="1:25" ht="12.75" customHeight="1" x14ac:dyDescent="0.2">
      <c r="A637" s="386">
        <v>2016</v>
      </c>
      <c r="B637" s="391">
        <v>42636</v>
      </c>
      <c r="C637" s="386">
        <v>67</v>
      </c>
      <c r="D637" s="386">
        <v>68</v>
      </c>
      <c r="E637" s="386">
        <v>82</v>
      </c>
      <c r="F637" s="386">
        <v>77</v>
      </c>
      <c r="G637" s="386">
        <v>76</v>
      </c>
      <c r="H637" s="386">
        <v>58</v>
      </c>
      <c r="I637" s="386">
        <v>53.000000000000007</v>
      </c>
      <c r="J637" s="386">
        <v>81</v>
      </c>
      <c r="K637" s="386">
        <v>33</v>
      </c>
      <c r="L637" s="386">
        <v>78</v>
      </c>
      <c r="M637" s="386">
        <v>76</v>
      </c>
      <c r="N637" s="386">
        <v>69</v>
      </c>
      <c r="O637" s="386">
        <v>79</v>
      </c>
      <c r="P637" s="386">
        <v>70</v>
      </c>
      <c r="Q637" s="386">
        <v>77</v>
      </c>
      <c r="R637" s="386">
        <v>75</v>
      </c>
      <c r="S637" s="386">
        <v>73.000000000000014</v>
      </c>
      <c r="T637" s="386">
        <v>81</v>
      </c>
      <c r="U637" s="386">
        <v>81</v>
      </c>
      <c r="V637" s="386">
        <v>78</v>
      </c>
      <c r="W637" s="386">
        <v>71.000000000000014</v>
      </c>
      <c r="X637" s="386">
        <v>78</v>
      </c>
      <c r="Y637" s="386">
        <v>78</v>
      </c>
    </row>
    <row r="638" spans="1:25" ht="12.75" customHeight="1" x14ac:dyDescent="0.2">
      <c r="A638" s="386">
        <v>2016</v>
      </c>
      <c r="B638" s="391">
        <v>42637</v>
      </c>
      <c r="C638" s="386">
        <v>19</v>
      </c>
      <c r="D638" s="386">
        <v>20</v>
      </c>
      <c r="E638" s="386">
        <v>26.000000000000004</v>
      </c>
      <c r="F638" s="386">
        <v>25</v>
      </c>
      <c r="G638" s="386">
        <v>22.000000000000004</v>
      </c>
      <c r="H638" s="386">
        <v>19</v>
      </c>
      <c r="I638" s="386">
        <v>21</v>
      </c>
      <c r="J638" s="386">
        <v>24</v>
      </c>
      <c r="K638" s="386">
        <v>17</v>
      </c>
      <c r="L638" s="386">
        <v>24</v>
      </c>
      <c r="M638" s="386">
        <v>17</v>
      </c>
      <c r="N638" s="386">
        <v>12</v>
      </c>
      <c r="O638" s="386">
        <v>20</v>
      </c>
      <c r="P638" s="386">
        <v>27</v>
      </c>
      <c r="Q638" s="386">
        <v>25</v>
      </c>
      <c r="R638" s="386">
        <v>30</v>
      </c>
      <c r="S638" s="386">
        <v>25</v>
      </c>
      <c r="T638" s="386">
        <v>28</v>
      </c>
      <c r="U638" s="386">
        <v>23</v>
      </c>
      <c r="V638" s="386">
        <v>29</v>
      </c>
      <c r="W638" s="386">
        <v>25</v>
      </c>
      <c r="X638" s="386">
        <v>28</v>
      </c>
      <c r="Y638" s="386">
        <v>25</v>
      </c>
    </row>
    <row r="639" spans="1:25" ht="12.75" customHeight="1" x14ac:dyDescent="0.2">
      <c r="A639" s="386">
        <v>2016</v>
      </c>
      <c r="B639" s="391">
        <v>42638</v>
      </c>
      <c r="C639" s="386">
        <v>35</v>
      </c>
      <c r="D639" s="386">
        <v>34</v>
      </c>
      <c r="E639" s="386">
        <v>37.000000000000007</v>
      </c>
      <c r="F639" s="386">
        <v>36.000000000000007</v>
      </c>
      <c r="G639" s="386">
        <v>34</v>
      </c>
      <c r="H639" s="386">
        <v>36.000000000000007</v>
      </c>
      <c r="I639" s="386">
        <v>38</v>
      </c>
      <c r="J639" s="386">
        <v>35</v>
      </c>
      <c r="K639" s="386">
        <v>33</v>
      </c>
      <c r="L639" s="386">
        <v>37.000000000000007</v>
      </c>
      <c r="M639" s="386">
        <v>31</v>
      </c>
      <c r="N639" s="386">
        <v>33</v>
      </c>
      <c r="O639" s="386">
        <v>35</v>
      </c>
      <c r="P639" s="386">
        <v>30</v>
      </c>
      <c r="Q639" s="386">
        <v>34</v>
      </c>
      <c r="R639" s="386">
        <v>32</v>
      </c>
      <c r="S639" s="386">
        <v>33</v>
      </c>
      <c r="T639" s="386">
        <v>36.000000000000007</v>
      </c>
      <c r="U639" s="386">
        <v>36.000000000000007</v>
      </c>
      <c r="V639" s="386">
        <v>34</v>
      </c>
      <c r="W639" s="386">
        <v>32</v>
      </c>
      <c r="X639" s="386">
        <v>36.000000000000007</v>
      </c>
      <c r="Y639" s="386">
        <v>36.000000000000007</v>
      </c>
    </row>
    <row r="640" spans="1:25" ht="12.75" customHeight="1" x14ac:dyDescent="0.2">
      <c r="A640" s="386">
        <v>2016</v>
      </c>
      <c r="B640" s="391">
        <v>42639</v>
      </c>
      <c r="C640" s="386">
        <v>42</v>
      </c>
      <c r="D640" s="386">
        <v>36.000000000000007</v>
      </c>
      <c r="E640" s="386">
        <v>39</v>
      </c>
      <c r="F640" s="386">
        <v>38</v>
      </c>
      <c r="G640" s="386">
        <v>40</v>
      </c>
      <c r="H640" s="386">
        <v>38</v>
      </c>
      <c r="I640" s="386">
        <v>42</v>
      </c>
      <c r="J640" s="386">
        <v>33</v>
      </c>
      <c r="K640" s="386">
        <v>41</v>
      </c>
      <c r="L640" s="386">
        <v>41</v>
      </c>
      <c r="M640" s="386">
        <v>39</v>
      </c>
      <c r="N640" s="386">
        <v>39</v>
      </c>
      <c r="O640" s="386">
        <v>40</v>
      </c>
      <c r="P640" s="386">
        <v>40</v>
      </c>
      <c r="Q640" s="386">
        <v>43</v>
      </c>
      <c r="R640" s="386">
        <v>42</v>
      </c>
      <c r="S640" s="386">
        <v>41</v>
      </c>
      <c r="T640" s="386">
        <v>37.000000000000007</v>
      </c>
      <c r="U640" s="386">
        <v>38</v>
      </c>
      <c r="V640" s="386">
        <v>35</v>
      </c>
      <c r="W640" s="386">
        <v>36.000000000000007</v>
      </c>
      <c r="X640" s="386">
        <v>42</v>
      </c>
      <c r="Y640" s="386">
        <v>43</v>
      </c>
    </row>
    <row r="641" spans="1:25" ht="12.75" customHeight="1" x14ac:dyDescent="0.2">
      <c r="A641" s="386">
        <v>2016</v>
      </c>
      <c r="B641" s="391">
        <v>42640</v>
      </c>
      <c r="C641" s="386">
        <v>27</v>
      </c>
      <c r="D641" s="386">
        <v>36.000000000000007</v>
      </c>
      <c r="E641" s="386">
        <v>41</v>
      </c>
      <c r="F641" s="386">
        <v>39</v>
      </c>
      <c r="G641" s="386">
        <v>39</v>
      </c>
      <c r="H641" s="386">
        <v>24</v>
      </c>
      <c r="I641" s="386">
        <v>30</v>
      </c>
      <c r="J641" s="386">
        <v>42</v>
      </c>
      <c r="K641" s="386">
        <v>22.000000000000004</v>
      </c>
      <c r="L641" s="386">
        <v>38</v>
      </c>
      <c r="M641" s="386">
        <v>28</v>
      </c>
      <c r="N641" s="386">
        <v>19</v>
      </c>
      <c r="O641" s="386">
        <v>37.000000000000007</v>
      </c>
      <c r="P641" s="386">
        <v>38</v>
      </c>
      <c r="Q641" s="386">
        <v>36.000000000000007</v>
      </c>
      <c r="R641" s="386">
        <v>41</v>
      </c>
      <c r="S641" s="386">
        <v>36.000000000000007</v>
      </c>
      <c r="T641" s="386">
        <v>42</v>
      </c>
      <c r="U641" s="386">
        <v>38</v>
      </c>
      <c r="V641" s="386">
        <v>40</v>
      </c>
      <c r="W641" s="386">
        <v>34</v>
      </c>
      <c r="X641" s="386">
        <v>39</v>
      </c>
      <c r="Y641" s="386">
        <v>38</v>
      </c>
    </row>
    <row r="642" spans="1:25" ht="12.75" customHeight="1" x14ac:dyDescent="0.2">
      <c r="A642" s="386">
        <v>2016</v>
      </c>
      <c r="B642" s="391">
        <v>42641</v>
      </c>
      <c r="C642" s="386">
        <v>36.000000000000007</v>
      </c>
      <c r="D642" s="386">
        <v>27</v>
      </c>
      <c r="E642" s="386">
        <v>29</v>
      </c>
      <c r="F642" s="386">
        <v>26.000000000000004</v>
      </c>
      <c r="G642" s="386">
        <v>28</v>
      </c>
      <c r="H642" s="386">
        <v>29</v>
      </c>
      <c r="I642" s="386">
        <v>41</v>
      </c>
      <c r="J642" s="386">
        <v>30</v>
      </c>
      <c r="K642" s="386">
        <v>37.000000000000007</v>
      </c>
      <c r="L642" s="386">
        <v>31</v>
      </c>
      <c r="M642" s="386">
        <v>32</v>
      </c>
      <c r="N642" s="386">
        <v>31</v>
      </c>
      <c r="O642" s="386">
        <v>28</v>
      </c>
      <c r="P642" s="386">
        <v>32</v>
      </c>
      <c r="Q642" s="386">
        <v>36.000000000000007</v>
      </c>
      <c r="R642" s="386">
        <v>35</v>
      </c>
      <c r="S642" s="386">
        <v>31</v>
      </c>
      <c r="T642" s="386">
        <v>30</v>
      </c>
      <c r="U642" s="386">
        <v>25</v>
      </c>
      <c r="V642" s="386">
        <v>30</v>
      </c>
      <c r="W642" s="386">
        <v>28</v>
      </c>
      <c r="X642" s="386">
        <v>34</v>
      </c>
      <c r="Y642" s="386">
        <v>29</v>
      </c>
    </row>
    <row r="643" spans="1:25" ht="12.75" customHeight="1" x14ac:dyDescent="0.2">
      <c r="A643" s="386">
        <v>2016</v>
      </c>
      <c r="B643" s="391">
        <v>42642</v>
      </c>
      <c r="C643" s="386">
        <v>28</v>
      </c>
      <c r="D643" s="386">
        <v>26.000000000000004</v>
      </c>
      <c r="E643" s="386">
        <v>27</v>
      </c>
      <c r="F643" s="386">
        <v>25</v>
      </c>
      <c r="G643" s="386">
        <v>26.000000000000004</v>
      </c>
      <c r="H643" s="386">
        <v>21</v>
      </c>
      <c r="I643" s="386">
        <v>31</v>
      </c>
      <c r="J643" s="386">
        <v>27</v>
      </c>
      <c r="K643" s="386">
        <v>28</v>
      </c>
      <c r="L643" s="386">
        <v>26.000000000000004</v>
      </c>
      <c r="M643" s="386">
        <v>27</v>
      </c>
      <c r="N643" s="386">
        <v>26.000000000000004</v>
      </c>
      <c r="O643" s="386">
        <v>27</v>
      </c>
      <c r="P643" s="386">
        <v>24</v>
      </c>
      <c r="Q643" s="386">
        <v>32</v>
      </c>
      <c r="R643" s="386">
        <v>25</v>
      </c>
      <c r="S643" s="386">
        <v>24</v>
      </c>
      <c r="T643" s="386">
        <v>26.000000000000004</v>
      </c>
      <c r="U643" s="386">
        <v>19</v>
      </c>
      <c r="V643" s="386">
        <v>24</v>
      </c>
      <c r="W643" s="386">
        <v>25</v>
      </c>
      <c r="X643" s="386">
        <v>26.000000000000004</v>
      </c>
      <c r="Y643" s="386">
        <v>25</v>
      </c>
    </row>
    <row r="644" spans="1:25" ht="12.75" customHeight="1" x14ac:dyDescent="0.2">
      <c r="A644" s="386">
        <v>2016</v>
      </c>
      <c r="B644" s="391">
        <v>42643</v>
      </c>
      <c r="C644" s="386">
        <v>29</v>
      </c>
      <c r="D644" s="386">
        <v>23</v>
      </c>
      <c r="E644" s="386">
        <v>22.000000000000004</v>
      </c>
      <c r="F644" s="386">
        <v>19</v>
      </c>
      <c r="G644" s="386">
        <v>19</v>
      </c>
      <c r="H644" s="386">
        <v>21</v>
      </c>
      <c r="I644" s="386">
        <v>34</v>
      </c>
      <c r="J644" s="386">
        <v>24</v>
      </c>
      <c r="K644" s="386">
        <v>32</v>
      </c>
      <c r="L644" s="386">
        <v>22.000000000000004</v>
      </c>
      <c r="M644" s="386">
        <v>27</v>
      </c>
      <c r="N644" s="386">
        <v>27</v>
      </c>
      <c r="O644" s="386">
        <v>23</v>
      </c>
      <c r="P644" s="386">
        <v>18.000000000000004</v>
      </c>
      <c r="Q644" s="386">
        <v>30</v>
      </c>
      <c r="R644" s="386">
        <v>20</v>
      </c>
      <c r="S644" s="386">
        <v>21</v>
      </c>
      <c r="T644" s="386">
        <v>23</v>
      </c>
      <c r="U644" s="386">
        <v>15.000000000000002</v>
      </c>
      <c r="V644" s="386">
        <v>18.000000000000004</v>
      </c>
      <c r="W644" s="386">
        <v>20</v>
      </c>
      <c r="X644" s="386">
        <v>23</v>
      </c>
      <c r="Y644" s="386">
        <v>20</v>
      </c>
    </row>
    <row r="645" spans="1:25" ht="12.75" customHeight="1" x14ac:dyDescent="0.2">
      <c r="A645" s="386">
        <v>2016</v>
      </c>
      <c r="B645" s="391">
        <v>42644</v>
      </c>
      <c r="C645" s="386">
        <v>31</v>
      </c>
      <c r="D645" s="386">
        <v>20</v>
      </c>
      <c r="E645" s="386">
        <v>16</v>
      </c>
      <c r="F645" s="386">
        <v>16</v>
      </c>
      <c r="G645" s="386">
        <v>19</v>
      </c>
      <c r="H645" s="386">
        <v>22.000000000000004</v>
      </c>
      <c r="I645" s="386">
        <v>37.000000000000007</v>
      </c>
      <c r="J645" s="386">
        <v>18.000000000000004</v>
      </c>
      <c r="K645" s="386">
        <v>34</v>
      </c>
      <c r="L645" s="386">
        <v>18.000000000000004</v>
      </c>
      <c r="M645" s="386">
        <v>27</v>
      </c>
      <c r="N645" s="386">
        <v>31</v>
      </c>
      <c r="O645" s="386">
        <v>19</v>
      </c>
      <c r="P645" s="386">
        <v>17</v>
      </c>
      <c r="Q645" s="386">
        <v>27</v>
      </c>
      <c r="R645" s="386">
        <v>16</v>
      </c>
      <c r="S645" s="386">
        <v>17</v>
      </c>
      <c r="T645" s="386">
        <v>17</v>
      </c>
      <c r="U645" s="386">
        <v>12</v>
      </c>
      <c r="V645" s="386">
        <v>16</v>
      </c>
      <c r="W645" s="386">
        <v>17</v>
      </c>
      <c r="X645" s="386">
        <v>17</v>
      </c>
      <c r="Y645" s="386">
        <v>18.000000000000004</v>
      </c>
    </row>
    <row r="646" spans="1:25" ht="12.75" customHeight="1" x14ac:dyDescent="0.2">
      <c r="A646" s="386">
        <v>2016</v>
      </c>
      <c r="B646" s="391">
        <v>42645</v>
      </c>
      <c r="C646" s="386">
        <v>32</v>
      </c>
      <c r="D646" s="386">
        <v>22.000000000000004</v>
      </c>
      <c r="E646" s="386">
        <v>17</v>
      </c>
      <c r="F646" s="386">
        <v>15.000000000000002</v>
      </c>
      <c r="G646" s="386">
        <v>19</v>
      </c>
      <c r="H646" s="386">
        <v>31</v>
      </c>
      <c r="I646" s="386">
        <v>35</v>
      </c>
      <c r="J646" s="386">
        <v>25</v>
      </c>
      <c r="K646" s="386">
        <v>28</v>
      </c>
      <c r="L646" s="386">
        <v>14</v>
      </c>
      <c r="M646" s="386">
        <v>22.000000000000004</v>
      </c>
      <c r="N646" s="386">
        <v>27</v>
      </c>
      <c r="O646" s="386">
        <v>17</v>
      </c>
      <c r="P646" s="386">
        <v>12</v>
      </c>
      <c r="Q646" s="386">
        <v>22.000000000000004</v>
      </c>
      <c r="R646" s="386">
        <v>14</v>
      </c>
      <c r="S646" s="386">
        <v>11.000000000000002</v>
      </c>
      <c r="T646" s="386">
        <v>23</v>
      </c>
      <c r="U646" s="386">
        <v>14</v>
      </c>
      <c r="V646" s="386">
        <v>13.000000000000002</v>
      </c>
      <c r="W646" s="386">
        <v>11.000000000000002</v>
      </c>
      <c r="X646" s="386">
        <v>13.000000000000002</v>
      </c>
      <c r="Y646" s="386">
        <v>12</v>
      </c>
    </row>
    <row r="647" spans="1:25" ht="12.75" customHeight="1" x14ac:dyDescent="0.2">
      <c r="A647" s="386">
        <v>2016</v>
      </c>
      <c r="B647" s="391">
        <v>42646</v>
      </c>
      <c r="C647" s="386">
        <v>40</v>
      </c>
      <c r="D647" s="386">
        <v>42</v>
      </c>
      <c r="E647" s="386">
        <v>43</v>
      </c>
      <c r="F647" s="386">
        <v>43</v>
      </c>
      <c r="G647" s="386">
        <v>38</v>
      </c>
      <c r="H647" s="386">
        <v>39</v>
      </c>
      <c r="I647" s="386">
        <v>45.000000000000007</v>
      </c>
      <c r="J647" s="386">
        <v>43</v>
      </c>
      <c r="K647" s="386">
        <v>35</v>
      </c>
      <c r="L647" s="386">
        <v>41</v>
      </c>
      <c r="M647" s="386">
        <v>33</v>
      </c>
      <c r="N647" s="386">
        <v>36.000000000000007</v>
      </c>
      <c r="O647" s="386">
        <v>40</v>
      </c>
      <c r="P647" s="386">
        <v>33</v>
      </c>
      <c r="Q647" s="386">
        <v>32</v>
      </c>
      <c r="R647" s="386">
        <v>38</v>
      </c>
      <c r="S647" s="386">
        <v>36.000000000000007</v>
      </c>
      <c r="T647" s="386">
        <v>43</v>
      </c>
      <c r="U647" s="386">
        <v>39</v>
      </c>
      <c r="V647" s="386">
        <v>39</v>
      </c>
      <c r="W647" s="386">
        <v>35</v>
      </c>
      <c r="X647" s="386">
        <v>41</v>
      </c>
      <c r="Y647" s="386">
        <v>35</v>
      </c>
    </row>
    <row r="648" spans="1:25" ht="12.75" customHeight="1" x14ac:dyDescent="0.2">
      <c r="A648" s="386">
        <v>2016</v>
      </c>
      <c r="B648" s="391">
        <v>42647</v>
      </c>
      <c r="C648" s="386">
        <v>32</v>
      </c>
      <c r="D648" s="386">
        <v>26.000000000000004</v>
      </c>
      <c r="E648" s="386">
        <v>21</v>
      </c>
      <c r="F648" s="386">
        <v>19</v>
      </c>
      <c r="G648" s="386">
        <v>19</v>
      </c>
      <c r="H648" s="386">
        <v>30</v>
      </c>
      <c r="I648" s="386">
        <v>35</v>
      </c>
      <c r="J648" s="386">
        <v>25</v>
      </c>
      <c r="K648" s="386">
        <v>28</v>
      </c>
      <c r="L648" s="386">
        <v>21</v>
      </c>
      <c r="M648" s="386">
        <v>22.000000000000004</v>
      </c>
      <c r="N648" s="386">
        <v>27</v>
      </c>
      <c r="O648" s="386">
        <v>23</v>
      </c>
      <c r="P648" s="386">
        <v>18.000000000000004</v>
      </c>
      <c r="Q648" s="386">
        <v>27</v>
      </c>
      <c r="R648" s="386">
        <v>23</v>
      </c>
      <c r="S648" s="386">
        <v>19</v>
      </c>
      <c r="T648" s="386">
        <v>23</v>
      </c>
      <c r="U648" s="386">
        <v>15.000000000000002</v>
      </c>
      <c r="V648" s="386">
        <v>18.000000000000004</v>
      </c>
      <c r="W648" s="386">
        <v>18.000000000000004</v>
      </c>
      <c r="X648" s="386">
        <v>21</v>
      </c>
      <c r="Y648" s="386">
        <v>18.000000000000004</v>
      </c>
    </row>
    <row r="649" spans="1:25" ht="12.75" customHeight="1" x14ac:dyDescent="0.2">
      <c r="A649" s="386">
        <v>2016</v>
      </c>
      <c r="B649" s="391">
        <v>42648</v>
      </c>
      <c r="C649" s="386">
        <v>30</v>
      </c>
      <c r="D649" s="386">
        <v>31</v>
      </c>
      <c r="E649" s="386">
        <v>31</v>
      </c>
      <c r="F649" s="386">
        <v>30</v>
      </c>
      <c r="G649" s="386">
        <v>29</v>
      </c>
      <c r="H649" s="386">
        <v>23</v>
      </c>
      <c r="I649" s="386">
        <v>34</v>
      </c>
      <c r="J649" s="386">
        <v>31</v>
      </c>
      <c r="K649" s="386">
        <v>30</v>
      </c>
      <c r="L649" s="386">
        <v>27</v>
      </c>
      <c r="M649" s="386">
        <v>27</v>
      </c>
      <c r="N649" s="386">
        <v>27</v>
      </c>
      <c r="O649" s="386">
        <v>30</v>
      </c>
      <c r="P649" s="386">
        <v>21</v>
      </c>
      <c r="Q649" s="386">
        <v>31</v>
      </c>
      <c r="R649" s="386">
        <v>24</v>
      </c>
      <c r="S649" s="386">
        <v>24</v>
      </c>
      <c r="T649" s="386">
        <v>32</v>
      </c>
      <c r="U649" s="386">
        <v>28</v>
      </c>
      <c r="V649" s="386">
        <v>23</v>
      </c>
      <c r="W649" s="386">
        <v>23</v>
      </c>
      <c r="X649" s="386">
        <v>26.000000000000004</v>
      </c>
      <c r="Y649" s="386">
        <v>25</v>
      </c>
    </row>
    <row r="650" spans="1:25" ht="12.75" customHeight="1" x14ac:dyDescent="0.2">
      <c r="A650" s="386">
        <v>2016</v>
      </c>
      <c r="B650" s="391">
        <v>42649</v>
      </c>
      <c r="C650" s="386">
        <v>36.000000000000007</v>
      </c>
      <c r="D650" s="386">
        <v>35</v>
      </c>
      <c r="E650" s="386">
        <v>38</v>
      </c>
      <c r="F650" s="386">
        <v>35</v>
      </c>
      <c r="G650" s="386">
        <v>34</v>
      </c>
      <c r="H650" s="386">
        <v>30</v>
      </c>
      <c r="I650" s="386">
        <v>34</v>
      </c>
      <c r="J650" s="386">
        <v>39</v>
      </c>
      <c r="K650" s="386">
        <v>37.000000000000007</v>
      </c>
      <c r="L650" s="386">
        <v>37.000000000000007</v>
      </c>
      <c r="M650" s="386">
        <v>35</v>
      </c>
      <c r="N650" s="386">
        <v>35</v>
      </c>
      <c r="O650" s="386">
        <v>36.000000000000007</v>
      </c>
      <c r="P650" s="386">
        <v>34</v>
      </c>
      <c r="Q650" s="386">
        <v>42</v>
      </c>
      <c r="R650" s="386">
        <v>41</v>
      </c>
      <c r="S650" s="386">
        <v>35</v>
      </c>
      <c r="T650" s="386">
        <v>39</v>
      </c>
      <c r="U650" s="386">
        <v>36.000000000000007</v>
      </c>
      <c r="V650" s="386">
        <v>35</v>
      </c>
      <c r="W650" s="386">
        <v>33</v>
      </c>
      <c r="X650" s="386">
        <v>38</v>
      </c>
      <c r="Y650" s="386">
        <v>35</v>
      </c>
    </row>
    <row r="651" spans="1:25" ht="12.75" customHeight="1" x14ac:dyDescent="0.2">
      <c r="A651" s="386">
        <v>2016</v>
      </c>
      <c r="B651" s="391">
        <v>42650</v>
      </c>
      <c r="C651" s="386">
        <v>33</v>
      </c>
      <c r="D651" s="386">
        <v>36.000000000000007</v>
      </c>
      <c r="E651" s="386">
        <v>36.000000000000007</v>
      </c>
      <c r="F651" s="386">
        <v>33</v>
      </c>
      <c r="G651" s="386">
        <v>32</v>
      </c>
      <c r="H651" s="386">
        <v>31</v>
      </c>
      <c r="I651" s="386">
        <v>38</v>
      </c>
      <c r="J651" s="386">
        <v>36.000000000000007</v>
      </c>
      <c r="K651" s="386">
        <v>32</v>
      </c>
      <c r="L651" s="386">
        <v>36.000000000000007</v>
      </c>
      <c r="M651" s="386">
        <v>29</v>
      </c>
      <c r="N651" s="386">
        <v>31</v>
      </c>
      <c r="O651" s="386">
        <v>33</v>
      </c>
      <c r="P651" s="386">
        <v>37.000000000000007</v>
      </c>
      <c r="Q651" s="386">
        <v>39</v>
      </c>
      <c r="R651" s="386">
        <v>41</v>
      </c>
      <c r="S651" s="386">
        <v>37.000000000000007</v>
      </c>
      <c r="T651" s="386">
        <v>28</v>
      </c>
      <c r="U651" s="386">
        <v>34</v>
      </c>
      <c r="V651" s="386">
        <v>37.000000000000007</v>
      </c>
      <c r="W651" s="386">
        <v>31</v>
      </c>
      <c r="X651" s="386">
        <v>39</v>
      </c>
      <c r="Y651" s="386">
        <v>34</v>
      </c>
    </row>
    <row r="652" spans="1:25" ht="12.75" customHeight="1" x14ac:dyDescent="0.2">
      <c r="A652" s="386">
        <v>2016</v>
      </c>
      <c r="B652" s="391">
        <v>42651</v>
      </c>
      <c r="C652" s="386">
        <v>32</v>
      </c>
      <c r="D652" s="386">
        <v>19</v>
      </c>
      <c r="E652" s="386">
        <v>19</v>
      </c>
      <c r="F652" s="386">
        <v>21</v>
      </c>
      <c r="G652" s="386">
        <v>20</v>
      </c>
      <c r="H652" s="386">
        <v>29</v>
      </c>
      <c r="I652" s="386">
        <v>45.000000000000007</v>
      </c>
      <c r="J652" s="386">
        <v>22.000000000000004</v>
      </c>
      <c r="K652" s="386">
        <v>33</v>
      </c>
      <c r="L652" s="386">
        <v>22.000000000000004</v>
      </c>
      <c r="M652" s="386">
        <v>26.000000000000004</v>
      </c>
      <c r="N652" s="386">
        <v>32</v>
      </c>
      <c r="O652" s="386">
        <v>14</v>
      </c>
      <c r="P652" s="386">
        <v>19</v>
      </c>
      <c r="Q652" s="386">
        <v>28</v>
      </c>
      <c r="R652" s="386">
        <v>20</v>
      </c>
      <c r="S652" s="386" t="s">
        <v>78</v>
      </c>
      <c r="T652" s="386">
        <v>22.000000000000004</v>
      </c>
      <c r="U652" s="386">
        <v>18.000000000000004</v>
      </c>
      <c r="V652" s="386">
        <v>19</v>
      </c>
      <c r="W652" s="386">
        <v>20</v>
      </c>
      <c r="X652" s="386">
        <v>23</v>
      </c>
      <c r="Y652" s="386">
        <v>21</v>
      </c>
    </row>
    <row r="653" spans="1:25" ht="12.75" customHeight="1" x14ac:dyDescent="0.2">
      <c r="A653" s="386">
        <v>2016</v>
      </c>
      <c r="B653" s="391">
        <v>42652</v>
      </c>
      <c r="C653" s="386">
        <v>23</v>
      </c>
      <c r="D653" s="386">
        <v>22.000000000000004</v>
      </c>
      <c r="E653" s="386">
        <v>24</v>
      </c>
      <c r="F653" s="386">
        <v>23</v>
      </c>
      <c r="G653" s="386">
        <v>22.000000000000004</v>
      </c>
      <c r="H653" s="386">
        <v>23</v>
      </c>
      <c r="I653" s="386">
        <v>27</v>
      </c>
      <c r="J653" s="386">
        <v>24</v>
      </c>
      <c r="K653" s="386">
        <v>24</v>
      </c>
      <c r="L653" s="386">
        <v>21</v>
      </c>
      <c r="M653" s="386">
        <v>19</v>
      </c>
      <c r="N653" s="386">
        <v>24</v>
      </c>
      <c r="O653" s="386" t="s">
        <v>78</v>
      </c>
      <c r="P653" s="386">
        <v>20</v>
      </c>
      <c r="Q653" s="386">
        <v>24</v>
      </c>
      <c r="R653" s="386">
        <v>21</v>
      </c>
      <c r="S653" s="386" t="s">
        <v>78</v>
      </c>
      <c r="T653" s="386">
        <v>23</v>
      </c>
      <c r="U653" s="386">
        <v>22.000000000000004</v>
      </c>
      <c r="V653" s="386">
        <v>21</v>
      </c>
      <c r="W653" s="386">
        <v>19</v>
      </c>
      <c r="X653" s="386">
        <v>22.000000000000004</v>
      </c>
      <c r="Y653" s="386">
        <v>20</v>
      </c>
    </row>
    <row r="654" spans="1:25" ht="12.75" customHeight="1" x14ac:dyDescent="0.2">
      <c r="A654" s="386">
        <v>2016</v>
      </c>
      <c r="B654" s="391">
        <v>42653</v>
      </c>
      <c r="C654" s="386">
        <v>35</v>
      </c>
      <c r="D654" s="386">
        <v>35</v>
      </c>
      <c r="E654" s="386">
        <v>37.000000000000007</v>
      </c>
      <c r="F654" s="386">
        <v>36.000000000000007</v>
      </c>
      <c r="G654" s="386">
        <v>32</v>
      </c>
      <c r="H654" s="386">
        <v>33</v>
      </c>
      <c r="I654" s="386">
        <v>39</v>
      </c>
      <c r="J654" s="386">
        <v>36.000000000000007</v>
      </c>
      <c r="K654" s="386">
        <v>32</v>
      </c>
      <c r="L654" s="386">
        <v>34</v>
      </c>
      <c r="M654" s="386">
        <v>30</v>
      </c>
      <c r="N654" s="386">
        <v>32</v>
      </c>
      <c r="O654" s="386" t="s">
        <v>78</v>
      </c>
      <c r="P654" s="386">
        <v>33</v>
      </c>
      <c r="Q654" s="386">
        <v>36.000000000000007</v>
      </c>
      <c r="R654" s="386">
        <v>35</v>
      </c>
      <c r="S654" s="386" t="s">
        <v>78</v>
      </c>
      <c r="T654" s="386">
        <v>36.000000000000007</v>
      </c>
      <c r="U654" s="386">
        <v>35</v>
      </c>
      <c r="V654" s="386">
        <v>34</v>
      </c>
      <c r="W654" s="386">
        <v>30</v>
      </c>
      <c r="X654" s="386">
        <v>35</v>
      </c>
      <c r="Y654" s="386">
        <v>30</v>
      </c>
    </row>
    <row r="655" spans="1:25" ht="12.75" customHeight="1" x14ac:dyDescent="0.2">
      <c r="A655" s="386">
        <v>2016</v>
      </c>
      <c r="B655" s="391">
        <v>42654</v>
      </c>
      <c r="C655" s="386">
        <v>38</v>
      </c>
      <c r="D655" s="386">
        <v>30</v>
      </c>
      <c r="E655" s="386">
        <v>28</v>
      </c>
      <c r="F655" s="386">
        <v>26.000000000000004</v>
      </c>
      <c r="G655" s="386">
        <v>25</v>
      </c>
      <c r="H655" s="386">
        <v>36.000000000000007</v>
      </c>
      <c r="I655" s="386">
        <v>37.000000000000007</v>
      </c>
      <c r="J655" s="386">
        <v>30</v>
      </c>
      <c r="K655" s="386">
        <v>34</v>
      </c>
      <c r="L655" s="386">
        <v>28</v>
      </c>
      <c r="M655" s="386">
        <v>32</v>
      </c>
      <c r="N655" s="386">
        <v>35</v>
      </c>
      <c r="O655" s="386">
        <v>16</v>
      </c>
      <c r="P655" s="386">
        <v>22.000000000000004</v>
      </c>
      <c r="Q655" s="386">
        <v>33</v>
      </c>
      <c r="R655" s="386">
        <v>26.000000000000004</v>
      </c>
      <c r="S655" s="386" t="s">
        <v>78</v>
      </c>
      <c r="T655" s="386">
        <v>31</v>
      </c>
      <c r="U655" s="386">
        <v>31</v>
      </c>
      <c r="V655" s="386">
        <v>27</v>
      </c>
      <c r="W655" s="386">
        <v>24</v>
      </c>
      <c r="X655" s="386">
        <v>27</v>
      </c>
      <c r="Y655" s="386">
        <v>26.000000000000004</v>
      </c>
    </row>
    <row r="656" spans="1:25" ht="12.75" customHeight="1" x14ac:dyDescent="0.2">
      <c r="A656" s="386">
        <v>2016</v>
      </c>
      <c r="B656" s="391">
        <v>42655</v>
      </c>
      <c r="C656" s="386">
        <v>36.000000000000007</v>
      </c>
      <c r="D656" s="386">
        <v>33</v>
      </c>
      <c r="E656" s="386">
        <v>34</v>
      </c>
      <c r="F656" s="386">
        <v>29</v>
      </c>
      <c r="G656" s="386">
        <v>33</v>
      </c>
      <c r="H656" s="386">
        <v>34</v>
      </c>
      <c r="I656" s="386">
        <v>35</v>
      </c>
      <c r="J656" s="386">
        <v>37.000000000000007</v>
      </c>
      <c r="K656" s="386">
        <v>33</v>
      </c>
      <c r="L656" s="386">
        <v>33</v>
      </c>
      <c r="M656" s="386">
        <v>28</v>
      </c>
      <c r="N656" s="386">
        <v>35</v>
      </c>
      <c r="O656" s="386">
        <v>34</v>
      </c>
      <c r="P656" s="386">
        <v>31</v>
      </c>
      <c r="Q656" s="386">
        <v>36.000000000000007</v>
      </c>
      <c r="R656" s="386">
        <v>35</v>
      </c>
      <c r="S656" s="386">
        <v>35</v>
      </c>
      <c r="T656" s="386">
        <v>35</v>
      </c>
      <c r="U656" s="386">
        <v>34</v>
      </c>
      <c r="V656" s="386">
        <v>28</v>
      </c>
      <c r="W656" s="386">
        <v>30</v>
      </c>
      <c r="X656" s="386">
        <v>35</v>
      </c>
      <c r="Y656" s="386">
        <v>33</v>
      </c>
    </row>
    <row r="657" spans="1:25" ht="12.75" customHeight="1" x14ac:dyDescent="0.2">
      <c r="A657" s="386">
        <v>2016</v>
      </c>
      <c r="B657" s="391">
        <v>42656</v>
      </c>
      <c r="C657" s="386">
        <v>40</v>
      </c>
      <c r="D657" s="386">
        <v>28</v>
      </c>
      <c r="E657" s="386">
        <v>30</v>
      </c>
      <c r="F657" s="386">
        <v>29</v>
      </c>
      <c r="G657" s="386">
        <v>25</v>
      </c>
      <c r="H657" s="386">
        <v>39</v>
      </c>
      <c r="I657" s="386">
        <v>42</v>
      </c>
      <c r="J657" s="386">
        <v>30</v>
      </c>
      <c r="K657" s="386">
        <v>35</v>
      </c>
      <c r="L657" s="386">
        <v>25</v>
      </c>
      <c r="M657" s="386">
        <v>30</v>
      </c>
      <c r="N657" s="386">
        <v>35</v>
      </c>
      <c r="O657" s="386">
        <v>29</v>
      </c>
      <c r="P657" s="386">
        <v>21</v>
      </c>
      <c r="Q657" s="386">
        <v>33</v>
      </c>
      <c r="R657" s="386">
        <v>25</v>
      </c>
      <c r="S657" s="386">
        <v>24</v>
      </c>
      <c r="T657" s="386" t="s">
        <v>78</v>
      </c>
      <c r="U657" s="386">
        <v>27</v>
      </c>
      <c r="V657" s="386">
        <v>23</v>
      </c>
      <c r="W657" s="386">
        <v>21</v>
      </c>
      <c r="X657" s="386">
        <v>24</v>
      </c>
      <c r="Y657" s="386">
        <v>23</v>
      </c>
    </row>
    <row r="658" spans="1:25" ht="12.75" customHeight="1" x14ac:dyDescent="0.2">
      <c r="A658" s="386">
        <v>2016</v>
      </c>
      <c r="B658" s="391">
        <v>42657</v>
      </c>
      <c r="C658" s="386">
        <v>28</v>
      </c>
      <c r="D658" s="386">
        <v>26.000000000000004</v>
      </c>
      <c r="E658" s="386">
        <v>27</v>
      </c>
      <c r="F658" s="386">
        <v>25</v>
      </c>
      <c r="G658" s="386">
        <v>25</v>
      </c>
      <c r="H658" s="386">
        <v>28</v>
      </c>
      <c r="I658" s="386">
        <v>30</v>
      </c>
      <c r="J658" s="386">
        <v>29</v>
      </c>
      <c r="K658" s="386">
        <v>23</v>
      </c>
      <c r="L658" s="386">
        <v>27</v>
      </c>
      <c r="M658" s="386">
        <v>23</v>
      </c>
      <c r="N658" s="386">
        <v>26.000000000000004</v>
      </c>
      <c r="O658" s="386">
        <v>23</v>
      </c>
      <c r="P658" s="386">
        <v>27</v>
      </c>
      <c r="Q658" s="386">
        <v>26.000000000000004</v>
      </c>
      <c r="R658" s="386">
        <v>28</v>
      </c>
      <c r="S658" s="386">
        <v>27</v>
      </c>
      <c r="T658" s="386" t="s">
        <v>78</v>
      </c>
      <c r="U658" s="386">
        <v>23</v>
      </c>
      <c r="V658" s="386">
        <v>25</v>
      </c>
      <c r="W658" s="386">
        <v>23</v>
      </c>
      <c r="X658" s="386">
        <v>27</v>
      </c>
      <c r="Y658" s="386">
        <v>23</v>
      </c>
    </row>
    <row r="659" spans="1:25" ht="12.75" customHeight="1" x14ac:dyDescent="0.2">
      <c r="A659" s="386">
        <v>2016</v>
      </c>
      <c r="B659" s="391">
        <v>42658</v>
      </c>
      <c r="C659" s="386">
        <v>42</v>
      </c>
      <c r="D659" s="386">
        <v>36.000000000000007</v>
      </c>
      <c r="E659" s="386">
        <v>38</v>
      </c>
      <c r="F659" s="386">
        <v>37.000000000000007</v>
      </c>
      <c r="G659" s="386">
        <v>42</v>
      </c>
      <c r="H659" s="386">
        <v>39</v>
      </c>
      <c r="I659" s="386">
        <v>40</v>
      </c>
      <c r="J659" s="386">
        <v>40</v>
      </c>
      <c r="K659" s="386">
        <v>38</v>
      </c>
      <c r="L659" s="386">
        <v>37.000000000000007</v>
      </c>
      <c r="M659" s="386">
        <v>37.000000000000007</v>
      </c>
      <c r="N659" s="386">
        <v>41</v>
      </c>
      <c r="O659" s="386">
        <v>35</v>
      </c>
      <c r="P659" s="386">
        <v>30</v>
      </c>
      <c r="Q659" s="386">
        <v>36.000000000000007</v>
      </c>
      <c r="R659" s="386">
        <v>33</v>
      </c>
      <c r="S659" s="386">
        <v>35</v>
      </c>
      <c r="T659" s="386">
        <v>19</v>
      </c>
      <c r="U659" s="386">
        <v>40</v>
      </c>
      <c r="V659" s="386">
        <v>33</v>
      </c>
      <c r="W659" s="386">
        <v>32</v>
      </c>
      <c r="X659" s="386">
        <v>36.000000000000007</v>
      </c>
      <c r="Y659" s="386">
        <v>38</v>
      </c>
    </row>
    <row r="660" spans="1:25" ht="12.75" customHeight="1" x14ac:dyDescent="0.2">
      <c r="A660" s="386">
        <v>2016</v>
      </c>
      <c r="B660" s="391">
        <v>42659</v>
      </c>
      <c r="C660" s="386">
        <v>39</v>
      </c>
      <c r="D660" s="386">
        <v>36.000000000000007</v>
      </c>
      <c r="E660" s="386">
        <v>40</v>
      </c>
      <c r="F660" s="386">
        <v>39</v>
      </c>
      <c r="G660" s="386">
        <v>39</v>
      </c>
      <c r="H660" s="386">
        <v>38</v>
      </c>
      <c r="I660" s="386">
        <v>40</v>
      </c>
      <c r="J660" s="386">
        <v>42</v>
      </c>
      <c r="K660" s="386">
        <v>39</v>
      </c>
      <c r="L660" s="386">
        <v>36.000000000000007</v>
      </c>
      <c r="M660" s="386">
        <v>37.000000000000007</v>
      </c>
      <c r="N660" s="386">
        <v>42</v>
      </c>
      <c r="O660" s="386">
        <v>37.000000000000007</v>
      </c>
      <c r="P660" s="386">
        <v>37.000000000000007</v>
      </c>
      <c r="Q660" s="386">
        <v>42</v>
      </c>
      <c r="R660" s="386">
        <v>41</v>
      </c>
      <c r="S660" s="386">
        <v>36.000000000000007</v>
      </c>
      <c r="T660" s="386">
        <v>40</v>
      </c>
      <c r="U660" s="386">
        <v>38</v>
      </c>
      <c r="V660" s="386">
        <v>37.000000000000007</v>
      </c>
      <c r="W660" s="386">
        <v>30</v>
      </c>
      <c r="X660" s="386">
        <v>36.000000000000007</v>
      </c>
      <c r="Y660" s="386">
        <v>36.000000000000007</v>
      </c>
    </row>
    <row r="661" spans="1:25" ht="12.75" customHeight="1" x14ac:dyDescent="0.2">
      <c r="A661" s="386">
        <v>2016</v>
      </c>
      <c r="B661" s="391">
        <v>42660</v>
      </c>
      <c r="C661" s="386">
        <v>43</v>
      </c>
      <c r="D661" s="386">
        <v>38</v>
      </c>
      <c r="E661" s="386">
        <v>46</v>
      </c>
      <c r="F661" s="386">
        <v>32</v>
      </c>
      <c r="G661" s="386">
        <v>36.000000000000007</v>
      </c>
      <c r="H661" s="386">
        <v>38</v>
      </c>
      <c r="I661" s="386">
        <v>40</v>
      </c>
      <c r="J661" s="386">
        <v>48</v>
      </c>
      <c r="K661" s="386">
        <v>38</v>
      </c>
      <c r="L661" s="386">
        <v>39</v>
      </c>
      <c r="M661" s="386">
        <v>41</v>
      </c>
      <c r="N661" s="386">
        <v>42</v>
      </c>
      <c r="O661" s="386">
        <v>40</v>
      </c>
      <c r="P661" s="386">
        <v>38</v>
      </c>
      <c r="Q661" s="386">
        <v>44.000000000000007</v>
      </c>
      <c r="R661" s="386">
        <v>46</v>
      </c>
      <c r="S661" s="386">
        <v>33</v>
      </c>
      <c r="T661" s="386">
        <v>47</v>
      </c>
      <c r="U661" s="386">
        <v>36.000000000000007</v>
      </c>
      <c r="V661" s="386">
        <v>37.000000000000007</v>
      </c>
      <c r="W661" s="386">
        <v>29</v>
      </c>
      <c r="X661" s="386">
        <v>33</v>
      </c>
      <c r="Y661" s="386">
        <v>37.000000000000007</v>
      </c>
    </row>
    <row r="662" spans="1:25" ht="12.75" customHeight="1" x14ac:dyDescent="0.2">
      <c r="A662" s="386">
        <v>2016</v>
      </c>
      <c r="B662" s="391">
        <v>42661</v>
      </c>
      <c r="C662" s="386">
        <v>46</v>
      </c>
      <c r="D662" s="386">
        <v>42</v>
      </c>
      <c r="E662" s="386">
        <v>44.000000000000007</v>
      </c>
      <c r="F662" s="386">
        <v>41</v>
      </c>
      <c r="G662" s="386">
        <v>40</v>
      </c>
      <c r="H662" s="386">
        <v>40</v>
      </c>
      <c r="I662" s="386">
        <v>45.000000000000007</v>
      </c>
      <c r="J662" s="386">
        <v>48</v>
      </c>
      <c r="K662" s="386">
        <v>43</v>
      </c>
      <c r="L662" s="386">
        <v>38</v>
      </c>
      <c r="M662" s="386">
        <v>42</v>
      </c>
      <c r="N662" s="386">
        <v>43</v>
      </c>
      <c r="O662" s="386">
        <v>42</v>
      </c>
      <c r="P662" s="386">
        <v>44.000000000000007</v>
      </c>
      <c r="Q662" s="386">
        <v>45.000000000000007</v>
      </c>
      <c r="R662" s="386">
        <v>45.000000000000007</v>
      </c>
      <c r="S662" s="386">
        <v>43</v>
      </c>
      <c r="T662" s="386">
        <v>45.000000000000007</v>
      </c>
      <c r="U662" s="386">
        <v>39</v>
      </c>
      <c r="V662" s="386">
        <v>39</v>
      </c>
      <c r="W662" s="386">
        <v>34</v>
      </c>
      <c r="X662" s="386">
        <v>42</v>
      </c>
      <c r="Y662" s="386">
        <v>42</v>
      </c>
    </row>
    <row r="663" spans="1:25" ht="12.75" customHeight="1" x14ac:dyDescent="0.2">
      <c r="A663" s="386">
        <v>2016</v>
      </c>
      <c r="B663" s="391">
        <v>42662</v>
      </c>
      <c r="C663" s="386">
        <v>46</v>
      </c>
      <c r="D663" s="386">
        <v>37.000000000000007</v>
      </c>
      <c r="E663" s="386">
        <v>51.000000000000007</v>
      </c>
      <c r="F663" s="386">
        <v>45.000000000000007</v>
      </c>
      <c r="G663" s="386">
        <v>39</v>
      </c>
      <c r="H663" s="386">
        <v>42</v>
      </c>
      <c r="I663" s="386">
        <v>42</v>
      </c>
      <c r="J663" s="386">
        <v>45.000000000000007</v>
      </c>
      <c r="K663" s="386">
        <v>39</v>
      </c>
      <c r="L663" s="386">
        <v>44.000000000000007</v>
      </c>
      <c r="M663" s="386">
        <v>40</v>
      </c>
      <c r="N663" s="386">
        <v>40</v>
      </c>
      <c r="O663" s="386">
        <v>43</v>
      </c>
      <c r="P663" s="386">
        <v>44.000000000000007</v>
      </c>
      <c r="Q663" s="386">
        <v>46</v>
      </c>
      <c r="R663" s="386">
        <v>47</v>
      </c>
      <c r="S663" s="386">
        <v>42</v>
      </c>
      <c r="T663" s="386">
        <v>49</v>
      </c>
      <c r="U663" s="386">
        <v>42</v>
      </c>
      <c r="V663" s="386">
        <v>44.000000000000007</v>
      </c>
      <c r="W663" s="386">
        <v>38</v>
      </c>
      <c r="X663" s="386">
        <v>47</v>
      </c>
      <c r="Y663" s="386">
        <v>39</v>
      </c>
    </row>
    <row r="664" spans="1:25" ht="12.75" customHeight="1" x14ac:dyDescent="0.2">
      <c r="A664" s="386">
        <v>2016</v>
      </c>
      <c r="B664" s="391">
        <v>42663</v>
      </c>
      <c r="C664" s="386">
        <v>37.000000000000007</v>
      </c>
      <c r="D664" s="386">
        <v>43</v>
      </c>
      <c r="E664" s="386">
        <v>41</v>
      </c>
      <c r="F664" s="386">
        <v>36.000000000000007</v>
      </c>
      <c r="G664" s="386">
        <v>34</v>
      </c>
      <c r="H664" s="386">
        <v>35</v>
      </c>
      <c r="I664" s="386">
        <v>38</v>
      </c>
      <c r="J664" s="386">
        <v>43</v>
      </c>
      <c r="K664" s="386">
        <v>38</v>
      </c>
      <c r="L664" s="386">
        <v>42</v>
      </c>
      <c r="M664" s="386">
        <v>38</v>
      </c>
      <c r="N664" s="386">
        <v>37.000000000000007</v>
      </c>
      <c r="O664" s="386">
        <v>41</v>
      </c>
      <c r="P664" s="386">
        <v>37.000000000000007</v>
      </c>
      <c r="Q664" s="386">
        <v>45.000000000000007</v>
      </c>
      <c r="R664" s="386">
        <v>39</v>
      </c>
      <c r="S664" s="386">
        <v>40</v>
      </c>
      <c r="T664" s="386">
        <v>41</v>
      </c>
      <c r="U664" s="386">
        <v>39</v>
      </c>
      <c r="V664" s="386">
        <v>37.000000000000007</v>
      </c>
      <c r="W664" s="386">
        <v>35</v>
      </c>
      <c r="X664" s="386">
        <v>40</v>
      </c>
      <c r="Y664" s="386">
        <v>35</v>
      </c>
    </row>
    <row r="665" spans="1:25" ht="12.75" customHeight="1" x14ac:dyDescent="0.2">
      <c r="A665" s="386">
        <v>2016</v>
      </c>
      <c r="B665" s="391">
        <v>42664</v>
      </c>
      <c r="C665" s="386">
        <v>37.000000000000007</v>
      </c>
      <c r="D665" s="386">
        <v>35</v>
      </c>
      <c r="E665" s="386">
        <v>37.000000000000007</v>
      </c>
      <c r="F665" s="386">
        <v>34</v>
      </c>
      <c r="G665" s="386">
        <v>33</v>
      </c>
      <c r="H665" s="386">
        <v>32</v>
      </c>
      <c r="I665" s="386">
        <v>31</v>
      </c>
      <c r="J665" s="386">
        <v>37.000000000000007</v>
      </c>
      <c r="K665" s="386">
        <v>28</v>
      </c>
      <c r="L665" s="386">
        <v>34</v>
      </c>
      <c r="M665" s="386">
        <v>29</v>
      </c>
      <c r="N665" s="386">
        <v>32</v>
      </c>
      <c r="O665" s="386">
        <v>34</v>
      </c>
      <c r="P665" s="386">
        <v>25</v>
      </c>
      <c r="Q665" s="386">
        <v>27</v>
      </c>
      <c r="R665" s="386">
        <v>32</v>
      </c>
      <c r="S665" s="386">
        <v>32</v>
      </c>
      <c r="T665" s="386">
        <v>36.000000000000007</v>
      </c>
      <c r="U665" s="386">
        <v>36.000000000000007</v>
      </c>
      <c r="V665" s="386">
        <v>33</v>
      </c>
      <c r="W665" s="386">
        <v>28</v>
      </c>
      <c r="X665" s="386">
        <v>32</v>
      </c>
      <c r="Y665" s="386">
        <v>35</v>
      </c>
    </row>
    <row r="666" spans="1:25" ht="12.75" customHeight="1" x14ac:dyDescent="0.2">
      <c r="A666" s="386">
        <v>2016</v>
      </c>
      <c r="B666" s="391">
        <v>42665</v>
      </c>
      <c r="C666" s="386">
        <v>28</v>
      </c>
      <c r="D666" s="386">
        <v>26.000000000000004</v>
      </c>
      <c r="E666" s="386">
        <v>26.000000000000004</v>
      </c>
      <c r="F666" s="386">
        <v>26.000000000000004</v>
      </c>
      <c r="G666" s="386">
        <v>24</v>
      </c>
      <c r="H666" s="386">
        <v>29</v>
      </c>
      <c r="I666" s="386">
        <v>28</v>
      </c>
      <c r="J666" s="386">
        <v>27</v>
      </c>
      <c r="K666" s="386">
        <v>22.000000000000004</v>
      </c>
      <c r="L666" s="386">
        <v>24</v>
      </c>
      <c r="M666" s="386">
        <v>21</v>
      </c>
      <c r="N666" s="386">
        <v>25</v>
      </c>
      <c r="O666" s="386">
        <v>23</v>
      </c>
      <c r="P666" s="386">
        <v>23</v>
      </c>
      <c r="Q666" s="386">
        <v>27</v>
      </c>
      <c r="R666" s="386">
        <v>24</v>
      </c>
      <c r="S666" s="386">
        <v>23</v>
      </c>
      <c r="T666" s="386">
        <v>27</v>
      </c>
      <c r="U666" s="386">
        <v>25</v>
      </c>
      <c r="V666" s="386">
        <v>25</v>
      </c>
      <c r="W666" s="386">
        <v>23</v>
      </c>
      <c r="X666" s="386">
        <v>22.000000000000004</v>
      </c>
      <c r="Y666" s="386">
        <v>23</v>
      </c>
    </row>
    <row r="667" spans="1:25" ht="12.75" customHeight="1" x14ac:dyDescent="0.2">
      <c r="A667" s="386">
        <v>2016</v>
      </c>
      <c r="B667" s="391">
        <v>42666</v>
      </c>
      <c r="C667" s="386">
        <v>38</v>
      </c>
      <c r="D667" s="386">
        <v>34</v>
      </c>
      <c r="E667" s="386">
        <v>38</v>
      </c>
      <c r="F667" s="386">
        <v>36.000000000000007</v>
      </c>
      <c r="G667" s="386">
        <v>33</v>
      </c>
      <c r="H667" s="386">
        <v>35</v>
      </c>
      <c r="I667" s="386">
        <v>36.000000000000007</v>
      </c>
      <c r="J667" s="386">
        <v>38</v>
      </c>
      <c r="K667" s="386">
        <v>31</v>
      </c>
      <c r="L667" s="386">
        <v>35</v>
      </c>
      <c r="M667" s="386">
        <v>30</v>
      </c>
      <c r="N667" s="386">
        <v>35</v>
      </c>
      <c r="O667" s="386">
        <v>33</v>
      </c>
      <c r="P667" s="386">
        <v>34</v>
      </c>
      <c r="Q667" s="386">
        <v>38</v>
      </c>
      <c r="R667" s="386">
        <v>35</v>
      </c>
      <c r="S667" s="386">
        <v>33</v>
      </c>
      <c r="T667" s="386">
        <v>38</v>
      </c>
      <c r="U667" s="386">
        <v>35</v>
      </c>
      <c r="V667" s="386">
        <v>35</v>
      </c>
      <c r="W667" s="386">
        <v>31</v>
      </c>
      <c r="X667" s="386">
        <v>32</v>
      </c>
      <c r="Y667" s="386">
        <v>33</v>
      </c>
    </row>
    <row r="668" spans="1:25" ht="12.75" customHeight="1" x14ac:dyDescent="0.2">
      <c r="A668" s="386">
        <v>2016</v>
      </c>
      <c r="B668" s="391">
        <v>42667</v>
      </c>
      <c r="C668" s="386">
        <v>41</v>
      </c>
      <c r="D668" s="386">
        <v>37.000000000000007</v>
      </c>
      <c r="E668" s="386">
        <v>38</v>
      </c>
      <c r="F668" s="386">
        <v>37.000000000000007</v>
      </c>
      <c r="G668" s="386">
        <v>34</v>
      </c>
      <c r="H668" s="386">
        <v>41</v>
      </c>
      <c r="I668" s="386">
        <v>42</v>
      </c>
      <c r="J668" s="386">
        <v>38</v>
      </c>
      <c r="K668" s="386">
        <v>34</v>
      </c>
      <c r="L668" s="386">
        <v>36.000000000000007</v>
      </c>
      <c r="M668" s="386">
        <v>33</v>
      </c>
      <c r="N668" s="386">
        <v>40</v>
      </c>
      <c r="O668" s="386">
        <v>35</v>
      </c>
      <c r="P668" s="386">
        <v>35</v>
      </c>
      <c r="Q668" s="386">
        <v>40</v>
      </c>
      <c r="R668" s="386">
        <v>35</v>
      </c>
      <c r="S668" s="386">
        <v>34</v>
      </c>
      <c r="T668" s="386">
        <v>37.000000000000007</v>
      </c>
      <c r="U668" s="386">
        <v>36.000000000000007</v>
      </c>
      <c r="V668" s="386">
        <v>36.000000000000007</v>
      </c>
      <c r="W668" s="386">
        <v>32</v>
      </c>
      <c r="X668" s="386">
        <v>35</v>
      </c>
      <c r="Y668" s="386">
        <v>32</v>
      </c>
    </row>
    <row r="669" spans="1:25" ht="12.75" customHeight="1" x14ac:dyDescent="0.2">
      <c r="A669" s="386">
        <v>2016</v>
      </c>
      <c r="B669" s="391">
        <v>42668</v>
      </c>
      <c r="C669" s="386">
        <v>32</v>
      </c>
      <c r="D669" s="386">
        <v>29</v>
      </c>
      <c r="E669" s="386">
        <v>30</v>
      </c>
      <c r="F669" s="386">
        <v>29</v>
      </c>
      <c r="G669" s="386">
        <v>25</v>
      </c>
      <c r="H669" s="386">
        <v>33</v>
      </c>
      <c r="I669" s="386">
        <v>33</v>
      </c>
      <c r="J669" s="386">
        <v>30</v>
      </c>
      <c r="K669" s="386">
        <v>26.000000000000004</v>
      </c>
      <c r="L669" s="386">
        <v>28</v>
      </c>
      <c r="M669" s="386">
        <v>24</v>
      </c>
      <c r="N669" s="386">
        <v>28</v>
      </c>
      <c r="O669" s="386">
        <v>27</v>
      </c>
      <c r="P669" s="386">
        <v>27</v>
      </c>
      <c r="Q669" s="386">
        <v>32</v>
      </c>
      <c r="R669" s="386">
        <v>27</v>
      </c>
      <c r="S669" s="386">
        <v>26.000000000000004</v>
      </c>
      <c r="T669" s="386">
        <v>29</v>
      </c>
      <c r="U669" s="386">
        <v>27</v>
      </c>
      <c r="V669" s="386">
        <v>28</v>
      </c>
      <c r="W669" s="386">
        <v>24</v>
      </c>
      <c r="X669" s="386">
        <v>27</v>
      </c>
      <c r="Y669" s="386">
        <v>23</v>
      </c>
    </row>
    <row r="670" spans="1:25" ht="12.75" customHeight="1" x14ac:dyDescent="0.2">
      <c r="A670" s="386">
        <v>2016</v>
      </c>
      <c r="B670" s="391">
        <v>42669</v>
      </c>
      <c r="C670" s="386">
        <v>29</v>
      </c>
      <c r="D670" s="386">
        <v>30</v>
      </c>
      <c r="E670" s="386">
        <v>34</v>
      </c>
      <c r="F670" s="386">
        <v>33</v>
      </c>
      <c r="G670" s="386">
        <v>28</v>
      </c>
      <c r="H670" s="386">
        <v>30</v>
      </c>
      <c r="I670" s="386">
        <v>30</v>
      </c>
      <c r="J670" s="386">
        <v>32</v>
      </c>
      <c r="K670" s="386">
        <v>31</v>
      </c>
      <c r="L670" s="386">
        <v>32</v>
      </c>
      <c r="M670" s="386">
        <v>27</v>
      </c>
      <c r="N670" s="386">
        <v>29</v>
      </c>
      <c r="O670" s="386">
        <v>30</v>
      </c>
      <c r="P670" s="386">
        <v>31</v>
      </c>
      <c r="Q670" s="386">
        <v>35</v>
      </c>
      <c r="R670" s="386">
        <v>32</v>
      </c>
      <c r="S670" s="386">
        <v>30</v>
      </c>
      <c r="T670" s="386">
        <v>34</v>
      </c>
      <c r="U670" s="386">
        <v>31</v>
      </c>
      <c r="V670" s="386">
        <v>33</v>
      </c>
      <c r="W670" s="386">
        <v>27</v>
      </c>
      <c r="X670" s="386">
        <v>32</v>
      </c>
      <c r="Y670" s="386">
        <v>29</v>
      </c>
    </row>
    <row r="671" spans="1:25" ht="12.75" customHeight="1" x14ac:dyDescent="0.2">
      <c r="A671" s="386">
        <v>2016</v>
      </c>
      <c r="B671" s="391">
        <v>42670</v>
      </c>
      <c r="C671" s="386">
        <v>35</v>
      </c>
      <c r="D671" s="386">
        <v>22.000000000000004</v>
      </c>
      <c r="E671" s="386">
        <v>27</v>
      </c>
      <c r="F671" s="386">
        <v>27</v>
      </c>
      <c r="G671" s="386">
        <v>29</v>
      </c>
      <c r="H671" s="386">
        <v>33</v>
      </c>
      <c r="I671" s="386">
        <v>39</v>
      </c>
      <c r="J671" s="386">
        <v>28</v>
      </c>
      <c r="K671" s="386">
        <v>40</v>
      </c>
      <c r="L671" s="386">
        <v>28</v>
      </c>
      <c r="M671" s="386">
        <v>33</v>
      </c>
      <c r="N671" s="386">
        <v>36.000000000000007</v>
      </c>
      <c r="O671" s="386">
        <v>32</v>
      </c>
      <c r="P671" s="386">
        <v>23</v>
      </c>
      <c r="Q671" s="386">
        <v>37.000000000000007</v>
      </c>
      <c r="R671" s="386">
        <v>24</v>
      </c>
      <c r="S671" s="386">
        <v>29</v>
      </c>
      <c r="T671" s="386">
        <v>30</v>
      </c>
      <c r="U671" s="386">
        <v>32</v>
      </c>
      <c r="V671" s="386">
        <v>24</v>
      </c>
      <c r="W671" s="386">
        <v>20</v>
      </c>
      <c r="X671" s="386">
        <v>28</v>
      </c>
      <c r="Y671" s="386">
        <v>30</v>
      </c>
    </row>
    <row r="672" spans="1:25" ht="12.75" customHeight="1" x14ac:dyDescent="0.2">
      <c r="A672" s="386">
        <v>2016</v>
      </c>
      <c r="B672" s="391">
        <v>42671</v>
      </c>
      <c r="C672" s="386">
        <v>36.000000000000007</v>
      </c>
      <c r="D672" s="386">
        <v>35</v>
      </c>
      <c r="E672" s="386">
        <v>39</v>
      </c>
      <c r="F672" s="386">
        <v>38</v>
      </c>
      <c r="G672" s="386">
        <v>35</v>
      </c>
      <c r="H672" s="386">
        <v>35</v>
      </c>
      <c r="I672" s="386">
        <v>37.000000000000007</v>
      </c>
      <c r="J672" s="386">
        <v>38</v>
      </c>
      <c r="K672" s="386">
        <v>35</v>
      </c>
      <c r="L672" s="386">
        <v>36.000000000000007</v>
      </c>
      <c r="M672" s="386">
        <v>32</v>
      </c>
      <c r="N672" s="386">
        <v>37.000000000000007</v>
      </c>
      <c r="O672" s="386">
        <v>36.000000000000007</v>
      </c>
      <c r="P672" s="386">
        <v>32</v>
      </c>
      <c r="Q672" s="386">
        <v>37.000000000000007</v>
      </c>
      <c r="R672" s="386">
        <v>34</v>
      </c>
      <c r="S672" s="386" t="s">
        <v>78</v>
      </c>
      <c r="T672" s="386">
        <v>38</v>
      </c>
      <c r="U672" s="386">
        <v>37.000000000000007</v>
      </c>
      <c r="V672" s="386">
        <v>37.000000000000007</v>
      </c>
      <c r="W672" s="386">
        <v>32</v>
      </c>
      <c r="X672" s="386">
        <v>35</v>
      </c>
      <c r="Y672" s="386">
        <v>31</v>
      </c>
    </row>
    <row r="673" spans="1:25" ht="12.75" customHeight="1" x14ac:dyDescent="0.2">
      <c r="A673" s="386">
        <v>2016</v>
      </c>
      <c r="B673" s="391">
        <v>42672</v>
      </c>
      <c r="C673" s="386">
        <v>42</v>
      </c>
      <c r="D673" s="386">
        <v>39</v>
      </c>
      <c r="E673" s="386">
        <v>40</v>
      </c>
      <c r="F673" s="386">
        <v>36.000000000000007</v>
      </c>
      <c r="G673" s="386">
        <v>32</v>
      </c>
      <c r="H673" s="386">
        <v>40</v>
      </c>
      <c r="I673" s="386">
        <v>41</v>
      </c>
      <c r="J673" s="386">
        <v>43</v>
      </c>
      <c r="K673" s="386">
        <v>37.000000000000007</v>
      </c>
      <c r="L673" s="386">
        <v>38</v>
      </c>
      <c r="M673" s="386">
        <v>35</v>
      </c>
      <c r="N673" s="386">
        <v>39</v>
      </c>
      <c r="O673" s="386">
        <v>38</v>
      </c>
      <c r="P673" s="386">
        <v>34</v>
      </c>
      <c r="Q673" s="386">
        <v>39</v>
      </c>
      <c r="R673" s="386">
        <v>35</v>
      </c>
      <c r="S673" s="386" t="s">
        <v>78</v>
      </c>
      <c r="T673" s="386">
        <v>42</v>
      </c>
      <c r="U673" s="386">
        <v>39</v>
      </c>
      <c r="V673" s="386">
        <v>39</v>
      </c>
      <c r="W673" s="386">
        <v>28</v>
      </c>
      <c r="X673" s="386">
        <v>33</v>
      </c>
      <c r="Y673" s="386">
        <v>32</v>
      </c>
    </row>
    <row r="674" spans="1:25" ht="12.75" customHeight="1" x14ac:dyDescent="0.2">
      <c r="A674" s="386">
        <v>2016</v>
      </c>
      <c r="B674" s="391">
        <v>42673</v>
      </c>
      <c r="C674" s="386">
        <v>42</v>
      </c>
      <c r="D674" s="386">
        <v>42</v>
      </c>
      <c r="E674" s="386">
        <v>46</v>
      </c>
      <c r="F674" s="386">
        <v>45.000000000000007</v>
      </c>
      <c r="G674" s="386">
        <v>43</v>
      </c>
      <c r="H674" s="386">
        <v>36.000000000000007</v>
      </c>
      <c r="I674" s="386">
        <v>43</v>
      </c>
      <c r="J674" s="386">
        <v>44.000000000000007</v>
      </c>
      <c r="K674" s="386">
        <v>43</v>
      </c>
      <c r="L674" s="386">
        <v>40</v>
      </c>
      <c r="M674" s="386">
        <v>42</v>
      </c>
      <c r="N674" s="386">
        <v>45.000000000000007</v>
      </c>
      <c r="O674" s="386">
        <v>43</v>
      </c>
      <c r="P674" s="386">
        <v>43</v>
      </c>
      <c r="Q674" s="386">
        <v>49</v>
      </c>
      <c r="R674" s="386">
        <v>45.000000000000007</v>
      </c>
      <c r="S674" s="386" t="s">
        <v>78</v>
      </c>
      <c r="T674" s="386">
        <v>45.000000000000007</v>
      </c>
      <c r="U674" s="386">
        <v>41</v>
      </c>
      <c r="V674" s="386">
        <v>46</v>
      </c>
      <c r="W674" s="386">
        <v>33</v>
      </c>
      <c r="X674" s="386">
        <v>40</v>
      </c>
      <c r="Y674" s="386">
        <v>37.000000000000007</v>
      </c>
    </row>
    <row r="675" spans="1:25" ht="12.75" customHeight="1" x14ac:dyDescent="0.2">
      <c r="A675" s="386">
        <v>2016</v>
      </c>
      <c r="B675" s="391">
        <v>42674</v>
      </c>
      <c r="C675" s="386">
        <v>26.000000000000004</v>
      </c>
      <c r="D675" s="386">
        <v>27</v>
      </c>
      <c r="E675" s="386">
        <v>29</v>
      </c>
      <c r="F675" s="386">
        <v>27</v>
      </c>
      <c r="G675" s="386">
        <v>24</v>
      </c>
      <c r="H675" s="386">
        <v>22.000000000000004</v>
      </c>
      <c r="I675" s="386">
        <v>25</v>
      </c>
      <c r="J675" s="386">
        <v>28</v>
      </c>
      <c r="K675" s="386">
        <v>26.000000000000004</v>
      </c>
      <c r="L675" s="386">
        <v>25</v>
      </c>
      <c r="M675" s="386">
        <v>17</v>
      </c>
      <c r="N675" s="386">
        <v>24</v>
      </c>
      <c r="O675" s="386">
        <v>22.000000000000004</v>
      </c>
      <c r="P675" s="386">
        <v>26.000000000000004</v>
      </c>
      <c r="Q675" s="386">
        <v>30</v>
      </c>
      <c r="R675" s="386">
        <v>26.000000000000004</v>
      </c>
      <c r="S675" s="386">
        <v>25</v>
      </c>
      <c r="T675" s="386">
        <v>28</v>
      </c>
      <c r="U675" s="386">
        <v>26.000000000000004</v>
      </c>
      <c r="V675" s="386">
        <v>24</v>
      </c>
      <c r="W675" s="386">
        <v>21</v>
      </c>
      <c r="X675" s="386">
        <v>25</v>
      </c>
      <c r="Y675" s="386">
        <v>22.000000000000004</v>
      </c>
    </row>
    <row r="676" spans="1:25" ht="12.75" customHeight="1" x14ac:dyDescent="0.2">
      <c r="A676" s="386">
        <v>2016</v>
      </c>
      <c r="B676" s="391">
        <v>42675</v>
      </c>
      <c r="C676" s="386">
        <v>30</v>
      </c>
      <c r="D676" s="386">
        <v>27</v>
      </c>
      <c r="E676" s="386">
        <v>25</v>
      </c>
      <c r="F676" s="386">
        <v>25</v>
      </c>
      <c r="G676" s="386">
        <v>25</v>
      </c>
      <c r="H676" s="386">
        <v>24</v>
      </c>
      <c r="I676" s="386">
        <v>32</v>
      </c>
      <c r="J676" s="386" t="s">
        <v>78</v>
      </c>
      <c r="K676" s="386">
        <v>33</v>
      </c>
      <c r="L676" s="386">
        <v>26.000000000000004</v>
      </c>
      <c r="M676" s="386" t="s">
        <v>78</v>
      </c>
      <c r="N676" s="386">
        <v>33</v>
      </c>
      <c r="O676" s="386" t="s">
        <v>78</v>
      </c>
      <c r="P676" s="386">
        <v>26.000000000000004</v>
      </c>
      <c r="Q676" s="386" t="s">
        <v>78</v>
      </c>
      <c r="R676" s="386">
        <v>27</v>
      </c>
      <c r="S676" s="386">
        <v>27</v>
      </c>
      <c r="T676" s="386">
        <v>25</v>
      </c>
      <c r="U676" s="386">
        <v>27</v>
      </c>
      <c r="V676" s="386">
        <v>20</v>
      </c>
      <c r="W676" s="386">
        <v>20</v>
      </c>
      <c r="X676" s="386">
        <v>25</v>
      </c>
      <c r="Y676" s="386">
        <v>27</v>
      </c>
    </row>
    <row r="677" spans="1:25" ht="12.75" customHeight="1" x14ac:dyDescent="0.2">
      <c r="A677" s="386">
        <v>2016</v>
      </c>
      <c r="B677" s="391">
        <v>42676</v>
      </c>
      <c r="C677" s="386">
        <v>34</v>
      </c>
      <c r="D677" s="386">
        <v>19</v>
      </c>
      <c r="E677" s="386">
        <v>26.000000000000004</v>
      </c>
      <c r="F677" s="386">
        <v>19</v>
      </c>
      <c r="G677" s="386">
        <v>21</v>
      </c>
      <c r="H677" s="386">
        <v>31</v>
      </c>
      <c r="I677" s="386">
        <v>32</v>
      </c>
      <c r="J677" s="386" t="s">
        <v>78</v>
      </c>
      <c r="K677" s="386">
        <v>32</v>
      </c>
      <c r="L677" s="386">
        <v>20</v>
      </c>
      <c r="M677" s="386" t="s">
        <v>78</v>
      </c>
      <c r="N677" s="386">
        <v>31</v>
      </c>
      <c r="O677" s="386" t="s">
        <v>78</v>
      </c>
      <c r="P677" s="386">
        <v>20</v>
      </c>
      <c r="Q677" s="386" t="s">
        <v>78</v>
      </c>
      <c r="R677" s="386">
        <v>24</v>
      </c>
      <c r="S677" s="386">
        <v>19</v>
      </c>
      <c r="T677" s="386">
        <v>24</v>
      </c>
      <c r="U677" s="386">
        <v>20</v>
      </c>
      <c r="V677" s="386">
        <v>25</v>
      </c>
      <c r="W677" s="386">
        <v>13.000000000000002</v>
      </c>
      <c r="X677" s="386">
        <v>18.000000000000004</v>
      </c>
      <c r="Y677" s="386">
        <v>21</v>
      </c>
    </row>
    <row r="678" spans="1:25" ht="12.75" customHeight="1" x14ac:dyDescent="0.2">
      <c r="A678" s="386">
        <v>2016</v>
      </c>
      <c r="B678" s="391">
        <v>42677</v>
      </c>
      <c r="C678" s="386">
        <v>46</v>
      </c>
      <c r="D678" s="386">
        <v>27</v>
      </c>
      <c r="E678" s="386">
        <v>37.000000000000007</v>
      </c>
      <c r="F678" s="386">
        <v>35</v>
      </c>
      <c r="G678" s="386">
        <v>28</v>
      </c>
      <c r="H678" s="386">
        <v>42</v>
      </c>
      <c r="I678" s="386">
        <v>46</v>
      </c>
      <c r="J678" s="386" t="s">
        <v>78</v>
      </c>
      <c r="K678" s="386">
        <v>41</v>
      </c>
      <c r="L678" s="386">
        <v>29</v>
      </c>
      <c r="M678" s="386" t="s">
        <v>78</v>
      </c>
      <c r="N678" s="386">
        <v>38</v>
      </c>
      <c r="O678" s="386" t="s">
        <v>78</v>
      </c>
      <c r="P678" s="386">
        <v>34</v>
      </c>
      <c r="Q678" s="386" t="s">
        <v>78</v>
      </c>
      <c r="R678" s="386">
        <v>33</v>
      </c>
      <c r="S678" s="386">
        <v>30</v>
      </c>
      <c r="T678" s="386">
        <v>36.000000000000007</v>
      </c>
      <c r="U678" s="386">
        <v>31</v>
      </c>
      <c r="V678" s="386">
        <v>33</v>
      </c>
      <c r="W678" s="386">
        <v>25</v>
      </c>
      <c r="X678" s="386">
        <v>32</v>
      </c>
      <c r="Y678" s="386">
        <v>27</v>
      </c>
    </row>
    <row r="679" spans="1:25" ht="12.75" customHeight="1" x14ac:dyDescent="0.2">
      <c r="A679" s="386">
        <v>2016</v>
      </c>
      <c r="B679" s="391">
        <v>42678</v>
      </c>
      <c r="C679" s="386">
        <v>28</v>
      </c>
      <c r="D679" s="386">
        <v>27</v>
      </c>
      <c r="E679" s="386">
        <v>32</v>
      </c>
      <c r="F679" s="386">
        <v>29</v>
      </c>
      <c r="G679" s="386">
        <v>24</v>
      </c>
      <c r="H679" s="386">
        <v>25</v>
      </c>
      <c r="I679" s="386">
        <v>30</v>
      </c>
      <c r="J679" s="386" t="s">
        <v>78</v>
      </c>
      <c r="K679" s="386">
        <v>28</v>
      </c>
      <c r="L679" s="386">
        <v>28</v>
      </c>
      <c r="M679" s="386" t="s">
        <v>78</v>
      </c>
      <c r="N679" s="386">
        <v>25</v>
      </c>
      <c r="O679" s="386" t="s">
        <v>78</v>
      </c>
      <c r="P679" s="386">
        <v>29</v>
      </c>
      <c r="Q679" s="386" t="s">
        <v>78</v>
      </c>
      <c r="R679" s="386" t="s">
        <v>78</v>
      </c>
      <c r="S679" s="386">
        <v>26.000000000000004</v>
      </c>
      <c r="T679" s="386">
        <v>30</v>
      </c>
      <c r="U679" s="386">
        <v>29</v>
      </c>
      <c r="V679" s="386">
        <v>29</v>
      </c>
      <c r="W679" s="386">
        <v>23</v>
      </c>
      <c r="X679" s="386">
        <v>28</v>
      </c>
      <c r="Y679" s="386">
        <v>23</v>
      </c>
    </row>
    <row r="680" spans="1:25" ht="12.75" customHeight="1" x14ac:dyDescent="0.2">
      <c r="A680" s="386">
        <v>2016</v>
      </c>
      <c r="B680" s="391">
        <v>42679</v>
      </c>
      <c r="C680" s="386">
        <v>33</v>
      </c>
      <c r="D680" s="386">
        <v>31</v>
      </c>
      <c r="E680" s="386">
        <v>38</v>
      </c>
      <c r="F680" s="386">
        <v>34</v>
      </c>
      <c r="G680" s="386">
        <v>32</v>
      </c>
      <c r="H680" s="386">
        <v>33</v>
      </c>
      <c r="I680" s="386">
        <v>34</v>
      </c>
      <c r="J680" s="386" t="s">
        <v>78</v>
      </c>
      <c r="K680" s="386">
        <v>32</v>
      </c>
      <c r="L680" s="386">
        <v>33</v>
      </c>
      <c r="M680" s="386" t="s">
        <v>78</v>
      </c>
      <c r="N680" s="386">
        <v>35</v>
      </c>
      <c r="O680" s="386" t="s">
        <v>78</v>
      </c>
      <c r="P680" s="386">
        <v>32</v>
      </c>
      <c r="Q680" s="386" t="s">
        <v>78</v>
      </c>
      <c r="R680" s="386" t="s">
        <v>78</v>
      </c>
      <c r="S680" s="386">
        <v>30</v>
      </c>
      <c r="T680" s="386">
        <v>36.000000000000007</v>
      </c>
      <c r="U680" s="386">
        <v>33</v>
      </c>
      <c r="V680" s="386">
        <v>33</v>
      </c>
      <c r="W680" s="386">
        <v>27</v>
      </c>
      <c r="X680" s="386">
        <v>32</v>
      </c>
      <c r="Y680" s="386">
        <v>30</v>
      </c>
    </row>
    <row r="681" spans="1:25" ht="12.75" customHeight="1" x14ac:dyDescent="0.2">
      <c r="A681" s="386">
        <v>2016</v>
      </c>
      <c r="B681" s="391">
        <v>42680</v>
      </c>
      <c r="C681" s="386">
        <v>37.000000000000007</v>
      </c>
      <c r="D681" s="386">
        <v>35</v>
      </c>
      <c r="E681" s="386">
        <v>38</v>
      </c>
      <c r="F681" s="386">
        <v>37.000000000000007</v>
      </c>
      <c r="G681" s="386">
        <v>34</v>
      </c>
      <c r="H681" s="386">
        <v>38</v>
      </c>
      <c r="I681" s="386">
        <v>38</v>
      </c>
      <c r="J681" s="386" t="s">
        <v>78</v>
      </c>
      <c r="K681" s="386">
        <v>34</v>
      </c>
      <c r="L681" s="386">
        <v>38</v>
      </c>
      <c r="M681" s="386" t="s">
        <v>78</v>
      </c>
      <c r="N681" s="386">
        <v>38</v>
      </c>
      <c r="O681" s="386" t="s">
        <v>78</v>
      </c>
      <c r="P681" s="386">
        <v>34</v>
      </c>
      <c r="Q681" s="386" t="s">
        <v>78</v>
      </c>
      <c r="R681" s="386">
        <v>35</v>
      </c>
      <c r="S681" s="386">
        <v>33</v>
      </c>
      <c r="T681" s="386">
        <v>38</v>
      </c>
      <c r="U681" s="386">
        <v>37.000000000000007</v>
      </c>
      <c r="V681" s="386">
        <v>36.000000000000007</v>
      </c>
      <c r="W681" s="386">
        <v>33</v>
      </c>
      <c r="X681" s="386">
        <v>35</v>
      </c>
      <c r="Y681" s="386">
        <v>35</v>
      </c>
    </row>
    <row r="682" spans="1:25" ht="12.75" customHeight="1" x14ac:dyDescent="0.2">
      <c r="A682" s="386">
        <v>2016</v>
      </c>
      <c r="B682" s="391">
        <v>42681</v>
      </c>
      <c r="C682" s="386">
        <v>25</v>
      </c>
      <c r="D682" s="386">
        <v>24</v>
      </c>
      <c r="E682" s="386">
        <v>26.000000000000004</v>
      </c>
      <c r="F682" s="386">
        <v>25</v>
      </c>
      <c r="G682" s="386">
        <v>20</v>
      </c>
      <c r="H682" s="386">
        <v>25</v>
      </c>
      <c r="I682" s="386">
        <v>27</v>
      </c>
      <c r="J682" s="386" t="s">
        <v>78</v>
      </c>
      <c r="K682" s="386">
        <v>24</v>
      </c>
      <c r="L682" s="386">
        <v>24</v>
      </c>
      <c r="M682" s="386" t="s">
        <v>78</v>
      </c>
      <c r="N682" s="386">
        <v>24</v>
      </c>
      <c r="O682" s="386" t="s">
        <v>78</v>
      </c>
      <c r="P682" s="386">
        <v>23</v>
      </c>
      <c r="Q682" s="386" t="s">
        <v>78</v>
      </c>
      <c r="R682" s="386">
        <v>27</v>
      </c>
      <c r="S682" s="386">
        <v>23</v>
      </c>
      <c r="T682" s="386">
        <v>27</v>
      </c>
      <c r="U682" s="386">
        <v>23</v>
      </c>
      <c r="V682" s="386" t="s">
        <v>78</v>
      </c>
      <c r="W682" s="386">
        <v>21</v>
      </c>
      <c r="X682" s="386">
        <v>25</v>
      </c>
      <c r="Y682" s="386">
        <v>21</v>
      </c>
    </row>
    <row r="683" spans="1:25" ht="12.75" customHeight="1" x14ac:dyDescent="0.2">
      <c r="A683" s="386">
        <v>2016</v>
      </c>
      <c r="B683" s="391">
        <v>42682</v>
      </c>
      <c r="C683" s="386">
        <v>34</v>
      </c>
      <c r="D683" s="386">
        <v>28</v>
      </c>
      <c r="E683" s="386">
        <v>38</v>
      </c>
      <c r="F683" s="386">
        <v>34</v>
      </c>
      <c r="G683" s="386">
        <v>29</v>
      </c>
      <c r="H683" s="386">
        <v>32</v>
      </c>
      <c r="I683" s="386">
        <v>29</v>
      </c>
      <c r="J683" s="386" t="s">
        <v>78</v>
      </c>
      <c r="K683" s="386">
        <v>31</v>
      </c>
      <c r="L683" s="386">
        <v>22.000000000000004</v>
      </c>
      <c r="M683" s="386" t="s">
        <v>78</v>
      </c>
      <c r="N683" s="386">
        <v>30</v>
      </c>
      <c r="O683" s="386" t="s">
        <v>78</v>
      </c>
      <c r="P683" s="386">
        <v>29</v>
      </c>
      <c r="Q683" s="386" t="s">
        <v>78</v>
      </c>
      <c r="R683" s="386">
        <v>35</v>
      </c>
      <c r="S683" s="386">
        <v>24</v>
      </c>
      <c r="T683" s="386">
        <v>36.000000000000007</v>
      </c>
      <c r="U683" s="386">
        <v>27</v>
      </c>
      <c r="V683" s="386">
        <v>22.000000000000004</v>
      </c>
      <c r="W683" s="386">
        <v>22.000000000000004</v>
      </c>
      <c r="X683" s="386">
        <v>28</v>
      </c>
      <c r="Y683" s="386">
        <v>21</v>
      </c>
    </row>
    <row r="684" spans="1:25" ht="12.75" customHeight="1" x14ac:dyDescent="0.2">
      <c r="A684" s="386">
        <v>2016</v>
      </c>
      <c r="B684" s="391">
        <v>42683</v>
      </c>
      <c r="C684" s="386">
        <v>28</v>
      </c>
      <c r="D684" s="386">
        <v>25</v>
      </c>
      <c r="E684" s="386">
        <v>27</v>
      </c>
      <c r="F684" s="386">
        <v>26.000000000000004</v>
      </c>
      <c r="G684" s="386">
        <v>24</v>
      </c>
      <c r="H684" s="386">
        <v>25</v>
      </c>
      <c r="I684" s="386">
        <v>30</v>
      </c>
      <c r="J684" s="386" t="s">
        <v>78</v>
      </c>
      <c r="K684" s="386">
        <v>21</v>
      </c>
      <c r="L684" s="386">
        <v>24</v>
      </c>
      <c r="M684" s="386" t="s">
        <v>78</v>
      </c>
      <c r="N684" s="386">
        <v>16</v>
      </c>
      <c r="O684" s="386" t="s">
        <v>78</v>
      </c>
      <c r="P684" s="386">
        <v>22.000000000000004</v>
      </c>
      <c r="Q684" s="386" t="s">
        <v>78</v>
      </c>
      <c r="R684" s="386">
        <v>24</v>
      </c>
      <c r="S684" s="386">
        <v>20</v>
      </c>
      <c r="T684" s="386">
        <v>27</v>
      </c>
      <c r="U684" s="386">
        <v>24</v>
      </c>
      <c r="V684" s="386">
        <v>24</v>
      </c>
      <c r="W684" s="386">
        <v>21</v>
      </c>
      <c r="X684" s="386">
        <v>21</v>
      </c>
      <c r="Y684" s="386">
        <v>20</v>
      </c>
    </row>
    <row r="685" spans="1:25" ht="12.75" customHeight="1" x14ac:dyDescent="0.2">
      <c r="A685" s="386">
        <v>2016</v>
      </c>
      <c r="B685" s="391">
        <v>42684</v>
      </c>
      <c r="C685" s="386">
        <v>31</v>
      </c>
      <c r="D685" s="386">
        <v>28</v>
      </c>
      <c r="E685" s="386">
        <v>31</v>
      </c>
      <c r="F685" s="386">
        <v>29</v>
      </c>
      <c r="G685" s="386">
        <v>26.000000000000004</v>
      </c>
      <c r="H685" s="386">
        <v>27</v>
      </c>
      <c r="I685" s="386">
        <v>29</v>
      </c>
      <c r="J685" s="386" t="s">
        <v>78</v>
      </c>
      <c r="K685" s="386">
        <v>28</v>
      </c>
      <c r="L685" s="386">
        <v>25</v>
      </c>
      <c r="M685" s="386" t="s">
        <v>78</v>
      </c>
      <c r="N685" s="386">
        <v>23</v>
      </c>
      <c r="O685" s="386" t="s">
        <v>78</v>
      </c>
      <c r="P685" s="386">
        <v>28</v>
      </c>
      <c r="Q685" s="386" t="s">
        <v>78</v>
      </c>
      <c r="R685" s="386">
        <v>28</v>
      </c>
      <c r="S685" s="386">
        <v>25</v>
      </c>
      <c r="T685" s="386">
        <v>30</v>
      </c>
      <c r="U685" s="386">
        <v>28</v>
      </c>
      <c r="V685" s="386">
        <v>28</v>
      </c>
      <c r="W685" s="386">
        <v>22.000000000000004</v>
      </c>
      <c r="X685" s="386">
        <v>25</v>
      </c>
      <c r="Y685" s="386">
        <v>23</v>
      </c>
    </row>
    <row r="686" spans="1:25" ht="12.75" customHeight="1" x14ac:dyDescent="0.2">
      <c r="A686" s="386">
        <v>2016</v>
      </c>
      <c r="B686" s="391">
        <v>42685</v>
      </c>
      <c r="C686" s="386">
        <v>32</v>
      </c>
      <c r="D686" s="386">
        <v>30</v>
      </c>
      <c r="E686" s="386">
        <v>33</v>
      </c>
      <c r="F686" s="386">
        <v>31</v>
      </c>
      <c r="G686" s="386">
        <v>27</v>
      </c>
      <c r="H686" s="386">
        <v>33</v>
      </c>
      <c r="I686" s="386">
        <v>33</v>
      </c>
      <c r="J686" s="386" t="s">
        <v>78</v>
      </c>
      <c r="K686" s="386">
        <v>30</v>
      </c>
      <c r="L686" s="386">
        <v>32</v>
      </c>
      <c r="M686" s="386" t="s">
        <v>78</v>
      </c>
      <c r="N686" s="386">
        <v>24</v>
      </c>
      <c r="O686" s="386" t="s">
        <v>78</v>
      </c>
      <c r="P686" s="386">
        <v>29</v>
      </c>
      <c r="Q686" s="386" t="s">
        <v>78</v>
      </c>
      <c r="R686" s="386">
        <v>33</v>
      </c>
      <c r="S686" s="386">
        <v>29</v>
      </c>
      <c r="T686" s="386">
        <v>32</v>
      </c>
      <c r="U686" s="386">
        <v>30</v>
      </c>
      <c r="V686" s="386">
        <v>30</v>
      </c>
      <c r="W686" s="386">
        <v>28</v>
      </c>
      <c r="X686" s="386">
        <v>30</v>
      </c>
      <c r="Y686" s="386">
        <v>29</v>
      </c>
    </row>
    <row r="687" spans="1:25" ht="12.75" customHeight="1" x14ac:dyDescent="0.2">
      <c r="A687" s="386">
        <v>2016</v>
      </c>
      <c r="B687" s="391">
        <v>42686</v>
      </c>
      <c r="C687" s="386">
        <v>34</v>
      </c>
      <c r="D687" s="386">
        <v>33</v>
      </c>
      <c r="E687" s="386">
        <v>36.000000000000007</v>
      </c>
      <c r="F687" s="386">
        <v>35</v>
      </c>
      <c r="G687" s="386">
        <v>32</v>
      </c>
      <c r="H687" s="386">
        <v>32</v>
      </c>
      <c r="I687" s="386">
        <v>34</v>
      </c>
      <c r="J687" s="386" t="s">
        <v>78</v>
      </c>
      <c r="K687" s="386">
        <v>31</v>
      </c>
      <c r="L687" s="386">
        <v>33</v>
      </c>
      <c r="M687" s="386" t="s">
        <v>78</v>
      </c>
      <c r="N687" s="386">
        <v>26.000000000000004</v>
      </c>
      <c r="O687" s="386" t="s">
        <v>78</v>
      </c>
      <c r="P687" s="386">
        <v>34</v>
      </c>
      <c r="Q687" s="386" t="s">
        <v>78</v>
      </c>
      <c r="R687" s="386">
        <v>34</v>
      </c>
      <c r="S687" s="386">
        <v>32</v>
      </c>
      <c r="T687" s="386">
        <v>34</v>
      </c>
      <c r="U687" s="386">
        <v>35</v>
      </c>
      <c r="V687" s="386">
        <v>34</v>
      </c>
      <c r="W687" s="386">
        <v>28</v>
      </c>
      <c r="X687" s="386">
        <v>32</v>
      </c>
      <c r="Y687" s="386">
        <v>31</v>
      </c>
    </row>
    <row r="688" spans="1:25" ht="12.75" customHeight="1" x14ac:dyDescent="0.2">
      <c r="A688" s="386">
        <v>2016</v>
      </c>
      <c r="B688" s="391">
        <v>42687</v>
      </c>
      <c r="C688" s="386">
        <v>40</v>
      </c>
      <c r="D688" s="386">
        <v>34</v>
      </c>
      <c r="E688" s="386">
        <v>40</v>
      </c>
      <c r="F688" s="386">
        <v>37.000000000000007</v>
      </c>
      <c r="G688" s="386">
        <v>35</v>
      </c>
      <c r="H688" s="386">
        <v>39</v>
      </c>
      <c r="I688" s="386">
        <v>41</v>
      </c>
      <c r="J688" s="386" t="s">
        <v>78</v>
      </c>
      <c r="K688" s="386">
        <v>36.000000000000007</v>
      </c>
      <c r="L688" s="386">
        <v>34</v>
      </c>
      <c r="M688" s="386" t="s">
        <v>78</v>
      </c>
      <c r="N688" s="386">
        <v>35</v>
      </c>
      <c r="O688" s="386" t="s">
        <v>78</v>
      </c>
      <c r="P688" s="386">
        <v>35</v>
      </c>
      <c r="Q688" s="386" t="s">
        <v>78</v>
      </c>
      <c r="R688" s="386">
        <v>39</v>
      </c>
      <c r="S688" s="386">
        <v>34</v>
      </c>
      <c r="T688" s="386">
        <v>38</v>
      </c>
      <c r="U688" s="386">
        <v>36.000000000000007</v>
      </c>
      <c r="V688" s="386">
        <v>36.000000000000007</v>
      </c>
      <c r="W688" s="386">
        <v>28</v>
      </c>
      <c r="X688" s="386">
        <v>35</v>
      </c>
      <c r="Y688" s="386">
        <v>32</v>
      </c>
    </row>
    <row r="689" spans="1:25" ht="12.75" customHeight="1" x14ac:dyDescent="0.2">
      <c r="A689" s="386">
        <v>2016</v>
      </c>
      <c r="B689" s="391">
        <v>42688</v>
      </c>
      <c r="C689" s="386">
        <v>28</v>
      </c>
      <c r="D689" s="386">
        <v>23</v>
      </c>
      <c r="E689" s="386">
        <v>29</v>
      </c>
      <c r="F689" s="386">
        <v>19</v>
      </c>
      <c r="G689" s="386">
        <v>17</v>
      </c>
      <c r="H689" s="386">
        <v>21</v>
      </c>
      <c r="I689" s="386">
        <v>35</v>
      </c>
      <c r="J689" s="386" t="s">
        <v>78</v>
      </c>
      <c r="K689" s="386">
        <v>36.000000000000007</v>
      </c>
      <c r="L689" s="386">
        <v>16</v>
      </c>
      <c r="M689" s="386" t="s">
        <v>78</v>
      </c>
      <c r="N689" s="386">
        <v>27</v>
      </c>
      <c r="O689" s="386" t="s">
        <v>78</v>
      </c>
      <c r="P689" s="386">
        <v>15.000000000000002</v>
      </c>
      <c r="Q689" s="386" t="s">
        <v>78</v>
      </c>
      <c r="R689" s="386">
        <v>25</v>
      </c>
      <c r="S689" s="386">
        <v>15.000000000000002</v>
      </c>
      <c r="T689" s="386">
        <v>34</v>
      </c>
      <c r="U689" s="386">
        <v>25</v>
      </c>
      <c r="V689" s="386">
        <v>17</v>
      </c>
      <c r="W689" s="386">
        <v>11.000000000000002</v>
      </c>
      <c r="X689" s="386">
        <v>12</v>
      </c>
      <c r="Y689" s="386">
        <v>16</v>
      </c>
    </row>
    <row r="690" spans="1:25" ht="12.75" customHeight="1" x14ac:dyDescent="0.2">
      <c r="A690" s="386">
        <v>2016</v>
      </c>
      <c r="B690" s="391">
        <v>42689</v>
      </c>
      <c r="C690" s="386">
        <v>39</v>
      </c>
      <c r="D690" s="386">
        <v>25</v>
      </c>
      <c r="E690" s="386">
        <v>37.000000000000007</v>
      </c>
      <c r="F690" s="386">
        <v>36.000000000000007</v>
      </c>
      <c r="G690" s="386">
        <v>30</v>
      </c>
      <c r="H690" s="386">
        <v>31</v>
      </c>
      <c r="I690" s="386">
        <v>39</v>
      </c>
      <c r="J690" s="386" t="s">
        <v>78</v>
      </c>
      <c r="K690" s="386">
        <v>30</v>
      </c>
      <c r="L690" s="386">
        <v>32</v>
      </c>
      <c r="M690" s="386" t="s">
        <v>78</v>
      </c>
      <c r="N690" s="386">
        <v>28</v>
      </c>
      <c r="O690" s="386" t="s">
        <v>78</v>
      </c>
      <c r="P690" s="386">
        <v>33</v>
      </c>
      <c r="Q690" s="386" t="s">
        <v>78</v>
      </c>
      <c r="R690" s="386">
        <v>39</v>
      </c>
      <c r="S690" s="386">
        <v>31</v>
      </c>
      <c r="T690" s="386">
        <v>32</v>
      </c>
      <c r="U690" s="386">
        <v>32</v>
      </c>
      <c r="V690" s="386">
        <v>31</v>
      </c>
      <c r="W690" s="386">
        <v>26.000000000000004</v>
      </c>
      <c r="X690" s="386">
        <v>32</v>
      </c>
      <c r="Y690" s="386">
        <v>25</v>
      </c>
    </row>
    <row r="691" spans="1:25" ht="12.75" customHeight="1" x14ac:dyDescent="0.2">
      <c r="A691" s="386">
        <v>2016</v>
      </c>
      <c r="B691" s="391">
        <v>42690</v>
      </c>
      <c r="C691" s="386">
        <v>43</v>
      </c>
      <c r="D691" s="386">
        <v>33</v>
      </c>
      <c r="E691" s="386">
        <v>40</v>
      </c>
      <c r="F691" s="386">
        <v>39</v>
      </c>
      <c r="G691" s="386">
        <v>33</v>
      </c>
      <c r="H691" s="386">
        <v>41</v>
      </c>
      <c r="I691" s="386">
        <v>43</v>
      </c>
      <c r="J691" s="386" t="s">
        <v>78</v>
      </c>
      <c r="K691" s="386">
        <v>39</v>
      </c>
      <c r="L691" s="386">
        <v>20</v>
      </c>
      <c r="M691" s="386" t="s">
        <v>78</v>
      </c>
      <c r="N691" s="386">
        <v>32</v>
      </c>
      <c r="O691" s="386" t="s">
        <v>78</v>
      </c>
      <c r="P691" s="386">
        <v>34</v>
      </c>
      <c r="Q691" s="386" t="s">
        <v>78</v>
      </c>
      <c r="R691" s="386">
        <v>33</v>
      </c>
      <c r="S691" s="386">
        <v>29</v>
      </c>
      <c r="T691" s="386">
        <v>38</v>
      </c>
      <c r="U691" s="386">
        <v>30</v>
      </c>
      <c r="V691" s="386">
        <v>26.000000000000004</v>
      </c>
      <c r="W691" s="386">
        <v>24</v>
      </c>
      <c r="X691" s="386">
        <v>29</v>
      </c>
      <c r="Y691" s="386">
        <v>24</v>
      </c>
    </row>
    <row r="692" spans="1:25" ht="12.75" customHeight="1" x14ac:dyDescent="0.2">
      <c r="A692" s="386">
        <v>2016</v>
      </c>
      <c r="B692" s="391">
        <v>42691</v>
      </c>
      <c r="C692" s="386">
        <v>32</v>
      </c>
      <c r="D692" s="386">
        <v>31</v>
      </c>
      <c r="E692" s="386">
        <v>34</v>
      </c>
      <c r="F692" s="386">
        <v>32</v>
      </c>
      <c r="G692" s="386">
        <v>26.000000000000004</v>
      </c>
      <c r="H692" s="386">
        <v>31</v>
      </c>
      <c r="I692" s="386">
        <v>31</v>
      </c>
      <c r="J692" s="386" t="s">
        <v>78</v>
      </c>
      <c r="K692" s="386">
        <v>28</v>
      </c>
      <c r="L692" s="386">
        <v>27</v>
      </c>
      <c r="M692" s="386" t="s">
        <v>78</v>
      </c>
      <c r="N692" s="386">
        <v>15.000000000000002</v>
      </c>
      <c r="O692" s="386" t="s">
        <v>78</v>
      </c>
      <c r="P692" s="386">
        <v>29</v>
      </c>
      <c r="Q692" s="386" t="s">
        <v>78</v>
      </c>
      <c r="R692" s="386">
        <v>32</v>
      </c>
      <c r="S692" s="386">
        <v>27</v>
      </c>
      <c r="T692" s="386">
        <v>33</v>
      </c>
      <c r="U692" s="386">
        <v>30</v>
      </c>
      <c r="V692" s="386">
        <v>28</v>
      </c>
      <c r="W692" s="386">
        <v>23</v>
      </c>
      <c r="X692" s="386">
        <v>27</v>
      </c>
      <c r="Y692" s="386">
        <v>22.000000000000004</v>
      </c>
    </row>
    <row r="693" spans="1:25" ht="12.75" customHeight="1" x14ac:dyDescent="0.2">
      <c r="A693" s="386">
        <v>2016</v>
      </c>
      <c r="B693" s="391">
        <v>42692</v>
      </c>
      <c r="C693" s="386">
        <v>33</v>
      </c>
      <c r="D693" s="386">
        <v>28</v>
      </c>
      <c r="E693" s="386">
        <v>35</v>
      </c>
      <c r="F693" s="386">
        <v>32</v>
      </c>
      <c r="G693" s="386">
        <v>25</v>
      </c>
      <c r="H693" s="386">
        <v>32</v>
      </c>
      <c r="I693" s="386">
        <v>28</v>
      </c>
      <c r="J693" s="386" t="s">
        <v>78</v>
      </c>
      <c r="K693" s="386">
        <v>23</v>
      </c>
      <c r="L693" s="386">
        <v>18.000000000000004</v>
      </c>
      <c r="M693" s="386" t="s">
        <v>78</v>
      </c>
      <c r="N693" s="386">
        <v>25</v>
      </c>
      <c r="O693" s="386" t="s">
        <v>78</v>
      </c>
      <c r="P693" s="386">
        <v>27</v>
      </c>
      <c r="Q693" s="386" t="s">
        <v>78</v>
      </c>
      <c r="R693" s="386">
        <v>32</v>
      </c>
      <c r="S693" s="386">
        <v>15.000000000000002</v>
      </c>
      <c r="T693" s="386">
        <v>33</v>
      </c>
      <c r="U693" s="386">
        <v>21</v>
      </c>
      <c r="V693" s="386">
        <v>12</v>
      </c>
      <c r="W693" s="386">
        <v>17</v>
      </c>
      <c r="X693" s="386">
        <v>17</v>
      </c>
      <c r="Y693" s="386">
        <v>17</v>
      </c>
    </row>
    <row r="694" spans="1:25" ht="12.75" customHeight="1" x14ac:dyDescent="0.2">
      <c r="A694" s="386">
        <v>2016</v>
      </c>
      <c r="B694" s="391">
        <v>42693</v>
      </c>
      <c r="C694" s="386">
        <v>52.000000000000007</v>
      </c>
      <c r="D694" s="386">
        <v>38</v>
      </c>
      <c r="E694" s="386">
        <v>43</v>
      </c>
      <c r="F694" s="386">
        <v>40</v>
      </c>
      <c r="G694" s="386">
        <v>40</v>
      </c>
      <c r="H694" s="386">
        <v>51.000000000000007</v>
      </c>
      <c r="I694" s="386">
        <v>52.000000000000007</v>
      </c>
      <c r="J694" s="386" t="s">
        <v>78</v>
      </c>
      <c r="K694" s="386">
        <v>36.000000000000007</v>
      </c>
      <c r="L694" s="386">
        <v>38</v>
      </c>
      <c r="M694" s="386" t="s">
        <v>78</v>
      </c>
      <c r="N694" s="386">
        <v>59.000000000000007</v>
      </c>
      <c r="O694" s="386" t="s">
        <v>78</v>
      </c>
      <c r="P694" s="386">
        <v>27</v>
      </c>
      <c r="Q694" s="386" t="s">
        <v>78</v>
      </c>
      <c r="R694" s="386">
        <v>31</v>
      </c>
      <c r="S694" s="386">
        <v>33</v>
      </c>
      <c r="T694" s="386">
        <v>41</v>
      </c>
      <c r="U694" s="386">
        <v>42</v>
      </c>
      <c r="V694" s="386" t="s">
        <v>78</v>
      </c>
      <c r="W694" s="386">
        <v>31</v>
      </c>
      <c r="X694" s="386">
        <v>32</v>
      </c>
      <c r="Y694" s="386">
        <v>35</v>
      </c>
    </row>
    <row r="695" spans="1:25" ht="12.75" customHeight="1" x14ac:dyDescent="0.2">
      <c r="A695" s="386">
        <v>2016</v>
      </c>
      <c r="B695" s="391">
        <v>42694</v>
      </c>
      <c r="C695" s="386">
        <v>35</v>
      </c>
      <c r="D695" s="386">
        <v>36.000000000000007</v>
      </c>
      <c r="E695" s="386">
        <v>38</v>
      </c>
      <c r="F695" s="386">
        <v>37.000000000000007</v>
      </c>
      <c r="G695" s="386">
        <v>36.000000000000007</v>
      </c>
      <c r="H695" s="386">
        <v>35</v>
      </c>
      <c r="I695" s="386">
        <v>34</v>
      </c>
      <c r="J695" s="386" t="s">
        <v>78</v>
      </c>
      <c r="K695" s="386">
        <v>34</v>
      </c>
      <c r="L695" s="386">
        <v>33</v>
      </c>
      <c r="M695" s="386" t="s">
        <v>78</v>
      </c>
      <c r="N695" s="386">
        <v>34</v>
      </c>
      <c r="O695" s="386" t="s">
        <v>78</v>
      </c>
      <c r="P695" s="386">
        <v>36.000000000000007</v>
      </c>
      <c r="Q695" s="386" t="s">
        <v>78</v>
      </c>
      <c r="R695" s="386">
        <v>36.000000000000007</v>
      </c>
      <c r="S695" s="386">
        <v>35</v>
      </c>
      <c r="T695" s="386">
        <v>37.000000000000007</v>
      </c>
      <c r="U695" s="386">
        <v>37.000000000000007</v>
      </c>
      <c r="V695" s="386" t="s">
        <v>78</v>
      </c>
      <c r="W695" s="386">
        <v>35</v>
      </c>
      <c r="X695" s="386">
        <v>36.000000000000007</v>
      </c>
      <c r="Y695" s="386">
        <v>36.000000000000007</v>
      </c>
    </row>
    <row r="696" spans="1:25" ht="12.75" customHeight="1" x14ac:dyDescent="0.2">
      <c r="A696" s="386">
        <v>2016</v>
      </c>
      <c r="B696" s="391">
        <v>42695</v>
      </c>
      <c r="C696" s="386">
        <v>37.000000000000007</v>
      </c>
      <c r="D696" s="386">
        <v>37.000000000000007</v>
      </c>
      <c r="E696" s="386">
        <v>39</v>
      </c>
      <c r="F696" s="386">
        <v>38</v>
      </c>
      <c r="G696" s="386">
        <v>36.000000000000007</v>
      </c>
      <c r="H696" s="386">
        <v>35</v>
      </c>
      <c r="I696" s="386">
        <v>37.000000000000007</v>
      </c>
      <c r="J696" s="386" t="s">
        <v>78</v>
      </c>
      <c r="K696" s="386">
        <v>36.000000000000007</v>
      </c>
      <c r="L696" s="386">
        <v>35</v>
      </c>
      <c r="M696" s="386" t="s">
        <v>78</v>
      </c>
      <c r="N696" s="386">
        <v>36.000000000000007</v>
      </c>
      <c r="O696" s="386" t="s">
        <v>78</v>
      </c>
      <c r="P696" s="386">
        <v>36.000000000000007</v>
      </c>
      <c r="Q696" s="386" t="s">
        <v>78</v>
      </c>
      <c r="R696" s="386">
        <v>37.000000000000007</v>
      </c>
      <c r="S696" s="386">
        <v>35</v>
      </c>
      <c r="T696" s="386">
        <v>38</v>
      </c>
      <c r="U696" s="386">
        <v>37.000000000000007</v>
      </c>
      <c r="V696" s="386" t="s">
        <v>78</v>
      </c>
      <c r="W696" s="386">
        <v>34</v>
      </c>
      <c r="X696" s="386">
        <v>35</v>
      </c>
      <c r="Y696" s="386">
        <v>34</v>
      </c>
    </row>
    <row r="697" spans="1:25" ht="12.75" customHeight="1" x14ac:dyDescent="0.2">
      <c r="A697" s="386">
        <v>2016</v>
      </c>
      <c r="B697" s="391">
        <v>42696</v>
      </c>
      <c r="C697" s="386">
        <v>34</v>
      </c>
      <c r="D697" s="386">
        <v>36.000000000000007</v>
      </c>
      <c r="E697" s="386">
        <v>41</v>
      </c>
      <c r="F697" s="386">
        <v>40</v>
      </c>
      <c r="G697" s="386">
        <v>34</v>
      </c>
      <c r="H697" s="386">
        <v>31</v>
      </c>
      <c r="I697" s="386">
        <v>34</v>
      </c>
      <c r="J697" s="386" t="s">
        <v>78</v>
      </c>
      <c r="K697" s="386">
        <v>35</v>
      </c>
      <c r="L697" s="386">
        <v>35</v>
      </c>
      <c r="M697" s="386" t="s">
        <v>78</v>
      </c>
      <c r="N697" s="386">
        <v>32</v>
      </c>
      <c r="O697" s="386" t="s">
        <v>78</v>
      </c>
      <c r="P697" s="386">
        <v>35</v>
      </c>
      <c r="Q697" s="386" t="s">
        <v>78</v>
      </c>
      <c r="R697" s="386">
        <v>36.000000000000007</v>
      </c>
      <c r="S697" s="386">
        <v>36.000000000000007</v>
      </c>
      <c r="T697" s="386">
        <v>39</v>
      </c>
      <c r="U697" s="386">
        <v>38</v>
      </c>
      <c r="V697" s="386" t="s">
        <v>78</v>
      </c>
      <c r="W697" s="386">
        <v>33</v>
      </c>
      <c r="X697" s="386">
        <v>37.000000000000007</v>
      </c>
      <c r="Y697" s="386">
        <v>32</v>
      </c>
    </row>
    <row r="698" spans="1:25" ht="12.75" customHeight="1" x14ac:dyDescent="0.2">
      <c r="A698" s="386">
        <v>2016</v>
      </c>
      <c r="B698" s="391">
        <v>42697</v>
      </c>
      <c r="C698" s="386">
        <v>35</v>
      </c>
      <c r="D698" s="386">
        <v>30</v>
      </c>
      <c r="E698" s="386">
        <v>33</v>
      </c>
      <c r="F698" s="386">
        <v>27</v>
      </c>
      <c r="G698" s="386">
        <v>27</v>
      </c>
      <c r="H698" s="386">
        <v>34</v>
      </c>
      <c r="I698" s="386">
        <v>31</v>
      </c>
      <c r="J698" s="386" t="s">
        <v>78</v>
      </c>
      <c r="K698" s="386">
        <v>29</v>
      </c>
      <c r="L698" s="386">
        <v>26.000000000000004</v>
      </c>
      <c r="M698" s="386" t="s">
        <v>78</v>
      </c>
      <c r="N698" s="386">
        <v>25</v>
      </c>
      <c r="O698" s="386" t="s">
        <v>78</v>
      </c>
      <c r="P698" s="386">
        <v>30</v>
      </c>
      <c r="Q698" s="386" t="s">
        <v>78</v>
      </c>
      <c r="R698" s="386">
        <v>31</v>
      </c>
      <c r="S698" s="386">
        <v>27</v>
      </c>
      <c r="T698" s="386">
        <v>33</v>
      </c>
      <c r="U698" s="386">
        <v>29</v>
      </c>
      <c r="V698" s="386" t="s">
        <v>78</v>
      </c>
      <c r="W698" s="386">
        <v>23</v>
      </c>
      <c r="X698" s="386">
        <v>24</v>
      </c>
      <c r="Y698" s="386">
        <v>19</v>
      </c>
    </row>
    <row r="699" spans="1:25" ht="12.75" customHeight="1" x14ac:dyDescent="0.2">
      <c r="A699" s="386">
        <v>2016</v>
      </c>
      <c r="B699" s="391">
        <v>42698</v>
      </c>
      <c r="C699" s="386">
        <v>38</v>
      </c>
      <c r="D699" s="386">
        <v>30</v>
      </c>
      <c r="E699" s="386">
        <v>29</v>
      </c>
      <c r="F699" s="386">
        <v>27</v>
      </c>
      <c r="G699" s="386">
        <v>24</v>
      </c>
      <c r="H699" s="386">
        <v>38</v>
      </c>
      <c r="I699" s="386">
        <v>40</v>
      </c>
      <c r="J699" s="386" t="s">
        <v>78</v>
      </c>
      <c r="K699" s="386">
        <v>35</v>
      </c>
      <c r="L699" s="386">
        <v>20</v>
      </c>
      <c r="M699" s="386" t="s">
        <v>78</v>
      </c>
      <c r="N699" s="386">
        <v>33</v>
      </c>
      <c r="O699" s="386" t="s">
        <v>78</v>
      </c>
      <c r="P699" s="386">
        <v>16</v>
      </c>
      <c r="Q699" s="386" t="s">
        <v>78</v>
      </c>
      <c r="R699" s="386">
        <v>14</v>
      </c>
      <c r="S699" s="386">
        <v>22.000000000000004</v>
      </c>
      <c r="T699" s="386">
        <v>28</v>
      </c>
      <c r="U699" s="386">
        <v>24</v>
      </c>
      <c r="V699" s="386" t="s">
        <v>78</v>
      </c>
      <c r="W699" s="386">
        <v>16</v>
      </c>
      <c r="X699" s="386">
        <v>18.000000000000004</v>
      </c>
      <c r="Y699" s="386">
        <v>16</v>
      </c>
    </row>
    <row r="700" spans="1:25" ht="12.75" customHeight="1" x14ac:dyDescent="0.2">
      <c r="A700" s="386">
        <v>2016</v>
      </c>
      <c r="B700" s="391">
        <v>42699</v>
      </c>
      <c r="C700" s="386">
        <v>14</v>
      </c>
      <c r="D700" s="386">
        <v>11.000000000000002</v>
      </c>
      <c r="E700" s="386">
        <v>11.000000000000002</v>
      </c>
      <c r="F700" s="386">
        <v>11.000000000000002</v>
      </c>
      <c r="G700" s="386">
        <v>8</v>
      </c>
      <c r="H700" s="386">
        <v>16</v>
      </c>
      <c r="I700" s="386">
        <v>18.000000000000004</v>
      </c>
      <c r="J700" s="386" t="s">
        <v>78</v>
      </c>
      <c r="K700" s="386">
        <v>13.000000000000002</v>
      </c>
      <c r="L700" s="386">
        <v>6</v>
      </c>
      <c r="M700" s="386" t="s">
        <v>78</v>
      </c>
      <c r="N700" s="386">
        <v>9.0000000000000018</v>
      </c>
      <c r="O700" s="386" t="s">
        <v>78</v>
      </c>
      <c r="P700" s="386">
        <v>6</v>
      </c>
      <c r="Q700" s="386" t="s">
        <v>78</v>
      </c>
      <c r="R700" s="386">
        <v>7</v>
      </c>
      <c r="S700" s="386">
        <v>5</v>
      </c>
      <c r="T700" s="386">
        <v>15.000000000000002</v>
      </c>
      <c r="U700" s="386">
        <v>7</v>
      </c>
      <c r="V700" s="386" t="s">
        <v>78</v>
      </c>
      <c r="W700" s="386">
        <v>5</v>
      </c>
      <c r="X700" s="386">
        <v>2</v>
      </c>
      <c r="Y700" s="386">
        <v>3</v>
      </c>
    </row>
    <row r="701" spans="1:25" ht="12.75" customHeight="1" x14ac:dyDescent="0.2">
      <c r="A701" s="386">
        <v>2016</v>
      </c>
      <c r="B701" s="391">
        <v>42700</v>
      </c>
      <c r="C701" s="386">
        <v>22.000000000000004</v>
      </c>
      <c r="D701" s="386">
        <v>19</v>
      </c>
      <c r="E701" s="386">
        <v>21</v>
      </c>
      <c r="F701" s="386">
        <v>21</v>
      </c>
      <c r="G701" s="386">
        <v>18.000000000000004</v>
      </c>
      <c r="H701" s="386">
        <v>19</v>
      </c>
      <c r="I701" s="386">
        <v>22.000000000000004</v>
      </c>
      <c r="J701" s="386" t="s">
        <v>78</v>
      </c>
      <c r="K701" s="386">
        <v>20</v>
      </c>
      <c r="L701" s="386">
        <v>18.000000000000004</v>
      </c>
      <c r="M701" s="386" t="s">
        <v>78</v>
      </c>
      <c r="N701" s="386">
        <v>16</v>
      </c>
      <c r="O701" s="386" t="s">
        <v>78</v>
      </c>
      <c r="P701" s="386">
        <v>19</v>
      </c>
      <c r="Q701" s="386" t="s">
        <v>78</v>
      </c>
      <c r="R701" s="386">
        <v>18.000000000000004</v>
      </c>
      <c r="S701" s="386">
        <v>17</v>
      </c>
      <c r="T701" s="386">
        <v>20</v>
      </c>
      <c r="U701" s="386">
        <v>19</v>
      </c>
      <c r="V701" s="386" t="s">
        <v>78</v>
      </c>
      <c r="W701" s="386">
        <v>16</v>
      </c>
      <c r="X701" s="386">
        <v>16</v>
      </c>
      <c r="Y701" s="386">
        <v>15.000000000000002</v>
      </c>
    </row>
    <row r="702" spans="1:25" ht="12.75" customHeight="1" x14ac:dyDescent="0.2">
      <c r="A702" s="386">
        <v>2016</v>
      </c>
      <c r="B702" s="391">
        <v>42701</v>
      </c>
      <c r="C702" s="386">
        <v>30</v>
      </c>
      <c r="D702" s="386">
        <v>29</v>
      </c>
      <c r="E702" s="386">
        <v>30</v>
      </c>
      <c r="F702" s="386">
        <v>29</v>
      </c>
      <c r="G702" s="386">
        <v>26.000000000000004</v>
      </c>
      <c r="H702" s="386">
        <v>27</v>
      </c>
      <c r="I702" s="386">
        <v>29</v>
      </c>
      <c r="J702" s="386" t="s">
        <v>78</v>
      </c>
      <c r="K702" s="386">
        <v>26.000000000000004</v>
      </c>
      <c r="L702" s="386">
        <v>28</v>
      </c>
      <c r="M702" s="386" t="s">
        <v>78</v>
      </c>
      <c r="N702" s="386">
        <v>25</v>
      </c>
      <c r="O702" s="386" t="s">
        <v>78</v>
      </c>
      <c r="P702" s="386">
        <v>26.000000000000004</v>
      </c>
      <c r="Q702" s="386" t="s">
        <v>78</v>
      </c>
      <c r="R702" s="386">
        <v>28</v>
      </c>
      <c r="S702" s="386">
        <v>26.000000000000004</v>
      </c>
      <c r="T702" s="386">
        <v>29</v>
      </c>
      <c r="U702" s="386">
        <v>28</v>
      </c>
      <c r="V702" s="386" t="s">
        <v>78</v>
      </c>
      <c r="W702" s="386">
        <v>24</v>
      </c>
      <c r="X702" s="386">
        <v>26.000000000000004</v>
      </c>
      <c r="Y702" s="386">
        <v>25</v>
      </c>
    </row>
    <row r="703" spans="1:25" ht="12.75" customHeight="1" x14ac:dyDescent="0.2">
      <c r="A703" s="386">
        <v>2016</v>
      </c>
      <c r="B703" s="391">
        <v>42702</v>
      </c>
      <c r="C703" s="386">
        <v>34</v>
      </c>
      <c r="D703" s="386">
        <v>30</v>
      </c>
      <c r="E703" s="386">
        <v>29</v>
      </c>
      <c r="F703" s="386">
        <v>27</v>
      </c>
      <c r="G703" s="386">
        <v>27</v>
      </c>
      <c r="H703" s="386">
        <v>33</v>
      </c>
      <c r="I703" s="386">
        <v>37.000000000000007</v>
      </c>
      <c r="J703" s="386" t="s">
        <v>78</v>
      </c>
      <c r="K703" s="386">
        <v>34</v>
      </c>
      <c r="L703" s="386">
        <v>25</v>
      </c>
      <c r="M703" s="386" t="s">
        <v>78</v>
      </c>
      <c r="N703" s="386">
        <v>31</v>
      </c>
      <c r="O703" s="386" t="s">
        <v>78</v>
      </c>
      <c r="P703" s="386">
        <v>23</v>
      </c>
      <c r="Q703" s="386" t="s">
        <v>78</v>
      </c>
      <c r="R703" s="386">
        <v>27</v>
      </c>
      <c r="S703" s="386">
        <v>27</v>
      </c>
      <c r="T703" s="386">
        <v>29</v>
      </c>
      <c r="U703" s="386">
        <v>30</v>
      </c>
      <c r="V703" s="386" t="s">
        <v>78</v>
      </c>
      <c r="W703" s="386">
        <v>20</v>
      </c>
      <c r="X703" s="386">
        <v>25</v>
      </c>
      <c r="Y703" s="386">
        <v>27</v>
      </c>
    </row>
    <row r="704" spans="1:25" ht="12.75" customHeight="1" x14ac:dyDescent="0.2">
      <c r="A704" s="386">
        <v>2016</v>
      </c>
      <c r="B704" s="391">
        <v>42703</v>
      </c>
      <c r="C704" s="386">
        <v>38</v>
      </c>
      <c r="D704" s="386">
        <v>32</v>
      </c>
      <c r="E704" s="386">
        <v>28</v>
      </c>
      <c r="F704" s="386">
        <v>26.000000000000004</v>
      </c>
      <c r="G704" s="386">
        <v>24</v>
      </c>
      <c r="H704" s="386">
        <v>38</v>
      </c>
      <c r="I704" s="386">
        <v>39</v>
      </c>
      <c r="J704" s="386" t="s">
        <v>78</v>
      </c>
      <c r="K704" s="386">
        <v>39</v>
      </c>
      <c r="L704" s="386">
        <v>26.000000000000004</v>
      </c>
      <c r="M704" s="386" t="s">
        <v>78</v>
      </c>
      <c r="N704" s="386">
        <v>35</v>
      </c>
      <c r="O704" s="386" t="s">
        <v>78</v>
      </c>
      <c r="P704" s="386">
        <v>30</v>
      </c>
      <c r="Q704" s="386" t="s">
        <v>78</v>
      </c>
      <c r="R704" s="386">
        <v>31</v>
      </c>
      <c r="S704" s="386">
        <v>33</v>
      </c>
      <c r="T704" s="386">
        <v>30</v>
      </c>
      <c r="U704" s="386">
        <v>24</v>
      </c>
      <c r="V704" s="386" t="s">
        <v>78</v>
      </c>
      <c r="W704" s="386">
        <v>17</v>
      </c>
      <c r="X704" s="386">
        <v>28</v>
      </c>
      <c r="Y704" s="386">
        <v>30</v>
      </c>
    </row>
    <row r="705" spans="1:25" ht="12.75" customHeight="1" x14ac:dyDescent="0.2">
      <c r="A705" s="386">
        <v>2016</v>
      </c>
      <c r="B705" s="391">
        <v>42704</v>
      </c>
      <c r="C705" s="386">
        <v>28</v>
      </c>
      <c r="D705" s="386">
        <v>23</v>
      </c>
      <c r="E705" s="386">
        <v>22.000000000000004</v>
      </c>
      <c r="F705" s="386">
        <v>22.000000000000004</v>
      </c>
      <c r="G705" s="386">
        <v>18.000000000000004</v>
      </c>
      <c r="H705" s="386">
        <v>26.000000000000004</v>
      </c>
      <c r="I705" s="386">
        <v>26.000000000000004</v>
      </c>
      <c r="J705" s="386" t="s">
        <v>78</v>
      </c>
      <c r="K705" s="386">
        <v>28</v>
      </c>
      <c r="L705" s="386">
        <v>15.000000000000002</v>
      </c>
      <c r="M705" s="386" t="s">
        <v>78</v>
      </c>
      <c r="N705" s="386">
        <v>25</v>
      </c>
      <c r="O705" s="386" t="s">
        <v>78</v>
      </c>
      <c r="P705" s="386">
        <v>15.000000000000002</v>
      </c>
      <c r="Q705" s="386" t="s">
        <v>78</v>
      </c>
      <c r="R705" s="386">
        <v>17</v>
      </c>
      <c r="S705" s="386">
        <v>13.000000000000002</v>
      </c>
      <c r="T705" s="386">
        <v>22.000000000000004</v>
      </c>
      <c r="U705" s="386">
        <v>20</v>
      </c>
      <c r="V705" s="386" t="s">
        <v>78</v>
      </c>
      <c r="W705" s="386">
        <v>13.000000000000002</v>
      </c>
      <c r="X705" s="386">
        <v>13.000000000000002</v>
      </c>
      <c r="Y705" s="386">
        <v>10</v>
      </c>
    </row>
    <row r="706" spans="1:25" ht="12.75" customHeight="1" x14ac:dyDescent="0.2">
      <c r="A706" s="386">
        <v>2016</v>
      </c>
      <c r="B706" s="391">
        <v>42705</v>
      </c>
      <c r="C706" s="386">
        <v>28</v>
      </c>
      <c r="D706" s="386">
        <v>26.000000000000004</v>
      </c>
      <c r="E706" s="386">
        <v>26.000000000000004</v>
      </c>
      <c r="F706" s="386">
        <v>26.000000000000004</v>
      </c>
      <c r="G706" s="386">
        <v>22.000000000000004</v>
      </c>
      <c r="H706" s="386">
        <v>25</v>
      </c>
      <c r="I706" s="386">
        <v>29</v>
      </c>
      <c r="J706" s="386" t="s">
        <v>78</v>
      </c>
      <c r="K706" s="386">
        <v>28</v>
      </c>
      <c r="L706" s="386">
        <v>22.000000000000004</v>
      </c>
      <c r="M706" s="386" t="s">
        <v>78</v>
      </c>
      <c r="N706" s="386">
        <v>28</v>
      </c>
      <c r="O706" s="386" t="s">
        <v>78</v>
      </c>
      <c r="P706" s="386">
        <v>24</v>
      </c>
      <c r="Q706" s="386" t="s">
        <v>78</v>
      </c>
      <c r="R706" s="386">
        <v>23</v>
      </c>
      <c r="S706" s="386">
        <v>22.000000000000004</v>
      </c>
      <c r="T706" s="386">
        <v>20</v>
      </c>
      <c r="U706" s="386">
        <v>23</v>
      </c>
      <c r="V706" s="386" t="s">
        <v>78</v>
      </c>
      <c r="W706" s="386">
        <v>18.000000000000004</v>
      </c>
      <c r="X706" s="386">
        <v>21</v>
      </c>
      <c r="Y706" s="386">
        <v>17</v>
      </c>
    </row>
    <row r="707" spans="1:25" ht="12.75" customHeight="1" x14ac:dyDescent="0.2">
      <c r="A707" s="386">
        <v>2016</v>
      </c>
      <c r="B707" s="391">
        <v>42706</v>
      </c>
      <c r="C707" s="386">
        <v>19</v>
      </c>
      <c r="D707" s="386">
        <v>17</v>
      </c>
      <c r="E707" s="386">
        <v>18.000000000000004</v>
      </c>
      <c r="F707" s="386">
        <v>17</v>
      </c>
      <c r="G707" s="386">
        <v>14</v>
      </c>
      <c r="H707" s="386">
        <v>19</v>
      </c>
      <c r="I707" s="386">
        <v>20</v>
      </c>
      <c r="J707" s="386" t="s">
        <v>78</v>
      </c>
      <c r="K707" s="386">
        <v>16</v>
      </c>
      <c r="L707" s="386">
        <v>13.000000000000002</v>
      </c>
      <c r="M707" s="386" t="s">
        <v>78</v>
      </c>
      <c r="N707" s="386">
        <v>16</v>
      </c>
      <c r="O707" s="386" t="s">
        <v>78</v>
      </c>
      <c r="P707" s="386">
        <v>18.000000000000004</v>
      </c>
      <c r="Q707" s="386" t="s">
        <v>78</v>
      </c>
      <c r="R707" s="386">
        <v>20</v>
      </c>
      <c r="S707" s="386">
        <v>16</v>
      </c>
      <c r="T707" s="386" t="s">
        <v>78</v>
      </c>
      <c r="U707" s="386">
        <v>16</v>
      </c>
      <c r="V707" s="386" t="s">
        <v>78</v>
      </c>
      <c r="W707" s="386">
        <v>14</v>
      </c>
      <c r="X707" s="386">
        <v>16</v>
      </c>
      <c r="Y707" s="386">
        <v>14</v>
      </c>
    </row>
    <row r="708" spans="1:25" ht="12.75" customHeight="1" x14ac:dyDescent="0.2">
      <c r="A708" s="386">
        <v>2016</v>
      </c>
      <c r="B708" s="391">
        <v>42707</v>
      </c>
      <c r="C708" s="386">
        <v>29</v>
      </c>
      <c r="D708" s="386">
        <v>28</v>
      </c>
      <c r="E708" s="386">
        <v>31</v>
      </c>
      <c r="F708" s="386">
        <v>29</v>
      </c>
      <c r="G708" s="386">
        <v>27</v>
      </c>
      <c r="H708" s="386">
        <v>26.000000000000004</v>
      </c>
      <c r="I708" s="386">
        <v>28</v>
      </c>
      <c r="J708" s="386" t="s">
        <v>78</v>
      </c>
      <c r="K708" s="386">
        <v>31</v>
      </c>
      <c r="L708" s="386">
        <v>30</v>
      </c>
      <c r="M708" s="386" t="s">
        <v>78</v>
      </c>
      <c r="N708" s="386">
        <v>26.000000000000004</v>
      </c>
      <c r="O708" s="386" t="s">
        <v>78</v>
      </c>
      <c r="P708" s="386">
        <v>32</v>
      </c>
      <c r="Q708" s="386" t="s">
        <v>78</v>
      </c>
      <c r="R708" s="386">
        <v>32</v>
      </c>
      <c r="S708" s="386">
        <v>31</v>
      </c>
      <c r="T708" s="386" t="s">
        <v>78</v>
      </c>
      <c r="U708" s="386">
        <v>30</v>
      </c>
      <c r="V708" s="386" t="s">
        <v>78</v>
      </c>
      <c r="W708" s="386">
        <v>28</v>
      </c>
      <c r="X708" s="386">
        <v>30</v>
      </c>
      <c r="Y708" s="386">
        <v>28</v>
      </c>
    </row>
    <row r="709" spans="1:25" ht="12.75" customHeight="1" x14ac:dyDescent="0.2">
      <c r="A709" s="386">
        <v>2016</v>
      </c>
      <c r="B709" s="391">
        <v>42708</v>
      </c>
      <c r="C709" s="386">
        <v>30</v>
      </c>
      <c r="D709" s="386">
        <v>31</v>
      </c>
      <c r="E709" s="386">
        <v>34</v>
      </c>
      <c r="F709" s="386">
        <v>33</v>
      </c>
      <c r="G709" s="386">
        <v>31</v>
      </c>
      <c r="H709" s="386">
        <v>25</v>
      </c>
      <c r="I709" s="386">
        <v>28</v>
      </c>
      <c r="J709" s="386" t="s">
        <v>78</v>
      </c>
      <c r="K709" s="386">
        <v>32</v>
      </c>
      <c r="L709" s="386">
        <v>34</v>
      </c>
      <c r="M709" s="386" t="s">
        <v>78</v>
      </c>
      <c r="N709" s="386">
        <v>29</v>
      </c>
      <c r="O709" s="386" t="s">
        <v>78</v>
      </c>
      <c r="P709" s="386">
        <v>34</v>
      </c>
      <c r="Q709" s="386" t="s">
        <v>78</v>
      </c>
      <c r="R709" s="386">
        <v>34</v>
      </c>
      <c r="S709" s="386">
        <v>32</v>
      </c>
      <c r="T709" s="386" t="s">
        <v>78</v>
      </c>
      <c r="U709" s="386">
        <v>35</v>
      </c>
      <c r="V709" s="386" t="s">
        <v>78</v>
      </c>
      <c r="W709" s="386">
        <v>30</v>
      </c>
      <c r="X709" s="386">
        <v>30</v>
      </c>
      <c r="Y709" s="386">
        <v>32</v>
      </c>
    </row>
    <row r="710" spans="1:25" ht="12.75" customHeight="1" x14ac:dyDescent="0.2">
      <c r="A710" s="386">
        <v>2016</v>
      </c>
      <c r="B710" s="391">
        <v>42709</v>
      </c>
      <c r="C710" s="386">
        <v>24</v>
      </c>
      <c r="D710" s="386">
        <v>21</v>
      </c>
      <c r="E710" s="386">
        <v>24</v>
      </c>
      <c r="F710" s="386">
        <v>22.000000000000004</v>
      </c>
      <c r="G710" s="386">
        <v>17</v>
      </c>
      <c r="H710" s="386">
        <v>21</v>
      </c>
      <c r="I710" s="386">
        <v>23</v>
      </c>
      <c r="J710" s="386" t="s">
        <v>78</v>
      </c>
      <c r="K710" s="386">
        <v>23</v>
      </c>
      <c r="L710" s="386">
        <v>16</v>
      </c>
      <c r="M710" s="386" t="s">
        <v>78</v>
      </c>
      <c r="N710" s="386">
        <v>21</v>
      </c>
      <c r="O710" s="386" t="s">
        <v>78</v>
      </c>
      <c r="P710" s="386">
        <v>18.000000000000004</v>
      </c>
      <c r="Q710" s="386" t="s">
        <v>78</v>
      </c>
      <c r="R710" s="386" t="s">
        <v>78</v>
      </c>
      <c r="S710" s="386">
        <v>18.000000000000004</v>
      </c>
      <c r="T710" s="386">
        <v>22.000000000000004</v>
      </c>
      <c r="U710" s="386">
        <v>21</v>
      </c>
      <c r="V710" s="386" t="s">
        <v>78</v>
      </c>
      <c r="W710" s="386">
        <v>15.000000000000002</v>
      </c>
      <c r="X710" s="386">
        <v>9.0000000000000018</v>
      </c>
      <c r="Y710" s="386">
        <v>14</v>
      </c>
    </row>
    <row r="711" spans="1:25" ht="12.75" customHeight="1" x14ac:dyDescent="0.2">
      <c r="A711" s="386">
        <v>2016</v>
      </c>
      <c r="B711" s="391">
        <v>42710</v>
      </c>
      <c r="C711" s="386">
        <v>30</v>
      </c>
      <c r="D711" s="386">
        <v>25</v>
      </c>
      <c r="E711" s="386">
        <v>24</v>
      </c>
      <c r="F711" s="386">
        <v>22.000000000000004</v>
      </c>
      <c r="G711" s="386">
        <v>22.000000000000004</v>
      </c>
      <c r="H711" s="386">
        <v>25</v>
      </c>
      <c r="I711" s="386">
        <v>31</v>
      </c>
      <c r="J711" s="386" t="s">
        <v>78</v>
      </c>
      <c r="K711" s="386">
        <v>32</v>
      </c>
      <c r="L711" s="386">
        <v>20</v>
      </c>
      <c r="M711" s="386" t="s">
        <v>78</v>
      </c>
      <c r="N711" s="386">
        <v>31</v>
      </c>
      <c r="O711" s="386" t="s">
        <v>78</v>
      </c>
      <c r="P711" s="386">
        <v>19</v>
      </c>
      <c r="Q711" s="386" t="s">
        <v>78</v>
      </c>
      <c r="R711" s="386" t="s">
        <v>78</v>
      </c>
      <c r="S711" s="386">
        <v>20</v>
      </c>
      <c r="T711" s="386">
        <v>24</v>
      </c>
      <c r="U711" s="386">
        <v>19</v>
      </c>
      <c r="V711" s="386" t="s">
        <v>78</v>
      </c>
      <c r="W711" s="386">
        <v>18.000000000000004</v>
      </c>
      <c r="X711" s="386">
        <v>24</v>
      </c>
      <c r="Y711" s="386">
        <v>18.000000000000004</v>
      </c>
    </row>
    <row r="712" spans="1:25" ht="12.75" customHeight="1" x14ac:dyDescent="0.2">
      <c r="A712" s="386">
        <v>2016</v>
      </c>
      <c r="B712" s="391">
        <v>42711</v>
      </c>
      <c r="C712" s="386">
        <v>17</v>
      </c>
      <c r="D712" s="386">
        <v>14</v>
      </c>
      <c r="E712" s="386">
        <v>20</v>
      </c>
      <c r="F712" s="386">
        <v>17</v>
      </c>
      <c r="G712" s="386">
        <v>13.000000000000002</v>
      </c>
      <c r="H712" s="386">
        <v>14</v>
      </c>
      <c r="I712" s="386">
        <v>18.000000000000004</v>
      </c>
      <c r="J712" s="386" t="s">
        <v>78</v>
      </c>
      <c r="K712" s="386">
        <v>18.000000000000004</v>
      </c>
      <c r="L712" s="386">
        <v>12</v>
      </c>
      <c r="M712" s="386" t="s">
        <v>78</v>
      </c>
      <c r="N712" s="386">
        <v>10</v>
      </c>
      <c r="O712" s="386" t="s">
        <v>78</v>
      </c>
      <c r="P712" s="386">
        <v>15.000000000000002</v>
      </c>
      <c r="Q712" s="386" t="s">
        <v>78</v>
      </c>
      <c r="R712" s="386">
        <v>17</v>
      </c>
      <c r="S712" s="386">
        <v>14</v>
      </c>
      <c r="T712" s="386">
        <v>19</v>
      </c>
      <c r="U712" s="386">
        <v>16</v>
      </c>
      <c r="V712" s="386" t="s">
        <v>78</v>
      </c>
      <c r="W712" s="386">
        <v>11.000000000000002</v>
      </c>
      <c r="X712" s="386">
        <v>17</v>
      </c>
      <c r="Y712" s="386">
        <v>4</v>
      </c>
    </row>
    <row r="713" spans="1:25" ht="12.75" customHeight="1" x14ac:dyDescent="0.2">
      <c r="A713" s="386">
        <v>2016</v>
      </c>
      <c r="B713" s="391">
        <v>42712</v>
      </c>
      <c r="C713" s="386">
        <v>25</v>
      </c>
      <c r="D713" s="386">
        <v>24</v>
      </c>
      <c r="E713" s="386">
        <v>25</v>
      </c>
      <c r="F713" s="386">
        <v>24</v>
      </c>
      <c r="G713" s="386">
        <v>19</v>
      </c>
      <c r="H713" s="386">
        <v>21</v>
      </c>
      <c r="I713" s="386">
        <v>23</v>
      </c>
      <c r="J713" s="386" t="s">
        <v>78</v>
      </c>
      <c r="K713" s="386">
        <v>20</v>
      </c>
      <c r="L713" s="386">
        <v>19</v>
      </c>
      <c r="M713" s="386" t="s">
        <v>78</v>
      </c>
      <c r="N713" s="386">
        <v>20</v>
      </c>
      <c r="O713" s="386" t="s">
        <v>78</v>
      </c>
      <c r="P713" s="386">
        <v>21</v>
      </c>
      <c r="Q713" s="386" t="s">
        <v>78</v>
      </c>
      <c r="R713" s="386">
        <v>22.000000000000004</v>
      </c>
      <c r="S713" s="386">
        <v>20</v>
      </c>
      <c r="T713" s="386">
        <v>24</v>
      </c>
      <c r="U713" s="386">
        <v>22.000000000000004</v>
      </c>
      <c r="V713" s="386" t="s">
        <v>78</v>
      </c>
      <c r="W713" s="386">
        <v>17</v>
      </c>
      <c r="X713" s="386">
        <v>24</v>
      </c>
      <c r="Y713" s="386">
        <v>18.000000000000004</v>
      </c>
    </row>
    <row r="714" spans="1:25" ht="12.75" customHeight="1" x14ac:dyDescent="0.2">
      <c r="A714" s="386">
        <v>2016</v>
      </c>
      <c r="B714" s="391">
        <v>42713</v>
      </c>
      <c r="C714" s="386">
        <v>25</v>
      </c>
      <c r="D714" s="386">
        <v>24</v>
      </c>
      <c r="E714" s="386">
        <v>27</v>
      </c>
      <c r="F714" s="386">
        <v>25</v>
      </c>
      <c r="G714" s="386">
        <v>22.000000000000004</v>
      </c>
      <c r="H714" s="386">
        <v>23</v>
      </c>
      <c r="I714" s="386">
        <v>25</v>
      </c>
      <c r="J714" s="386" t="s">
        <v>78</v>
      </c>
      <c r="K714" s="386">
        <v>24</v>
      </c>
      <c r="L714" s="386">
        <v>20</v>
      </c>
      <c r="M714" s="386" t="s">
        <v>78</v>
      </c>
      <c r="N714" s="386">
        <v>23</v>
      </c>
      <c r="O714" s="386" t="s">
        <v>78</v>
      </c>
      <c r="P714" s="386">
        <v>24</v>
      </c>
      <c r="Q714" s="386" t="s">
        <v>78</v>
      </c>
      <c r="R714" s="386">
        <v>25</v>
      </c>
      <c r="S714" s="386">
        <v>22.000000000000004</v>
      </c>
      <c r="T714" s="386">
        <v>26.000000000000004</v>
      </c>
      <c r="U714" s="386">
        <v>24</v>
      </c>
      <c r="V714" s="386" t="s">
        <v>78</v>
      </c>
      <c r="W714" s="386">
        <v>19</v>
      </c>
      <c r="X714" s="386">
        <v>26.000000000000004</v>
      </c>
      <c r="Y714" s="386">
        <v>18.000000000000004</v>
      </c>
    </row>
    <row r="715" spans="1:25" ht="12.75" customHeight="1" x14ac:dyDescent="0.2">
      <c r="A715" s="386">
        <v>2016</v>
      </c>
      <c r="B715" s="391">
        <v>42714</v>
      </c>
      <c r="C715" s="386">
        <v>25</v>
      </c>
      <c r="D715" s="386">
        <v>26.000000000000004</v>
      </c>
      <c r="E715" s="386">
        <v>27</v>
      </c>
      <c r="F715" s="386">
        <v>26.000000000000004</v>
      </c>
      <c r="G715" s="386">
        <v>24</v>
      </c>
      <c r="H715" s="386">
        <v>23</v>
      </c>
      <c r="I715" s="386">
        <v>26.000000000000004</v>
      </c>
      <c r="J715" s="386" t="s">
        <v>78</v>
      </c>
      <c r="K715" s="386">
        <v>24</v>
      </c>
      <c r="L715" s="386">
        <v>24</v>
      </c>
      <c r="M715" s="386" t="s">
        <v>78</v>
      </c>
      <c r="N715" s="386">
        <v>32</v>
      </c>
      <c r="O715" s="386" t="s">
        <v>78</v>
      </c>
      <c r="P715" s="386">
        <v>26.000000000000004</v>
      </c>
      <c r="Q715" s="386" t="s">
        <v>78</v>
      </c>
      <c r="R715" s="386">
        <v>27</v>
      </c>
      <c r="S715" s="386">
        <v>25</v>
      </c>
      <c r="T715" s="386">
        <v>26.000000000000004</v>
      </c>
      <c r="U715" s="386">
        <v>27</v>
      </c>
      <c r="V715" s="386" t="s">
        <v>78</v>
      </c>
      <c r="W715" s="386">
        <v>21</v>
      </c>
      <c r="X715" s="386">
        <v>28</v>
      </c>
      <c r="Y715" s="386">
        <v>23</v>
      </c>
    </row>
    <row r="716" spans="1:25" ht="12.75" customHeight="1" x14ac:dyDescent="0.2">
      <c r="A716" s="386">
        <v>2016</v>
      </c>
      <c r="B716" s="391">
        <v>42715</v>
      </c>
      <c r="C716" s="386">
        <v>28</v>
      </c>
      <c r="D716" s="386">
        <v>26.000000000000004</v>
      </c>
      <c r="E716" s="386">
        <v>23</v>
      </c>
      <c r="F716" s="386">
        <v>21</v>
      </c>
      <c r="G716" s="386">
        <v>21</v>
      </c>
      <c r="H716" s="386">
        <v>24</v>
      </c>
      <c r="I716" s="386">
        <v>31</v>
      </c>
      <c r="J716" s="386" t="s">
        <v>78</v>
      </c>
      <c r="K716" s="386">
        <v>31</v>
      </c>
      <c r="L716" s="386">
        <v>20</v>
      </c>
      <c r="M716" s="386" t="s">
        <v>78</v>
      </c>
      <c r="N716" s="386">
        <v>30</v>
      </c>
      <c r="O716" s="386" t="s">
        <v>78</v>
      </c>
      <c r="P716" s="386">
        <v>20</v>
      </c>
      <c r="Q716" s="386" t="s">
        <v>78</v>
      </c>
      <c r="R716" s="386">
        <v>20</v>
      </c>
      <c r="S716" s="386">
        <v>20</v>
      </c>
      <c r="T716" s="386">
        <v>23</v>
      </c>
      <c r="U716" s="386">
        <v>25</v>
      </c>
      <c r="V716" s="386" t="s">
        <v>78</v>
      </c>
      <c r="W716" s="386">
        <v>16</v>
      </c>
      <c r="X716" s="386">
        <v>24</v>
      </c>
      <c r="Y716" s="386">
        <v>20</v>
      </c>
    </row>
    <row r="717" spans="1:25" ht="12.75" customHeight="1" x14ac:dyDescent="0.2">
      <c r="A717" s="386">
        <v>2016</v>
      </c>
      <c r="B717" s="391">
        <v>42716</v>
      </c>
      <c r="C717" s="386">
        <v>24</v>
      </c>
      <c r="D717" s="386">
        <v>19</v>
      </c>
      <c r="E717" s="386">
        <v>24</v>
      </c>
      <c r="F717" s="386">
        <v>21</v>
      </c>
      <c r="G717" s="386">
        <v>14</v>
      </c>
      <c r="H717" s="386">
        <v>22.000000000000004</v>
      </c>
      <c r="I717" s="386">
        <v>25</v>
      </c>
      <c r="J717" s="386" t="s">
        <v>78</v>
      </c>
      <c r="K717" s="386">
        <v>23</v>
      </c>
      <c r="L717" s="386">
        <v>21</v>
      </c>
      <c r="M717" s="386" t="s">
        <v>78</v>
      </c>
      <c r="N717" s="386">
        <v>27</v>
      </c>
      <c r="O717" s="386" t="s">
        <v>78</v>
      </c>
      <c r="P717" s="386">
        <v>22.000000000000004</v>
      </c>
      <c r="Q717" s="386" t="s">
        <v>78</v>
      </c>
      <c r="R717" s="386">
        <v>22.000000000000004</v>
      </c>
      <c r="S717" s="386">
        <v>14</v>
      </c>
      <c r="T717" s="386">
        <v>22.000000000000004</v>
      </c>
      <c r="U717" s="386">
        <v>16</v>
      </c>
      <c r="V717" s="386" t="s">
        <v>78</v>
      </c>
      <c r="W717" s="386">
        <v>17</v>
      </c>
      <c r="X717" s="386">
        <v>23</v>
      </c>
      <c r="Y717" s="386">
        <v>17</v>
      </c>
    </row>
    <row r="718" spans="1:25" ht="12.75" customHeight="1" x14ac:dyDescent="0.2">
      <c r="A718" s="386">
        <v>2016</v>
      </c>
      <c r="B718" s="391">
        <v>42717</v>
      </c>
      <c r="C718" s="386">
        <v>21</v>
      </c>
      <c r="D718" s="386">
        <v>19</v>
      </c>
      <c r="E718" s="386">
        <v>21</v>
      </c>
      <c r="F718" s="386">
        <v>17</v>
      </c>
      <c r="G718" s="386">
        <v>15.000000000000002</v>
      </c>
      <c r="H718" s="386">
        <v>16</v>
      </c>
      <c r="I718" s="386">
        <v>24</v>
      </c>
      <c r="J718" s="386" t="s">
        <v>78</v>
      </c>
      <c r="K718" s="386">
        <v>25</v>
      </c>
      <c r="L718" s="386">
        <v>13.000000000000002</v>
      </c>
      <c r="M718" s="386" t="s">
        <v>78</v>
      </c>
      <c r="N718" s="386">
        <v>27</v>
      </c>
      <c r="O718" s="386" t="s">
        <v>78</v>
      </c>
      <c r="P718" s="386">
        <v>18.000000000000004</v>
      </c>
      <c r="Q718" s="386" t="s">
        <v>78</v>
      </c>
      <c r="R718" s="386">
        <v>19</v>
      </c>
      <c r="S718" s="386" t="s">
        <v>78</v>
      </c>
      <c r="T718" s="386">
        <v>21</v>
      </c>
      <c r="U718" s="386">
        <v>19</v>
      </c>
      <c r="V718" s="386" t="s">
        <v>78</v>
      </c>
      <c r="W718" s="386">
        <v>11.000000000000002</v>
      </c>
      <c r="X718" s="386">
        <v>18.000000000000004</v>
      </c>
      <c r="Y718" s="386">
        <v>14</v>
      </c>
    </row>
    <row r="719" spans="1:25" ht="12.75" customHeight="1" x14ac:dyDescent="0.2">
      <c r="A719" s="386">
        <v>2016</v>
      </c>
      <c r="B719" s="391">
        <v>42718</v>
      </c>
      <c r="C719" s="386">
        <v>27</v>
      </c>
      <c r="D719" s="386">
        <v>30</v>
      </c>
      <c r="E719" s="386">
        <v>32</v>
      </c>
      <c r="F719" s="386">
        <v>30</v>
      </c>
      <c r="G719" s="386">
        <v>28</v>
      </c>
      <c r="H719" s="386">
        <v>21</v>
      </c>
      <c r="I719" s="386">
        <v>24</v>
      </c>
      <c r="J719" s="386" t="s">
        <v>78</v>
      </c>
      <c r="K719" s="386">
        <v>26.000000000000004</v>
      </c>
      <c r="L719" s="386">
        <v>24</v>
      </c>
      <c r="M719" s="386" t="s">
        <v>78</v>
      </c>
      <c r="N719" s="386">
        <v>29</v>
      </c>
      <c r="O719" s="386" t="s">
        <v>78</v>
      </c>
      <c r="P719" s="386">
        <v>27</v>
      </c>
      <c r="Q719" s="386" t="s">
        <v>78</v>
      </c>
      <c r="R719" s="386">
        <v>29</v>
      </c>
      <c r="S719" s="386">
        <v>27</v>
      </c>
      <c r="T719" s="386">
        <v>33</v>
      </c>
      <c r="U719" s="386">
        <v>29</v>
      </c>
      <c r="V719" s="386" t="s">
        <v>78</v>
      </c>
      <c r="W719" s="386">
        <v>24</v>
      </c>
      <c r="X719" s="386">
        <v>31</v>
      </c>
      <c r="Y719" s="386">
        <v>21</v>
      </c>
    </row>
    <row r="720" spans="1:25" ht="12.75" customHeight="1" x14ac:dyDescent="0.2">
      <c r="A720" s="386">
        <v>2016</v>
      </c>
      <c r="B720" s="391">
        <v>42719</v>
      </c>
      <c r="C720" s="386">
        <v>34</v>
      </c>
      <c r="D720" s="386">
        <v>32</v>
      </c>
      <c r="E720" s="386">
        <v>35</v>
      </c>
      <c r="F720" s="386">
        <v>32</v>
      </c>
      <c r="G720" s="386">
        <v>31</v>
      </c>
      <c r="H720" s="386">
        <v>32</v>
      </c>
      <c r="I720" s="386">
        <v>35</v>
      </c>
      <c r="J720" s="386" t="s">
        <v>78</v>
      </c>
      <c r="K720" s="386">
        <v>32</v>
      </c>
      <c r="L720" s="386">
        <v>31</v>
      </c>
      <c r="M720" s="386" t="s">
        <v>78</v>
      </c>
      <c r="N720" s="386">
        <v>39</v>
      </c>
      <c r="O720" s="386" t="s">
        <v>78</v>
      </c>
      <c r="P720" s="386">
        <v>33</v>
      </c>
      <c r="Q720" s="386" t="s">
        <v>78</v>
      </c>
      <c r="R720" s="386">
        <v>34</v>
      </c>
      <c r="S720" s="386">
        <v>32</v>
      </c>
      <c r="T720" s="386">
        <v>34</v>
      </c>
      <c r="U720" s="386">
        <v>33</v>
      </c>
      <c r="V720" s="386" t="s">
        <v>78</v>
      </c>
      <c r="W720" s="386">
        <v>29</v>
      </c>
      <c r="X720" s="386">
        <v>36.000000000000007</v>
      </c>
      <c r="Y720" s="386">
        <v>28</v>
      </c>
    </row>
    <row r="721" spans="1:25" ht="12.75" customHeight="1" x14ac:dyDescent="0.2">
      <c r="A721" s="386">
        <v>2016</v>
      </c>
      <c r="B721" s="391">
        <v>42720</v>
      </c>
      <c r="C721" s="386">
        <v>28</v>
      </c>
      <c r="D721" s="386">
        <v>27</v>
      </c>
      <c r="E721" s="386">
        <v>25</v>
      </c>
      <c r="F721" s="386">
        <v>23</v>
      </c>
      <c r="G721" s="386">
        <v>23</v>
      </c>
      <c r="H721" s="386">
        <v>23</v>
      </c>
      <c r="I721" s="386">
        <v>27</v>
      </c>
      <c r="J721" s="386" t="s">
        <v>78</v>
      </c>
      <c r="K721" s="386">
        <v>25</v>
      </c>
      <c r="L721" s="386">
        <v>19</v>
      </c>
      <c r="M721" s="386" t="s">
        <v>78</v>
      </c>
      <c r="N721" s="386">
        <v>29</v>
      </c>
      <c r="O721" s="386" t="s">
        <v>78</v>
      </c>
      <c r="P721" s="386">
        <v>23</v>
      </c>
      <c r="Q721" s="386" t="s">
        <v>78</v>
      </c>
      <c r="R721" s="386">
        <v>23</v>
      </c>
      <c r="S721" s="386">
        <v>19</v>
      </c>
      <c r="T721" s="386">
        <v>26.000000000000004</v>
      </c>
      <c r="U721" s="386">
        <v>27</v>
      </c>
      <c r="V721" s="386" t="s">
        <v>78</v>
      </c>
      <c r="W721" s="386">
        <v>16</v>
      </c>
      <c r="X721" s="386">
        <v>22.000000000000004</v>
      </c>
      <c r="Y721" s="386">
        <v>19</v>
      </c>
    </row>
    <row r="722" spans="1:25" ht="12.75" customHeight="1" x14ac:dyDescent="0.2">
      <c r="A722" s="386">
        <v>2016</v>
      </c>
      <c r="B722" s="391">
        <v>42721</v>
      </c>
      <c r="C722" s="386">
        <v>25</v>
      </c>
      <c r="D722" s="386">
        <v>23</v>
      </c>
      <c r="E722" s="386">
        <v>24</v>
      </c>
      <c r="F722" s="386">
        <v>17</v>
      </c>
      <c r="G722" s="386">
        <v>18.000000000000004</v>
      </c>
      <c r="H722" s="386">
        <v>25</v>
      </c>
      <c r="I722" s="386">
        <v>26.000000000000004</v>
      </c>
      <c r="J722" s="386" t="s">
        <v>78</v>
      </c>
      <c r="K722" s="386">
        <v>22.000000000000004</v>
      </c>
      <c r="L722" s="386">
        <v>13.000000000000002</v>
      </c>
      <c r="M722" s="386" t="s">
        <v>78</v>
      </c>
      <c r="N722" s="386">
        <v>24</v>
      </c>
      <c r="O722" s="386" t="s">
        <v>78</v>
      </c>
      <c r="P722" s="386">
        <v>11.000000000000002</v>
      </c>
      <c r="Q722" s="386" t="s">
        <v>78</v>
      </c>
      <c r="R722" s="386">
        <v>14</v>
      </c>
      <c r="S722" s="386">
        <v>10</v>
      </c>
      <c r="T722" s="386">
        <v>26.000000000000004</v>
      </c>
      <c r="U722" s="386">
        <v>22.000000000000004</v>
      </c>
      <c r="V722" s="386" t="s">
        <v>78</v>
      </c>
      <c r="W722" s="386">
        <v>7</v>
      </c>
      <c r="X722" s="386">
        <v>15.000000000000002</v>
      </c>
      <c r="Y722" s="386">
        <v>10</v>
      </c>
    </row>
    <row r="723" spans="1:25" ht="12.75" customHeight="1" x14ac:dyDescent="0.2">
      <c r="A723" s="386">
        <v>2016</v>
      </c>
      <c r="B723" s="391">
        <v>42722</v>
      </c>
      <c r="C723" s="386">
        <v>29</v>
      </c>
      <c r="D723" s="386">
        <v>29</v>
      </c>
      <c r="E723" s="386">
        <v>33</v>
      </c>
      <c r="F723" s="386">
        <v>30</v>
      </c>
      <c r="G723" s="386">
        <v>28</v>
      </c>
      <c r="H723" s="386">
        <v>27</v>
      </c>
      <c r="I723" s="386">
        <v>28</v>
      </c>
      <c r="J723" s="386" t="s">
        <v>78</v>
      </c>
      <c r="K723" s="386">
        <v>28</v>
      </c>
      <c r="L723" s="386">
        <v>31</v>
      </c>
      <c r="M723" s="386" t="s">
        <v>78</v>
      </c>
      <c r="N723" s="386">
        <v>28</v>
      </c>
      <c r="O723" s="386" t="s">
        <v>78</v>
      </c>
      <c r="P723" s="386">
        <v>31</v>
      </c>
      <c r="Q723" s="386" t="s">
        <v>78</v>
      </c>
      <c r="R723" s="386">
        <v>32</v>
      </c>
      <c r="S723" s="386">
        <v>29</v>
      </c>
      <c r="T723" s="386">
        <v>31</v>
      </c>
      <c r="U723" s="386" t="s">
        <v>78</v>
      </c>
      <c r="V723" s="386" t="s">
        <v>78</v>
      </c>
      <c r="W723" s="386">
        <v>27</v>
      </c>
      <c r="X723" s="386">
        <v>34</v>
      </c>
      <c r="Y723" s="386">
        <v>29</v>
      </c>
    </row>
    <row r="724" spans="1:25" ht="12.75" customHeight="1" x14ac:dyDescent="0.2">
      <c r="A724" s="386">
        <v>2016</v>
      </c>
      <c r="B724" s="391">
        <v>42723</v>
      </c>
      <c r="C724" s="386">
        <v>32</v>
      </c>
      <c r="D724" s="386">
        <v>33</v>
      </c>
      <c r="E724" s="386">
        <v>35</v>
      </c>
      <c r="F724" s="386">
        <v>33</v>
      </c>
      <c r="G724" s="386">
        <v>29</v>
      </c>
      <c r="H724" s="386">
        <v>31</v>
      </c>
      <c r="I724" s="386">
        <v>33</v>
      </c>
      <c r="J724" s="386" t="s">
        <v>78</v>
      </c>
      <c r="K724" s="386">
        <v>31</v>
      </c>
      <c r="L724" s="386">
        <v>30</v>
      </c>
      <c r="M724" s="386" t="s">
        <v>78</v>
      </c>
      <c r="N724" s="386">
        <v>24</v>
      </c>
      <c r="O724" s="386" t="s">
        <v>78</v>
      </c>
      <c r="P724" s="386">
        <v>33</v>
      </c>
      <c r="Q724" s="386" t="s">
        <v>78</v>
      </c>
      <c r="R724" s="386">
        <v>33</v>
      </c>
      <c r="S724" s="386">
        <v>31</v>
      </c>
      <c r="T724" s="386">
        <v>34</v>
      </c>
      <c r="U724" s="386">
        <v>25</v>
      </c>
      <c r="V724" s="386" t="s">
        <v>78</v>
      </c>
      <c r="W724" s="386">
        <v>27</v>
      </c>
      <c r="X724" s="386">
        <v>37.000000000000007</v>
      </c>
      <c r="Y724" s="386">
        <v>26.000000000000004</v>
      </c>
    </row>
    <row r="725" spans="1:25" ht="12.75" customHeight="1" x14ac:dyDescent="0.2">
      <c r="A725" s="386">
        <v>2016</v>
      </c>
      <c r="B725" s="391">
        <v>42724</v>
      </c>
      <c r="C725" s="386">
        <v>28</v>
      </c>
      <c r="D725" s="386">
        <v>24</v>
      </c>
      <c r="E725" s="386">
        <v>28</v>
      </c>
      <c r="F725" s="386">
        <v>23</v>
      </c>
      <c r="G725" s="386">
        <v>21</v>
      </c>
      <c r="H725" s="386">
        <v>23</v>
      </c>
      <c r="I725" s="386">
        <v>30</v>
      </c>
      <c r="J725" s="386" t="s">
        <v>78</v>
      </c>
      <c r="K725" s="386">
        <v>30</v>
      </c>
      <c r="L725" s="386">
        <v>18.000000000000004</v>
      </c>
      <c r="M725" s="386" t="s">
        <v>78</v>
      </c>
      <c r="N725" s="386">
        <v>25</v>
      </c>
      <c r="O725" s="386" t="s">
        <v>78</v>
      </c>
      <c r="P725" s="386">
        <v>25</v>
      </c>
      <c r="Q725" s="386" t="s">
        <v>78</v>
      </c>
      <c r="R725" s="386">
        <v>28</v>
      </c>
      <c r="S725" s="386">
        <v>21</v>
      </c>
      <c r="T725" s="386">
        <v>28</v>
      </c>
      <c r="U725" s="386">
        <v>21</v>
      </c>
      <c r="V725" s="386" t="s">
        <v>78</v>
      </c>
      <c r="W725" s="386">
        <v>15.000000000000002</v>
      </c>
      <c r="X725" s="386">
        <v>24</v>
      </c>
      <c r="Y725" s="386">
        <v>17</v>
      </c>
    </row>
    <row r="726" spans="1:25" ht="12.75" customHeight="1" x14ac:dyDescent="0.2">
      <c r="A726" s="386">
        <v>2016</v>
      </c>
      <c r="B726" s="391">
        <v>42725</v>
      </c>
      <c r="C726" s="386">
        <v>25</v>
      </c>
      <c r="D726" s="386">
        <v>15.000000000000002</v>
      </c>
      <c r="E726" s="386">
        <v>23</v>
      </c>
      <c r="F726" s="386">
        <v>19</v>
      </c>
      <c r="G726" s="386">
        <v>13.000000000000002</v>
      </c>
      <c r="H726" s="386">
        <v>28</v>
      </c>
      <c r="I726" s="386">
        <v>29</v>
      </c>
      <c r="J726" s="386" t="s">
        <v>78</v>
      </c>
      <c r="K726" s="386">
        <v>21</v>
      </c>
      <c r="L726" s="386">
        <v>4</v>
      </c>
      <c r="M726" s="386" t="s">
        <v>78</v>
      </c>
      <c r="N726" s="386">
        <v>19</v>
      </c>
      <c r="O726" s="386" t="s">
        <v>78</v>
      </c>
      <c r="P726" s="386">
        <v>16</v>
      </c>
      <c r="Q726" s="386" t="s">
        <v>78</v>
      </c>
      <c r="R726" s="386">
        <v>20</v>
      </c>
      <c r="S726" s="386">
        <v>15.000000000000002</v>
      </c>
      <c r="T726" s="386">
        <v>22.000000000000004</v>
      </c>
      <c r="U726" s="386">
        <v>13.000000000000002</v>
      </c>
      <c r="V726" s="386">
        <v>15.000000000000002</v>
      </c>
      <c r="W726" s="386">
        <v>10</v>
      </c>
      <c r="X726" s="386">
        <v>20</v>
      </c>
      <c r="Y726" s="386">
        <v>8</v>
      </c>
    </row>
    <row r="727" spans="1:25" ht="12.75" customHeight="1" x14ac:dyDescent="0.2">
      <c r="A727" s="386">
        <v>2016</v>
      </c>
      <c r="B727" s="391">
        <v>42726</v>
      </c>
      <c r="C727" s="386">
        <v>33</v>
      </c>
      <c r="D727" s="386">
        <v>28</v>
      </c>
      <c r="E727" s="386">
        <v>30</v>
      </c>
      <c r="F727" s="386">
        <v>28</v>
      </c>
      <c r="G727" s="386">
        <v>23</v>
      </c>
      <c r="H727" s="386">
        <v>33</v>
      </c>
      <c r="I727" s="386">
        <v>34</v>
      </c>
      <c r="J727" s="386" t="s">
        <v>78</v>
      </c>
      <c r="K727" s="386">
        <v>30</v>
      </c>
      <c r="L727" s="386">
        <v>23</v>
      </c>
      <c r="M727" s="386" t="s">
        <v>78</v>
      </c>
      <c r="N727" s="386">
        <v>31</v>
      </c>
      <c r="O727" s="386" t="s">
        <v>78</v>
      </c>
      <c r="P727" s="386">
        <v>25</v>
      </c>
      <c r="Q727" s="386" t="s">
        <v>78</v>
      </c>
      <c r="R727" s="386">
        <v>27</v>
      </c>
      <c r="S727" s="386">
        <v>25</v>
      </c>
      <c r="T727" s="386">
        <v>28</v>
      </c>
      <c r="U727" s="386">
        <v>27</v>
      </c>
      <c r="V727" s="386">
        <v>25</v>
      </c>
      <c r="W727" s="386">
        <v>22.000000000000004</v>
      </c>
      <c r="X727" s="386">
        <v>29</v>
      </c>
      <c r="Y727" s="386">
        <v>20</v>
      </c>
    </row>
    <row r="728" spans="1:25" ht="12.75" customHeight="1" x14ac:dyDescent="0.2">
      <c r="A728" s="386">
        <v>2016</v>
      </c>
      <c r="B728" s="391">
        <v>42727</v>
      </c>
      <c r="C728" s="386">
        <v>29</v>
      </c>
      <c r="D728" s="386">
        <v>27</v>
      </c>
      <c r="E728" s="386">
        <v>29</v>
      </c>
      <c r="F728" s="386">
        <v>27</v>
      </c>
      <c r="G728" s="386">
        <v>24</v>
      </c>
      <c r="H728" s="386">
        <v>26.000000000000004</v>
      </c>
      <c r="I728" s="386">
        <v>31</v>
      </c>
      <c r="J728" s="386" t="s">
        <v>78</v>
      </c>
      <c r="K728" s="386">
        <v>31</v>
      </c>
      <c r="L728" s="386">
        <v>16</v>
      </c>
      <c r="M728" s="386" t="s">
        <v>78</v>
      </c>
      <c r="N728" s="386">
        <v>31</v>
      </c>
      <c r="O728" s="386" t="s">
        <v>78</v>
      </c>
      <c r="P728" s="386">
        <v>29</v>
      </c>
      <c r="Q728" s="386" t="s">
        <v>78</v>
      </c>
      <c r="R728" s="386">
        <v>29</v>
      </c>
      <c r="S728" s="386">
        <v>25</v>
      </c>
      <c r="T728" s="386">
        <v>28</v>
      </c>
      <c r="U728" s="386">
        <v>27</v>
      </c>
      <c r="V728" s="386">
        <v>27</v>
      </c>
      <c r="W728" s="386">
        <v>20</v>
      </c>
      <c r="X728" s="386">
        <v>32</v>
      </c>
      <c r="Y728" s="386">
        <v>21</v>
      </c>
    </row>
    <row r="729" spans="1:25" ht="12.75" customHeight="1" x14ac:dyDescent="0.2">
      <c r="A729" s="386">
        <v>2016</v>
      </c>
      <c r="B729" s="391">
        <v>42728</v>
      </c>
      <c r="C729" s="386">
        <v>27</v>
      </c>
      <c r="D729" s="386">
        <v>24</v>
      </c>
      <c r="E729" s="386">
        <v>24</v>
      </c>
      <c r="F729" s="386">
        <v>21</v>
      </c>
      <c r="G729" s="386">
        <v>20</v>
      </c>
      <c r="H729" s="386">
        <v>20</v>
      </c>
      <c r="I729" s="386">
        <v>30</v>
      </c>
      <c r="J729" s="386" t="s">
        <v>78</v>
      </c>
      <c r="K729" s="386">
        <v>31</v>
      </c>
      <c r="L729" s="386">
        <v>22.000000000000004</v>
      </c>
      <c r="M729" s="386" t="s">
        <v>78</v>
      </c>
      <c r="N729" s="386">
        <v>23</v>
      </c>
      <c r="O729" s="386" t="s">
        <v>78</v>
      </c>
      <c r="P729" s="386">
        <v>18.000000000000004</v>
      </c>
      <c r="Q729" s="386" t="s">
        <v>78</v>
      </c>
      <c r="R729" s="386">
        <v>26.000000000000004</v>
      </c>
      <c r="S729" s="386">
        <v>17</v>
      </c>
      <c r="T729" s="386">
        <v>25</v>
      </c>
      <c r="U729" s="386">
        <v>19</v>
      </c>
      <c r="V729" s="386">
        <v>20</v>
      </c>
      <c r="W729" s="386">
        <v>13.000000000000002</v>
      </c>
      <c r="X729" s="386">
        <v>19</v>
      </c>
      <c r="Y729" s="386">
        <v>15.000000000000002</v>
      </c>
    </row>
    <row r="730" spans="1:25" ht="12.75" customHeight="1" x14ac:dyDescent="0.2">
      <c r="A730" s="386">
        <v>2016</v>
      </c>
      <c r="B730" s="391">
        <v>42729</v>
      </c>
      <c r="C730" s="386">
        <v>33</v>
      </c>
      <c r="D730" s="386">
        <v>31</v>
      </c>
      <c r="E730" s="386">
        <v>36.000000000000007</v>
      </c>
      <c r="F730" s="386">
        <v>33</v>
      </c>
      <c r="G730" s="386">
        <v>31</v>
      </c>
      <c r="H730" s="386">
        <v>29</v>
      </c>
      <c r="I730" s="386">
        <v>30</v>
      </c>
      <c r="J730" s="386" t="s">
        <v>78</v>
      </c>
      <c r="K730" s="386">
        <v>30</v>
      </c>
      <c r="L730" s="386">
        <v>32</v>
      </c>
      <c r="M730" s="386" t="s">
        <v>78</v>
      </c>
      <c r="N730" s="386">
        <v>31</v>
      </c>
      <c r="O730" s="386" t="s">
        <v>78</v>
      </c>
      <c r="P730" s="386">
        <v>31</v>
      </c>
      <c r="Q730" s="386" t="s">
        <v>78</v>
      </c>
      <c r="R730" s="386">
        <v>34</v>
      </c>
      <c r="S730" s="386">
        <v>31</v>
      </c>
      <c r="T730" s="386">
        <v>36.000000000000007</v>
      </c>
      <c r="U730" s="386">
        <v>35</v>
      </c>
      <c r="V730" s="386">
        <v>33</v>
      </c>
      <c r="W730" s="386">
        <v>30</v>
      </c>
      <c r="X730" s="386">
        <v>37.000000000000007</v>
      </c>
      <c r="Y730" s="386">
        <v>32</v>
      </c>
    </row>
    <row r="731" spans="1:25" ht="12.75" customHeight="1" x14ac:dyDescent="0.2">
      <c r="A731" s="386">
        <v>2016</v>
      </c>
      <c r="B731" s="391">
        <v>42730</v>
      </c>
      <c r="C731" s="386">
        <v>28</v>
      </c>
      <c r="D731" s="386">
        <v>26.000000000000004</v>
      </c>
      <c r="E731" s="386">
        <v>25</v>
      </c>
      <c r="F731" s="386">
        <v>21</v>
      </c>
      <c r="G731" s="386">
        <v>24</v>
      </c>
      <c r="H731" s="386">
        <v>25</v>
      </c>
      <c r="I731" s="386">
        <v>35</v>
      </c>
      <c r="J731" s="386" t="s">
        <v>78</v>
      </c>
      <c r="K731" s="386">
        <v>34</v>
      </c>
      <c r="L731" s="386">
        <v>23</v>
      </c>
      <c r="M731" s="386" t="s">
        <v>78</v>
      </c>
      <c r="N731" s="386">
        <v>35</v>
      </c>
      <c r="O731" s="386" t="s">
        <v>78</v>
      </c>
      <c r="P731" s="386">
        <v>24</v>
      </c>
      <c r="Q731" s="386" t="s">
        <v>78</v>
      </c>
      <c r="R731" s="386">
        <v>21</v>
      </c>
      <c r="S731" s="386">
        <v>25</v>
      </c>
      <c r="T731" s="386">
        <v>24</v>
      </c>
      <c r="U731" s="386">
        <v>21</v>
      </c>
      <c r="V731" s="386">
        <v>25</v>
      </c>
      <c r="W731" s="386">
        <v>21</v>
      </c>
      <c r="X731" s="386">
        <v>25</v>
      </c>
      <c r="Y731" s="386">
        <v>22.000000000000004</v>
      </c>
    </row>
    <row r="732" spans="1:25" ht="12.75" customHeight="1" x14ac:dyDescent="0.2">
      <c r="A732" s="386">
        <v>2016</v>
      </c>
      <c r="B732" s="391">
        <v>42731</v>
      </c>
      <c r="C732" s="386">
        <v>28</v>
      </c>
      <c r="D732" s="386">
        <v>31</v>
      </c>
      <c r="E732" s="386">
        <v>35</v>
      </c>
      <c r="F732" s="386">
        <v>33</v>
      </c>
      <c r="G732" s="386">
        <v>21</v>
      </c>
      <c r="H732" s="386">
        <v>25</v>
      </c>
      <c r="I732" s="386">
        <v>24</v>
      </c>
      <c r="J732" s="386" t="s">
        <v>78</v>
      </c>
      <c r="K732" s="386">
        <v>24</v>
      </c>
      <c r="L732" s="386">
        <v>22.000000000000004</v>
      </c>
      <c r="M732" s="386" t="s">
        <v>78</v>
      </c>
      <c r="N732" s="386">
        <v>29</v>
      </c>
      <c r="O732" s="386" t="s">
        <v>78</v>
      </c>
      <c r="P732" s="386">
        <v>28</v>
      </c>
      <c r="Q732" s="386" t="s">
        <v>78</v>
      </c>
      <c r="R732" s="386">
        <v>32</v>
      </c>
      <c r="S732" s="386">
        <v>25</v>
      </c>
      <c r="T732" s="386">
        <v>34</v>
      </c>
      <c r="U732" s="386">
        <v>26.000000000000004</v>
      </c>
      <c r="V732" s="386">
        <v>30</v>
      </c>
      <c r="W732" s="386">
        <v>22.000000000000004</v>
      </c>
      <c r="X732" s="386">
        <v>31</v>
      </c>
      <c r="Y732" s="386">
        <v>23</v>
      </c>
    </row>
    <row r="733" spans="1:25" ht="12.75" customHeight="1" x14ac:dyDescent="0.2">
      <c r="A733" s="386">
        <v>2016</v>
      </c>
      <c r="B733" s="391">
        <v>42732</v>
      </c>
      <c r="C733" s="386">
        <v>27</v>
      </c>
      <c r="D733" s="386">
        <v>27</v>
      </c>
      <c r="E733" s="386">
        <v>30</v>
      </c>
      <c r="F733" s="386">
        <v>29</v>
      </c>
      <c r="G733" s="386">
        <v>22.000000000000004</v>
      </c>
      <c r="H733" s="386">
        <v>23</v>
      </c>
      <c r="I733" s="386">
        <v>29</v>
      </c>
      <c r="J733" s="386" t="s">
        <v>78</v>
      </c>
      <c r="K733" s="386">
        <v>25</v>
      </c>
      <c r="L733" s="386">
        <v>20</v>
      </c>
      <c r="M733" s="386" t="s">
        <v>78</v>
      </c>
      <c r="N733" s="386">
        <v>30</v>
      </c>
      <c r="O733" s="386" t="s">
        <v>78</v>
      </c>
      <c r="P733" s="386">
        <v>27</v>
      </c>
      <c r="Q733" s="386" t="s">
        <v>78</v>
      </c>
      <c r="R733" s="386">
        <v>28</v>
      </c>
      <c r="S733" s="386">
        <v>26.000000000000004</v>
      </c>
      <c r="T733" s="386">
        <v>29</v>
      </c>
      <c r="U733" s="386">
        <v>26.000000000000004</v>
      </c>
      <c r="V733" s="386">
        <v>27</v>
      </c>
      <c r="W733" s="386">
        <v>23</v>
      </c>
      <c r="X733" s="386">
        <v>33</v>
      </c>
      <c r="Y733" s="386">
        <v>20</v>
      </c>
    </row>
    <row r="734" spans="1:25" ht="12.75" customHeight="1" x14ac:dyDescent="0.2">
      <c r="A734" s="386">
        <v>2016</v>
      </c>
      <c r="B734" s="391">
        <v>42733</v>
      </c>
      <c r="C734" s="386">
        <v>28</v>
      </c>
      <c r="D734" s="386">
        <v>28</v>
      </c>
      <c r="E734" s="386">
        <v>30</v>
      </c>
      <c r="F734" s="386">
        <v>26.000000000000004</v>
      </c>
      <c r="G734" s="386">
        <v>24</v>
      </c>
      <c r="H734" s="386">
        <v>25</v>
      </c>
      <c r="I734" s="386">
        <v>29</v>
      </c>
      <c r="J734" s="386" t="s">
        <v>78</v>
      </c>
      <c r="K734" s="386">
        <v>31</v>
      </c>
      <c r="L734" s="386">
        <v>18.000000000000004</v>
      </c>
      <c r="M734" s="386" t="s">
        <v>78</v>
      </c>
      <c r="N734" s="386">
        <v>31</v>
      </c>
      <c r="O734" s="386" t="s">
        <v>78</v>
      </c>
      <c r="P734" s="386">
        <v>25</v>
      </c>
      <c r="Q734" s="386" t="s">
        <v>78</v>
      </c>
      <c r="R734" s="386">
        <v>26.000000000000004</v>
      </c>
      <c r="S734" s="386">
        <v>21</v>
      </c>
      <c r="T734" s="386">
        <v>30</v>
      </c>
      <c r="U734" s="386">
        <v>24</v>
      </c>
      <c r="V734" s="386">
        <v>23</v>
      </c>
      <c r="W734" s="386">
        <v>18.000000000000004</v>
      </c>
      <c r="X734" s="386">
        <v>25</v>
      </c>
      <c r="Y734" s="386">
        <v>21</v>
      </c>
    </row>
    <row r="735" spans="1:25" ht="12.75" customHeight="1" x14ac:dyDescent="0.2">
      <c r="A735" s="386">
        <v>2016</v>
      </c>
      <c r="B735" s="391">
        <v>42734</v>
      </c>
      <c r="C735" s="386">
        <v>32</v>
      </c>
      <c r="D735" s="386">
        <v>31</v>
      </c>
      <c r="E735" s="386">
        <v>31</v>
      </c>
      <c r="F735" s="386">
        <v>30</v>
      </c>
      <c r="G735" s="386">
        <v>27</v>
      </c>
      <c r="H735" s="386">
        <v>30</v>
      </c>
      <c r="I735" s="386">
        <v>31</v>
      </c>
      <c r="J735" s="386" t="s">
        <v>78</v>
      </c>
      <c r="K735" s="386" t="s">
        <v>78</v>
      </c>
      <c r="L735" s="386">
        <v>20</v>
      </c>
      <c r="M735" s="386" t="s">
        <v>78</v>
      </c>
      <c r="N735" s="386">
        <v>31</v>
      </c>
      <c r="O735" s="386" t="s">
        <v>78</v>
      </c>
      <c r="P735" s="386">
        <v>29</v>
      </c>
      <c r="Q735" s="386" t="s">
        <v>78</v>
      </c>
      <c r="R735" s="386">
        <v>29</v>
      </c>
      <c r="S735" s="386">
        <v>27</v>
      </c>
      <c r="T735" s="386">
        <v>31</v>
      </c>
      <c r="U735" s="386">
        <v>29</v>
      </c>
      <c r="V735" s="386">
        <v>28</v>
      </c>
      <c r="W735" s="386">
        <v>22.000000000000004</v>
      </c>
      <c r="X735" s="386">
        <v>31</v>
      </c>
      <c r="Y735" s="386">
        <v>24</v>
      </c>
    </row>
    <row r="736" spans="1:25" ht="12.75" customHeight="1" x14ac:dyDescent="0.2">
      <c r="A736" s="386">
        <v>2016</v>
      </c>
      <c r="B736" s="391">
        <v>42735</v>
      </c>
      <c r="C736" s="386">
        <v>35</v>
      </c>
      <c r="D736" s="386">
        <v>34</v>
      </c>
      <c r="E736" s="386">
        <v>35</v>
      </c>
      <c r="F736" s="386">
        <v>32</v>
      </c>
      <c r="G736" s="386">
        <v>33</v>
      </c>
      <c r="H736" s="386">
        <v>33</v>
      </c>
      <c r="I736" s="386">
        <v>35</v>
      </c>
      <c r="J736" s="386" t="s">
        <v>78</v>
      </c>
      <c r="K736" s="386">
        <v>35</v>
      </c>
      <c r="L736" s="386">
        <v>31</v>
      </c>
      <c r="M736" s="386" t="s">
        <v>78</v>
      </c>
      <c r="N736" s="386">
        <v>40</v>
      </c>
      <c r="O736" s="386" t="s">
        <v>78</v>
      </c>
      <c r="P736" s="386">
        <v>33</v>
      </c>
      <c r="Q736" s="386" t="s">
        <v>78</v>
      </c>
      <c r="R736" s="386">
        <v>33</v>
      </c>
      <c r="S736" s="386">
        <v>33</v>
      </c>
      <c r="T736" s="386">
        <v>34</v>
      </c>
      <c r="U736" s="386">
        <v>36.000000000000007</v>
      </c>
      <c r="V736" s="386">
        <v>30</v>
      </c>
      <c r="W736" s="386">
        <v>25</v>
      </c>
      <c r="X736" s="386">
        <v>36.000000000000007</v>
      </c>
      <c r="Y736" s="386">
        <v>33</v>
      </c>
    </row>
    <row r="737" spans="1:25" ht="12.75" customHeight="1" x14ac:dyDescent="0.2">
      <c r="A737" s="386">
        <v>2017</v>
      </c>
      <c r="B737" s="391">
        <v>42736</v>
      </c>
      <c r="C737" s="386">
        <v>33</v>
      </c>
      <c r="D737" s="386">
        <v>29</v>
      </c>
      <c r="E737" s="386">
        <v>33</v>
      </c>
      <c r="F737" s="386">
        <v>30</v>
      </c>
      <c r="G737" s="386">
        <v>27</v>
      </c>
      <c r="H737" s="386">
        <v>31</v>
      </c>
      <c r="I737" s="386">
        <v>30</v>
      </c>
      <c r="J737" s="386" t="s">
        <v>78</v>
      </c>
      <c r="K737" s="386">
        <v>31</v>
      </c>
      <c r="L737" s="386">
        <v>30</v>
      </c>
      <c r="M737" s="386" t="s">
        <v>78</v>
      </c>
      <c r="N737" s="386">
        <v>34</v>
      </c>
      <c r="O737" s="386" t="s">
        <v>78</v>
      </c>
      <c r="P737" s="386">
        <v>32</v>
      </c>
      <c r="Q737" s="386" t="s">
        <v>78</v>
      </c>
      <c r="R737" s="386">
        <v>34</v>
      </c>
      <c r="S737" s="386">
        <v>30</v>
      </c>
      <c r="T737" s="386">
        <v>32</v>
      </c>
      <c r="U737" s="386">
        <v>31</v>
      </c>
      <c r="V737" s="386">
        <v>31</v>
      </c>
      <c r="W737" s="386">
        <v>24</v>
      </c>
      <c r="X737" s="386">
        <v>34</v>
      </c>
      <c r="Y737" s="386">
        <v>28</v>
      </c>
    </row>
    <row r="738" spans="1:25" ht="12.75" customHeight="1" x14ac:dyDescent="0.2">
      <c r="A738" s="386">
        <v>2017</v>
      </c>
      <c r="B738" s="391">
        <v>42737</v>
      </c>
      <c r="C738" s="386">
        <v>34</v>
      </c>
      <c r="D738" s="386">
        <v>23</v>
      </c>
      <c r="E738" s="386">
        <v>26.000000000000004</v>
      </c>
      <c r="F738" s="386">
        <v>21</v>
      </c>
      <c r="G738" s="386">
        <v>21</v>
      </c>
      <c r="H738" s="386">
        <v>27</v>
      </c>
      <c r="I738" s="386">
        <v>35</v>
      </c>
      <c r="J738" s="386" t="s">
        <v>78</v>
      </c>
      <c r="K738" s="386">
        <v>36.000000000000007</v>
      </c>
      <c r="L738" s="386">
        <v>21</v>
      </c>
      <c r="M738" s="386" t="s">
        <v>78</v>
      </c>
      <c r="N738" s="386">
        <v>39</v>
      </c>
      <c r="O738" s="386" t="s">
        <v>78</v>
      </c>
      <c r="P738" s="386">
        <v>19</v>
      </c>
      <c r="Q738" s="386" t="s">
        <v>78</v>
      </c>
      <c r="R738" s="386">
        <v>17</v>
      </c>
      <c r="S738" s="386">
        <v>21</v>
      </c>
      <c r="T738" s="386">
        <v>25</v>
      </c>
      <c r="U738" s="386">
        <v>18.000000000000004</v>
      </c>
      <c r="V738" s="386">
        <v>21</v>
      </c>
      <c r="W738" s="386">
        <v>17</v>
      </c>
      <c r="X738" s="386">
        <v>27</v>
      </c>
      <c r="Y738" s="386">
        <v>20</v>
      </c>
    </row>
    <row r="739" spans="1:25" ht="12.75" customHeight="1" x14ac:dyDescent="0.2">
      <c r="A739" s="386">
        <v>2017</v>
      </c>
      <c r="B739" s="391">
        <v>42738</v>
      </c>
      <c r="C739" s="386">
        <v>31</v>
      </c>
      <c r="D739" s="386">
        <v>18.000000000000004</v>
      </c>
      <c r="E739" s="386">
        <v>23</v>
      </c>
      <c r="F739" s="386">
        <v>19</v>
      </c>
      <c r="G739" s="386">
        <v>12</v>
      </c>
      <c r="H739" s="386">
        <v>26.000000000000004</v>
      </c>
      <c r="I739" s="386">
        <v>34</v>
      </c>
      <c r="J739" s="386" t="s">
        <v>78</v>
      </c>
      <c r="K739" s="386">
        <v>35</v>
      </c>
      <c r="L739" s="386">
        <v>16</v>
      </c>
      <c r="M739" s="386" t="s">
        <v>78</v>
      </c>
      <c r="N739" s="386">
        <v>34</v>
      </c>
      <c r="O739" s="386" t="s">
        <v>78</v>
      </c>
      <c r="P739" s="386">
        <v>19</v>
      </c>
      <c r="Q739" s="386" t="s">
        <v>78</v>
      </c>
      <c r="R739" s="386">
        <v>18.000000000000004</v>
      </c>
      <c r="S739" s="386">
        <v>20</v>
      </c>
      <c r="T739" s="386">
        <v>23</v>
      </c>
      <c r="U739" s="386">
        <v>12</v>
      </c>
      <c r="V739" s="386">
        <v>19</v>
      </c>
      <c r="W739" s="386">
        <v>15.000000000000002</v>
      </c>
      <c r="X739" s="386">
        <v>26.000000000000004</v>
      </c>
      <c r="Y739" s="386">
        <v>16</v>
      </c>
    </row>
    <row r="740" spans="1:25" ht="12.75" customHeight="1" x14ac:dyDescent="0.2">
      <c r="A740" s="386">
        <v>2017</v>
      </c>
      <c r="B740" s="391">
        <v>42739</v>
      </c>
      <c r="C740" s="386">
        <v>34</v>
      </c>
      <c r="D740" s="386">
        <v>34</v>
      </c>
      <c r="E740" s="386">
        <v>33</v>
      </c>
      <c r="F740" s="386">
        <v>32</v>
      </c>
      <c r="G740" s="386">
        <v>29</v>
      </c>
      <c r="H740" s="386">
        <v>31</v>
      </c>
      <c r="I740" s="386">
        <v>34</v>
      </c>
      <c r="J740" s="386" t="s">
        <v>78</v>
      </c>
      <c r="K740" s="386">
        <v>32</v>
      </c>
      <c r="L740" s="386">
        <v>30</v>
      </c>
      <c r="M740" s="386" t="s">
        <v>78</v>
      </c>
      <c r="N740" s="386">
        <v>37.000000000000007</v>
      </c>
      <c r="O740" s="386" t="s">
        <v>78</v>
      </c>
      <c r="P740" s="386">
        <v>30</v>
      </c>
      <c r="Q740" s="386" t="s">
        <v>78</v>
      </c>
      <c r="R740" s="386">
        <v>30</v>
      </c>
      <c r="S740" s="386" t="s">
        <v>78</v>
      </c>
      <c r="T740" s="386">
        <v>34</v>
      </c>
      <c r="U740" s="386">
        <v>34</v>
      </c>
      <c r="V740" s="386">
        <v>31</v>
      </c>
      <c r="W740" s="386">
        <v>28</v>
      </c>
      <c r="X740" s="386">
        <v>34</v>
      </c>
      <c r="Y740" s="386">
        <v>30</v>
      </c>
    </row>
    <row r="741" spans="1:25" ht="12.75" customHeight="1" x14ac:dyDescent="0.2">
      <c r="A741" s="386">
        <v>2017</v>
      </c>
      <c r="B741" s="391">
        <v>42740</v>
      </c>
      <c r="C741" s="386">
        <v>33</v>
      </c>
      <c r="D741" s="386">
        <v>30</v>
      </c>
      <c r="E741" s="386">
        <v>31</v>
      </c>
      <c r="F741" s="386">
        <v>30</v>
      </c>
      <c r="G741" s="386">
        <v>25</v>
      </c>
      <c r="H741" s="386">
        <v>25</v>
      </c>
      <c r="I741" s="386">
        <v>31</v>
      </c>
      <c r="J741" s="386" t="s">
        <v>78</v>
      </c>
      <c r="K741" s="386">
        <v>29</v>
      </c>
      <c r="L741" s="386">
        <v>21</v>
      </c>
      <c r="M741" s="386" t="s">
        <v>78</v>
      </c>
      <c r="N741" s="386">
        <v>28</v>
      </c>
      <c r="O741" s="386" t="s">
        <v>78</v>
      </c>
      <c r="P741" s="386">
        <v>28</v>
      </c>
      <c r="Q741" s="386" t="s">
        <v>78</v>
      </c>
      <c r="R741" s="386">
        <v>28</v>
      </c>
      <c r="S741" s="386" t="s">
        <v>78</v>
      </c>
      <c r="T741" s="386">
        <v>31</v>
      </c>
      <c r="U741" s="386" t="s">
        <v>78</v>
      </c>
      <c r="V741" s="386">
        <v>27</v>
      </c>
      <c r="W741" s="386">
        <v>19</v>
      </c>
      <c r="X741" s="386">
        <v>28</v>
      </c>
      <c r="Y741" s="386">
        <v>22.000000000000004</v>
      </c>
    </row>
    <row r="742" spans="1:25" ht="12.75" customHeight="1" x14ac:dyDescent="0.2">
      <c r="A742" s="386">
        <v>2017</v>
      </c>
      <c r="B742" s="391">
        <v>42741</v>
      </c>
      <c r="C742" s="386">
        <v>30</v>
      </c>
      <c r="D742" s="386">
        <v>28</v>
      </c>
      <c r="E742" s="386">
        <v>31</v>
      </c>
      <c r="F742" s="386">
        <v>30</v>
      </c>
      <c r="G742" s="386">
        <v>24</v>
      </c>
      <c r="H742" s="386">
        <v>27</v>
      </c>
      <c r="I742" s="386">
        <v>29</v>
      </c>
      <c r="J742" s="386" t="s">
        <v>78</v>
      </c>
      <c r="K742" s="386">
        <v>25</v>
      </c>
      <c r="L742" s="386">
        <v>25</v>
      </c>
      <c r="M742" s="386" t="s">
        <v>78</v>
      </c>
      <c r="N742" s="386">
        <v>23</v>
      </c>
      <c r="O742" s="386" t="s">
        <v>78</v>
      </c>
      <c r="P742" s="386">
        <v>28</v>
      </c>
      <c r="Q742" s="386" t="s">
        <v>78</v>
      </c>
      <c r="R742" s="386">
        <v>28</v>
      </c>
      <c r="S742" s="386">
        <v>25</v>
      </c>
      <c r="T742" s="386">
        <v>30</v>
      </c>
      <c r="U742" s="386" t="s">
        <v>78</v>
      </c>
      <c r="V742" s="386">
        <v>28</v>
      </c>
      <c r="W742" s="386">
        <v>21</v>
      </c>
      <c r="X742" s="386">
        <v>29</v>
      </c>
      <c r="Y742" s="386">
        <v>21</v>
      </c>
    </row>
    <row r="743" spans="1:25" ht="12.75" customHeight="1" x14ac:dyDescent="0.2">
      <c r="A743" s="386">
        <v>2017</v>
      </c>
      <c r="B743" s="391">
        <v>42742</v>
      </c>
      <c r="C743" s="386">
        <v>30</v>
      </c>
      <c r="D743" s="386">
        <v>28</v>
      </c>
      <c r="E743" s="386">
        <v>32</v>
      </c>
      <c r="F743" s="386">
        <v>31</v>
      </c>
      <c r="G743" s="386">
        <v>27</v>
      </c>
      <c r="H743" s="386">
        <v>28</v>
      </c>
      <c r="I743" s="386">
        <v>30</v>
      </c>
      <c r="J743" s="386" t="s">
        <v>78</v>
      </c>
      <c r="K743" s="386">
        <v>26.000000000000004</v>
      </c>
      <c r="L743" s="386">
        <v>27</v>
      </c>
      <c r="M743" s="386" t="s">
        <v>78</v>
      </c>
      <c r="N743" s="386">
        <v>26.000000000000004</v>
      </c>
      <c r="O743" s="386" t="s">
        <v>78</v>
      </c>
      <c r="P743" s="386">
        <v>29</v>
      </c>
      <c r="Q743" s="386" t="s">
        <v>78</v>
      </c>
      <c r="R743" s="386">
        <v>29</v>
      </c>
      <c r="S743" s="386">
        <v>26.000000000000004</v>
      </c>
      <c r="T743" s="386">
        <v>31</v>
      </c>
      <c r="U743" s="386" t="s">
        <v>78</v>
      </c>
      <c r="V743" s="386">
        <v>28</v>
      </c>
      <c r="W743" s="386">
        <v>21</v>
      </c>
      <c r="X743" s="386">
        <v>31</v>
      </c>
      <c r="Y743" s="386">
        <v>26.000000000000004</v>
      </c>
    </row>
    <row r="744" spans="1:25" ht="12.75" customHeight="1" x14ac:dyDescent="0.2">
      <c r="A744" s="386">
        <v>2017</v>
      </c>
      <c r="B744" s="391">
        <v>42743</v>
      </c>
      <c r="C744" s="386">
        <v>32</v>
      </c>
      <c r="D744" s="386">
        <v>31</v>
      </c>
      <c r="E744" s="386">
        <v>33</v>
      </c>
      <c r="F744" s="386">
        <v>32</v>
      </c>
      <c r="G744" s="386">
        <v>29</v>
      </c>
      <c r="H744" s="386">
        <v>28</v>
      </c>
      <c r="I744" s="386">
        <v>32</v>
      </c>
      <c r="J744" s="386" t="s">
        <v>78</v>
      </c>
      <c r="K744" s="386">
        <v>31</v>
      </c>
      <c r="L744" s="386">
        <v>29</v>
      </c>
      <c r="M744" s="386" t="s">
        <v>78</v>
      </c>
      <c r="N744" s="386">
        <v>28</v>
      </c>
      <c r="O744" s="386" t="s">
        <v>78</v>
      </c>
      <c r="P744" s="386">
        <v>31</v>
      </c>
      <c r="Q744" s="386" t="s">
        <v>78</v>
      </c>
      <c r="R744" s="386">
        <v>30</v>
      </c>
      <c r="S744" s="386">
        <v>30</v>
      </c>
      <c r="T744" s="386">
        <v>33</v>
      </c>
      <c r="U744" s="386" t="s">
        <v>78</v>
      </c>
      <c r="V744" s="386">
        <v>31</v>
      </c>
      <c r="W744" s="386">
        <v>26.000000000000004</v>
      </c>
      <c r="X744" s="386">
        <v>34</v>
      </c>
      <c r="Y744" s="386">
        <v>28</v>
      </c>
    </row>
    <row r="745" spans="1:25" ht="12.75" customHeight="1" x14ac:dyDescent="0.2">
      <c r="A745" s="386">
        <v>2017</v>
      </c>
      <c r="B745" s="391">
        <v>42744</v>
      </c>
      <c r="C745" s="386">
        <v>32</v>
      </c>
      <c r="D745" s="386">
        <v>29</v>
      </c>
      <c r="E745" s="386">
        <v>30</v>
      </c>
      <c r="F745" s="386">
        <v>28</v>
      </c>
      <c r="G745" s="386">
        <v>26.000000000000004</v>
      </c>
      <c r="H745" s="386">
        <v>27</v>
      </c>
      <c r="I745" s="386">
        <v>32</v>
      </c>
      <c r="J745" s="386" t="s">
        <v>78</v>
      </c>
      <c r="K745" s="386">
        <v>30</v>
      </c>
      <c r="L745" s="386">
        <v>21</v>
      </c>
      <c r="M745" s="386" t="s">
        <v>78</v>
      </c>
      <c r="N745" s="386">
        <v>24</v>
      </c>
      <c r="O745" s="386" t="s">
        <v>78</v>
      </c>
      <c r="P745" s="386">
        <v>23</v>
      </c>
      <c r="Q745" s="386" t="s">
        <v>78</v>
      </c>
      <c r="R745" s="386">
        <v>23</v>
      </c>
      <c r="S745" s="386">
        <v>23</v>
      </c>
      <c r="T745" s="386">
        <v>30</v>
      </c>
      <c r="U745" s="386">
        <v>4</v>
      </c>
      <c r="V745" s="386">
        <v>22.000000000000004</v>
      </c>
      <c r="W745" s="386">
        <v>17</v>
      </c>
      <c r="X745" s="386">
        <v>25</v>
      </c>
      <c r="Y745" s="386">
        <v>24</v>
      </c>
    </row>
    <row r="746" spans="1:25" ht="12.75" customHeight="1" x14ac:dyDescent="0.2">
      <c r="A746" s="386">
        <v>2017</v>
      </c>
      <c r="B746" s="391">
        <v>42745</v>
      </c>
      <c r="C746" s="386">
        <v>37.000000000000007</v>
      </c>
      <c r="D746" s="386">
        <v>33</v>
      </c>
      <c r="E746" s="386">
        <v>31</v>
      </c>
      <c r="F746" s="386">
        <v>28</v>
      </c>
      <c r="G746" s="386">
        <v>29</v>
      </c>
      <c r="H746" s="386">
        <v>32</v>
      </c>
      <c r="I746" s="386">
        <v>36.000000000000007</v>
      </c>
      <c r="J746" s="386" t="s">
        <v>78</v>
      </c>
      <c r="K746" s="386">
        <v>34</v>
      </c>
      <c r="L746" s="386">
        <v>30</v>
      </c>
      <c r="M746" s="386" t="s">
        <v>78</v>
      </c>
      <c r="N746" s="386">
        <v>31</v>
      </c>
      <c r="O746" s="386" t="s">
        <v>78</v>
      </c>
      <c r="P746" s="386">
        <v>29</v>
      </c>
      <c r="Q746" s="386" t="s">
        <v>78</v>
      </c>
      <c r="R746" s="386">
        <v>29</v>
      </c>
      <c r="S746" s="386">
        <v>31</v>
      </c>
      <c r="T746" s="386">
        <v>33</v>
      </c>
      <c r="U746" s="386">
        <v>4</v>
      </c>
      <c r="V746" s="386">
        <v>28</v>
      </c>
      <c r="W746" s="386">
        <v>24</v>
      </c>
      <c r="X746" s="386">
        <v>33</v>
      </c>
      <c r="Y746" s="386">
        <v>30</v>
      </c>
    </row>
    <row r="747" spans="1:25" ht="12.75" customHeight="1" x14ac:dyDescent="0.2">
      <c r="A747" s="386">
        <v>2017</v>
      </c>
      <c r="B747" s="391">
        <v>42746</v>
      </c>
      <c r="C747" s="386">
        <v>31</v>
      </c>
      <c r="D747" s="386">
        <v>27</v>
      </c>
      <c r="E747" s="386">
        <v>24</v>
      </c>
      <c r="F747" s="386">
        <v>20</v>
      </c>
      <c r="G747" s="386">
        <v>20</v>
      </c>
      <c r="H747" s="386">
        <v>31</v>
      </c>
      <c r="I747" s="386">
        <v>34</v>
      </c>
      <c r="J747" s="386" t="s">
        <v>78</v>
      </c>
      <c r="K747" s="386">
        <v>28</v>
      </c>
      <c r="L747" s="386">
        <v>22.000000000000004</v>
      </c>
      <c r="M747" s="386" t="s">
        <v>78</v>
      </c>
      <c r="N747" s="386">
        <v>28</v>
      </c>
      <c r="O747" s="386" t="s">
        <v>78</v>
      </c>
      <c r="P747" s="386">
        <v>23</v>
      </c>
      <c r="Q747" s="386" t="s">
        <v>78</v>
      </c>
      <c r="R747" s="386">
        <v>22.000000000000004</v>
      </c>
      <c r="S747" s="386">
        <v>25</v>
      </c>
      <c r="T747" s="386">
        <v>27</v>
      </c>
      <c r="U747" s="386">
        <v>3</v>
      </c>
      <c r="V747" s="386">
        <v>23</v>
      </c>
      <c r="W747" s="386">
        <v>18.000000000000004</v>
      </c>
      <c r="X747" s="386">
        <v>23</v>
      </c>
      <c r="Y747" s="386">
        <v>21</v>
      </c>
    </row>
    <row r="748" spans="1:25" ht="12.75" customHeight="1" x14ac:dyDescent="0.2">
      <c r="A748" s="386">
        <v>2017</v>
      </c>
      <c r="B748" s="391">
        <v>42747</v>
      </c>
      <c r="C748" s="386">
        <v>39</v>
      </c>
      <c r="D748" s="386">
        <v>37.000000000000007</v>
      </c>
      <c r="E748" s="386">
        <v>37.000000000000007</v>
      </c>
      <c r="F748" s="386">
        <v>32</v>
      </c>
      <c r="G748" s="386">
        <v>34</v>
      </c>
      <c r="H748" s="386">
        <v>35</v>
      </c>
      <c r="I748" s="386">
        <v>38</v>
      </c>
      <c r="J748" s="386" t="s">
        <v>78</v>
      </c>
      <c r="K748" s="386">
        <v>32</v>
      </c>
      <c r="L748" s="386">
        <v>30</v>
      </c>
      <c r="M748" s="386" t="s">
        <v>78</v>
      </c>
      <c r="N748" s="386">
        <v>36.000000000000007</v>
      </c>
      <c r="O748" s="386" t="s">
        <v>78</v>
      </c>
      <c r="P748" s="386">
        <v>32</v>
      </c>
      <c r="Q748" s="386" t="s">
        <v>78</v>
      </c>
      <c r="R748" s="386">
        <v>31</v>
      </c>
      <c r="S748" s="386">
        <v>33</v>
      </c>
      <c r="T748" s="386">
        <v>36.000000000000007</v>
      </c>
      <c r="U748" s="386">
        <v>1</v>
      </c>
      <c r="V748" s="386">
        <v>34</v>
      </c>
      <c r="W748" s="386">
        <v>23</v>
      </c>
      <c r="X748" s="386">
        <v>33</v>
      </c>
      <c r="Y748" s="386">
        <v>28</v>
      </c>
    </row>
    <row r="749" spans="1:25" ht="12.75" customHeight="1" x14ac:dyDescent="0.2">
      <c r="A749" s="386">
        <v>2017</v>
      </c>
      <c r="B749" s="391">
        <v>42748</v>
      </c>
      <c r="C749" s="386">
        <v>36.000000000000007</v>
      </c>
      <c r="D749" s="386">
        <v>36.000000000000007</v>
      </c>
      <c r="E749" s="386">
        <v>38</v>
      </c>
      <c r="F749" s="386">
        <v>36.000000000000007</v>
      </c>
      <c r="G749" s="386">
        <v>32</v>
      </c>
      <c r="H749" s="386">
        <v>33</v>
      </c>
      <c r="I749" s="386">
        <v>36.000000000000007</v>
      </c>
      <c r="J749" s="386" t="s">
        <v>78</v>
      </c>
      <c r="K749" s="386">
        <v>35</v>
      </c>
      <c r="L749" s="386">
        <v>35</v>
      </c>
      <c r="M749" s="386" t="s">
        <v>78</v>
      </c>
      <c r="N749" s="386">
        <v>33</v>
      </c>
      <c r="O749" s="386" t="s">
        <v>78</v>
      </c>
      <c r="P749" s="386">
        <v>37.000000000000007</v>
      </c>
      <c r="Q749" s="386" t="s">
        <v>78</v>
      </c>
      <c r="R749" s="386">
        <v>37.000000000000007</v>
      </c>
      <c r="S749" s="386">
        <v>34</v>
      </c>
      <c r="T749" s="386">
        <v>37.000000000000007</v>
      </c>
      <c r="U749" s="386">
        <v>34</v>
      </c>
      <c r="V749" s="386">
        <v>37.000000000000007</v>
      </c>
      <c r="W749" s="386">
        <v>31</v>
      </c>
      <c r="X749" s="386">
        <v>41</v>
      </c>
      <c r="Y749" s="386">
        <v>33</v>
      </c>
    </row>
    <row r="750" spans="1:25" ht="12.75" customHeight="1" x14ac:dyDescent="0.2">
      <c r="A750" s="386">
        <v>2017</v>
      </c>
      <c r="B750" s="391">
        <v>42749</v>
      </c>
      <c r="C750" s="386">
        <v>32</v>
      </c>
      <c r="D750" s="386">
        <v>32</v>
      </c>
      <c r="E750" s="386">
        <v>28</v>
      </c>
      <c r="F750" s="386">
        <v>29</v>
      </c>
      <c r="G750" s="386">
        <v>25</v>
      </c>
      <c r="H750" s="386">
        <v>29</v>
      </c>
      <c r="I750" s="386">
        <v>34</v>
      </c>
      <c r="J750" s="386" t="s">
        <v>78</v>
      </c>
      <c r="K750" s="386">
        <v>36.000000000000007</v>
      </c>
      <c r="L750" s="386">
        <v>30</v>
      </c>
      <c r="M750" s="386" t="s">
        <v>78</v>
      </c>
      <c r="N750" s="386">
        <v>31</v>
      </c>
      <c r="O750" s="386" t="s">
        <v>78</v>
      </c>
      <c r="P750" s="386">
        <v>30</v>
      </c>
      <c r="Q750" s="386" t="s">
        <v>78</v>
      </c>
      <c r="R750" s="386">
        <v>27</v>
      </c>
      <c r="S750" s="386">
        <v>30</v>
      </c>
      <c r="T750" s="386">
        <v>29</v>
      </c>
      <c r="U750" s="386">
        <v>30</v>
      </c>
      <c r="V750" s="386">
        <v>26.000000000000004</v>
      </c>
      <c r="W750" s="386">
        <v>25</v>
      </c>
      <c r="X750" s="386">
        <v>35</v>
      </c>
      <c r="Y750" s="386">
        <v>30</v>
      </c>
    </row>
    <row r="751" spans="1:25" ht="12.75" customHeight="1" x14ac:dyDescent="0.2">
      <c r="A751" s="386">
        <v>2017</v>
      </c>
      <c r="B751" s="391">
        <v>42750</v>
      </c>
      <c r="C751" s="386">
        <v>29</v>
      </c>
      <c r="D751" s="386">
        <v>28</v>
      </c>
      <c r="E751" s="386">
        <v>32</v>
      </c>
      <c r="F751" s="386">
        <v>31</v>
      </c>
      <c r="G751" s="386">
        <v>28</v>
      </c>
      <c r="H751" s="386">
        <v>26.000000000000004</v>
      </c>
      <c r="I751" s="386">
        <v>29</v>
      </c>
      <c r="J751" s="386" t="s">
        <v>78</v>
      </c>
      <c r="K751" s="386">
        <v>29</v>
      </c>
      <c r="L751" s="386">
        <v>30</v>
      </c>
      <c r="M751" s="386" t="s">
        <v>78</v>
      </c>
      <c r="N751" s="386">
        <v>22.000000000000004</v>
      </c>
      <c r="O751" s="386" t="s">
        <v>78</v>
      </c>
      <c r="P751" s="386">
        <v>32</v>
      </c>
      <c r="Q751" s="386" t="s">
        <v>78</v>
      </c>
      <c r="R751" s="386">
        <v>33</v>
      </c>
      <c r="S751" s="386">
        <v>30</v>
      </c>
      <c r="T751" s="386">
        <v>32</v>
      </c>
      <c r="U751" s="386">
        <v>30</v>
      </c>
      <c r="V751" s="386">
        <v>33</v>
      </c>
      <c r="W751" s="386">
        <v>25</v>
      </c>
      <c r="X751" s="386">
        <v>34</v>
      </c>
      <c r="Y751" s="386">
        <v>29</v>
      </c>
    </row>
    <row r="752" spans="1:25" ht="12.75" customHeight="1" x14ac:dyDescent="0.2">
      <c r="A752" s="386">
        <v>2017</v>
      </c>
      <c r="B752" s="391">
        <v>42751</v>
      </c>
      <c r="C752" s="386">
        <v>27</v>
      </c>
      <c r="D752" s="386">
        <v>23</v>
      </c>
      <c r="E752" s="386">
        <v>27</v>
      </c>
      <c r="F752" s="386">
        <v>16</v>
      </c>
      <c r="G752" s="386">
        <v>17</v>
      </c>
      <c r="H752" s="386">
        <v>24</v>
      </c>
      <c r="I752" s="386">
        <v>31</v>
      </c>
      <c r="J752" s="386" t="s">
        <v>78</v>
      </c>
      <c r="K752" s="386">
        <v>27</v>
      </c>
      <c r="L752" s="386">
        <v>12</v>
      </c>
      <c r="M752" s="386" t="s">
        <v>78</v>
      </c>
      <c r="N752" s="386">
        <v>22.000000000000004</v>
      </c>
      <c r="O752" s="386" t="s">
        <v>78</v>
      </c>
      <c r="P752" s="386">
        <v>23</v>
      </c>
      <c r="Q752" s="386" t="s">
        <v>78</v>
      </c>
      <c r="R752" s="386">
        <v>26.000000000000004</v>
      </c>
      <c r="S752" s="386">
        <v>14</v>
      </c>
      <c r="T752" s="386">
        <v>28</v>
      </c>
      <c r="U752" s="386">
        <v>16</v>
      </c>
      <c r="V752" s="386">
        <v>25</v>
      </c>
      <c r="W752" s="386">
        <v>9.0000000000000018</v>
      </c>
      <c r="X752" s="386">
        <v>19</v>
      </c>
      <c r="Y752" s="386">
        <v>12</v>
      </c>
    </row>
    <row r="753" spans="1:25" ht="12.75" customHeight="1" x14ac:dyDescent="0.2">
      <c r="A753" s="386">
        <v>2017</v>
      </c>
      <c r="B753" s="391">
        <v>42752</v>
      </c>
      <c r="C753" s="386">
        <v>18.000000000000004</v>
      </c>
      <c r="D753" s="386">
        <v>18.000000000000004</v>
      </c>
      <c r="E753" s="386">
        <v>14</v>
      </c>
      <c r="F753" s="386">
        <v>10</v>
      </c>
      <c r="G753" s="386">
        <v>9.0000000000000018</v>
      </c>
      <c r="H753" s="386">
        <v>16</v>
      </c>
      <c r="I753" s="386">
        <v>22.000000000000004</v>
      </c>
      <c r="J753" s="386" t="s">
        <v>78</v>
      </c>
      <c r="K753" s="386">
        <v>31</v>
      </c>
      <c r="L753" s="386">
        <v>15.000000000000002</v>
      </c>
      <c r="M753" s="386" t="s">
        <v>78</v>
      </c>
      <c r="N753" s="386">
        <v>25</v>
      </c>
      <c r="O753" s="386" t="s">
        <v>78</v>
      </c>
      <c r="P753" s="386">
        <v>18.000000000000004</v>
      </c>
      <c r="Q753" s="386" t="s">
        <v>78</v>
      </c>
      <c r="R753" s="386">
        <v>17</v>
      </c>
      <c r="S753" s="386">
        <v>20</v>
      </c>
      <c r="T753" s="386">
        <v>14</v>
      </c>
      <c r="U753" s="386">
        <v>12</v>
      </c>
      <c r="V753" s="386">
        <v>16</v>
      </c>
      <c r="W753" s="386">
        <v>12</v>
      </c>
      <c r="X753" s="386">
        <v>25</v>
      </c>
      <c r="Y753" s="386">
        <v>15.000000000000002</v>
      </c>
    </row>
    <row r="754" spans="1:25" ht="12.75" customHeight="1" x14ac:dyDescent="0.2">
      <c r="A754" s="386">
        <v>2017</v>
      </c>
      <c r="B754" s="391">
        <v>42753</v>
      </c>
      <c r="C754" s="386" t="s">
        <v>78</v>
      </c>
      <c r="D754" s="386">
        <v>7</v>
      </c>
      <c r="E754" s="386">
        <v>7</v>
      </c>
      <c r="F754" s="386">
        <v>5</v>
      </c>
      <c r="G754" s="386">
        <v>4</v>
      </c>
      <c r="H754" s="386">
        <v>13.000000000000002</v>
      </c>
      <c r="I754" s="386">
        <v>9.0000000000000018</v>
      </c>
      <c r="J754" s="386" t="s">
        <v>78</v>
      </c>
      <c r="K754" s="386">
        <v>13.000000000000002</v>
      </c>
      <c r="L754" s="386">
        <v>5</v>
      </c>
      <c r="M754" s="386" t="s">
        <v>78</v>
      </c>
      <c r="N754" s="386">
        <v>8</v>
      </c>
      <c r="O754" s="386" t="s">
        <v>78</v>
      </c>
      <c r="P754" s="386">
        <v>15.000000000000002</v>
      </c>
      <c r="Q754" s="386" t="s">
        <v>78</v>
      </c>
      <c r="R754" s="386">
        <v>15.000000000000002</v>
      </c>
      <c r="S754" s="386">
        <v>10</v>
      </c>
      <c r="T754" s="386">
        <v>8</v>
      </c>
      <c r="U754" s="386">
        <v>4</v>
      </c>
      <c r="V754" s="386">
        <v>5</v>
      </c>
      <c r="W754" s="386">
        <v>6</v>
      </c>
      <c r="X754" s="386">
        <v>15.000000000000002</v>
      </c>
      <c r="Y754" s="386">
        <v>4</v>
      </c>
    </row>
    <row r="755" spans="1:25" ht="12.75" customHeight="1" x14ac:dyDescent="0.2">
      <c r="A755" s="386">
        <v>2017</v>
      </c>
      <c r="B755" s="391">
        <v>42754</v>
      </c>
      <c r="C755" s="386" t="s">
        <v>78</v>
      </c>
      <c r="D755" s="386">
        <v>20</v>
      </c>
      <c r="E755" s="386">
        <v>24</v>
      </c>
      <c r="F755" s="386">
        <v>24</v>
      </c>
      <c r="G755" s="386">
        <v>18.000000000000004</v>
      </c>
      <c r="H755" s="386">
        <v>20</v>
      </c>
      <c r="I755" s="386">
        <v>19</v>
      </c>
      <c r="J755" s="386" t="s">
        <v>78</v>
      </c>
      <c r="K755" s="386">
        <v>15.000000000000002</v>
      </c>
      <c r="L755" s="386">
        <v>15.000000000000002</v>
      </c>
      <c r="M755" s="386" t="s">
        <v>78</v>
      </c>
      <c r="N755" s="386">
        <v>20</v>
      </c>
      <c r="O755" s="386" t="s">
        <v>78</v>
      </c>
      <c r="P755" s="386">
        <v>18.000000000000004</v>
      </c>
      <c r="Q755" s="386" t="s">
        <v>78</v>
      </c>
      <c r="R755" s="386">
        <v>19</v>
      </c>
      <c r="S755" s="386">
        <v>15.000000000000002</v>
      </c>
      <c r="T755" s="386">
        <v>23</v>
      </c>
      <c r="U755" s="386">
        <v>21</v>
      </c>
      <c r="V755" s="386">
        <v>17</v>
      </c>
      <c r="W755" s="386">
        <v>13.000000000000002</v>
      </c>
      <c r="X755" s="386">
        <v>21</v>
      </c>
      <c r="Y755" s="386">
        <v>12</v>
      </c>
    </row>
    <row r="756" spans="1:25" ht="12.75" customHeight="1" x14ac:dyDescent="0.2">
      <c r="A756" s="386">
        <v>2017</v>
      </c>
      <c r="B756" s="391">
        <v>42755</v>
      </c>
      <c r="C756" s="386" t="s">
        <v>78</v>
      </c>
      <c r="D756" s="386">
        <v>8</v>
      </c>
      <c r="E756" s="386">
        <v>4</v>
      </c>
      <c r="F756" s="386">
        <v>1</v>
      </c>
      <c r="G756" s="386">
        <v>2</v>
      </c>
      <c r="H756" s="386">
        <v>11.000000000000002</v>
      </c>
      <c r="I756" s="386">
        <v>11.000000000000002</v>
      </c>
      <c r="J756" s="386" t="s">
        <v>78</v>
      </c>
      <c r="K756" s="386">
        <v>11.000000000000002</v>
      </c>
      <c r="L756" s="386">
        <v>1</v>
      </c>
      <c r="M756" s="386" t="s">
        <v>78</v>
      </c>
      <c r="N756" s="386">
        <v>9.0000000000000018</v>
      </c>
      <c r="O756" s="386" t="s">
        <v>78</v>
      </c>
      <c r="P756" s="386">
        <v>3</v>
      </c>
      <c r="Q756" s="386" t="s">
        <v>78</v>
      </c>
      <c r="R756" s="386">
        <v>2</v>
      </c>
      <c r="S756" s="386">
        <v>0</v>
      </c>
      <c r="T756" s="386">
        <v>4</v>
      </c>
      <c r="U756" s="386">
        <v>1</v>
      </c>
      <c r="V756" s="386">
        <v>0</v>
      </c>
      <c r="W756" s="386">
        <v>0</v>
      </c>
      <c r="X756" s="386">
        <v>4</v>
      </c>
      <c r="Y756" s="386">
        <v>1</v>
      </c>
    </row>
    <row r="757" spans="1:25" ht="12.75" customHeight="1" x14ac:dyDescent="0.2">
      <c r="A757" s="386">
        <v>2017</v>
      </c>
      <c r="B757" s="391">
        <v>42756</v>
      </c>
      <c r="C757" s="386" t="s">
        <v>78</v>
      </c>
      <c r="D757" s="386">
        <v>14</v>
      </c>
      <c r="E757" s="386">
        <v>11.000000000000002</v>
      </c>
      <c r="F757" s="386">
        <v>8</v>
      </c>
      <c r="G757" s="386">
        <v>9.0000000000000018</v>
      </c>
      <c r="H757" s="386">
        <v>25</v>
      </c>
      <c r="I757" s="386">
        <v>27</v>
      </c>
      <c r="J757" s="386" t="s">
        <v>78</v>
      </c>
      <c r="K757" s="386">
        <v>20</v>
      </c>
      <c r="L757" s="386">
        <v>6</v>
      </c>
      <c r="M757" s="386" t="s">
        <v>78</v>
      </c>
      <c r="N757" s="386">
        <v>20</v>
      </c>
      <c r="O757" s="386" t="s">
        <v>78</v>
      </c>
      <c r="P757" s="386">
        <v>8</v>
      </c>
      <c r="Q757" s="386" t="s">
        <v>78</v>
      </c>
      <c r="R757" s="386">
        <v>9.0000000000000018</v>
      </c>
      <c r="S757" s="386">
        <v>3</v>
      </c>
      <c r="T757" s="386">
        <v>13.000000000000002</v>
      </c>
      <c r="U757" s="386">
        <v>6</v>
      </c>
      <c r="V757" s="386">
        <v>5</v>
      </c>
      <c r="W757" s="386">
        <v>2</v>
      </c>
      <c r="X757" s="386">
        <v>7</v>
      </c>
      <c r="Y757" s="386">
        <v>4</v>
      </c>
    </row>
    <row r="758" spans="1:25" ht="12.75" customHeight="1" x14ac:dyDescent="0.2">
      <c r="A758" s="386">
        <v>2017</v>
      </c>
      <c r="B758" s="391">
        <v>42757</v>
      </c>
      <c r="C758" s="386" t="s">
        <v>78</v>
      </c>
      <c r="D758" s="386">
        <v>23</v>
      </c>
      <c r="E758" s="386">
        <v>25</v>
      </c>
      <c r="F758" s="386">
        <v>20</v>
      </c>
      <c r="G758" s="386">
        <v>23</v>
      </c>
      <c r="H758" s="386">
        <v>29</v>
      </c>
      <c r="I758" s="386">
        <v>27</v>
      </c>
      <c r="J758" s="386" t="s">
        <v>78</v>
      </c>
      <c r="K758" s="386">
        <v>25</v>
      </c>
      <c r="L758" s="386">
        <v>23</v>
      </c>
      <c r="M758" s="386" t="s">
        <v>78</v>
      </c>
      <c r="N758" s="386">
        <v>30</v>
      </c>
      <c r="O758" s="386" t="s">
        <v>78</v>
      </c>
      <c r="P758" s="386">
        <v>24</v>
      </c>
      <c r="Q758" s="386" t="s">
        <v>78</v>
      </c>
      <c r="R758" s="386">
        <v>23</v>
      </c>
      <c r="S758" s="386">
        <v>24</v>
      </c>
      <c r="T758" s="386">
        <v>26.000000000000004</v>
      </c>
      <c r="U758" s="386">
        <v>7</v>
      </c>
      <c r="V758" s="386">
        <v>23</v>
      </c>
      <c r="W758" s="386">
        <v>21</v>
      </c>
      <c r="X758" s="386">
        <v>28</v>
      </c>
      <c r="Y758" s="386">
        <v>25</v>
      </c>
    </row>
    <row r="759" spans="1:25" ht="12.75" customHeight="1" x14ac:dyDescent="0.2">
      <c r="A759" s="386">
        <v>2017</v>
      </c>
      <c r="B759" s="391">
        <v>42758</v>
      </c>
      <c r="C759" s="386" t="s">
        <v>78</v>
      </c>
      <c r="D759" s="386">
        <v>31</v>
      </c>
      <c r="E759" s="386" t="s">
        <v>78</v>
      </c>
      <c r="F759" s="386">
        <v>32</v>
      </c>
      <c r="G759" s="386">
        <v>29</v>
      </c>
      <c r="H759" s="386">
        <v>33</v>
      </c>
      <c r="I759" s="386">
        <v>37.000000000000007</v>
      </c>
      <c r="J759" s="386" t="s">
        <v>78</v>
      </c>
      <c r="K759" s="386">
        <v>36.000000000000007</v>
      </c>
      <c r="L759" s="386">
        <v>30</v>
      </c>
      <c r="M759" s="386" t="s">
        <v>78</v>
      </c>
      <c r="N759" s="386">
        <v>35</v>
      </c>
      <c r="O759" s="386" t="s">
        <v>78</v>
      </c>
      <c r="P759" s="386">
        <v>31</v>
      </c>
      <c r="Q759" s="386" t="s">
        <v>78</v>
      </c>
      <c r="R759" s="386">
        <v>32</v>
      </c>
      <c r="S759" s="386">
        <v>29</v>
      </c>
      <c r="T759" s="386">
        <v>31</v>
      </c>
      <c r="U759" s="386">
        <v>30</v>
      </c>
      <c r="V759" s="386">
        <v>30</v>
      </c>
      <c r="W759" s="386">
        <v>27</v>
      </c>
      <c r="X759" s="386">
        <v>36.000000000000007</v>
      </c>
      <c r="Y759" s="386">
        <v>29</v>
      </c>
    </row>
    <row r="760" spans="1:25" ht="12.75" customHeight="1" x14ac:dyDescent="0.2">
      <c r="A760" s="386">
        <v>2017</v>
      </c>
      <c r="B760" s="391">
        <v>42759</v>
      </c>
      <c r="C760" s="386">
        <v>30</v>
      </c>
      <c r="D760" s="386">
        <v>31</v>
      </c>
      <c r="E760" s="386">
        <v>32</v>
      </c>
      <c r="F760" s="386">
        <v>33</v>
      </c>
      <c r="G760" s="386">
        <v>27</v>
      </c>
      <c r="H760" s="386">
        <v>29</v>
      </c>
      <c r="I760" s="386">
        <v>32</v>
      </c>
      <c r="J760" s="386" t="s">
        <v>78</v>
      </c>
      <c r="K760" s="386">
        <v>31</v>
      </c>
      <c r="L760" s="386">
        <v>30</v>
      </c>
      <c r="M760" s="386" t="s">
        <v>78</v>
      </c>
      <c r="N760" s="386">
        <v>29</v>
      </c>
      <c r="O760" s="386" t="s">
        <v>78</v>
      </c>
      <c r="P760" s="386">
        <v>32</v>
      </c>
      <c r="Q760" s="386" t="s">
        <v>78</v>
      </c>
      <c r="R760" s="386">
        <v>33</v>
      </c>
      <c r="S760" s="386">
        <v>30</v>
      </c>
      <c r="T760" s="386">
        <v>32</v>
      </c>
      <c r="U760" s="386">
        <v>31</v>
      </c>
      <c r="V760" s="386">
        <v>30</v>
      </c>
      <c r="W760" s="386">
        <v>26.000000000000004</v>
      </c>
      <c r="X760" s="386">
        <v>37.000000000000007</v>
      </c>
      <c r="Y760" s="386">
        <v>27</v>
      </c>
    </row>
    <row r="761" spans="1:25" ht="12.75" customHeight="1" x14ac:dyDescent="0.2">
      <c r="A761" s="386">
        <v>2017</v>
      </c>
      <c r="B761" s="391">
        <v>42760</v>
      </c>
      <c r="C761" s="386">
        <v>32</v>
      </c>
      <c r="D761" s="386">
        <v>27</v>
      </c>
      <c r="E761" s="386">
        <v>31</v>
      </c>
      <c r="F761" s="386">
        <v>27</v>
      </c>
      <c r="G761" s="386">
        <v>26.000000000000004</v>
      </c>
      <c r="H761" s="386">
        <v>30</v>
      </c>
      <c r="I761" s="386">
        <v>32</v>
      </c>
      <c r="J761" s="386" t="s">
        <v>78</v>
      </c>
      <c r="K761" s="386">
        <v>26.000000000000004</v>
      </c>
      <c r="L761" s="386">
        <v>20</v>
      </c>
      <c r="M761" s="386" t="s">
        <v>78</v>
      </c>
      <c r="N761" s="386">
        <v>28</v>
      </c>
      <c r="O761" s="386" t="s">
        <v>78</v>
      </c>
      <c r="P761" s="386">
        <v>27</v>
      </c>
      <c r="Q761" s="386" t="s">
        <v>78</v>
      </c>
      <c r="R761" s="386">
        <v>29</v>
      </c>
      <c r="S761" s="386">
        <v>27</v>
      </c>
      <c r="T761" s="386">
        <v>31</v>
      </c>
      <c r="U761" s="386">
        <v>23</v>
      </c>
      <c r="V761" s="386">
        <v>27</v>
      </c>
      <c r="W761" s="386">
        <v>20</v>
      </c>
      <c r="X761" s="386">
        <v>32</v>
      </c>
      <c r="Y761" s="386">
        <v>23</v>
      </c>
    </row>
    <row r="762" spans="1:25" ht="12.75" customHeight="1" x14ac:dyDescent="0.2">
      <c r="A762" s="386">
        <v>2017</v>
      </c>
      <c r="B762" s="391">
        <v>42761</v>
      </c>
      <c r="C762" s="386">
        <v>26.000000000000004</v>
      </c>
      <c r="D762" s="386">
        <v>24</v>
      </c>
      <c r="E762" s="386">
        <v>25</v>
      </c>
      <c r="F762" s="386">
        <v>24</v>
      </c>
      <c r="G762" s="386">
        <v>23</v>
      </c>
      <c r="H762" s="386">
        <v>27</v>
      </c>
      <c r="I762" s="386">
        <v>27</v>
      </c>
      <c r="J762" s="386" t="s">
        <v>78</v>
      </c>
      <c r="K762" s="386">
        <v>23</v>
      </c>
      <c r="L762" s="386">
        <v>17</v>
      </c>
      <c r="M762" s="386" t="s">
        <v>78</v>
      </c>
      <c r="N762" s="386">
        <v>27</v>
      </c>
      <c r="O762" s="386" t="s">
        <v>78</v>
      </c>
      <c r="P762" s="386">
        <v>22.000000000000004</v>
      </c>
      <c r="Q762" s="386" t="s">
        <v>78</v>
      </c>
      <c r="R762" s="386">
        <v>23</v>
      </c>
      <c r="S762" s="386">
        <v>20</v>
      </c>
      <c r="T762" s="386">
        <v>27</v>
      </c>
      <c r="U762" s="386">
        <v>21</v>
      </c>
      <c r="V762" s="386">
        <v>22.000000000000004</v>
      </c>
      <c r="W762" s="386">
        <v>18.000000000000004</v>
      </c>
      <c r="X762" s="386">
        <v>27</v>
      </c>
      <c r="Y762" s="386">
        <v>20</v>
      </c>
    </row>
    <row r="763" spans="1:25" ht="12.75" customHeight="1" x14ac:dyDescent="0.2">
      <c r="A763" s="386">
        <v>2017</v>
      </c>
      <c r="B763" s="391">
        <v>42762</v>
      </c>
      <c r="C763" s="386">
        <v>29</v>
      </c>
      <c r="D763" s="386">
        <v>27</v>
      </c>
      <c r="E763" s="386">
        <v>28</v>
      </c>
      <c r="F763" s="386">
        <v>28</v>
      </c>
      <c r="G763" s="386">
        <v>25</v>
      </c>
      <c r="H763" s="386">
        <v>29</v>
      </c>
      <c r="I763" s="386">
        <v>29</v>
      </c>
      <c r="J763" s="386" t="s">
        <v>78</v>
      </c>
      <c r="K763" s="386">
        <v>27</v>
      </c>
      <c r="L763" s="386">
        <v>19</v>
      </c>
      <c r="M763" s="386" t="s">
        <v>78</v>
      </c>
      <c r="N763" s="386">
        <v>26.000000000000004</v>
      </c>
      <c r="O763" s="386" t="s">
        <v>78</v>
      </c>
      <c r="P763" s="386">
        <v>25</v>
      </c>
      <c r="Q763" s="386" t="s">
        <v>78</v>
      </c>
      <c r="R763" s="386">
        <v>25</v>
      </c>
      <c r="S763" s="386">
        <v>24</v>
      </c>
      <c r="T763" s="386" t="s">
        <v>78</v>
      </c>
      <c r="U763" s="386">
        <v>24</v>
      </c>
      <c r="V763" s="386">
        <v>23</v>
      </c>
      <c r="W763" s="386">
        <v>18.000000000000004</v>
      </c>
      <c r="X763" s="386">
        <v>28</v>
      </c>
      <c r="Y763" s="386">
        <v>20</v>
      </c>
    </row>
    <row r="764" spans="1:25" ht="12.75" customHeight="1" x14ac:dyDescent="0.2">
      <c r="A764" s="386">
        <v>2017</v>
      </c>
      <c r="B764" s="391">
        <v>42763</v>
      </c>
      <c r="C764" s="386">
        <v>32</v>
      </c>
      <c r="D764" s="386">
        <v>26.000000000000004</v>
      </c>
      <c r="E764" s="386">
        <v>28</v>
      </c>
      <c r="F764" s="386">
        <v>27</v>
      </c>
      <c r="G764" s="386">
        <v>25</v>
      </c>
      <c r="H764" s="386">
        <v>31</v>
      </c>
      <c r="I764" s="386">
        <v>32</v>
      </c>
      <c r="J764" s="386" t="s">
        <v>78</v>
      </c>
      <c r="K764" s="386">
        <v>28</v>
      </c>
      <c r="L764" s="386">
        <v>22.000000000000004</v>
      </c>
      <c r="M764" s="386" t="s">
        <v>78</v>
      </c>
      <c r="N764" s="386">
        <v>27</v>
      </c>
      <c r="O764" s="386" t="s">
        <v>78</v>
      </c>
      <c r="P764" s="386">
        <v>25</v>
      </c>
      <c r="Q764" s="386" t="s">
        <v>78</v>
      </c>
      <c r="R764" s="386">
        <v>25</v>
      </c>
      <c r="S764" s="386">
        <v>23</v>
      </c>
      <c r="T764" s="386">
        <v>24</v>
      </c>
      <c r="U764" s="386">
        <v>26.000000000000004</v>
      </c>
      <c r="V764" s="386">
        <v>23</v>
      </c>
      <c r="W764" s="386">
        <v>18.000000000000004</v>
      </c>
      <c r="X764" s="386">
        <v>27</v>
      </c>
      <c r="Y764" s="386">
        <v>21</v>
      </c>
    </row>
    <row r="765" spans="1:25" ht="12.75" customHeight="1" x14ac:dyDescent="0.2">
      <c r="A765" s="386">
        <v>2017</v>
      </c>
      <c r="B765" s="391">
        <v>42764</v>
      </c>
      <c r="C765" s="386">
        <v>35</v>
      </c>
      <c r="D765" s="386">
        <v>31</v>
      </c>
      <c r="E765" s="386">
        <v>33</v>
      </c>
      <c r="F765" s="386">
        <v>31</v>
      </c>
      <c r="G765" s="386">
        <v>28</v>
      </c>
      <c r="H765" s="386">
        <v>32</v>
      </c>
      <c r="I765" s="386">
        <v>34</v>
      </c>
      <c r="J765" s="386" t="s">
        <v>78</v>
      </c>
      <c r="K765" s="386">
        <v>31</v>
      </c>
      <c r="L765" s="386">
        <v>30</v>
      </c>
      <c r="M765" s="386" t="s">
        <v>78</v>
      </c>
      <c r="N765" s="386">
        <v>31</v>
      </c>
      <c r="O765" s="386" t="s">
        <v>78</v>
      </c>
      <c r="P765" s="386">
        <v>32</v>
      </c>
      <c r="Q765" s="386" t="s">
        <v>78</v>
      </c>
      <c r="R765" s="386">
        <v>31</v>
      </c>
      <c r="S765" s="386">
        <v>30</v>
      </c>
      <c r="T765" s="386">
        <v>31</v>
      </c>
      <c r="U765" s="386">
        <v>30</v>
      </c>
      <c r="V765" s="386">
        <v>29</v>
      </c>
      <c r="W765" s="386">
        <v>25</v>
      </c>
      <c r="X765" s="386">
        <v>35</v>
      </c>
      <c r="Y765" s="386">
        <v>29</v>
      </c>
    </row>
    <row r="766" spans="1:25" ht="12.75" customHeight="1" x14ac:dyDescent="0.2">
      <c r="A766" s="386">
        <v>2017</v>
      </c>
      <c r="B766" s="391">
        <v>42765</v>
      </c>
      <c r="C766" s="386">
        <v>33</v>
      </c>
      <c r="D766" s="386">
        <v>35</v>
      </c>
      <c r="E766" s="386">
        <v>37.000000000000007</v>
      </c>
      <c r="F766" s="386">
        <v>36.000000000000007</v>
      </c>
      <c r="G766" s="386">
        <v>31</v>
      </c>
      <c r="H766" s="386">
        <v>30</v>
      </c>
      <c r="I766" s="386">
        <v>32</v>
      </c>
      <c r="J766" s="386" t="s">
        <v>78</v>
      </c>
      <c r="K766" s="386">
        <v>35</v>
      </c>
      <c r="L766" s="386">
        <v>30</v>
      </c>
      <c r="M766" s="386" t="s">
        <v>78</v>
      </c>
      <c r="N766" s="386">
        <v>33</v>
      </c>
      <c r="O766" s="386" t="s">
        <v>78</v>
      </c>
      <c r="P766" s="386">
        <v>35</v>
      </c>
      <c r="Q766" s="386" t="s">
        <v>78</v>
      </c>
      <c r="R766" s="386">
        <v>35</v>
      </c>
      <c r="S766" s="386">
        <v>32</v>
      </c>
      <c r="T766" s="386">
        <v>36.000000000000007</v>
      </c>
      <c r="U766" s="386">
        <v>32</v>
      </c>
      <c r="V766" s="386">
        <v>32</v>
      </c>
      <c r="W766" s="386">
        <v>27</v>
      </c>
      <c r="X766" s="386">
        <v>39</v>
      </c>
      <c r="Y766" s="386">
        <v>29</v>
      </c>
    </row>
    <row r="767" spans="1:25" ht="12.75" customHeight="1" x14ac:dyDescent="0.2">
      <c r="A767" s="386">
        <v>2017</v>
      </c>
      <c r="B767" s="391">
        <v>42766</v>
      </c>
      <c r="C767" s="386">
        <v>36.000000000000007</v>
      </c>
      <c r="D767" s="386">
        <v>32</v>
      </c>
      <c r="E767" s="386">
        <v>36.000000000000007</v>
      </c>
      <c r="F767" s="386">
        <v>26.000000000000004</v>
      </c>
      <c r="G767" s="386">
        <v>23</v>
      </c>
      <c r="H767" s="386">
        <v>24</v>
      </c>
      <c r="I767" s="386">
        <v>35</v>
      </c>
      <c r="J767" s="386" t="s">
        <v>78</v>
      </c>
      <c r="K767" s="386">
        <v>38</v>
      </c>
      <c r="L767" s="386">
        <v>19</v>
      </c>
      <c r="M767" s="386" t="s">
        <v>78</v>
      </c>
      <c r="N767" s="386">
        <v>32</v>
      </c>
      <c r="O767" s="386" t="s">
        <v>78</v>
      </c>
      <c r="P767" s="386">
        <v>24</v>
      </c>
      <c r="Q767" s="386" t="s">
        <v>78</v>
      </c>
      <c r="R767" s="386">
        <v>26.000000000000004</v>
      </c>
      <c r="S767" s="386">
        <v>21</v>
      </c>
      <c r="T767" s="386">
        <v>35</v>
      </c>
      <c r="U767" s="386">
        <v>24</v>
      </c>
      <c r="V767" s="386">
        <v>17</v>
      </c>
      <c r="W767" s="386">
        <v>14</v>
      </c>
      <c r="X767" s="386">
        <v>25</v>
      </c>
      <c r="Y767" s="386">
        <v>19</v>
      </c>
    </row>
    <row r="768" spans="1:25" ht="12.75" customHeight="1" x14ac:dyDescent="0.2">
      <c r="A768" s="386">
        <v>2017</v>
      </c>
      <c r="B768" s="391">
        <v>42767</v>
      </c>
      <c r="C768" s="386">
        <v>23</v>
      </c>
      <c r="D768" s="386">
        <v>31</v>
      </c>
      <c r="E768" s="386">
        <v>38</v>
      </c>
      <c r="F768" s="386">
        <v>37.000000000000007</v>
      </c>
      <c r="G768" s="386">
        <v>32</v>
      </c>
      <c r="H768" s="386">
        <v>14</v>
      </c>
      <c r="I768" s="386">
        <v>21</v>
      </c>
      <c r="J768" s="386" t="s">
        <v>78</v>
      </c>
      <c r="K768" s="386">
        <v>30</v>
      </c>
      <c r="L768" s="386">
        <v>29</v>
      </c>
      <c r="M768" s="386" t="s">
        <v>78</v>
      </c>
      <c r="N768" s="386">
        <v>21</v>
      </c>
      <c r="O768" s="386" t="s">
        <v>78</v>
      </c>
      <c r="P768" s="386">
        <v>34</v>
      </c>
      <c r="Q768" s="386" t="s">
        <v>78</v>
      </c>
      <c r="R768" s="386">
        <v>33</v>
      </c>
      <c r="S768" s="386">
        <v>33</v>
      </c>
      <c r="T768" s="386">
        <v>37.000000000000007</v>
      </c>
      <c r="U768" s="386">
        <v>33</v>
      </c>
      <c r="V768" s="386">
        <v>35</v>
      </c>
      <c r="W768" s="386">
        <v>25</v>
      </c>
      <c r="X768" s="386">
        <v>39</v>
      </c>
      <c r="Y768" s="386">
        <v>29</v>
      </c>
    </row>
    <row r="769" spans="1:25" ht="12.75" customHeight="1" x14ac:dyDescent="0.2">
      <c r="A769" s="386">
        <v>2017</v>
      </c>
      <c r="B769" s="391">
        <v>42768</v>
      </c>
      <c r="C769" s="386">
        <v>32</v>
      </c>
      <c r="D769" s="386">
        <v>34</v>
      </c>
      <c r="E769" s="386">
        <v>39</v>
      </c>
      <c r="F769" s="386">
        <v>37.000000000000007</v>
      </c>
      <c r="G769" s="386">
        <v>30</v>
      </c>
      <c r="H769" s="386">
        <v>30</v>
      </c>
      <c r="I769" s="386">
        <v>33</v>
      </c>
      <c r="J769" s="386" t="s">
        <v>78</v>
      </c>
      <c r="K769" s="386">
        <v>32</v>
      </c>
      <c r="L769" s="386">
        <v>36.000000000000007</v>
      </c>
      <c r="M769" s="386">
        <v>33</v>
      </c>
      <c r="N769" s="386">
        <v>32</v>
      </c>
      <c r="O769" s="386" t="s">
        <v>78</v>
      </c>
      <c r="P769" s="386">
        <v>35</v>
      </c>
      <c r="Q769" s="386" t="s">
        <v>78</v>
      </c>
      <c r="R769" s="386">
        <v>36.000000000000007</v>
      </c>
      <c r="S769" s="386">
        <v>33</v>
      </c>
      <c r="T769" s="386">
        <v>36.000000000000007</v>
      </c>
      <c r="U769" s="386">
        <v>36.000000000000007</v>
      </c>
      <c r="V769" s="386">
        <v>34</v>
      </c>
      <c r="W769" s="386">
        <v>29</v>
      </c>
      <c r="X769" s="386">
        <v>38</v>
      </c>
      <c r="Y769" s="386">
        <v>32</v>
      </c>
    </row>
    <row r="770" spans="1:25" ht="12.75" customHeight="1" x14ac:dyDescent="0.2">
      <c r="A770" s="386">
        <v>2017</v>
      </c>
      <c r="B770" s="391">
        <v>42769</v>
      </c>
      <c r="C770" s="386">
        <v>33</v>
      </c>
      <c r="D770" s="386">
        <v>34</v>
      </c>
      <c r="E770" s="386">
        <v>36.000000000000007</v>
      </c>
      <c r="F770" s="386">
        <v>34</v>
      </c>
      <c r="G770" s="386">
        <v>29</v>
      </c>
      <c r="H770" s="386">
        <v>33</v>
      </c>
      <c r="I770" s="386">
        <v>34</v>
      </c>
      <c r="J770" s="386" t="s">
        <v>78</v>
      </c>
      <c r="K770" s="386">
        <v>33</v>
      </c>
      <c r="L770" s="386">
        <v>35</v>
      </c>
      <c r="M770" s="386">
        <v>31</v>
      </c>
      <c r="N770" s="386">
        <v>34</v>
      </c>
      <c r="O770" s="386" t="s">
        <v>78</v>
      </c>
      <c r="P770" s="386">
        <v>35</v>
      </c>
      <c r="Q770" s="386" t="s">
        <v>78</v>
      </c>
      <c r="R770" s="386">
        <v>35</v>
      </c>
      <c r="S770" s="386">
        <v>33</v>
      </c>
      <c r="T770" s="386">
        <v>35</v>
      </c>
      <c r="U770" s="386">
        <v>33</v>
      </c>
      <c r="V770" s="386">
        <v>33</v>
      </c>
      <c r="W770" s="386">
        <v>31</v>
      </c>
      <c r="X770" s="386">
        <v>38</v>
      </c>
      <c r="Y770" s="386">
        <v>33</v>
      </c>
    </row>
    <row r="771" spans="1:25" ht="12.75" customHeight="1" x14ac:dyDescent="0.2">
      <c r="A771" s="386">
        <v>2017</v>
      </c>
      <c r="B771" s="391">
        <v>42770</v>
      </c>
      <c r="C771" s="386">
        <v>39</v>
      </c>
      <c r="D771" s="386">
        <v>39</v>
      </c>
      <c r="E771" s="386">
        <v>40</v>
      </c>
      <c r="F771" s="386">
        <v>39</v>
      </c>
      <c r="G771" s="386">
        <v>37.000000000000007</v>
      </c>
      <c r="H771" s="386">
        <v>36.000000000000007</v>
      </c>
      <c r="I771" s="386">
        <v>39</v>
      </c>
      <c r="J771" s="386" t="s">
        <v>78</v>
      </c>
      <c r="K771" s="386">
        <v>38</v>
      </c>
      <c r="L771" s="386">
        <v>35</v>
      </c>
      <c r="M771" s="386">
        <v>35</v>
      </c>
      <c r="N771" s="386">
        <v>39</v>
      </c>
      <c r="O771" s="386" t="s">
        <v>78</v>
      </c>
      <c r="P771" s="386">
        <v>38</v>
      </c>
      <c r="Q771" s="386" t="s">
        <v>78</v>
      </c>
      <c r="R771" s="386">
        <v>37.000000000000007</v>
      </c>
      <c r="S771" s="386">
        <v>36.000000000000007</v>
      </c>
      <c r="T771" s="386">
        <v>40</v>
      </c>
      <c r="U771" s="386">
        <v>39</v>
      </c>
      <c r="V771" s="386">
        <v>37.000000000000007</v>
      </c>
      <c r="W771" s="386">
        <v>33</v>
      </c>
      <c r="X771" s="386">
        <v>41</v>
      </c>
      <c r="Y771" s="386">
        <v>37.000000000000007</v>
      </c>
    </row>
    <row r="772" spans="1:25" ht="12.75" customHeight="1" x14ac:dyDescent="0.2">
      <c r="A772" s="386">
        <v>2017</v>
      </c>
      <c r="B772" s="391">
        <v>42771</v>
      </c>
      <c r="C772" s="386">
        <v>40</v>
      </c>
      <c r="D772" s="386">
        <v>32</v>
      </c>
      <c r="E772" s="386">
        <v>33</v>
      </c>
      <c r="F772" s="386">
        <v>29</v>
      </c>
      <c r="G772" s="386">
        <v>30</v>
      </c>
      <c r="H772" s="386">
        <v>38</v>
      </c>
      <c r="I772" s="386">
        <v>40</v>
      </c>
      <c r="J772" s="386" t="s">
        <v>78</v>
      </c>
      <c r="K772" s="386">
        <v>38</v>
      </c>
      <c r="L772" s="386">
        <v>27</v>
      </c>
      <c r="M772" s="386">
        <v>32</v>
      </c>
      <c r="N772" s="386">
        <v>37.000000000000007</v>
      </c>
      <c r="O772" s="386" t="s">
        <v>78</v>
      </c>
      <c r="P772" s="386">
        <v>29</v>
      </c>
      <c r="Q772" s="386" t="s">
        <v>78</v>
      </c>
      <c r="R772" s="386">
        <v>30</v>
      </c>
      <c r="S772" s="386">
        <v>26.000000000000004</v>
      </c>
      <c r="T772" s="386">
        <v>33</v>
      </c>
      <c r="U772" s="386">
        <v>29</v>
      </c>
      <c r="V772" s="386">
        <v>30</v>
      </c>
      <c r="W772" s="386">
        <v>21</v>
      </c>
      <c r="X772" s="386">
        <v>29</v>
      </c>
      <c r="Y772" s="386">
        <v>27</v>
      </c>
    </row>
    <row r="773" spans="1:25" ht="12.75" customHeight="1" x14ac:dyDescent="0.2">
      <c r="A773" s="386">
        <v>2017</v>
      </c>
      <c r="B773" s="391">
        <v>42772</v>
      </c>
      <c r="C773" s="386">
        <v>41</v>
      </c>
      <c r="D773" s="386">
        <v>34</v>
      </c>
      <c r="E773" s="386">
        <v>39</v>
      </c>
      <c r="F773" s="386">
        <v>34</v>
      </c>
      <c r="G773" s="386">
        <v>33</v>
      </c>
      <c r="H773" s="386">
        <v>39</v>
      </c>
      <c r="I773" s="386">
        <v>40</v>
      </c>
      <c r="J773" s="386" t="s">
        <v>78</v>
      </c>
      <c r="K773" s="386">
        <v>39</v>
      </c>
      <c r="L773" s="386">
        <v>30</v>
      </c>
      <c r="M773" s="386">
        <v>37.000000000000007</v>
      </c>
      <c r="N773" s="386">
        <v>37.000000000000007</v>
      </c>
      <c r="O773" s="386" t="s">
        <v>78</v>
      </c>
      <c r="P773" s="386">
        <v>36.000000000000007</v>
      </c>
      <c r="Q773" s="386" t="s">
        <v>78</v>
      </c>
      <c r="R773" s="386">
        <v>35</v>
      </c>
      <c r="S773" s="386">
        <v>33</v>
      </c>
      <c r="T773" s="386">
        <v>37.000000000000007</v>
      </c>
      <c r="U773" s="386">
        <v>32</v>
      </c>
      <c r="V773" s="386">
        <v>33</v>
      </c>
      <c r="W773" s="386">
        <v>27</v>
      </c>
      <c r="X773" s="386">
        <v>38</v>
      </c>
      <c r="Y773" s="386">
        <v>31</v>
      </c>
    </row>
    <row r="774" spans="1:25" ht="12.75" customHeight="1" x14ac:dyDescent="0.2">
      <c r="A774" s="386">
        <v>2017</v>
      </c>
      <c r="B774" s="391">
        <v>42773</v>
      </c>
      <c r="C774" s="386">
        <v>40</v>
      </c>
      <c r="D774" s="386">
        <v>37.000000000000007</v>
      </c>
      <c r="E774" s="386">
        <v>36.000000000000007</v>
      </c>
      <c r="F774" s="386">
        <v>31</v>
      </c>
      <c r="G774" s="386">
        <v>33</v>
      </c>
      <c r="H774" s="386">
        <v>37.000000000000007</v>
      </c>
      <c r="I774" s="386">
        <v>39</v>
      </c>
      <c r="J774" s="386" t="s">
        <v>78</v>
      </c>
      <c r="K774" s="386">
        <v>40</v>
      </c>
      <c r="L774" s="386">
        <v>22.000000000000004</v>
      </c>
      <c r="M774" s="386">
        <v>34</v>
      </c>
      <c r="N774" s="386">
        <v>37.000000000000007</v>
      </c>
      <c r="O774" s="386">
        <v>34</v>
      </c>
      <c r="P774" s="386">
        <v>10</v>
      </c>
      <c r="Q774" s="386" t="s">
        <v>78</v>
      </c>
      <c r="R774" s="386">
        <v>10</v>
      </c>
      <c r="S774" s="386">
        <v>16</v>
      </c>
      <c r="T774" s="386">
        <v>36.000000000000007</v>
      </c>
      <c r="U774" s="386">
        <v>20</v>
      </c>
      <c r="V774" s="386">
        <v>19</v>
      </c>
      <c r="W774" s="386">
        <v>15.000000000000002</v>
      </c>
      <c r="X774" s="386">
        <v>22.000000000000004</v>
      </c>
      <c r="Y774" s="386">
        <v>18.000000000000004</v>
      </c>
    </row>
    <row r="775" spans="1:25" ht="12.75" customHeight="1" x14ac:dyDescent="0.2">
      <c r="A775" s="386">
        <v>2017</v>
      </c>
      <c r="B775" s="391">
        <v>42774</v>
      </c>
      <c r="C775" s="386">
        <v>40</v>
      </c>
      <c r="D775" s="386">
        <v>35</v>
      </c>
      <c r="E775" s="386">
        <v>37.000000000000007</v>
      </c>
      <c r="F775" s="386">
        <v>36.000000000000007</v>
      </c>
      <c r="G775" s="386">
        <v>30</v>
      </c>
      <c r="H775" s="386">
        <v>35</v>
      </c>
      <c r="I775" s="386">
        <v>37.000000000000007</v>
      </c>
      <c r="J775" s="386" t="s">
        <v>78</v>
      </c>
      <c r="K775" s="386">
        <v>34</v>
      </c>
      <c r="L775" s="386">
        <v>30</v>
      </c>
      <c r="M775" s="386">
        <v>31</v>
      </c>
      <c r="N775" s="386">
        <v>35</v>
      </c>
      <c r="O775" s="386">
        <v>32</v>
      </c>
      <c r="P775" s="386">
        <v>30</v>
      </c>
      <c r="Q775" s="386">
        <v>35</v>
      </c>
      <c r="R775" s="386">
        <v>32</v>
      </c>
      <c r="S775" s="386">
        <v>31</v>
      </c>
      <c r="T775" s="386">
        <v>35</v>
      </c>
      <c r="U775" s="386">
        <v>32</v>
      </c>
      <c r="V775" s="386">
        <v>31</v>
      </c>
      <c r="W775" s="386">
        <v>21</v>
      </c>
      <c r="X775" s="386">
        <v>38</v>
      </c>
      <c r="Y775" s="386">
        <v>29</v>
      </c>
    </row>
    <row r="776" spans="1:25" ht="12.75" customHeight="1" x14ac:dyDescent="0.2">
      <c r="A776" s="386">
        <v>2017</v>
      </c>
      <c r="B776" s="391">
        <v>42775</v>
      </c>
      <c r="C776" s="386">
        <v>38</v>
      </c>
      <c r="D776" s="386">
        <v>38</v>
      </c>
      <c r="E776" s="386">
        <v>40</v>
      </c>
      <c r="F776" s="386">
        <v>39</v>
      </c>
      <c r="G776" s="386">
        <v>34</v>
      </c>
      <c r="H776" s="386">
        <v>37.000000000000007</v>
      </c>
      <c r="I776" s="386">
        <v>37.000000000000007</v>
      </c>
      <c r="J776" s="386" t="s">
        <v>78</v>
      </c>
      <c r="K776" s="386">
        <v>37.000000000000007</v>
      </c>
      <c r="L776" s="386">
        <v>38</v>
      </c>
      <c r="M776" s="386">
        <v>35</v>
      </c>
      <c r="N776" s="386">
        <v>39</v>
      </c>
      <c r="O776" s="386">
        <v>36.000000000000007</v>
      </c>
      <c r="P776" s="386">
        <v>39</v>
      </c>
      <c r="Q776" s="386">
        <v>40</v>
      </c>
      <c r="R776" s="386">
        <v>38</v>
      </c>
      <c r="S776" s="386">
        <v>37.000000000000007</v>
      </c>
      <c r="T776" s="386">
        <v>40</v>
      </c>
      <c r="U776" s="386">
        <v>37.000000000000007</v>
      </c>
      <c r="V776" s="386">
        <v>37.000000000000007</v>
      </c>
      <c r="W776" s="386" t="s">
        <v>78</v>
      </c>
      <c r="X776" s="386">
        <v>41</v>
      </c>
      <c r="Y776" s="386">
        <v>35</v>
      </c>
    </row>
    <row r="777" spans="1:25" ht="12.75" customHeight="1" x14ac:dyDescent="0.2">
      <c r="A777" s="386">
        <v>2017</v>
      </c>
      <c r="B777" s="391">
        <v>42776</v>
      </c>
      <c r="C777" s="386">
        <v>38</v>
      </c>
      <c r="D777" s="386">
        <v>34</v>
      </c>
      <c r="E777" s="386">
        <v>39</v>
      </c>
      <c r="F777" s="386">
        <v>38</v>
      </c>
      <c r="G777" s="386">
        <v>35</v>
      </c>
      <c r="H777" s="386">
        <v>37.000000000000007</v>
      </c>
      <c r="I777" s="386">
        <v>38</v>
      </c>
      <c r="J777" s="386" t="s">
        <v>78</v>
      </c>
      <c r="K777" s="386">
        <v>35</v>
      </c>
      <c r="L777" s="386">
        <v>30</v>
      </c>
      <c r="M777" s="386">
        <v>34</v>
      </c>
      <c r="N777" s="386">
        <v>36.000000000000007</v>
      </c>
      <c r="O777" s="386">
        <v>35</v>
      </c>
      <c r="P777" s="386">
        <v>38</v>
      </c>
      <c r="Q777" s="386">
        <v>36.000000000000007</v>
      </c>
      <c r="R777" s="386">
        <v>35</v>
      </c>
      <c r="S777" s="386">
        <v>35</v>
      </c>
      <c r="T777" s="386">
        <v>39</v>
      </c>
      <c r="U777" s="386">
        <v>35</v>
      </c>
      <c r="V777" s="386">
        <v>36.000000000000007</v>
      </c>
      <c r="W777" s="386" t="s">
        <v>78</v>
      </c>
      <c r="X777" s="386">
        <v>40</v>
      </c>
      <c r="Y777" s="386">
        <v>33</v>
      </c>
    </row>
    <row r="778" spans="1:25" ht="12.75" customHeight="1" x14ac:dyDescent="0.2">
      <c r="A778" s="386">
        <v>2017</v>
      </c>
      <c r="B778" s="391">
        <v>42777</v>
      </c>
      <c r="C778" s="386">
        <v>34</v>
      </c>
      <c r="D778" s="386">
        <v>31</v>
      </c>
      <c r="E778" s="386">
        <v>31</v>
      </c>
      <c r="F778" s="386">
        <v>23</v>
      </c>
      <c r="G778" s="386">
        <v>25</v>
      </c>
      <c r="H778" s="386">
        <v>32</v>
      </c>
      <c r="I778" s="386">
        <v>34</v>
      </c>
      <c r="J778" s="386" t="s">
        <v>78</v>
      </c>
      <c r="K778" s="386">
        <v>34</v>
      </c>
      <c r="L778" s="386">
        <v>13.000000000000002</v>
      </c>
      <c r="M778" s="386">
        <v>31</v>
      </c>
      <c r="N778" s="386">
        <v>35</v>
      </c>
      <c r="O778" s="386">
        <v>24</v>
      </c>
      <c r="P778" s="386">
        <v>26.000000000000004</v>
      </c>
      <c r="Q778" s="386">
        <v>29</v>
      </c>
      <c r="R778" s="386">
        <v>28</v>
      </c>
      <c r="S778" s="386">
        <v>16</v>
      </c>
      <c r="T778" s="386">
        <v>28</v>
      </c>
      <c r="U778" s="386">
        <v>18.000000000000004</v>
      </c>
      <c r="V778" s="386">
        <v>21</v>
      </c>
      <c r="W778" s="386" t="s">
        <v>78</v>
      </c>
      <c r="X778" s="386">
        <v>23</v>
      </c>
      <c r="Y778" s="386">
        <v>12</v>
      </c>
    </row>
    <row r="779" spans="1:25" ht="12.75" customHeight="1" x14ac:dyDescent="0.2">
      <c r="A779" s="386">
        <v>2017</v>
      </c>
      <c r="B779" s="391">
        <v>42778</v>
      </c>
      <c r="C779" s="386">
        <v>38</v>
      </c>
      <c r="D779" s="386">
        <v>37.000000000000007</v>
      </c>
      <c r="E779" s="386">
        <v>37.000000000000007</v>
      </c>
      <c r="F779" s="386">
        <v>37.000000000000007</v>
      </c>
      <c r="G779" s="386">
        <v>32</v>
      </c>
      <c r="H779" s="386">
        <v>37.000000000000007</v>
      </c>
      <c r="I779" s="386">
        <v>36.000000000000007</v>
      </c>
      <c r="J779" s="386" t="s">
        <v>78</v>
      </c>
      <c r="K779" s="386">
        <v>29</v>
      </c>
      <c r="L779" s="386">
        <v>33</v>
      </c>
      <c r="M779" s="386">
        <v>29</v>
      </c>
      <c r="N779" s="386">
        <v>34</v>
      </c>
      <c r="O779" s="386">
        <v>32</v>
      </c>
      <c r="P779" s="386">
        <v>32</v>
      </c>
      <c r="Q779" s="386">
        <v>31</v>
      </c>
      <c r="R779" s="386">
        <v>33</v>
      </c>
      <c r="S779" s="386">
        <v>33</v>
      </c>
      <c r="T779" s="386">
        <v>38</v>
      </c>
      <c r="U779" s="386">
        <v>35</v>
      </c>
      <c r="V779" s="386">
        <v>34</v>
      </c>
      <c r="W779" s="386" t="s">
        <v>78</v>
      </c>
      <c r="X779" s="386">
        <v>39</v>
      </c>
      <c r="Y779" s="386">
        <v>32</v>
      </c>
    </row>
    <row r="780" spans="1:25" ht="12.75" customHeight="1" x14ac:dyDescent="0.2">
      <c r="A780" s="386">
        <v>2017</v>
      </c>
      <c r="B780" s="391">
        <v>42779</v>
      </c>
      <c r="C780" s="386">
        <v>39</v>
      </c>
      <c r="D780" s="386">
        <v>39</v>
      </c>
      <c r="E780" s="386">
        <v>40</v>
      </c>
      <c r="F780" s="386">
        <v>39</v>
      </c>
      <c r="G780" s="386">
        <v>34</v>
      </c>
      <c r="H780" s="386">
        <v>39</v>
      </c>
      <c r="I780" s="386">
        <v>40</v>
      </c>
      <c r="J780" s="386" t="s">
        <v>78</v>
      </c>
      <c r="K780" s="386">
        <v>36.000000000000007</v>
      </c>
      <c r="L780" s="386">
        <v>36.000000000000007</v>
      </c>
      <c r="M780" s="386">
        <v>34</v>
      </c>
      <c r="N780" s="386">
        <v>38</v>
      </c>
      <c r="O780" s="386">
        <v>35</v>
      </c>
      <c r="P780" s="386">
        <v>35</v>
      </c>
      <c r="Q780" s="386">
        <v>36.000000000000007</v>
      </c>
      <c r="R780" s="386">
        <v>37.000000000000007</v>
      </c>
      <c r="S780" s="386">
        <v>35</v>
      </c>
      <c r="T780" s="386">
        <v>39</v>
      </c>
      <c r="U780" s="386">
        <v>37.000000000000007</v>
      </c>
      <c r="V780" s="386">
        <v>36.000000000000007</v>
      </c>
      <c r="W780" s="386" t="s">
        <v>78</v>
      </c>
      <c r="X780" s="386">
        <v>41</v>
      </c>
      <c r="Y780" s="386">
        <v>33</v>
      </c>
    </row>
    <row r="781" spans="1:25" ht="12.75" customHeight="1" x14ac:dyDescent="0.2">
      <c r="A781" s="386">
        <v>2017</v>
      </c>
      <c r="B781" s="391">
        <v>42780</v>
      </c>
      <c r="C781" s="386">
        <v>32</v>
      </c>
      <c r="D781" s="386">
        <v>36.000000000000007</v>
      </c>
      <c r="E781" s="386">
        <v>36.000000000000007</v>
      </c>
      <c r="F781" s="386">
        <v>31</v>
      </c>
      <c r="G781" s="386">
        <v>32</v>
      </c>
      <c r="H781" s="386">
        <v>31</v>
      </c>
      <c r="I781" s="386">
        <v>36.000000000000007</v>
      </c>
      <c r="J781" s="386" t="s">
        <v>78</v>
      </c>
      <c r="K781" s="386">
        <v>37.000000000000007</v>
      </c>
      <c r="L781" s="386">
        <v>28</v>
      </c>
      <c r="M781" s="386">
        <v>34</v>
      </c>
      <c r="N781" s="386">
        <v>36.000000000000007</v>
      </c>
      <c r="O781" s="386">
        <v>34</v>
      </c>
      <c r="P781" s="386">
        <v>29</v>
      </c>
      <c r="Q781" s="386">
        <v>33</v>
      </c>
      <c r="R781" s="386">
        <v>30</v>
      </c>
      <c r="S781" s="386">
        <v>28</v>
      </c>
      <c r="T781" s="386">
        <v>35</v>
      </c>
      <c r="U781" s="386">
        <v>33</v>
      </c>
      <c r="V781" s="386">
        <v>28</v>
      </c>
      <c r="W781" s="386" t="s">
        <v>78</v>
      </c>
      <c r="X781" s="386">
        <v>31</v>
      </c>
      <c r="Y781" s="386">
        <v>29</v>
      </c>
    </row>
    <row r="782" spans="1:25" ht="12.75" customHeight="1" x14ac:dyDescent="0.2">
      <c r="A782" s="386">
        <v>2017</v>
      </c>
      <c r="B782" s="391">
        <v>42781</v>
      </c>
      <c r="C782" s="386">
        <v>39</v>
      </c>
      <c r="D782" s="386">
        <v>37.000000000000007</v>
      </c>
      <c r="E782" s="386">
        <v>40</v>
      </c>
      <c r="F782" s="386">
        <v>38</v>
      </c>
      <c r="G782" s="386">
        <v>33</v>
      </c>
      <c r="H782" s="386">
        <v>37.000000000000007</v>
      </c>
      <c r="I782" s="386">
        <v>38</v>
      </c>
      <c r="J782" s="386" t="s">
        <v>78</v>
      </c>
      <c r="K782" s="386">
        <v>39</v>
      </c>
      <c r="L782" s="386">
        <v>34</v>
      </c>
      <c r="M782" s="386">
        <v>35</v>
      </c>
      <c r="N782" s="386">
        <v>38</v>
      </c>
      <c r="O782" s="386">
        <v>36.000000000000007</v>
      </c>
      <c r="P782" s="386">
        <v>38</v>
      </c>
      <c r="Q782" s="386">
        <v>38</v>
      </c>
      <c r="R782" s="386">
        <v>39</v>
      </c>
      <c r="S782" s="386">
        <v>35</v>
      </c>
      <c r="T782" s="386">
        <v>39</v>
      </c>
      <c r="U782" s="386">
        <v>36.000000000000007</v>
      </c>
      <c r="V782" s="386">
        <v>39</v>
      </c>
      <c r="W782" s="386" t="s">
        <v>78</v>
      </c>
      <c r="X782" s="386">
        <v>41</v>
      </c>
      <c r="Y782" s="386">
        <v>34</v>
      </c>
    </row>
    <row r="783" spans="1:25" ht="12.75" customHeight="1" x14ac:dyDescent="0.2">
      <c r="A783" s="386">
        <v>2017</v>
      </c>
      <c r="B783" s="391">
        <v>42782</v>
      </c>
      <c r="C783" s="386">
        <v>35</v>
      </c>
      <c r="D783" s="386">
        <v>34</v>
      </c>
      <c r="E783" s="386">
        <v>35</v>
      </c>
      <c r="F783" s="386">
        <v>34</v>
      </c>
      <c r="G783" s="386">
        <v>29</v>
      </c>
      <c r="H783" s="386">
        <v>35</v>
      </c>
      <c r="I783" s="386">
        <v>35</v>
      </c>
      <c r="J783" s="386" t="s">
        <v>78</v>
      </c>
      <c r="K783" s="386">
        <v>33</v>
      </c>
      <c r="L783" s="386">
        <v>31</v>
      </c>
      <c r="M783" s="386">
        <v>31</v>
      </c>
      <c r="N783" s="386">
        <v>34</v>
      </c>
      <c r="O783" s="386">
        <v>32</v>
      </c>
      <c r="P783" s="386">
        <v>33</v>
      </c>
      <c r="Q783" s="386">
        <v>33</v>
      </c>
      <c r="R783" s="386">
        <v>34</v>
      </c>
      <c r="S783" s="386">
        <v>32</v>
      </c>
      <c r="T783" s="386">
        <v>34</v>
      </c>
      <c r="U783" s="386">
        <v>31</v>
      </c>
      <c r="V783" s="386">
        <v>33</v>
      </c>
      <c r="W783" s="386" t="s">
        <v>78</v>
      </c>
      <c r="X783" s="386">
        <v>36.000000000000007</v>
      </c>
      <c r="Y783" s="386">
        <v>29</v>
      </c>
    </row>
    <row r="784" spans="1:25" ht="12.75" customHeight="1" x14ac:dyDescent="0.2">
      <c r="A784" s="386">
        <v>2017</v>
      </c>
      <c r="B784" s="391">
        <v>42783</v>
      </c>
      <c r="C784" s="386">
        <v>37.000000000000007</v>
      </c>
      <c r="D784" s="386">
        <v>34</v>
      </c>
      <c r="E784" s="386">
        <v>36.000000000000007</v>
      </c>
      <c r="F784" s="386">
        <v>35</v>
      </c>
      <c r="G784" s="386">
        <v>31</v>
      </c>
      <c r="H784" s="386">
        <v>37.000000000000007</v>
      </c>
      <c r="I784" s="386">
        <v>38</v>
      </c>
      <c r="J784" s="386" t="s">
        <v>78</v>
      </c>
      <c r="K784" s="386">
        <v>34</v>
      </c>
      <c r="L784" s="386">
        <v>30</v>
      </c>
      <c r="M784" s="386">
        <v>30</v>
      </c>
      <c r="N784" s="386">
        <v>34</v>
      </c>
      <c r="O784" s="386">
        <v>32</v>
      </c>
      <c r="P784" s="386">
        <v>36.000000000000007</v>
      </c>
      <c r="Q784" s="386">
        <v>36.000000000000007</v>
      </c>
      <c r="R784" s="386">
        <v>37.000000000000007</v>
      </c>
      <c r="S784" s="386">
        <v>33</v>
      </c>
      <c r="T784" s="386">
        <v>36.000000000000007</v>
      </c>
      <c r="U784" s="386">
        <v>33</v>
      </c>
      <c r="V784" s="386">
        <v>34</v>
      </c>
      <c r="W784" s="386">
        <v>29</v>
      </c>
      <c r="X784" s="386">
        <v>38</v>
      </c>
      <c r="Y784" s="386">
        <v>29</v>
      </c>
    </row>
    <row r="785" spans="1:25" ht="12.75" customHeight="1" x14ac:dyDescent="0.2">
      <c r="A785" s="386">
        <v>2017</v>
      </c>
      <c r="B785" s="391">
        <v>42784</v>
      </c>
      <c r="C785" s="386">
        <v>49</v>
      </c>
      <c r="D785" s="386">
        <v>41</v>
      </c>
      <c r="E785" s="386">
        <v>48</v>
      </c>
      <c r="F785" s="386">
        <v>41</v>
      </c>
      <c r="G785" s="386">
        <v>39</v>
      </c>
      <c r="H785" s="386">
        <v>48</v>
      </c>
      <c r="I785" s="386">
        <v>53.000000000000007</v>
      </c>
      <c r="J785" s="386" t="s">
        <v>78</v>
      </c>
      <c r="K785" s="386">
        <v>39</v>
      </c>
      <c r="L785" s="386">
        <v>37.000000000000007</v>
      </c>
      <c r="M785" s="386">
        <v>46</v>
      </c>
      <c r="N785" s="386">
        <v>47</v>
      </c>
      <c r="O785" s="386">
        <v>44.000000000000007</v>
      </c>
      <c r="P785" s="386">
        <v>38</v>
      </c>
      <c r="Q785" s="386">
        <v>52.000000000000007</v>
      </c>
      <c r="R785" s="386">
        <v>45.000000000000007</v>
      </c>
      <c r="S785" s="386">
        <v>39</v>
      </c>
      <c r="T785" s="386">
        <v>46</v>
      </c>
      <c r="U785" s="386">
        <v>39</v>
      </c>
      <c r="V785" s="386">
        <v>48</v>
      </c>
      <c r="W785" s="386">
        <v>31</v>
      </c>
      <c r="X785" s="386">
        <v>41</v>
      </c>
      <c r="Y785" s="386">
        <v>35</v>
      </c>
    </row>
    <row r="786" spans="1:25" ht="12.75" customHeight="1" x14ac:dyDescent="0.2">
      <c r="A786" s="386">
        <v>2017</v>
      </c>
      <c r="B786" s="391">
        <v>42785</v>
      </c>
      <c r="C786" s="386">
        <v>52.000000000000007</v>
      </c>
      <c r="D786" s="386">
        <v>50</v>
      </c>
      <c r="E786" s="386">
        <v>52.000000000000007</v>
      </c>
      <c r="F786" s="386">
        <v>50</v>
      </c>
      <c r="G786" s="386">
        <v>47</v>
      </c>
      <c r="H786" s="386">
        <v>49</v>
      </c>
      <c r="I786" s="386">
        <v>52.000000000000007</v>
      </c>
      <c r="J786" s="386" t="s">
        <v>78</v>
      </c>
      <c r="K786" s="386">
        <v>50</v>
      </c>
      <c r="L786" s="386">
        <v>48</v>
      </c>
      <c r="M786" s="386">
        <v>47</v>
      </c>
      <c r="N786" s="386">
        <v>49</v>
      </c>
      <c r="O786" s="386">
        <v>48</v>
      </c>
      <c r="P786" s="386">
        <v>47</v>
      </c>
      <c r="Q786" s="386">
        <v>51.000000000000007</v>
      </c>
      <c r="R786" s="386">
        <v>48</v>
      </c>
      <c r="S786" s="386">
        <v>46</v>
      </c>
      <c r="T786" s="386">
        <v>51.000000000000007</v>
      </c>
      <c r="U786" s="386">
        <v>49</v>
      </c>
      <c r="V786" s="386">
        <v>48</v>
      </c>
      <c r="W786" s="386">
        <v>42</v>
      </c>
      <c r="X786" s="386">
        <v>53.000000000000007</v>
      </c>
      <c r="Y786" s="386">
        <v>46</v>
      </c>
    </row>
    <row r="787" spans="1:25" ht="12.75" customHeight="1" x14ac:dyDescent="0.2">
      <c r="A787" s="386">
        <v>2017</v>
      </c>
      <c r="B787" s="391">
        <v>42786</v>
      </c>
      <c r="C787" s="386">
        <v>41</v>
      </c>
      <c r="D787" s="386">
        <v>41</v>
      </c>
      <c r="E787" s="386">
        <v>43</v>
      </c>
      <c r="F787" s="386">
        <v>42</v>
      </c>
      <c r="G787" s="386">
        <v>36.000000000000007</v>
      </c>
      <c r="H787" s="386">
        <v>41</v>
      </c>
      <c r="I787" s="386">
        <v>41</v>
      </c>
      <c r="J787" s="386" t="s">
        <v>78</v>
      </c>
      <c r="K787" s="386">
        <v>40</v>
      </c>
      <c r="L787" s="386">
        <v>38</v>
      </c>
      <c r="M787" s="386">
        <v>36.000000000000007</v>
      </c>
      <c r="N787" s="386">
        <v>38</v>
      </c>
      <c r="O787" s="386">
        <v>38</v>
      </c>
      <c r="P787" s="386">
        <v>44.000000000000007</v>
      </c>
      <c r="Q787" s="386">
        <v>45.000000000000007</v>
      </c>
      <c r="R787" s="386">
        <v>47</v>
      </c>
      <c r="S787" s="386">
        <v>40</v>
      </c>
      <c r="T787" s="386">
        <v>41</v>
      </c>
      <c r="U787" s="386">
        <v>39</v>
      </c>
      <c r="V787" s="386">
        <v>41</v>
      </c>
      <c r="W787" s="386">
        <v>35</v>
      </c>
      <c r="X787" s="386">
        <v>45.000000000000007</v>
      </c>
      <c r="Y787" s="386">
        <v>37.000000000000007</v>
      </c>
    </row>
    <row r="788" spans="1:25" ht="12.75" customHeight="1" x14ac:dyDescent="0.2">
      <c r="A788" s="386">
        <v>2017</v>
      </c>
      <c r="B788" s="391">
        <v>42787</v>
      </c>
      <c r="C788" s="386">
        <v>44.000000000000007</v>
      </c>
      <c r="D788" s="386">
        <v>44.000000000000007</v>
      </c>
      <c r="E788" s="386">
        <v>45.000000000000007</v>
      </c>
      <c r="F788" s="386">
        <v>43</v>
      </c>
      <c r="G788" s="386">
        <v>39</v>
      </c>
      <c r="H788" s="386">
        <v>45.000000000000007</v>
      </c>
      <c r="I788" s="386">
        <v>45.000000000000007</v>
      </c>
      <c r="J788" s="386" t="s">
        <v>78</v>
      </c>
      <c r="K788" s="386">
        <v>45.000000000000007</v>
      </c>
      <c r="L788" s="386">
        <v>40</v>
      </c>
      <c r="M788" s="386">
        <v>42</v>
      </c>
      <c r="N788" s="386">
        <v>46</v>
      </c>
      <c r="O788" s="386">
        <v>45.000000000000007</v>
      </c>
      <c r="P788" s="386">
        <v>43</v>
      </c>
      <c r="Q788" s="386">
        <v>48</v>
      </c>
      <c r="R788" s="386">
        <v>44.000000000000007</v>
      </c>
      <c r="S788" s="386">
        <v>43</v>
      </c>
      <c r="T788" s="386">
        <v>44.000000000000007</v>
      </c>
      <c r="U788" s="386">
        <v>43</v>
      </c>
      <c r="V788" s="386">
        <v>38</v>
      </c>
      <c r="W788" s="386">
        <v>34</v>
      </c>
      <c r="X788" s="386">
        <v>47</v>
      </c>
      <c r="Y788" s="386">
        <v>43</v>
      </c>
    </row>
    <row r="789" spans="1:25" ht="12.75" customHeight="1" x14ac:dyDescent="0.2">
      <c r="A789" s="386">
        <v>2017</v>
      </c>
      <c r="B789" s="391">
        <v>42788</v>
      </c>
      <c r="C789" s="386">
        <v>40</v>
      </c>
      <c r="D789" s="386">
        <v>38</v>
      </c>
      <c r="E789" s="386">
        <v>33</v>
      </c>
      <c r="F789" s="386">
        <v>31</v>
      </c>
      <c r="G789" s="386">
        <v>30</v>
      </c>
      <c r="H789" s="386">
        <v>38</v>
      </c>
      <c r="I789" s="386">
        <v>41</v>
      </c>
      <c r="J789" s="386" t="s">
        <v>78</v>
      </c>
      <c r="K789" s="386">
        <v>37.000000000000007</v>
      </c>
      <c r="L789" s="386">
        <v>27</v>
      </c>
      <c r="M789" s="386">
        <v>38</v>
      </c>
      <c r="N789" s="386">
        <v>37.000000000000007</v>
      </c>
      <c r="O789" s="386">
        <v>38</v>
      </c>
      <c r="P789" s="386">
        <v>21</v>
      </c>
      <c r="Q789" s="386">
        <v>36.000000000000007</v>
      </c>
      <c r="R789" s="386">
        <v>21</v>
      </c>
      <c r="S789" s="386">
        <v>25</v>
      </c>
      <c r="T789" s="386">
        <v>40</v>
      </c>
      <c r="U789" s="386">
        <v>28</v>
      </c>
      <c r="V789" s="386">
        <v>25</v>
      </c>
      <c r="W789" s="386">
        <v>19</v>
      </c>
      <c r="X789" s="386">
        <v>27</v>
      </c>
      <c r="Y789" s="386">
        <v>29</v>
      </c>
    </row>
    <row r="790" spans="1:25" ht="12.75" customHeight="1" x14ac:dyDescent="0.2">
      <c r="A790" s="386">
        <v>2017</v>
      </c>
      <c r="B790" s="391">
        <v>42789</v>
      </c>
      <c r="C790" s="386">
        <v>47</v>
      </c>
      <c r="D790" s="386">
        <v>45.000000000000007</v>
      </c>
      <c r="E790" s="386">
        <v>42</v>
      </c>
      <c r="F790" s="386">
        <v>37.000000000000007</v>
      </c>
      <c r="G790" s="386">
        <v>36.000000000000007</v>
      </c>
      <c r="H790" s="386">
        <v>45.000000000000007</v>
      </c>
      <c r="I790" s="386">
        <v>46</v>
      </c>
      <c r="J790" s="386" t="s">
        <v>78</v>
      </c>
      <c r="K790" s="386">
        <v>42</v>
      </c>
      <c r="L790" s="386">
        <v>31</v>
      </c>
      <c r="M790" s="386">
        <v>43</v>
      </c>
      <c r="N790" s="386">
        <v>41</v>
      </c>
      <c r="O790" s="386">
        <v>41</v>
      </c>
      <c r="P790" s="386">
        <v>28</v>
      </c>
      <c r="Q790" s="386">
        <v>44.000000000000007</v>
      </c>
      <c r="R790" s="386">
        <v>38</v>
      </c>
      <c r="S790" s="386">
        <v>36.000000000000007</v>
      </c>
      <c r="T790" s="386">
        <v>45.000000000000007</v>
      </c>
      <c r="U790" s="386">
        <v>31</v>
      </c>
      <c r="V790" s="386">
        <v>33</v>
      </c>
      <c r="W790" s="386">
        <v>23</v>
      </c>
      <c r="X790" s="386">
        <v>39</v>
      </c>
      <c r="Y790" s="386">
        <v>35</v>
      </c>
    </row>
    <row r="791" spans="1:25" ht="12.75" customHeight="1" x14ac:dyDescent="0.2">
      <c r="A791" s="386">
        <v>2017</v>
      </c>
      <c r="B791" s="391">
        <v>42790</v>
      </c>
      <c r="C791" s="386">
        <v>45.000000000000007</v>
      </c>
      <c r="D791" s="386">
        <v>44.000000000000007</v>
      </c>
      <c r="E791" s="386">
        <v>43</v>
      </c>
      <c r="F791" s="386">
        <v>41</v>
      </c>
      <c r="G791" s="386">
        <v>39</v>
      </c>
      <c r="H791" s="386">
        <v>42</v>
      </c>
      <c r="I791" s="386">
        <v>44.000000000000007</v>
      </c>
      <c r="J791" s="386" t="s">
        <v>78</v>
      </c>
      <c r="K791" s="386">
        <v>41</v>
      </c>
      <c r="L791" s="386">
        <v>39</v>
      </c>
      <c r="M791" s="386">
        <v>43</v>
      </c>
      <c r="N791" s="386">
        <v>45.000000000000007</v>
      </c>
      <c r="O791" s="386">
        <v>43</v>
      </c>
      <c r="P791" s="386">
        <v>42</v>
      </c>
      <c r="Q791" s="386">
        <v>46</v>
      </c>
      <c r="R791" s="386">
        <v>45.000000000000007</v>
      </c>
      <c r="S791" s="386">
        <v>43</v>
      </c>
      <c r="T791" s="386">
        <v>45.000000000000007</v>
      </c>
      <c r="U791" s="386">
        <v>40</v>
      </c>
      <c r="V791" s="386">
        <v>40</v>
      </c>
      <c r="W791" s="386">
        <v>33</v>
      </c>
      <c r="X791" s="386">
        <v>47</v>
      </c>
      <c r="Y791" s="386">
        <v>43</v>
      </c>
    </row>
    <row r="792" spans="1:25" ht="12.75" customHeight="1" x14ac:dyDescent="0.2">
      <c r="A792" s="386">
        <v>2017</v>
      </c>
      <c r="B792" s="391">
        <v>42791</v>
      </c>
      <c r="C792" s="386">
        <v>41</v>
      </c>
      <c r="D792" s="386">
        <v>39</v>
      </c>
      <c r="E792" s="386">
        <v>38</v>
      </c>
      <c r="F792" s="386">
        <v>39</v>
      </c>
      <c r="G792" s="386">
        <v>38</v>
      </c>
      <c r="H792" s="386">
        <v>41</v>
      </c>
      <c r="I792" s="386">
        <v>40</v>
      </c>
      <c r="J792" s="386" t="s">
        <v>78</v>
      </c>
      <c r="K792" s="386">
        <v>37.000000000000007</v>
      </c>
      <c r="L792" s="386">
        <v>40</v>
      </c>
      <c r="M792" s="386">
        <v>38</v>
      </c>
      <c r="N792" s="386">
        <v>41</v>
      </c>
      <c r="O792" s="386">
        <v>40</v>
      </c>
      <c r="P792" s="386">
        <v>39</v>
      </c>
      <c r="Q792" s="386">
        <v>42</v>
      </c>
      <c r="R792" s="386">
        <v>41</v>
      </c>
      <c r="S792" s="386">
        <v>39</v>
      </c>
      <c r="T792" s="386">
        <v>38</v>
      </c>
      <c r="U792" s="386">
        <v>40</v>
      </c>
      <c r="V792" s="386">
        <v>39</v>
      </c>
      <c r="W792" s="386">
        <v>34</v>
      </c>
      <c r="X792" s="386">
        <v>46</v>
      </c>
      <c r="Y792" s="386">
        <v>42</v>
      </c>
    </row>
    <row r="793" spans="1:25" ht="12.75" customHeight="1" x14ac:dyDescent="0.2">
      <c r="A793" s="386">
        <v>2017</v>
      </c>
      <c r="B793" s="391">
        <v>42792</v>
      </c>
      <c r="C793" s="386">
        <v>37.000000000000007</v>
      </c>
      <c r="D793" s="386">
        <v>37.000000000000007</v>
      </c>
      <c r="E793" s="386">
        <v>36.000000000000007</v>
      </c>
      <c r="F793" s="386">
        <v>36.000000000000007</v>
      </c>
      <c r="G793" s="386">
        <v>33</v>
      </c>
      <c r="H793" s="386">
        <v>38</v>
      </c>
      <c r="I793" s="386">
        <v>37.000000000000007</v>
      </c>
      <c r="J793" s="386" t="s">
        <v>78</v>
      </c>
      <c r="K793" s="386">
        <v>34</v>
      </c>
      <c r="L793" s="386">
        <v>33</v>
      </c>
      <c r="M793" s="386">
        <v>32</v>
      </c>
      <c r="N793" s="386">
        <v>36.000000000000007</v>
      </c>
      <c r="O793" s="386">
        <v>34</v>
      </c>
      <c r="P793" s="386">
        <v>33</v>
      </c>
      <c r="Q793" s="386">
        <v>36.000000000000007</v>
      </c>
      <c r="R793" s="386">
        <v>34</v>
      </c>
      <c r="S793" s="386">
        <v>33</v>
      </c>
      <c r="T793" s="386">
        <v>36.000000000000007</v>
      </c>
      <c r="U793" s="386">
        <v>35</v>
      </c>
      <c r="V793" s="386">
        <v>34</v>
      </c>
      <c r="W793" s="386">
        <v>31</v>
      </c>
      <c r="X793" s="386">
        <v>38</v>
      </c>
      <c r="Y793" s="386">
        <v>34</v>
      </c>
    </row>
    <row r="794" spans="1:25" ht="12.75" customHeight="1" x14ac:dyDescent="0.2">
      <c r="A794" s="386">
        <v>2017</v>
      </c>
      <c r="B794" s="391">
        <v>42793</v>
      </c>
      <c r="C794" s="386">
        <v>40</v>
      </c>
      <c r="D794" s="386">
        <v>38</v>
      </c>
      <c r="E794" s="386">
        <v>39</v>
      </c>
      <c r="F794" s="386">
        <v>36.000000000000007</v>
      </c>
      <c r="G794" s="386">
        <v>33</v>
      </c>
      <c r="H794" s="386">
        <v>39</v>
      </c>
      <c r="I794" s="386">
        <v>41</v>
      </c>
      <c r="J794" s="386" t="s">
        <v>78</v>
      </c>
      <c r="K794" s="386">
        <v>39</v>
      </c>
      <c r="L794" s="386">
        <v>26.000000000000004</v>
      </c>
      <c r="M794" s="386">
        <v>38</v>
      </c>
      <c r="N794" s="386">
        <v>37.000000000000007</v>
      </c>
      <c r="O794" s="386">
        <v>32</v>
      </c>
      <c r="P794" s="386">
        <v>37.000000000000007</v>
      </c>
      <c r="Q794" s="386">
        <v>44.000000000000007</v>
      </c>
      <c r="R794" s="386">
        <v>38</v>
      </c>
      <c r="S794" s="386">
        <v>37.000000000000007</v>
      </c>
      <c r="T794" s="386">
        <v>39</v>
      </c>
      <c r="U794" s="386">
        <v>32</v>
      </c>
      <c r="V794" s="386">
        <v>34</v>
      </c>
      <c r="W794" s="386">
        <v>28</v>
      </c>
      <c r="X794" s="386">
        <v>40</v>
      </c>
      <c r="Y794" s="386">
        <v>35</v>
      </c>
    </row>
    <row r="795" spans="1:25" ht="12.75" customHeight="1" x14ac:dyDescent="0.2">
      <c r="A795" s="386">
        <v>2017</v>
      </c>
      <c r="B795" s="391">
        <v>42794</v>
      </c>
      <c r="C795" s="386">
        <v>45.000000000000007</v>
      </c>
      <c r="D795" s="386">
        <v>41</v>
      </c>
      <c r="E795" s="386">
        <v>40</v>
      </c>
      <c r="F795" s="386">
        <v>37.000000000000007</v>
      </c>
      <c r="G795" s="386">
        <v>35</v>
      </c>
      <c r="H795" s="386">
        <v>44.000000000000007</v>
      </c>
      <c r="I795" s="386">
        <v>43</v>
      </c>
      <c r="J795" s="386">
        <v>37.000000000000007</v>
      </c>
      <c r="K795" s="386">
        <v>40</v>
      </c>
      <c r="L795" s="386">
        <v>34</v>
      </c>
      <c r="M795" s="386">
        <v>43</v>
      </c>
      <c r="N795" s="386">
        <v>46</v>
      </c>
      <c r="O795" s="386">
        <v>41</v>
      </c>
      <c r="P795" s="386">
        <v>38</v>
      </c>
      <c r="Q795" s="386">
        <v>46</v>
      </c>
      <c r="R795" s="386">
        <v>38</v>
      </c>
      <c r="S795" s="386">
        <v>40</v>
      </c>
      <c r="T795" s="386">
        <v>42</v>
      </c>
      <c r="U795" s="386">
        <v>29</v>
      </c>
      <c r="V795" s="386">
        <v>31</v>
      </c>
      <c r="W795" s="386">
        <v>28</v>
      </c>
      <c r="X795" s="386">
        <v>43</v>
      </c>
      <c r="Y795" s="386">
        <v>34</v>
      </c>
    </row>
    <row r="796" spans="1:25" ht="12.75" customHeight="1" x14ac:dyDescent="0.2">
      <c r="A796" s="386">
        <v>2017</v>
      </c>
      <c r="B796" s="391">
        <v>42795</v>
      </c>
      <c r="C796" s="386">
        <v>37.000000000000007</v>
      </c>
      <c r="D796" s="386">
        <v>39</v>
      </c>
      <c r="E796" s="386">
        <v>39</v>
      </c>
      <c r="F796" s="386">
        <v>39</v>
      </c>
      <c r="G796" s="386">
        <v>37.000000000000007</v>
      </c>
      <c r="H796" s="386">
        <v>36.000000000000007</v>
      </c>
      <c r="I796" s="386">
        <v>37.000000000000007</v>
      </c>
      <c r="J796" s="386">
        <v>39</v>
      </c>
      <c r="K796" s="386">
        <v>35</v>
      </c>
      <c r="L796" s="386">
        <v>33</v>
      </c>
      <c r="M796" s="386">
        <v>35</v>
      </c>
      <c r="N796" s="386">
        <v>38</v>
      </c>
      <c r="O796" s="386">
        <v>34</v>
      </c>
      <c r="P796" s="386">
        <v>34</v>
      </c>
      <c r="Q796" s="386">
        <v>37.000000000000007</v>
      </c>
      <c r="R796" s="386">
        <v>37.000000000000007</v>
      </c>
      <c r="S796" s="386">
        <v>35</v>
      </c>
      <c r="T796" s="386">
        <v>39</v>
      </c>
      <c r="U796" s="386">
        <v>35</v>
      </c>
      <c r="V796" s="386">
        <v>36.000000000000007</v>
      </c>
      <c r="W796" s="386">
        <v>34</v>
      </c>
      <c r="X796" s="386">
        <v>40</v>
      </c>
      <c r="Y796" s="386">
        <v>34</v>
      </c>
    </row>
    <row r="797" spans="1:25" ht="12.75" customHeight="1" x14ac:dyDescent="0.2">
      <c r="A797" s="386">
        <v>2017</v>
      </c>
      <c r="B797" s="391">
        <v>42796</v>
      </c>
      <c r="C797" s="386">
        <v>43</v>
      </c>
      <c r="D797" s="386">
        <v>43</v>
      </c>
      <c r="E797" s="386">
        <v>44.000000000000007</v>
      </c>
      <c r="F797" s="386">
        <v>44.000000000000007</v>
      </c>
      <c r="G797" s="386">
        <v>39</v>
      </c>
      <c r="H797" s="386">
        <v>42</v>
      </c>
      <c r="I797" s="386">
        <v>42</v>
      </c>
      <c r="J797" s="386">
        <v>43</v>
      </c>
      <c r="K797" s="386">
        <v>42</v>
      </c>
      <c r="L797" s="386">
        <v>40</v>
      </c>
      <c r="M797" s="386">
        <v>39</v>
      </c>
      <c r="N797" s="386">
        <v>42</v>
      </c>
      <c r="O797" s="386">
        <v>41</v>
      </c>
      <c r="P797" s="386">
        <v>43</v>
      </c>
      <c r="Q797" s="386">
        <v>45.000000000000007</v>
      </c>
      <c r="R797" s="386">
        <v>44.000000000000007</v>
      </c>
      <c r="S797" s="386">
        <v>42</v>
      </c>
      <c r="T797" s="386">
        <v>44.000000000000007</v>
      </c>
      <c r="U797" s="386">
        <v>40</v>
      </c>
      <c r="V797" s="386">
        <v>43</v>
      </c>
      <c r="W797" s="386">
        <v>36.000000000000007</v>
      </c>
      <c r="X797" s="386">
        <v>47</v>
      </c>
      <c r="Y797" s="386">
        <v>40</v>
      </c>
    </row>
    <row r="798" spans="1:25" ht="12.75" customHeight="1" x14ac:dyDescent="0.2">
      <c r="A798" s="386">
        <v>2017</v>
      </c>
      <c r="B798" s="391">
        <v>42797</v>
      </c>
      <c r="C798" s="386">
        <v>40</v>
      </c>
      <c r="D798" s="386">
        <v>40</v>
      </c>
      <c r="E798" s="386">
        <v>43</v>
      </c>
      <c r="F798" s="386">
        <v>41</v>
      </c>
      <c r="G798" s="386">
        <v>36.000000000000007</v>
      </c>
      <c r="H798" s="386">
        <v>40</v>
      </c>
      <c r="I798" s="386">
        <v>40</v>
      </c>
      <c r="J798" s="386">
        <v>41</v>
      </c>
      <c r="K798" s="386">
        <v>39</v>
      </c>
      <c r="L798" s="386">
        <v>39</v>
      </c>
      <c r="M798" s="386">
        <v>35</v>
      </c>
      <c r="N798" s="386">
        <v>40</v>
      </c>
      <c r="O798" s="386">
        <v>38</v>
      </c>
      <c r="P798" s="386">
        <v>40</v>
      </c>
      <c r="Q798" s="386">
        <v>41</v>
      </c>
      <c r="R798" s="386">
        <v>41</v>
      </c>
      <c r="S798" s="386">
        <v>38</v>
      </c>
      <c r="T798" s="386">
        <v>40</v>
      </c>
      <c r="U798" s="386">
        <v>38</v>
      </c>
      <c r="V798" s="386">
        <v>39</v>
      </c>
      <c r="W798" s="386">
        <v>34</v>
      </c>
      <c r="X798" s="386">
        <v>42</v>
      </c>
      <c r="Y798" s="386">
        <v>37.000000000000007</v>
      </c>
    </row>
    <row r="799" spans="1:25" ht="12.75" customHeight="1" x14ac:dyDescent="0.2">
      <c r="A799" s="386">
        <v>2017</v>
      </c>
      <c r="B799" s="391">
        <v>42798</v>
      </c>
      <c r="C799" s="386">
        <v>42</v>
      </c>
      <c r="D799" s="386">
        <v>42</v>
      </c>
      <c r="E799" s="386">
        <v>45.000000000000007</v>
      </c>
      <c r="F799" s="386">
        <v>42</v>
      </c>
      <c r="G799" s="386">
        <v>38</v>
      </c>
      <c r="H799" s="386">
        <v>42</v>
      </c>
      <c r="I799" s="386">
        <v>43</v>
      </c>
      <c r="J799" s="386">
        <v>43</v>
      </c>
      <c r="K799" s="386">
        <v>40</v>
      </c>
      <c r="L799" s="386">
        <v>42</v>
      </c>
      <c r="M799" s="386">
        <v>37.000000000000007</v>
      </c>
      <c r="N799" s="386">
        <v>41</v>
      </c>
      <c r="O799" s="386">
        <v>39</v>
      </c>
      <c r="P799" s="386">
        <v>40</v>
      </c>
      <c r="Q799" s="386">
        <v>43</v>
      </c>
      <c r="R799" s="386">
        <v>41</v>
      </c>
      <c r="S799" s="386">
        <v>39</v>
      </c>
      <c r="T799" s="386">
        <v>42</v>
      </c>
      <c r="U799" s="386">
        <v>40</v>
      </c>
      <c r="V799" s="386">
        <v>41</v>
      </c>
      <c r="W799" s="386">
        <v>37.000000000000007</v>
      </c>
      <c r="X799" s="386">
        <v>45.000000000000007</v>
      </c>
      <c r="Y799" s="386">
        <v>40</v>
      </c>
    </row>
    <row r="800" spans="1:25" ht="12.75" customHeight="1" x14ac:dyDescent="0.2">
      <c r="A800" s="386">
        <v>2017</v>
      </c>
      <c r="B800" s="391">
        <v>42799</v>
      </c>
      <c r="C800" s="386">
        <v>41</v>
      </c>
      <c r="D800" s="386">
        <v>41</v>
      </c>
      <c r="E800" s="386">
        <v>45.000000000000007</v>
      </c>
      <c r="F800" s="386">
        <v>42</v>
      </c>
      <c r="G800" s="386">
        <v>39</v>
      </c>
      <c r="H800" s="386">
        <v>41</v>
      </c>
      <c r="I800" s="386">
        <v>40</v>
      </c>
      <c r="J800" s="386">
        <v>41</v>
      </c>
      <c r="K800" s="386">
        <v>40</v>
      </c>
      <c r="L800" s="386">
        <v>41</v>
      </c>
      <c r="M800" s="386">
        <v>35</v>
      </c>
      <c r="N800" s="386">
        <v>39</v>
      </c>
      <c r="O800" s="386">
        <v>37.000000000000007</v>
      </c>
      <c r="P800" s="386">
        <v>41</v>
      </c>
      <c r="Q800" s="386">
        <v>43</v>
      </c>
      <c r="R800" s="386">
        <v>41</v>
      </c>
      <c r="S800" s="386">
        <v>39</v>
      </c>
      <c r="T800" s="386">
        <v>41</v>
      </c>
      <c r="U800" s="386">
        <v>39</v>
      </c>
      <c r="V800" s="386">
        <v>40</v>
      </c>
      <c r="W800" s="386">
        <v>36.000000000000007</v>
      </c>
      <c r="X800" s="386">
        <v>44.000000000000007</v>
      </c>
      <c r="Y800" s="386">
        <v>39</v>
      </c>
    </row>
    <row r="801" spans="1:25" ht="12.75" customHeight="1" x14ac:dyDescent="0.2">
      <c r="A801" s="386">
        <v>2017</v>
      </c>
      <c r="B801" s="391">
        <v>42800</v>
      </c>
      <c r="C801" s="386">
        <v>44.000000000000007</v>
      </c>
      <c r="D801" s="386">
        <v>45.000000000000007</v>
      </c>
      <c r="E801" s="386">
        <v>44.000000000000007</v>
      </c>
      <c r="F801" s="386">
        <v>41</v>
      </c>
      <c r="G801" s="386">
        <v>41</v>
      </c>
      <c r="H801" s="386">
        <v>46</v>
      </c>
      <c r="I801" s="386">
        <v>47</v>
      </c>
      <c r="J801" s="386">
        <v>45.000000000000007</v>
      </c>
      <c r="K801" s="386">
        <v>44.000000000000007</v>
      </c>
      <c r="L801" s="386">
        <v>39</v>
      </c>
      <c r="M801" s="386">
        <v>43</v>
      </c>
      <c r="N801" s="386">
        <v>45.000000000000007</v>
      </c>
      <c r="O801" s="386">
        <v>43</v>
      </c>
      <c r="P801" s="386">
        <v>36.000000000000007</v>
      </c>
      <c r="Q801" s="386">
        <v>45.000000000000007</v>
      </c>
      <c r="R801" s="386">
        <v>40</v>
      </c>
      <c r="S801" s="386">
        <v>38</v>
      </c>
      <c r="T801" s="386">
        <v>39</v>
      </c>
      <c r="U801" s="386">
        <v>40</v>
      </c>
      <c r="V801" s="386">
        <v>35</v>
      </c>
      <c r="W801" s="386">
        <v>33</v>
      </c>
      <c r="X801" s="386">
        <v>43</v>
      </c>
      <c r="Y801" s="386">
        <v>40</v>
      </c>
    </row>
    <row r="802" spans="1:25" ht="12.75" customHeight="1" x14ac:dyDescent="0.2">
      <c r="A802" s="386">
        <v>2017</v>
      </c>
      <c r="B802" s="391">
        <v>42801</v>
      </c>
      <c r="C802" s="386">
        <v>52.000000000000007</v>
      </c>
      <c r="D802" s="386">
        <v>51.000000000000007</v>
      </c>
      <c r="E802" s="386">
        <v>53.000000000000007</v>
      </c>
      <c r="F802" s="386">
        <v>47</v>
      </c>
      <c r="G802" s="386">
        <v>47</v>
      </c>
      <c r="H802" s="386">
        <v>51.000000000000007</v>
      </c>
      <c r="I802" s="386">
        <v>52.000000000000007</v>
      </c>
      <c r="J802" s="386">
        <v>51.000000000000007</v>
      </c>
      <c r="K802" s="386">
        <v>48</v>
      </c>
      <c r="L802" s="386">
        <v>38</v>
      </c>
      <c r="M802" s="386">
        <v>48</v>
      </c>
      <c r="N802" s="386">
        <v>49</v>
      </c>
      <c r="O802" s="386">
        <v>48</v>
      </c>
      <c r="P802" s="386">
        <v>39</v>
      </c>
      <c r="Q802" s="386">
        <v>50</v>
      </c>
      <c r="R802" s="386">
        <v>41</v>
      </c>
      <c r="S802" s="386">
        <v>44.000000000000007</v>
      </c>
      <c r="T802" s="386">
        <v>48</v>
      </c>
      <c r="U802" s="386">
        <v>40</v>
      </c>
      <c r="V802" s="386">
        <v>44.000000000000007</v>
      </c>
      <c r="W802" s="386">
        <v>35</v>
      </c>
      <c r="X802" s="386">
        <v>47</v>
      </c>
      <c r="Y802" s="386">
        <v>42</v>
      </c>
    </row>
    <row r="803" spans="1:25" ht="12.75" customHeight="1" x14ac:dyDescent="0.2">
      <c r="A803" s="386">
        <v>2017</v>
      </c>
      <c r="B803" s="391">
        <v>42802</v>
      </c>
      <c r="C803" s="386">
        <v>47</v>
      </c>
      <c r="D803" s="386">
        <v>48</v>
      </c>
      <c r="E803" s="386">
        <v>52.000000000000007</v>
      </c>
      <c r="F803" s="386">
        <v>49</v>
      </c>
      <c r="G803" s="386">
        <v>45.000000000000007</v>
      </c>
      <c r="H803" s="386">
        <v>46</v>
      </c>
      <c r="I803" s="386">
        <v>47</v>
      </c>
      <c r="J803" s="386">
        <v>49</v>
      </c>
      <c r="K803" s="386">
        <v>45.000000000000007</v>
      </c>
      <c r="L803" s="386">
        <v>42</v>
      </c>
      <c r="M803" s="386">
        <v>44.000000000000007</v>
      </c>
      <c r="N803" s="386">
        <v>45.000000000000007</v>
      </c>
      <c r="O803" s="386">
        <v>46</v>
      </c>
      <c r="P803" s="386">
        <v>47</v>
      </c>
      <c r="Q803" s="386">
        <v>49</v>
      </c>
      <c r="R803" s="386">
        <v>48</v>
      </c>
      <c r="S803" s="386">
        <v>46</v>
      </c>
      <c r="T803" s="386">
        <v>49</v>
      </c>
      <c r="U803" s="386">
        <v>43</v>
      </c>
      <c r="V803" s="386">
        <v>47</v>
      </c>
      <c r="W803" s="386">
        <v>40</v>
      </c>
      <c r="X803" s="386">
        <v>51.000000000000007</v>
      </c>
      <c r="Y803" s="386">
        <v>43</v>
      </c>
    </row>
    <row r="804" spans="1:25" ht="12.75" customHeight="1" x14ac:dyDescent="0.2">
      <c r="A804" s="386">
        <v>2017</v>
      </c>
      <c r="B804" s="391">
        <v>42803</v>
      </c>
      <c r="C804" s="386">
        <v>54</v>
      </c>
      <c r="D804" s="386">
        <v>54</v>
      </c>
      <c r="E804" s="386">
        <v>58</v>
      </c>
      <c r="F804" s="386">
        <v>55</v>
      </c>
      <c r="G804" s="386">
        <v>51.000000000000007</v>
      </c>
      <c r="H804" s="386">
        <v>53.000000000000007</v>
      </c>
      <c r="I804" s="386">
        <v>54</v>
      </c>
      <c r="J804" s="386">
        <v>54</v>
      </c>
      <c r="K804" s="386">
        <v>52.000000000000007</v>
      </c>
      <c r="L804" s="386">
        <v>45.000000000000007</v>
      </c>
      <c r="M804" s="386">
        <v>49</v>
      </c>
      <c r="N804" s="386">
        <v>49</v>
      </c>
      <c r="O804" s="386">
        <v>51.000000000000007</v>
      </c>
      <c r="P804" s="386">
        <v>51.000000000000007</v>
      </c>
      <c r="Q804" s="386">
        <v>54</v>
      </c>
      <c r="R804" s="386">
        <v>53.000000000000007</v>
      </c>
      <c r="S804" s="386">
        <v>53.000000000000007</v>
      </c>
      <c r="T804" s="386">
        <v>53.000000000000007</v>
      </c>
      <c r="U804" s="386">
        <v>50</v>
      </c>
      <c r="V804" s="386">
        <v>51.000000000000007</v>
      </c>
      <c r="W804" s="386">
        <v>45.000000000000007</v>
      </c>
      <c r="X804" s="386">
        <v>56</v>
      </c>
      <c r="Y804" s="386">
        <v>42</v>
      </c>
    </row>
    <row r="805" spans="1:25" ht="12.75" customHeight="1" x14ac:dyDescent="0.2">
      <c r="A805" s="386">
        <v>2017</v>
      </c>
      <c r="B805" s="391">
        <v>42804</v>
      </c>
      <c r="C805" s="386">
        <v>41</v>
      </c>
      <c r="D805" s="386">
        <v>42</v>
      </c>
      <c r="E805" s="386">
        <v>45.000000000000007</v>
      </c>
      <c r="F805" s="386">
        <v>43</v>
      </c>
      <c r="G805" s="386">
        <v>38</v>
      </c>
      <c r="H805" s="386">
        <v>41</v>
      </c>
      <c r="I805" s="386">
        <v>41</v>
      </c>
      <c r="J805" s="386">
        <v>43</v>
      </c>
      <c r="K805" s="386">
        <v>38</v>
      </c>
      <c r="L805" s="386">
        <v>40</v>
      </c>
      <c r="M805" s="386">
        <v>36.000000000000007</v>
      </c>
      <c r="N805" s="386">
        <v>38</v>
      </c>
      <c r="O805" s="386">
        <v>39</v>
      </c>
      <c r="P805" s="386">
        <v>39</v>
      </c>
      <c r="Q805" s="386">
        <v>42</v>
      </c>
      <c r="R805" s="386">
        <v>40</v>
      </c>
      <c r="S805" s="386">
        <v>39</v>
      </c>
      <c r="T805" s="386">
        <v>42</v>
      </c>
      <c r="U805" s="386">
        <v>39</v>
      </c>
      <c r="V805" s="386">
        <v>41</v>
      </c>
      <c r="W805" s="386">
        <v>36.000000000000007</v>
      </c>
      <c r="X805" s="386">
        <v>44.000000000000007</v>
      </c>
      <c r="Y805" s="386">
        <v>37.000000000000007</v>
      </c>
    </row>
    <row r="806" spans="1:25" ht="12.75" customHeight="1" x14ac:dyDescent="0.2">
      <c r="A806" s="386">
        <v>2017</v>
      </c>
      <c r="B806" s="391">
        <v>42805</v>
      </c>
      <c r="C806" s="386">
        <v>42</v>
      </c>
      <c r="D806" s="386">
        <v>43</v>
      </c>
      <c r="E806" s="386">
        <v>45.000000000000007</v>
      </c>
      <c r="F806" s="386">
        <v>43</v>
      </c>
      <c r="G806" s="386">
        <v>40</v>
      </c>
      <c r="H806" s="386">
        <v>41</v>
      </c>
      <c r="I806" s="386">
        <v>41</v>
      </c>
      <c r="J806" s="386">
        <v>43</v>
      </c>
      <c r="K806" s="386">
        <v>41</v>
      </c>
      <c r="L806" s="386">
        <v>40</v>
      </c>
      <c r="M806" s="386">
        <v>38</v>
      </c>
      <c r="N806" s="386">
        <v>39</v>
      </c>
      <c r="O806" s="386">
        <v>40</v>
      </c>
      <c r="P806" s="386">
        <v>42</v>
      </c>
      <c r="Q806" s="386">
        <v>43</v>
      </c>
      <c r="R806" s="386">
        <v>42</v>
      </c>
      <c r="S806" s="386">
        <v>41</v>
      </c>
      <c r="T806" s="386">
        <v>42</v>
      </c>
      <c r="U806" s="386">
        <v>41</v>
      </c>
      <c r="V806" s="386">
        <v>41</v>
      </c>
      <c r="W806" s="386">
        <v>37.000000000000007</v>
      </c>
      <c r="X806" s="386">
        <v>45.000000000000007</v>
      </c>
      <c r="Y806" s="386">
        <v>40</v>
      </c>
    </row>
    <row r="807" spans="1:25" ht="12.75" customHeight="1" x14ac:dyDescent="0.2">
      <c r="A807" s="386">
        <v>2017</v>
      </c>
      <c r="B807" s="391">
        <v>42806</v>
      </c>
      <c r="C807" s="386">
        <v>42</v>
      </c>
      <c r="D807" s="386">
        <v>41</v>
      </c>
      <c r="E807" s="386">
        <v>42</v>
      </c>
      <c r="F807" s="386">
        <v>40</v>
      </c>
      <c r="G807" s="386">
        <v>37.000000000000007</v>
      </c>
      <c r="H807" s="386">
        <v>41</v>
      </c>
      <c r="I807" s="386">
        <v>42</v>
      </c>
      <c r="J807" s="386">
        <v>41</v>
      </c>
      <c r="K807" s="386">
        <v>38</v>
      </c>
      <c r="L807" s="386">
        <v>39</v>
      </c>
      <c r="M807" s="386">
        <v>35</v>
      </c>
      <c r="N807" s="386">
        <v>36.000000000000007</v>
      </c>
      <c r="O807" s="386">
        <v>38</v>
      </c>
      <c r="P807" s="386">
        <v>40</v>
      </c>
      <c r="Q807" s="386">
        <v>41</v>
      </c>
      <c r="R807" s="386">
        <v>41</v>
      </c>
      <c r="S807" s="386">
        <v>39</v>
      </c>
      <c r="T807" s="386">
        <v>39</v>
      </c>
      <c r="U807" s="386">
        <v>38</v>
      </c>
      <c r="V807" s="386">
        <v>36.000000000000007</v>
      </c>
      <c r="W807" s="386">
        <v>35</v>
      </c>
      <c r="X807" s="386">
        <v>43</v>
      </c>
      <c r="Y807" s="386">
        <v>37.000000000000007</v>
      </c>
    </row>
    <row r="808" spans="1:25" ht="12.75" customHeight="1" x14ac:dyDescent="0.2">
      <c r="A808" s="386">
        <v>2017</v>
      </c>
      <c r="B808" s="391">
        <v>42807</v>
      </c>
      <c r="C808" s="386">
        <v>44.000000000000007</v>
      </c>
      <c r="D808" s="386">
        <v>43</v>
      </c>
      <c r="E808" s="386">
        <v>39</v>
      </c>
      <c r="F808" s="386">
        <v>39</v>
      </c>
      <c r="G808" s="386">
        <v>37.000000000000007</v>
      </c>
      <c r="H808" s="386">
        <v>43</v>
      </c>
      <c r="I808" s="386">
        <v>46</v>
      </c>
      <c r="J808" s="386">
        <v>42</v>
      </c>
      <c r="K808" s="386">
        <v>43</v>
      </c>
      <c r="L808" s="386">
        <v>37.000000000000007</v>
      </c>
      <c r="M808" s="386">
        <v>38</v>
      </c>
      <c r="N808" s="386">
        <v>38</v>
      </c>
      <c r="O808" s="386">
        <v>38</v>
      </c>
      <c r="P808" s="386">
        <v>37.000000000000007</v>
      </c>
      <c r="Q808" s="386">
        <v>43</v>
      </c>
      <c r="R808" s="386">
        <v>38</v>
      </c>
      <c r="S808" s="386">
        <v>38</v>
      </c>
      <c r="T808" s="386">
        <v>37.000000000000007</v>
      </c>
      <c r="U808" s="386">
        <v>37.000000000000007</v>
      </c>
      <c r="V808" s="386">
        <v>33</v>
      </c>
      <c r="W808" s="386">
        <v>33</v>
      </c>
      <c r="X808" s="386">
        <v>42</v>
      </c>
      <c r="Y808" s="386">
        <v>38</v>
      </c>
    </row>
    <row r="809" spans="1:25" ht="12.75" customHeight="1" x14ac:dyDescent="0.2">
      <c r="A809" s="386">
        <v>2017</v>
      </c>
      <c r="B809" s="391">
        <v>42808</v>
      </c>
      <c r="C809" s="386">
        <v>38</v>
      </c>
      <c r="D809" s="386">
        <v>40</v>
      </c>
      <c r="E809" s="386">
        <v>41</v>
      </c>
      <c r="F809" s="386">
        <v>40</v>
      </c>
      <c r="G809" s="386">
        <v>35</v>
      </c>
      <c r="H809" s="386">
        <v>38</v>
      </c>
      <c r="I809" s="386">
        <v>38</v>
      </c>
      <c r="J809" s="386">
        <v>41</v>
      </c>
      <c r="K809" s="386">
        <v>36.000000000000007</v>
      </c>
      <c r="L809" s="386">
        <v>37.000000000000007</v>
      </c>
      <c r="M809" s="386">
        <v>34</v>
      </c>
      <c r="N809" s="386">
        <v>34</v>
      </c>
      <c r="O809" s="386">
        <v>36.000000000000007</v>
      </c>
      <c r="P809" s="386">
        <v>38</v>
      </c>
      <c r="Q809" s="386">
        <v>39</v>
      </c>
      <c r="R809" s="386">
        <v>38</v>
      </c>
      <c r="S809" s="386">
        <v>38</v>
      </c>
      <c r="T809" s="386">
        <v>40</v>
      </c>
      <c r="U809" s="386">
        <v>37.000000000000007</v>
      </c>
      <c r="V809" s="386">
        <v>38</v>
      </c>
      <c r="W809" s="386">
        <v>35</v>
      </c>
      <c r="X809" s="386">
        <v>42</v>
      </c>
      <c r="Y809" s="386">
        <v>35</v>
      </c>
    </row>
    <row r="810" spans="1:25" ht="12.75" customHeight="1" x14ac:dyDescent="0.2">
      <c r="A810" s="386">
        <v>2017</v>
      </c>
      <c r="B810" s="391">
        <v>42809</v>
      </c>
      <c r="C810" s="386">
        <v>42</v>
      </c>
      <c r="D810" s="386">
        <v>44.000000000000007</v>
      </c>
      <c r="E810" s="386">
        <v>47</v>
      </c>
      <c r="F810" s="386">
        <v>45.000000000000007</v>
      </c>
      <c r="G810" s="386">
        <v>41</v>
      </c>
      <c r="H810" s="386">
        <v>41</v>
      </c>
      <c r="I810" s="386">
        <v>41</v>
      </c>
      <c r="J810" s="386">
        <v>46</v>
      </c>
      <c r="K810" s="386">
        <v>42</v>
      </c>
      <c r="L810" s="386">
        <v>38</v>
      </c>
      <c r="M810" s="386">
        <v>40</v>
      </c>
      <c r="N810" s="386">
        <v>41</v>
      </c>
      <c r="O810" s="386">
        <v>42</v>
      </c>
      <c r="P810" s="386">
        <v>43</v>
      </c>
      <c r="Q810" s="386">
        <v>44.000000000000007</v>
      </c>
      <c r="R810" s="386">
        <v>44.000000000000007</v>
      </c>
      <c r="S810" s="386">
        <v>42</v>
      </c>
      <c r="T810" s="386">
        <v>44.000000000000007</v>
      </c>
      <c r="U810" s="386">
        <v>42</v>
      </c>
      <c r="V810" s="386">
        <v>43</v>
      </c>
      <c r="W810" s="386">
        <v>37.000000000000007</v>
      </c>
      <c r="X810" s="386">
        <v>47</v>
      </c>
      <c r="Y810" s="386">
        <v>39</v>
      </c>
    </row>
    <row r="811" spans="1:25" ht="12.75" customHeight="1" x14ac:dyDescent="0.2">
      <c r="A811" s="386">
        <v>2017</v>
      </c>
      <c r="B811" s="391">
        <v>42810</v>
      </c>
      <c r="C811" s="386">
        <v>46</v>
      </c>
      <c r="D811" s="386">
        <v>47</v>
      </c>
      <c r="E811" s="386">
        <v>50</v>
      </c>
      <c r="F811" s="386">
        <v>49</v>
      </c>
      <c r="G811" s="386">
        <v>44.000000000000007</v>
      </c>
      <c r="H811" s="386">
        <v>46</v>
      </c>
      <c r="I811" s="386">
        <v>46</v>
      </c>
      <c r="J811" s="386">
        <v>49</v>
      </c>
      <c r="K811" s="386">
        <v>46</v>
      </c>
      <c r="L811" s="386">
        <v>38</v>
      </c>
      <c r="M811" s="386">
        <v>44.000000000000007</v>
      </c>
      <c r="N811" s="386">
        <v>44.000000000000007</v>
      </c>
      <c r="O811" s="386">
        <v>46</v>
      </c>
      <c r="P811" s="386">
        <v>48</v>
      </c>
      <c r="Q811" s="386">
        <v>49</v>
      </c>
      <c r="R811" s="386">
        <v>48</v>
      </c>
      <c r="S811" s="386">
        <v>47</v>
      </c>
      <c r="T811" s="386">
        <v>48</v>
      </c>
      <c r="U811" s="386">
        <v>45.000000000000007</v>
      </c>
      <c r="V811" s="386">
        <v>47</v>
      </c>
      <c r="W811" s="386">
        <v>42</v>
      </c>
      <c r="X811" s="386">
        <v>52.000000000000007</v>
      </c>
      <c r="Y811" s="386">
        <v>43</v>
      </c>
    </row>
    <row r="812" spans="1:25" ht="12.75" customHeight="1" x14ac:dyDescent="0.2">
      <c r="A812" s="386">
        <v>2017</v>
      </c>
      <c r="B812" s="391">
        <v>42811</v>
      </c>
      <c r="C812" s="386">
        <v>47</v>
      </c>
      <c r="D812" s="386">
        <v>52.000000000000007</v>
      </c>
      <c r="E812" s="386">
        <v>57</v>
      </c>
      <c r="F812" s="386">
        <v>55</v>
      </c>
      <c r="G812" s="386">
        <v>48</v>
      </c>
      <c r="H812" s="386">
        <v>48</v>
      </c>
      <c r="I812" s="386">
        <v>47</v>
      </c>
      <c r="J812" s="386">
        <v>56</v>
      </c>
      <c r="K812" s="386">
        <v>48</v>
      </c>
      <c r="L812" s="386">
        <v>40</v>
      </c>
      <c r="M812" s="386">
        <v>44.000000000000007</v>
      </c>
      <c r="N812" s="386">
        <v>45.000000000000007</v>
      </c>
      <c r="O812" s="386">
        <v>48</v>
      </c>
      <c r="P812" s="386">
        <v>51.000000000000007</v>
      </c>
      <c r="Q812" s="386">
        <v>49</v>
      </c>
      <c r="R812" s="386">
        <v>53.000000000000007</v>
      </c>
      <c r="S812" s="386">
        <v>49</v>
      </c>
      <c r="T812" s="386">
        <v>54</v>
      </c>
      <c r="U812" s="386">
        <v>47</v>
      </c>
      <c r="V812" s="386">
        <v>50</v>
      </c>
      <c r="W812" s="386">
        <v>41</v>
      </c>
      <c r="X812" s="386">
        <v>51.000000000000007</v>
      </c>
      <c r="Y812" s="386">
        <v>43</v>
      </c>
    </row>
    <row r="813" spans="1:25" ht="12.75" customHeight="1" x14ac:dyDescent="0.2">
      <c r="A813" s="386">
        <v>2017</v>
      </c>
      <c r="B813" s="391">
        <v>42812</v>
      </c>
      <c r="C813" s="386">
        <v>50</v>
      </c>
      <c r="D813" s="386">
        <v>46</v>
      </c>
      <c r="E813" s="386">
        <v>42</v>
      </c>
      <c r="F813" s="386">
        <v>39</v>
      </c>
      <c r="G813" s="386">
        <v>37.000000000000007</v>
      </c>
      <c r="H813" s="386">
        <v>50</v>
      </c>
      <c r="I813" s="386">
        <v>50</v>
      </c>
      <c r="J813" s="386">
        <v>43</v>
      </c>
      <c r="K813" s="386">
        <v>49</v>
      </c>
      <c r="L813" s="386">
        <v>40</v>
      </c>
      <c r="M813" s="386">
        <v>44.000000000000007</v>
      </c>
      <c r="N813" s="386">
        <v>45.000000000000007</v>
      </c>
      <c r="O813" s="386">
        <v>41</v>
      </c>
      <c r="P813" s="386">
        <v>39</v>
      </c>
      <c r="Q813" s="386">
        <v>50</v>
      </c>
      <c r="R813" s="386">
        <v>41</v>
      </c>
      <c r="S813" s="386">
        <v>40</v>
      </c>
      <c r="T813" s="386">
        <v>40</v>
      </c>
      <c r="U813" s="386">
        <v>35</v>
      </c>
      <c r="V813" s="386">
        <v>41</v>
      </c>
      <c r="W813" s="386">
        <v>36.000000000000007</v>
      </c>
      <c r="X813" s="386">
        <v>45.000000000000007</v>
      </c>
      <c r="Y813" s="386">
        <v>37.000000000000007</v>
      </c>
    </row>
    <row r="814" spans="1:25" ht="12.75" customHeight="1" x14ac:dyDescent="0.2">
      <c r="A814" s="386">
        <v>2017</v>
      </c>
      <c r="B814" s="391">
        <v>42813</v>
      </c>
      <c r="C814" s="386">
        <v>55</v>
      </c>
      <c r="D814" s="386">
        <v>57</v>
      </c>
      <c r="E814" s="386">
        <v>59.000000000000007</v>
      </c>
      <c r="F814" s="386">
        <v>59.000000000000007</v>
      </c>
      <c r="G814" s="386">
        <v>54</v>
      </c>
      <c r="H814" s="386">
        <v>54</v>
      </c>
      <c r="I814" s="386">
        <v>52.000000000000007</v>
      </c>
      <c r="J814" s="386">
        <v>59.000000000000007</v>
      </c>
      <c r="K814" s="386">
        <v>45.000000000000007</v>
      </c>
      <c r="L814" s="386">
        <v>56</v>
      </c>
      <c r="M814" s="386">
        <v>48</v>
      </c>
      <c r="N814" s="386">
        <v>48</v>
      </c>
      <c r="O814" s="386">
        <v>53.000000000000007</v>
      </c>
      <c r="P814" s="386">
        <v>52.000000000000007</v>
      </c>
      <c r="Q814" s="386">
        <v>52.000000000000007</v>
      </c>
      <c r="R814" s="386">
        <v>53.000000000000007</v>
      </c>
      <c r="S814" s="386">
        <v>52.000000000000007</v>
      </c>
      <c r="T814" s="386">
        <v>58</v>
      </c>
      <c r="U814" s="386">
        <v>55</v>
      </c>
      <c r="V814" s="386">
        <v>56</v>
      </c>
      <c r="W814" s="386">
        <v>50</v>
      </c>
      <c r="X814" s="386">
        <v>59.000000000000007</v>
      </c>
      <c r="Y814" s="386">
        <v>54</v>
      </c>
    </row>
    <row r="815" spans="1:25" ht="12.75" customHeight="1" x14ac:dyDescent="0.2">
      <c r="A815" s="386">
        <v>2017</v>
      </c>
      <c r="B815" s="391">
        <v>42814</v>
      </c>
      <c r="C815" s="386">
        <v>54</v>
      </c>
      <c r="D815" s="386">
        <v>53.000000000000007</v>
      </c>
      <c r="E815" s="386">
        <v>56</v>
      </c>
      <c r="F815" s="386">
        <v>57</v>
      </c>
      <c r="G815" s="386">
        <v>51.000000000000007</v>
      </c>
      <c r="H815" s="386">
        <v>53.000000000000007</v>
      </c>
      <c r="I815" s="386">
        <v>53.000000000000007</v>
      </c>
      <c r="J815" s="386">
        <v>54</v>
      </c>
      <c r="K815" s="386">
        <v>51.000000000000007</v>
      </c>
      <c r="L815" s="386">
        <v>52.000000000000007</v>
      </c>
      <c r="M815" s="386">
        <v>47</v>
      </c>
      <c r="N815" s="386">
        <v>47</v>
      </c>
      <c r="O815" s="386">
        <v>51.000000000000007</v>
      </c>
      <c r="P815" s="386">
        <v>57</v>
      </c>
      <c r="Q815" s="386">
        <v>57</v>
      </c>
      <c r="R815" s="386">
        <v>58</v>
      </c>
      <c r="S815" s="386">
        <v>55</v>
      </c>
      <c r="T815" s="386">
        <v>55</v>
      </c>
      <c r="U815" s="386">
        <v>53.000000000000007</v>
      </c>
      <c r="V815" s="386">
        <v>55</v>
      </c>
      <c r="W815" s="386">
        <v>47</v>
      </c>
      <c r="X815" s="386">
        <v>60</v>
      </c>
      <c r="Y815" s="386">
        <v>46</v>
      </c>
    </row>
    <row r="816" spans="1:25" ht="12.75" customHeight="1" x14ac:dyDescent="0.2">
      <c r="A816" s="386">
        <v>2017</v>
      </c>
      <c r="B816" s="391">
        <v>42815</v>
      </c>
      <c r="C816" s="386">
        <v>42</v>
      </c>
      <c r="D816" s="386">
        <v>42</v>
      </c>
      <c r="E816" s="386">
        <v>45.000000000000007</v>
      </c>
      <c r="F816" s="386">
        <v>44.000000000000007</v>
      </c>
      <c r="G816" s="386">
        <v>38</v>
      </c>
      <c r="H816" s="386">
        <v>41</v>
      </c>
      <c r="I816" s="386">
        <v>39</v>
      </c>
      <c r="J816" s="386">
        <v>46</v>
      </c>
      <c r="K816" s="386">
        <v>40</v>
      </c>
      <c r="L816" s="386">
        <v>37.000000000000007</v>
      </c>
      <c r="M816" s="386">
        <v>38</v>
      </c>
      <c r="N816" s="386">
        <v>34</v>
      </c>
      <c r="O816" s="386">
        <v>41</v>
      </c>
      <c r="P816" s="386">
        <v>46</v>
      </c>
      <c r="Q816" s="386">
        <v>46</v>
      </c>
      <c r="R816" s="386">
        <v>49</v>
      </c>
      <c r="S816" s="386">
        <v>43</v>
      </c>
      <c r="T816" s="386">
        <v>43</v>
      </c>
      <c r="U816" s="386">
        <v>40</v>
      </c>
      <c r="V816" s="386">
        <v>44.000000000000007</v>
      </c>
      <c r="W816" s="386">
        <v>35</v>
      </c>
      <c r="X816" s="386">
        <v>48</v>
      </c>
      <c r="Y816" s="386">
        <v>38</v>
      </c>
    </row>
    <row r="817" spans="1:25" ht="12.75" customHeight="1" x14ac:dyDescent="0.2">
      <c r="A817" s="386">
        <v>2017</v>
      </c>
      <c r="B817" s="391">
        <v>42816</v>
      </c>
      <c r="C817" s="386">
        <v>46</v>
      </c>
      <c r="D817" s="386">
        <v>47</v>
      </c>
      <c r="E817" s="386">
        <v>48</v>
      </c>
      <c r="F817" s="386">
        <v>48</v>
      </c>
      <c r="G817" s="386">
        <v>45.000000000000007</v>
      </c>
      <c r="H817" s="386">
        <v>46</v>
      </c>
      <c r="I817" s="386">
        <v>48</v>
      </c>
      <c r="J817" s="386">
        <v>48</v>
      </c>
      <c r="K817" s="386">
        <v>45.000000000000007</v>
      </c>
      <c r="L817" s="386">
        <v>45.000000000000007</v>
      </c>
      <c r="M817" s="386">
        <v>41</v>
      </c>
      <c r="N817" s="386">
        <v>43</v>
      </c>
      <c r="O817" s="386">
        <v>44.000000000000007</v>
      </c>
      <c r="P817" s="386">
        <v>44.000000000000007</v>
      </c>
      <c r="Q817" s="386">
        <v>47</v>
      </c>
      <c r="R817" s="386">
        <v>45.000000000000007</v>
      </c>
      <c r="S817" s="386">
        <v>44.000000000000007</v>
      </c>
      <c r="T817" s="386">
        <v>46</v>
      </c>
      <c r="U817" s="386">
        <v>45.000000000000007</v>
      </c>
      <c r="V817" s="386">
        <v>45.000000000000007</v>
      </c>
      <c r="W817" s="386">
        <v>41</v>
      </c>
      <c r="X817" s="386">
        <v>50</v>
      </c>
      <c r="Y817" s="386">
        <v>43</v>
      </c>
    </row>
    <row r="818" spans="1:25" ht="12.75" customHeight="1" x14ac:dyDescent="0.2">
      <c r="A818" s="386">
        <v>2017</v>
      </c>
      <c r="B818" s="391">
        <v>42817</v>
      </c>
      <c r="C818" s="386">
        <v>45.000000000000007</v>
      </c>
      <c r="D818" s="386">
        <v>44.000000000000007</v>
      </c>
      <c r="E818" s="386">
        <v>45.000000000000007</v>
      </c>
      <c r="F818" s="386">
        <v>44.000000000000007</v>
      </c>
      <c r="G818" s="386">
        <v>43</v>
      </c>
      <c r="H818" s="386">
        <v>46</v>
      </c>
      <c r="I818" s="386">
        <v>43</v>
      </c>
      <c r="J818" s="386">
        <v>45.000000000000007</v>
      </c>
      <c r="K818" s="386">
        <v>41</v>
      </c>
      <c r="L818" s="386">
        <v>38</v>
      </c>
      <c r="M818" s="386">
        <v>36.000000000000007</v>
      </c>
      <c r="N818" s="386">
        <v>37.000000000000007</v>
      </c>
      <c r="O818" s="386">
        <v>40</v>
      </c>
      <c r="P818" s="386">
        <v>43</v>
      </c>
      <c r="Q818" s="386">
        <v>43</v>
      </c>
      <c r="R818" s="386">
        <v>45.000000000000007</v>
      </c>
      <c r="S818" s="386">
        <v>42</v>
      </c>
      <c r="T818" s="386">
        <v>44.000000000000007</v>
      </c>
      <c r="U818" s="386">
        <v>40</v>
      </c>
      <c r="V818" s="386">
        <v>42</v>
      </c>
      <c r="W818" s="386">
        <v>37.000000000000007</v>
      </c>
      <c r="X818" s="386">
        <v>46</v>
      </c>
      <c r="Y818" s="386">
        <v>39</v>
      </c>
    </row>
    <row r="819" spans="1:25" ht="12.75" customHeight="1" x14ac:dyDescent="0.2">
      <c r="A819" s="386">
        <v>2017</v>
      </c>
      <c r="B819" s="391">
        <v>42818</v>
      </c>
      <c r="C819" s="386">
        <v>52.000000000000007</v>
      </c>
      <c r="D819" s="386">
        <v>49</v>
      </c>
      <c r="E819" s="386">
        <v>48</v>
      </c>
      <c r="F819" s="386">
        <v>47</v>
      </c>
      <c r="G819" s="386">
        <v>49</v>
      </c>
      <c r="H819" s="386">
        <v>51.000000000000007</v>
      </c>
      <c r="I819" s="386">
        <v>52.000000000000007</v>
      </c>
      <c r="J819" s="386">
        <v>51.000000000000007</v>
      </c>
      <c r="K819" s="386">
        <v>48</v>
      </c>
      <c r="L819" s="386">
        <v>45.000000000000007</v>
      </c>
      <c r="M819" s="386">
        <v>48</v>
      </c>
      <c r="N819" s="386">
        <v>47</v>
      </c>
      <c r="O819" s="386">
        <v>48</v>
      </c>
      <c r="P819" s="386">
        <v>45.000000000000007</v>
      </c>
      <c r="Q819" s="386">
        <v>52.000000000000007</v>
      </c>
      <c r="R819" s="386">
        <v>47</v>
      </c>
      <c r="S819" s="386">
        <v>47</v>
      </c>
      <c r="T819" s="386">
        <v>48</v>
      </c>
      <c r="U819" s="386">
        <v>44.000000000000007</v>
      </c>
      <c r="V819" s="386">
        <v>45.000000000000007</v>
      </c>
      <c r="W819" s="386">
        <v>40</v>
      </c>
      <c r="X819" s="386">
        <v>50</v>
      </c>
      <c r="Y819" s="386">
        <v>45.000000000000007</v>
      </c>
    </row>
    <row r="820" spans="1:25" ht="12.75" customHeight="1" x14ac:dyDescent="0.2">
      <c r="A820" s="386">
        <v>2017</v>
      </c>
      <c r="B820" s="391">
        <v>42819</v>
      </c>
      <c r="C820" s="386">
        <v>53.000000000000007</v>
      </c>
      <c r="D820" s="386">
        <v>54</v>
      </c>
      <c r="E820" s="386">
        <v>49</v>
      </c>
      <c r="F820" s="386">
        <v>48</v>
      </c>
      <c r="G820" s="386">
        <v>46</v>
      </c>
      <c r="H820" s="386">
        <v>49</v>
      </c>
      <c r="I820" s="386">
        <v>50</v>
      </c>
      <c r="J820" s="386">
        <v>53.000000000000007</v>
      </c>
      <c r="K820" s="386">
        <v>46</v>
      </c>
      <c r="L820" s="386">
        <v>33</v>
      </c>
      <c r="M820" s="386">
        <v>47</v>
      </c>
      <c r="N820" s="386">
        <v>47</v>
      </c>
      <c r="O820" s="386">
        <v>46</v>
      </c>
      <c r="P820" s="386">
        <v>30</v>
      </c>
      <c r="Q820" s="386">
        <v>40</v>
      </c>
      <c r="R820" s="386">
        <v>31</v>
      </c>
      <c r="S820" s="386">
        <v>33</v>
      </c>
      <c r="T820" s="386">
        <v>49</v>
      </c>
      <c r="U820" s="386">
        <v>40</v>
      </c>
      <c r="V820" s="386">
        <v>32</v>
      </c>
      <c r="W820" s="386">
        <v>30</v>
      </c>
      <c r="X820" s="386">
        <v>37.000000000000007</v>
      </c>
      <c r="Y820" s="386">
        <v>33</v>
      </c>
    </row>
    <row r="821" spans="1:25" ht="12.75" customHeight="1" x14ac:dyDescent="0.2">
      <c r="A821" s="386">
        <v>2017</v>
      </c>
      <c r="B821" s="391">
        <v>42820</v>
      </c>
      <c r="C821" s="386">
        <v>41</v>
      </c>
      <c r="D821" s="386">
        <v>37.000000000000007</v>
      </c>
      <c r="E821" s="386">
        <v>32</v>
      </c>
      <c r="F821" s="386">
        <v>32</v>
      </c>
      <c r="G821" s="386">
        <v>33</v>
      </c>
      <c r="H821" s="386">
        <v>40</v>
      </c>
      <c r="I821" s="386">
        <v>41</v>
      </c>
      <c r="J821" s="386">
        <v>35</v>
      </c>
      <c r="K821" s="386">
        <v>41</v>
      </c>
      <c r="L821" s="386">
        <v>36.000000000000007</v>
      </c>
      <c r="M821" s="386">
        <v>36.000000000000007</v>
      </c>
      <c r="N821" s="386">
        <v>38</v>
      </c>
      <c r="O821" s="386">
        <v>36.000000000000007</v>
      </c>
      <c r="P821" s="386">
        <v>35</v>
      </c>
      <c r="Q821" s="386">
        <v>40</v>
      </c>
      <c r="R821" s="386">
        <v>37.000000000000007</v>
      </c>
      <c r="S821" s="386">
        <v>37.000000000000007</v>
      </c>
      <c r="T821" s="386">
        <v>32</v>
      </c>
      <c r="U821" s="386">
        <v>32</v>
      </c>
      <c r="V821" s="386">
        <v>35</v>
      </c>
      <c r="W821" s="386">
        <v>34</v>
      </c>
      <c r="X821" s="386">
        <v>41</v>
      </c>
      <c r="Y821" s="386">
        <v>37.000000000000007</v>
      </c>
    </row>
    <row r="822" spans="1:25" ht="12.75" customHeight="1" x14ac:dyDescent="0.2">
      <c r="A822" s="386">
        <v>2017</v>
      </c>
      <c r="B822" s="391">
        <v>42821</v>
      </c>
      <c r="C822" s="386">
        <v>41</v>
      </c>
      <c r="D822" s="386">
        <v>28</v>
      </c>
      <c r="E822" s="386">
        <v>27</v>
      </c>
      <c r="F822" s="386">
        <v>22.000000000000004</v>
      </c>
      <c r="G822" s="386">
        <v>23</v>
      </c>
      <c r="H822" s="386">
        <v>42</v>
      </c>
      <c r="I822" s="386">
        <v>43</v>
      </c>
      <c r="J822" s="386">
        <v>27</v>
      </c>
      <c r="K822" s="386">
        <v>36.000000000000007</v>
      </c>
      <c r="L822" s="386">
        <v>14</v>
      </c>
      <c r="M822" s="386">
        <v>30</v>
      </c>
      <c r="N822" s="386">
        <v>33</v>
      </c>
      <c r="O822" s="386">
        <v>26.000000000000004</v>
      </c>
      <c r="P822" s="386">
        <v>20</v>
      </c>
      <c r="Q822" s="386">
        <v>27</v>
      </c>
      <c r="R822" s="386">
        <v>25</v>
      </c>
      <c r="S822" s="386">
        <v>14</v>
      </c>
      <c r="T822" s="386">
        <v>27</v>
      </c>
      <c r="U822" s="386">
        <v>17</v>
      </c>
      <c r="V822" s="386">
        <v>12</v>
      </c>
      <c r="W822" s="386">
        <v>10</v>
      </c>
      <c r="X822" s="386">
        <v>16</v>
      </c>
      <c r="Y822" s="386">
        <v>13.000000000000002</v>
      </c>
    </row>
    <row r="823" spans="1:25" ht="12.75" customHeight="1" x14ac:dyDescent="0.2">
      <c r="A823" s="386">
        <v>2017</v>
      </c>
      <c r="B823" s="391">
        <v>42822</v>
      </c>
      <c r="C823" s="386">
        <v>38</v>
      </c>
      <c r="D823" s="386">
        <v>16</v>
      </c>
      <c r="E823" s="386">
        <v>18.000000000000004</v>
      </c>
      <c r="F823" s="386">
        <v>17</v>
      </c>
      <c r="G823" s="386">
        <v>14</v>
      </c>
      <c r="H823" s="386">
        <v>41</v>
      </c>
      <c r="I823" s="386">
        <v>43</v>
      </c>
      <c r="J823" s="386">
        <v>18.000000000000004</v>
      </c>
      <c r="K823" s="386">
        <v>32</v>
      </c>
      <c r="L823" s="386">
        <v>11.000000000000002</v>
      </c>
      <c r="M823" s="386">
        <v>24</v>
      </c>
      <c r="N823" s="386">
        <v>19</v>
      </c>
      <c r="O823" s="386">
        <v>15.000000000000002</v>
      </c>
      <c r="P823" s="386">
        <v>18.000000000000004</v>
      </c>
      <c r="Q823" s="386">
        <v>25</v>
      </c>
      <c r="R823" s="386">
        <v>19</v>
      </c>
      <c r="S823" s="386">
        <v>15.000000000000002</v>
      </c>
      <c r="T823" s="386">
        <v>19</v>
      </c>
      <c r="U823" s="386">
        <v>13.000000000000002</v>
      </c>
      <c r="V823" s="386">
        <v>15.000000000000002</v>
      </c>
      <c r="W823" s="386">
        <v>11.000000000000002</v>
      </c>
      <c r="X823" s="386">
        <v>17</v>
      </c>
      <c r="Y823" s="386">
        <v>9.0000000000000018</v>
      </c>
    </row>
    <row r="824" spans="1:25" ht="12.75" customHeight="1" x14ac:dyDescent="0.2">
      <c r="A824" s="386">
        <v>2017</v>
      </c>
      <c r="B824" s="391">
        <v>42823</v>
      </c>
      <c r="C824" s="386">
        <v>45.000000000000007</v>
      </c>
      <c r="D824" s="386">
        <v>44.000000000000007</v>
      </c>
      <c r="E824" s="386">
        <v>48</v>
      </c>
      <c r="F824" s="386">
        <v>46</v>
      </c>
      <c r="G824" s="386">
        <v>42</v>
      </c>
      <c r="H824" s="386">
        <v>45.000000000000007</v>
      </c>
      <c r="I824" s="386">
        <v>44.000000000000007</v>
      </c>
      <c r="J824" s="386">
        <v>45.000000000000007</v>
      </c>
      <c r="K824" s="386">
        <v>37.000000000000007</v>
      </c>
      <c r="L824" s="386">
        <v>43</v>
      </c>
      <c r="M824" s="386">
        <v>41</v>
      </c>
      <c r="N824" s="386">
        <v>39</v>
      </c>
      <c r="O824" s="386">
        <v>42</v>
      </c>
      <c r="P824" s="386">
        <v>44.000000000000007</v>
      </c>
      <c r="Q824" s="386">
        <v>46</v>
      </c>
      <c r="R824" s="386">
        <v>46</v>
      </c>
      <c r="S824" s="386">
        <v>44.000000000000007</v>
      </c>
      <c r="T824" s="386">
        <v>44.000000000000007</v>
      </c>
      <c r="U824" s="386">
        <v>44.000000000000007</v>
      </c>
      <c r="V824" s="386">
        <v>44.000000000000007</v>
      </c>
      <c r="W824" s="386">
        <v>39</v>
      </c>
      <c r="X824" s="386">
        <v>49</v>
      </c>
      <c r="Y824" s="386">
        <v>40</v>
      </c>
    </row>
    <row r="825" spans="1:25" ht="12.75" customHeight="1" x14ac:dyDescent="0.2">
      <c r="A825" s="386">
        <v>2017</v>
      </c>
      <c r="B825" s="391">
        <v>42824</v>
      </c>
      <c r="C825" s="386">
        <v>43</v>
      </c>
      <c r="D825" s="386">
        <v>43</v>
      </c>
      <c r="E825" s="386">
        <v>39</v>
      </c>
      <c r="F825" s="386">
        <v>39</v>
      </c>
      <c r="G825" s="386">
        <v>41</v>
      </c>
      <c r="H825" s="386">
        <v>43</v>
      </c>
      <c r="I825" s="386">
        <v>44.000000000000007</v>
      </c>
      <c r="J825" s="386">
        <v>43</v>
      </c>
      <c r="K825" s="386">
        <v>45.000000000000007</v>
      </c>
      <c r="L825" s="386">
        <v>39</v>
      </c>
      <c r="M825" s="386">
        <v>40</v>
      </c>
      <c r="N825" s="386">
        <v>40</v>
      </c>
      <c r="O825" s="386">
        <v>39</v>
      </c>
      <c r="P825" s="386">
        <v>38</v>
      </c>
      <c r="Q825" s="386">
        <v>42</v>
      </c>
      <c r="R825" s="386">
        <v>40</v>
      </c>
      <c r="S825" s="386">
        <v>40</v>
      </c>
      <c r="T825" s="386">
        <v>40</v>
      </c>
      <c r="U825" s="386">
        <v>39</v>
      </c>
      <c r="V825" s="386">
        <v>36.000000000000007</v>
      </c>
      <c r="W825" s="386">
        <v>36.000000000000007</v>
      </c>
      <c r="X825" s="386">
        <v>45.000000000000007</v>
      </c>
      <c r="Y825" s="386">
        <v>37.000000000000007</v>
      </c>
    </row>
    <row r="826" spans="1:25" ht="12.75" customHeight="1" x14ac:dyDescent="0.2">
      <c r="A826" s="386">
        <v>2017</v>
      </c>
      <c r="B826" s="391">
        <v>42825</v>
      </c>
      <c r="C826" s="386">
        <v>43</v>
      </c>
      <c r="D826" s="386">
        <v>41</v>
      </c>
      <c r="E826" s="386">
        <v>35</v>
      </c>
      <c r="F826" s="386">
        <v>36.000000000000007</v>
      </c>
      <c r="G826" s="386">
        <v>34</v>
      </c>
      <c r="H826" s="386">
        <v>43</v>
      </c>
      <c r="I826" s="386">
        <v>45.000000000000007</v>
      </c>
      <c r="J826" s="386">
        <v>37.000000000000007</v>
      </c>
      <c r="K826" s="386">
        <v>45.000000000000007</v>
      </c>
      <c r="L826" s="386">
        <v>36.000000000000007</v>
      </c>
      <c r="M826" s="386">
        <v>41</v>
      </c>
      <c r="N826" s="386">
        <v>40</v>
      </c>
      <c r="O826" s="386">
        <v>36.000000000000007</v>
      </c>
      <c r="P826" s="386">
        <v>39</v>
      </c>
      <c r="Q826" s="386">
        <v>45.000000000000007</v>
      </c>
      <c r="R826" s="386">
        <v>42</v>
      </c>
      <c r="S826" s="386">
        <v>39</v>
      </c>
      <c r="T826" s="386">
        <v>34</v>
      </c>
      <c r="U826" s="386">
        <v>34</v>
      </c>
      <c r="V826" s="386">
        <v>36.000000000000007</v>
      </c>
      <c r="W826" s="386">
        <v>33</v>
      </c>
      <c r="X826" s="386">
        <v>42</v>
      </c>
      <c r="Y826" s="386">
        <v>35</v>
      </c>
    </row>
    <row r="827" spans="1:25" ht="12.75" customHeight="1" x14ac:dyDescent="0.2">
      <c r="A827" s="386">
        <v>2017</v>
      </c>
      <c r="B827" s="391">
        <v>42826</v>
      </c>
      <c r="C827" s="386">
        <v>34</v>
      </c>
      <c r="D827" s="386">
        <v>36.000000000000007</v>
      </c>
      <c r="E827" s="386">
        <v>39</v>
      </c>
      <c r="F827" s="386">
        <v>40</v>
      </c>
      <c r="G827" s="386">
        <v>38</v>
      </c>
      <c r="H827" s="386">
        <v>32</v>
      </c>
      <c r="I827" s="386">
        <v>38</v>
      </c>
      <c r="J827" s="386">
        <v>37.000000000000007</v>
      </c>
      <c r="K827" s="386">
        <v>37.000000000000007</v>
      </c>
      <c r="L827" s="386">
        <v>38</v>
      </c>
      <c r="M827" s="386">
        <v>35</v>
      </c>
      <c r="N827" s="386">
        <v>35</v>
      </c>
      <c r="O827" s="386">
        <v>36.000000000000007</v>
      </c>
      <c r="P827" s="386">
        <v>38</v>
      </c>
      <c r="Q827" s="386">
        <v>41</v>
      </c>
      <c r="R827" s="386">
        <v>39</v>
      </c>
      <c r="S827" s="386">
        <v>38</v>
      </c>
      <c r="T827" s="386">
        <v>38</v>
      </c>
      <c r="U827" s="386">
        <v>38</v>
      </c>
      <c r="V827" s="386">
        <v>37.000000000000007</v>
      </c>
      <c r="W827" s="386" t="s">
        <v>78</v>
      </c>
      <c r="X827" s="386">
        <v>43</v>
      </c>
      <c r="Y827" s="386">
        <v>36.000000000000007</v>
      </c>
    </row>
    <row r="828" spans="1:25" ht="12.75" customHeight="1" x14ac:dyDescent="0.2">
      <c r="A828" s="386">
        <v>2017</v>
      </c>
      <c r="B828" s="391">
        <v>42827</v>
      </c>
      <c r="C828" s="386">
        <v>47</v>
      </c>
      <c r="D828" s="386">
        <v>47</v>
      </c>
      <c r="E828" s="386">
        <v>48</v>
      </c>
      <c r="F828" s="386">
        <v>48</v>
      </c>
      <c r="G828" s="386">
        <v>47</v>
      </c>
      <c r="H828" s="386">
        <v>47</v>
      </c>
      <c r="I828" s="386">
        <v>48</v>
      </c>
      <c r="J828" s="386">
        <v>49</v>
      </c>
      <c r="K828" s="386">
        <v>46</v>
      </c>
      <c r="L828" s="386">
        <v>47</v>
      </c>
      <c r="M828" s="386">
        <v>43</v>
      </c>
      <c r="N828" s="386">
        <v>44.000000000000007</v>
      </c>
      <c r="O828" s="386">
        <v>45.000000000000007</v>
      </c>
      <c r="P828" s="386">
        <v>45.000000000000007</v>
      </c>
      <c r="Q828" s="386">
        <v>49</v>
      </c>
      <c r="R828" s="386">
        <v>47</v>
      </c>
      <c r="S828" s="386">
        <v>46</v>
      </c>
      <c r="T828" s="386">
        <v>47</v>
      </c>
      <c r="U828" s="386">
        <v>46</v>
      </c>
      <c r="V828" s="386">
        <v>45.000000000000007</v>
      </c>
      <c r="W828" s="386" t="s">
        <v>78</v>
      </c>
      <c r="X828" s="386">
        <v>51.000000000000007</v>
      </c>
      <c r="Y828" s="386">
        <v>46</v>
      </c>
    </row>
    <row r="829" spans="1:25" ht="12.75" customHeight="1" x14ac:dyDescent="0.2">
      <c r="A829" s="386">
        <v>2017</v>
      </c>
      <c r="B829" s="391">
        <v>42828</v>
      </c>
      <c r="C829" s="386">
        <v>50</v>
      </c>
      <c r="D829" s="386">
        <v>47</v>
      </c>
      <c r="E829" s="386">
        <v>48</v>
      </c>
      <c r="F829" s="386">
        <v>48</v>
      </c>
      <c r="G829" s="386">
        <v>49</v>
      </c>
      <c r="H829" s="386">
        <v>48</v>
      </c>
      <c r="I829" s="386">
        <v>50</v>
      </c>
      <c r="J829" s="386">
        <v>49</v>
      </c>
      <c r="K829" s="386">
        <v>49</v>
      </c>
      <c r="L829" s="386">
        <v>47</v>
      </c>
      <c r="M829" s="386">
        <v>47</v>
      </c>
      <c r="N829" s="386">
        <v>47</v>
      </c>
      <c r="O829" s="386">
        <v>49</v>
      </c>
      <c r="P829" s="386">
        <v>49</v>
      </c>
      <c r="Q829" s="386">
        <v>53.000000000000007</v>
      </c>
      <c r="R829" s="386">
        <v>51.000000000000007</v>
      </c>
      <c r="S829" s="386">
        <v>50</v>
      </c>
      <c r="T829" s="386">
        <v>47</v>
      </c>
      <c r="U829" s="386">
        <v>47</v>
      </c>
      <c r="V829" s="386">
        <v>44.000000000000007</v>
      </c>
      <c r="W829" s="386" t="s">
        <v>78</v>
      </c>
      <c r="X829" s="386">
        <v>54</v>
      </c>
      <c r="Y829" s="386">
        <v>50</v>
      </c>
    </row>
    <row r="830" spans="1:25" ht="12.75" customHeight="1" x14ac:dyDescent="0.2">
      <c r="A830" s="386">
        <v>2017</v>
      </c>
      <c r="B830" s="391">
        <v>42829</v>
      </c>
      <c r="C830" s="386">
        <v>49</v>
      </c>
      <c r="D830" s="386">
        <v>49</v>
      </c>
      <c r="E830" s="386">
        <v>51.000000000000007</v>
      </c>
      <c r="F830" s="386">
        <v>50</v>
      </c>
      <c r="G830" s="386">
        <v>48</v>
      </c>
      <c r="H830" s="386">
        <v>46</v>
      </c>
      <c r="I830" s="386">
        <v>46</v>
      </c>
      <c r="J830" s="386">
        <v>50</v>
      </c>
      <c r="K830" s="386">
        <v>43</v>
      </c>
      <c r="L830" s="386">
        <v>40</v>
      </c>
      <c r="M830" s="386">
        <v>46</v>
      </c>
      <c r="N830" s="386">
        <v>45.000000000000007</v>
      </c>
      <c r="O830" s="386">
        <v>46</v>
      </c>
      <c r="P830" s="386">
        <v>14</v>
      </c>
      <c r="Q830" s="386">
        <v>34</v>
      </c>
      <c r="R830" s="386">
        <v>24</v>
      </c>
      <c r="S830" s="386">
        <v>34</v>
      </c>
      <c r="T830" s="386">
        <v>48</v>
      </c>
      <c r="U830" s="386">
        <v>45.000000000000007</v>
      </c>
      <c r="V830" s="386">
        <v>47</v>
      </c>
      <c r="W830" s="386" t="s">
        <v>78</v>
      </c>
      <c r="X830" s="386">
        <v>42</v>
      </c>
      <c r="Y830" s="386">
        <v>40</v>
      </c>
    </row>
    <row r="831" spans="1:25" ht="12.75" customHeight="1" x14ac:dyDescent="0.2">
      <c r="A831" s="386">
        <v>2017</v>
      </c>
      <c r="B831" s="391">
        <v>42830</v>
      </c>
      <c r="C831" s="386">
        <v>51.000000000000007</v>
      </c>
      <c r="D831" s="386">
        <v>51.000000000000007</v>
      </c>
      <c r="E831" s="386">
        <v>53.000000000000007</v>
      </c>
      <c r="F831" s="386">
        <v>52.000000000000007</v>
      </c>
      <c r="G831" s="386">
        <v>52.000000000000007</v>
      </c>
      <c r="H831" s="386">
        <v>52.000000000000007</v>
      </c>
      <c r="I831" s="386">
        <v>51.000000000000007</v>
      </c>
      <c r="J831" s="386">
        <v>52.000000000000007</v>
      </c>
      <c r="K831" s="386">
        <v>46</v>
      </c>
      <c r="L831" s="386">
        <v>48</v>
      </c>
      <c r="M831" s="386">
        <v>46</v>
      </c>
      <c r="N831" s="386">
        <v>48</v>
      </c>
      <c r="O831" s="386">
        <v>50</v>
      </c>
      <c r="P831" s="386">
        <v>44.000000000000007</v>
      </c>
      <c r="Q831" s="386">
        <v>43</v>
      </c>
      <c r="R831" s="386">
        <v>46</v>
      </c>
      <c r="S831" s="386">
        <v>48</v>
      </c>
      <c r="T831" s="386">
        <v>51.000000000000007</v>
      </c>
      <c r="U831" s="386">
        <v>48</v>
      </c>
      <c r="V831" s="386">
        <v>46</v>
      </c>
      <c r="W831" s="386" t="s">
        <v>78</v>
      </c>
      <c r="X831" s="386">
        <v>55</v>
      </c>
      <c r="Y831" s="386">
        <v>48</v>
      </c>
    </row>
    <row r="832" spans="1:25" ht="12.75" customHeight="1" x14ac:dyDescent="0.2">
      <c r="A832" s="386">
        <v>2017</v>
      </c>
      <c r="B832" s="391">
        <v>42831</v>
      </c>
      <c r="C832" s="386">
        <v>49</v>
      </c>
      <c r="D832" s="386">
        <v>39</v>
      </c>
      <c r="E832" s="386">
        <v>34</v>
      </c>
      <c r="F832" s="386">
        <v>33</v>
      </c>
      <c r="G832" s="386">
        <v>33</v>
      </c>
      <c r="H832" s="386">
        <v>48</v>
      </c>
      <c r="I832" s="386">
        <v>49</v>
      </c>
      <c r="J832" s="386">
        <v>34</v>
      </c>
      <c r="K832" s="386">
        <v>47</v>
      </c>
      <c r="L832" s="386">
        <v>31</v>
      </c>
      <c r="M832" s="386">
        <v>40</v>
      </c>
      <c r="N832" s="386">
        <v>44.000000000000007</v>
      </c>
      <c r="O832" s="386">
        <v>37.000000000000007</v>
      </c>
      <c r="P832" s="386">
        <v>33</v>
      </c>
      <c r="Q832" s="386">
        <v>40</v>
      </c>
      <c r="R832" s="386">
        <v>36.000000000000007</v>
      </c>
      <c r="S832" s="386">
        <v>34</v>
      </c>
      <c r="T832" s="386">
        <v>33</v>
      </c>
      <c r="U832" s="386">
        <v>32</v>
      </c>
      <c r="V832" s="386">
        <v>31</v>
      </c>
      <c r="W832" s="386" t="s">
        <v>78</v>
      </c>
      <c r="X832" s="386">
        <v>39</v>
      </c>
      <c r="Y832" s="386">
        <v>34</v>
      </c>
    </row>
    <row r="833" spans="1:25" ht="12.75" customHeight="1" x14ac:dyDescent="0.2">
      <c r="A833" s="386">
        <v>2017</v>
      </c>
      <c r="B833" s="391">
        <v>42832</v>
      </c>
      <c r="C833" s="386">
        <v>38</v>
      </c>
      <c r="D833" s="386">
        <v>37.000000000000007</v>
      </c>
      <c r="E833" s="386">
        <v>36.000000000000007</v>
      </c>
      <c r="F833" s="386">
        <v>37.000000000000007</v>
      </c>
      <c r="G833" s="386">
        <v>35</v>
      </c>
      <c r="H833" s="386">
        <v>38</v>
      </c>
      <c r="I833" s="386">
        <v>36.000000000000007</v>
      </c>
      <c r="J833" s="386">
        <v>36.000000000000007</v>
      </c>
      <c r="K833" s="386">
        <v>34</v>
      </c>
      <c r="L833" s="386">
        <v>34</v>
      </c>
      <c r="M833" s="386">
        <v>33</v>
      </c>
      <c r="N833" s="386">
        <v>34</v>
      </c>
      <c r="O833" s="386">
        <v>34</v>
      </c>
      <c r="P833" s="386">
        <v>35</v>
      </c>
      <c r="Q833" s="386">
        <v>36.000000000000007</v>
      </c>
      <c r="R833" s="386">
        <v>36.000000000000007</v>
      </c>
      <c r="S833" s="386">
        <v>35</v>
      </c>
      <c r="T833" s="386">
        <v>36.000000000000007</v>
      </c>
      <c r="U833" s="386">
        <v>35</v>
      </c>
      <c r="V833" s="386">
        <v>33</v>
      </c>
      <c r="W833" s="386" t="s">
        <v>78</v>
      </c>
      <c r="X833" s="386">
        <v>39</v>
      </c>
      <c r="Y833" s="386">
        <v>33</v>
      </c>
    </row>
    <row r="834" spans="1:25" ht="12.75" customHeight="1" x14ac:dyDescent="0.2">
      <c r="A834" s="386">
        <v>2017</v>
      </c>
      <c r="B834" s="391">
        <v>42833</v>
      </c>
      <c r="C834" s="386">
        <v>50</v>
      </c>
      <c r="D834" s="386">
        <v>50</v>
      </c>
      <c r="E834" s="386">
        <v>49</v>
      </c>
      <c r="F834" s="386">
        <v>49</v>
      </c>
      <c r="G834" s="386">
        <v>49</v>
      </c>
      <c r="H834" s="386">
        <v>49</v>
      </c>
      <c r="I834" s="386">
        <v>49</v>
      </c>
      <c r="J834" s="386">
        <v>48</v>
      </c>
      <c r="K834" s="386">
        <v>47</v>
      </c>
      <c r="L834" s="386">
        <v>47</v>
      </c>
      <c r="M834" s="386">
        <v>44.000000000000007</v>
      </c>
      <c r="N834" s="386">
        <v>45.000000000000007</v>
      </c>
      <c r="O834" s="386">
        <v>47</v>
      </c>
      <c r="P834" s="386">
        <v>46</v>
      </c>
      <c r="Q834" s="386">
        <v>49</v>
      </c>
      <c r="R834" s="386">
        <v>49</v>
      </c>
      <c r="S834" s="386">
        <v>48</v>
      </c>
      <c r="T834" s="386">
        <v>48</v>
      </c>
      <c r="U834" s="386">
        <v>47</v>
      </c>
      <c r="V834" s="386">
        <v>47</v>
      </c>
      <c r="W834" s="386" t="s">
        <v>78</v>
      </c>
      <c r="X834" s="386">
        <v>52.000000000000007</v>
      </c>
      <c r="Y834" s="386">
        <v>46</v>
      </c>
    </row>
    <row r="835" spans="1:25" ht="12.75" customHeight="1" x14ac:dyDescent="0.2">
      <c r="A835" s="386">
        <v>2017</v>
      </c>
      <c r="B835" s="391">
        <v>42834</v>
      </c>
      <c r="C835" s="386">
        <v>58</v>
      </c>
      <c r="D835" s="386">
        <v>54</v>
      </c>
      <c r="E835" s="386">
        <v>56</v>
      </c>
      <c r="F835" s="386">
        <v>55</v>
      </c>
      <c r="G835" s="386">
        <v>57</v>
      </c>
      <c r="H835" s="386">
        <v>56</v>
      </c>
      <c r="I835" s="386">
        <v>53.000000000000007</v>
      </c>
      <c r="J835" s="386">
        <v>57</v>
      </c>
      <c r="K835" s="386">
        <v>50</v>
      </c>
      <c r="L835" s="386">
        <v>54</v>
      </c>
      <c r="M835" s="386">
        <v>51.000000000000007</v>
      </c>
      <c r="N835" s="386">
        <v>51.000000000000007</v>
      </c>
      <c r="O835" s="386">
        <v>54</v>
      </c>
      <c r="P835" s="386">
        <v>55</v>
      </c>
      <c r="Q835" s="386">
        <v>57</v>
      </c>
      <c r="R835" s="386">
        <v>56</v>
      </c>
      <c r="S835" s="386">
        <v>56</v>
      </c>
      <c r="T835" s="386">
        <v>56</v>
      </c>
      <c r="U835" s="386">
        <v>52.000000000000007</v>
      </c>
      <c r="V835" s="386">
        <v>55</v>
      </c>
      <c r="W835" s="386" t="s">
        <v>78</v>
      </c>
      <c r="X835" s="386">
        <v>59.000000000000007</v>
      </c>
      <c r="Y835" s="386">
        <v>55</v>
      </c>
    </row>
    <row r="836" spans="1:25" ht="12.75" customHeight="1" x14ac:dyDescent="0.2">
      <c r="A836" s="386">
        <v>2017</v>
      </c>
      <c r="B836" s="391">
        <v>42835</v>
      </c>
      <c r="C836" s="386">
        <v>62</v>
      </c>
      <c r="D836" s="386">
        <v>61.000000000000007</v>
      </c>
      <c r="E836" s="386">
        <v>61.000000000000007</v>
      </c>
      <c r="F836" s="386">
        <v>59.000000000000007</v>
      </c>
      <c r="G836" s="386">
        <v>63</v>
      </c>
      <c r="H836" s="386">
        <v>60</v>
      </c>
      <c r="I836" s="386">
        <v>60</v>
      </c>
      <c r="J836" s="386">
        <v>62</v>
      </c>
      <c r="K836" s="386">
        <v>56</v>
      </c>
      <c r="L836" s="386">
        <v>58</v>
      </c>
      <c r="M836" s="386">
        <v>60</v>
      </c>
      <c r="N836" s="386">
        <v>57</v>
      </c>
      <c r="O836" s="386">
        <v>59.000000000000007</v>
      </c>
      <c r="P836" s="386">
        <v>61.000000000000007</v>
      </c>
      <c r="Q836" s="386">
        <v>65</v>
      </c>
      <c r="R836" s="386">
        <v>65</v>
      </c>
      <c r="S836" s="386">
        <v>32</v>
      </c>
      <c r="T836" s="386">
        <v>62</v>
      </c>
      <c r="U836" s="386">
        <v>57</v>
      </c>
      <c r="V836" s="386">
        <v>60</v>
      </c>
      <c r="W836" s="386" t="s">
        <v>78</v>
      </c>
      <c r="X836" s="386">
        <v>65</v>
      </c>
      <c r="Y836" s="386">
        <v>59.000000000000007</v>
      </c>
    </row>
    <row r="837" spans="1:25" ht="12.75" customHeight="1" x14ac:dyDescent="0.2">
      <c r="A837" s="386">
        <v>2017</v>
      </c>
      <c r="B837" s="391">
        <v>42836</v>
      </c>
      <c r="C837" s="386">
        <v>57</v>
      </c>
      <c r="D837" s="386">
        <v>68</v>
      </c>
      <c r="E837" s="386">
        <v>66</v>
      </c>
      <c r="F837" s="386">
        <v>63</v>
      </c>
      <c r="G837" s="386">
        <v>66</v>
      </c>
      <c r="H837" s="386">
        <v>55</v>
      </c>
      <c r="I837" s="386">
        <v>55</v>
      </c>
      <c r="J837" s="386">
        <v>73.000000000000014</v>
      </c>
      <c r="K837" s="386">
        <v>48</v>
      </c>
      <c r="L837" s="386">
        <v>62</v>
      </c>
      <c r="M837" s="386">
        <v>60</v>
      </c>
      <c r="N837" s="386">
        <v>54</v>
      </c>
      <c r="O837" s="386">
        <v>64</v>
      </c>
      <c r="P837" s="386">
        <v>68</v>
      </c>
      <c r="Q837" s="386">
        <v>65</v>
      </c>
      <c r="R837" s="386">
        <v>71.000000000000014</v>
      </c>
      <c r="S837" s="386">
        <v>70</v>
      </c>
      <c r="T837" s="386">
        <v>71.000000000000014</v>
      </c>
      <c r="U837" s="386">
        <v>63</v>
      </c>
      <c r="V837" s="386">
        <v>65</v>
      </c>
      <c r="W837" s="386" t="s">
        <v>78</v>
      </c>
      <c r="X837" s="386">
        <v>73.000000000000014</v>
      </c>
      <c r="Y837" s="386" t="s">
        <v>78</v>
      </c>
    </row>
    <row r="838" spans="1:25" ht="12.75" customHeight="1" x14ac:dyDescent="0.2">
      <c r="A838" s="386">
        <v>2017</v>
      </c>
      <c r="B838" s="391">
        <v>42837</v>
      </c>
      <c r="C838" s="386">
        <v>56</v>
      </c>
      <c r="D838" s="386">
        <v>52.000000000000007</v>
      </c>
      <c r="E838" s="386">
        <v>54</v>
      </c>
      <c r="F838" s="386">
        <v>53.000000000000007</v>
      </c>
      <c r="G838" s="386">
        <v>51.000000000000007</v>
      </c>
      <c r="H838" s="386">
        <v>58</v>
      </c>
      <c r="I838" s="386">
        <v>55</v>
      </c>
      <c r="J838" s="386">
        <v>51.000000000000007</v>
      </c>
      <c r="K838" s="386">
        <v>58</v>
      </c>
      <c r="L838" s="386">
        <v>49</v>
      </c>
      <c r="M838" s="386">
        <v>50</v>
      </c>
      <c r="N838" s="386">
        <v>50</v>
      </c>
      <c r="O838" s="386">
        <v>52.000000000000007</v>
      </c>
      <c r="P838" s="386">
        <v>51.000000000000007</v>
      </c>
      <c r="Q838" s="386">
        <v>56</v>
      </c>
      <c r="R838" s="386">
        <v>54</v>
      </c>
      <c r="S838" s="386">
        <v>53.000000000000007</v>
      </c>
      <c r="T838" s="386">
        <v>52.000000000000007</v>
      </c>
      <c r="U838" s="386">
        <v>50</v>
      </c>
      <c r="V838" s="386">
        <v>52.000000000000007</v>
      </c>
      <c r="W838" s="386" t="s">
        <v>78</v>
      </c>
      <c r="X838" s="386">
        <v>58</v>
      </c>
      <c r="Y838" s="386">
        <v>50</v>
      </c>
    </row>
    <row r="839" spans="1:25" ht="12.75" customHeight="1" x14ac:dyDescent="0.2">
      <c r="A839" s="386">
        <v>2017</v>
      </c>
      <c r="B839" s="391">
        <v>42838</v>
      </c>
      <c r="C839" s="386">
        <v>49</v>
      </c>
      <c r="D839" s="386">
        <v>50</v>
      </c>
      <c r="E839" s="386">
        <v>51.000000000000007</v>
      </c>
      <c r="F839" s="386">
        <v>52.000000000000007</v>
      </c>
      <c r="G839" s="386">
        <v>49</v>
      </c>
      <c r="H839" s="386">
        <v>50</v>
      </c>
      <c r="I839" s="386">
        <v>45.000000000000007</v>
      </c>
      <c r="J839" s="386">
        <v>49</v>
      </c>
      <c r="K839" s="386">
        <v>43</v>
      </c>
      <c r="L839" s="386">
        <v>50</v>
      </c>
      <c r="M839" s="386">
        <v>45.000000000000007</v>
      </c>
      <c r="N839" s="386">
        <v>42</v>
      </c>
      <c r="O839" s="386">
        <v>48</v>
      </c>
      <c r="P839" s="386">
        <v>49</v>
      </c>
      <c r="Q839" s="386">
        <v>52.000000000000007</v>
      </c>
      <c r="R839" s="386">
        <v>51.000000000000007</v>
      </c>
      <c r="S839" s="386">
        <v>49</v>
      </c>
      <c r="T839" s="386">
        <v>49</v>
      </c>
      <c r="U839" s="386">
        <v>50</v>
      </c>
      <c r="V839" s="386">
        <v>49</v>
      </c>
      <c r="W839" s="386" t="s">
        <v>78</v>
      </c>
      <c r="X839" s="386">
        <v>55</v>
      </c>
      <c r="Y839" s="386">
        <v>46</v>
      </c>
    </row>
    <row r="840" spans="1:25" ht="12.75" customHeight="1" x14ac:dyDescent="0.2">
      <c r="A840" s="386">
        <v>2017</v>
      </c>
      <c r="B840" s="391">
        <v>42839</v>
      </c>
      <c r="C840" s="386">
        <v>54</v>
      </c>
      <c r="D840" s="386">
        <v>51.000000000000007</v>
      </c>
      <c r="E840" s="386">
        <v>45.000000000000007</v>
      </c>
      <c r="F840" s="386">
        <v>48</v>
      </c>
      <c r="G840" s="386">
        <v>51.000000000000007</v>
      </c>
      <c r="H840" s="386">
        <v>56</v>
      </c>
      <c r="I840" s="386">
        <v>50</v>
      </c>
      <c r="J840" s="386">
        <v>48</v>
      </c>
      <c r="K840" s="386">
        <v>52.000000000000007</v>
      </c>
      <c r="L840" s="386">
        <v>52.000000000000007</v>
      </c>
      <c r="M840" s="386">
        <v>50</v>
      </c>
      <c r="N840" s="386">
        <v>50</v>
      </c>
      <c r="O840" s="386">
        <v>49</v>
      </c>
      <c r="P840" s="386">
        <v>50</v>
      </c>
      <c r="Q840" s="386">
        <v>53.000000000000007</v>
      </c>
      <c r="R840" s="386">
        <v>53.000000000000007</v>
      </c>
      <c r="S840" s="386">
        <v>52.000000000000007</v>
      </c>
      <c r="T840" s="386">
        <v>50</v>
      </c>
      <c r="U840" s="386">
        <v>46</v>
      </c>
      <c r="V840" s="386">
        <v>49</v>
      </c>
      <c r="W840" s="386" t="s">
        <v>78</v>
      </c>
      <c r="X840" s="386">
        <v>60</v>
      </c>
      <c r="Y840" s="386">
        <v>52.000000000000007</v>
      </c>
    </row>
    <row r="841" spans="1:25" ht="12.75" customHeight="1" x14ac:dyDescent="0.2">
      <c r="A841" s="386">
        <v>2017</v>
      </c>
      <c r="B841" s="391">
        <v>42840</v>
      </c>
      <c r="C841" s="386">
        <v>50</v>
      </c>
      <c r="D841" s="386">
        <v>45.000000000000007</v>
      </c>
      <c r="E841" s="386" t="s">
        <v>78</v>
      </c>
      <c r="F841" s="386">
        <v>43</v>
      </c>
      <c r="G841" s="386">
        <v>48</v>
      </c>
      <c r="H841" s="386">
        <v>48</v>
      </c>
      <c r="I841" s="386">
        <v>48</v>
      </c>
      <c r="J841" s="386">
        <v>45.000000000000007</v>
      </c>
      <c r="K841" s="386">
        <v>45.000000000000007</v>
      </c>
      <c r="L841" s="386">
        <v>47</v>
      </c>
      <c r="M841" s="386">
        <v>47</v>
      </c>
      <c r="N841" s="386">
        <v>46</v>
      </c>
      <c r="O841" s="386">
        <v>48</v>
      </c>
      <c r="P841" s="386">
        <v>45.000000000000007</v>
      </c>
      <c r="Q841" s="386">
        <v>50</v>
      </c>
      <c r="R841" s="386">
        <v>49</v>
      </c>
      <c r="S841" s="386">
        <v>48</v>
      </c>
      <c r="T841" s="386">
        <v>46</v>
      </c>
      <c r="U841" s="386">
        <v>43</v>
      </c>
      <c r="V841" s="386">
        <v>44.000000000000007</v>
      </c>
      <c r="W841" s="386" t="s">
        <v>78</v>
      </c>
      <c r="X841" s="386">
        <v>55</v>
      </c>
      <c r="Y841" s="386">
        <v>49</v>
      </c>
    </row>
    <row r="842" spans="1:25" ht="12.75" customHeight="1" x14ac:dyDescent="0.2">
      <c r="A842" s="386">
        <v>2017</v>
      </c>
      <c r="B842" s="391">
        <v>42841</v>
      </c>
      <c r="C842" s="386">
        <v>54</v>
      </c>
      <c r="D842" s="386">
        <v>56</v>
      </c>
      <c r="E842" s="386" t="s">
        <v>78</v>
      </c>
      <c r="F842" s="386">
        <v>55</v>
      </c>
      <c r="G842" s="386">
        <v>58</v>
      </c>
      <c r="H842" s="386">
        <v>53.000000000000007</v>
      </c>
      <c r="I842" s="386">
        <v>54</v>
      </c>
      <c r="J842" s="386">
        <v>53.000000000000007</v>
      </c>
      <c r="K842" s="386">
        <v>52.000000000000007</v>
      </c>
      <c r="L842" s="386">
        <v>54</v>
      </c>
      <c r="M842" s="386">
        <v>53.000000000000007</v>
      </c>
      <c r="N842" s="386">
        <v>53.000000000000007</v>
      </c>
      <c r="O842" s="386">
        <v>57</v>
      </c>
      <c r="P842" s="386">
        <v>51.000000000000007</v>
      </c>
      <c r="Q842" s="386">
        <v>61.000000000000007</v>
      </c>
      <c r="R842" s="386">
        <v>54</v>
      </c>
      <c r="S842" s="386">
        <v>56</v>
      </c>
      <c r="T842" s="386">
        <v>53.000000000000007</v>
      </c>
      <c r="U842" s="386">
        <v>51.000000000000007</v>
      </c>
      <c r="V842" s="386">
        <v>52.000000000000007</v>
      </c>
      <c r="W842" s="386" t="s">
        <v>78</v>
      </c>
      <c r="X842" s="386">
        <v>60</v>
      </c>
      <c r="Y842" s="386">
        <v>55</v>
      </c>
    </row>
    <row r="843" spans="1:25" ht="12.75" customHeight="1" x14ac:dyDescent="0.2">
      <c r="A843" s="386">
        <v>2017</v>
      </c>
      <c r="B843" s="391">
        <v>42842</v>
      </c>
      <c r="C843" s="386">
        <v>40</v>
      </c>
      <c r="D843" s="386">
        <v>40</v>
      </c>
      <c r="E843" s="386">
        <v>49</v>
      </c>
      <c r="F843" s="386">
        <v>43</v>
      </c>
      <c r="G843" s="386">
        <v>39</v>
      </c>
      <c r="H843" s="386">
        <v>45.000000000000007</v>
      </c>
      <c r="I843" s="386">
        <v>44.000000000000007</v>
      </c>
      <c r="J843" s="386">
        <v>46</v>
      </c>
      <c r="K843" s="386">
        <v>36.000000000000007</v>
      </c>
      <c r="L843" s="386">
        <v>42</v>
      </c>
      <c r="M843" s="386">
        <v>36.000000000000007</v>
      </c>
      <c r="N843" s="386">
        <v>31</v>
      </c>
      <c r="O843" s="386">
        <v>39</v>
      </c>
      <c r="P843" s="386">
        <v>46</v>
      </c>
      <c r="Q843" s="386">
        <v>44.000000000000007</v>
      </c>
      <c r="R843" s="386">
        <v>48</v>
      </c>
      <c r="S843" s="386">
        <v>43</v>
      </c>
      <c r="T843" s="386">
        <v>43</v>
      </c>
      <c r="U843" s="386">
        <v>42</v>
      </c>
      <c r="V843" s="386">
        <v>43</v>
      </c>
      <c r="W843" s="386" t="s">
        <v>78</v>
      </c>
      <c r="X843" s="386">
        <v>50</v>
      </c>
      <c r="Y843" s="386">
        <v>38</v>
      </c>
    </row>
    <row r="844" spans="1:25" ht="12.75" customHeight="1" x14ac:dyDescent="0.2">
      <c r="A844" s="386">
        <v>2017</v>
      </c>
      <c r="B844" s="391">
        <v>42843</v>
      </c>
      <c r="C844" s="386">
        <v>45.000000000000007</v>
      </c>
      <c r="D844" s="386">
        <v>44.000000000000007</v>
      </c>
      <c r="E844" s="386">
        <v>46</v>
      </c>
      <c r="F844" s="386">
        <v>42</v>
      </c>
      <c r="G844" s="386">
        <v>45.000000000000007</v>
      </c>
      <c r="H844" s="386">
        <v>47</v>
      </c>
      <c r="I844" s="386">
        <v>41</v>
      </c>
      <c r="J844" s="386">
        <v>50</v>
      </c>
      <c r="K844" s="386">
        <v>38</v>
      </c>
      <c r="L844" s="386">
        <v>45.000000000000007</v>
      </c>
      <c r="M844" s="386">
        <v>40</v>
      </c>
      <c r="N844" s="386">
        <v>40</v>
      </c>
      <c r="O844" s="386">
        <v>44.000000000000007</v>
      </c>
      <c r="P844" s="386">
        <v>43</v>
      </c>
      <c r="Q844" s="386">
        <v>42</v>
      </c>
      <c r="R844" s="386">
        <v>45.000000000000007</v>
      </c>
      <c r="S844" s="386">
        <v>44.000000000000007</v>
      </c>
      <c r="T844" s="386">
        <v>47</v>
      </c>
      <c r="U844" s="386">
        <v>44.000000000000007</v>
      </c>
      <c r="V844" s="386">
        <v>43</v>
      </c>
      <c r="W844" s="386" t="s">
        <v>78</v>
      </c>
      <c r="X844" s="386">
        <v>50</v>
      </c>
      <c r="Y844" s="386">
        <v>44.000000000000007</v>
      </c>
    </row>
    <row r="845" spans="1:25" ht="12.75" customHeight="1" x14ac:dyDescent="0.2">
      <c r="A845" s="386">
        <v>2017</v>
      </c>
      <c r="B845" s="391">
        <v>42844</v>
      </c>
      <c r="C845" s="386">
        <v>41</v>
      </c>
      <c r="D845" s="386">
        <v>41</v>
      </c>
      <c r="E845" s="386">
        <v>39</v>
      </c>
      <c r="F845" s="386">
        <v>38</v>
      </c>
      <c r="G845" s="386">
        <v>42</v>
      </c>
      <c r="H845" s="386">
        <v>40</v>
      </c>
      <c r="I845" s="386">
        <v>40</v>
      </c>
      <c r="J845" s="386">
        <v>43</v>
      </c>
      <c r="K845" s="386">
        <v>41</v>
      </c>
      <c r="L845" s="386">
        <v>42</v>
      </c>
      <c r="M845" s="386">
        <v>41</v>
      </c>
      <c r="N845" s="386">
        <v>39</v>
      </c>
      <c r="O845" s="386">
        <v>41</v>
      </c>
      <c r="P845" s="386">
        <v>40</v>
      </c>
      <c r="Q845" s="386">
        <v>40</v>
      </c>
      <c r="R845" s="386">
        <v>42</v>
      </c>
      <c r="S845" s="386">
        <v>41</v>
      </c>
      <c r="T845" s="386">
        <v>41</v>
      </c>
      <c r="U845" s="386">
        <v>39</v>
      </c>
      <c r="V845" s="386">
        <v>35</v>
      </c>
      <c r="W845" s="386" t="s">
        <v>78</v>
      </c>
      <c r="X845" s="386">
        <v>48</v>
      </c>
      <c r="Y845" s="386">
        <v>43</v>
      </c>
    </row>
    <row r="846" spans="1:25" ht="12.75" customHeight="1" x14ac:dyDescent="0.2">
      <c r="A846" s="386">
        <v>2017</v>
      </c>
      <c r="B846" s="391">
        <v>42845</v>
      </c>
      <c r="C846" s="386">
        <v>46</v>
      </c>
      <c r="D846" s="386">
        <v>49</v>
      </c>
      <c r="E846" s="386">
        <v>49</v>
      </c>
      <c r="F846" s="386">
        <v>44.000000000000007</v>
      </c>
      <c r="G846" s="386">
        <v>48</v>
      </c>
      <c r="H846" s="386">
        <v>46</v>
      </c>
      <c r="I846" s="386">
        <v>40</v>
      </c>
      <c r="J846" s="386">
        <v>50</v>
      </c>
      <c r="K846" s="386">
        <v>43</v>
      </c>
      <c r="L846" s="386">
        <v>46</v>
      </c>
      <c r="M846" s="386">
        <v>43</v>
      </c>
      <c r="N846" s="386">
        <v>43</v>
      </c>
      <c r="O846" s="386">
        <v>50</v>
      </c>
      <c r="P846" s="386">
        <v>37.000000000000007</v>
      </c>
      <c r="Q846" s="386">
        <v>40</v>
      </c>
      <c r="R846" s="386">
        <v>41</v>
      </c>
      <c r="S846" s="386">
        <v>43</v>
      </c>
      <c r="T846" s="386">
        <v>52.000000000000007</v>
      </c>
      <c r="U846" s="386">
        <v>46</v>
      </c>
      <c r="V846" s="386">
        <v>45.000000000000007</v>
      </c>
      <c r="W846" s="386" t="s">
        <v>78</v>
      </c>
      <c r="X846" s="386">
        <v>50</v>
      </c>
      <c r="Y846" s="386" t="s">
        <v>78</v>
      </c>
    </row>
    <row r="847" spans="1:25" ht="12.75" customHeight="1" x14ac:dyDescent="0.2">
      <c r="A847" s="386">
        <v>2017</v>
      </c>
      <c r="B847" s="391">
        <v>42846</v>
      </c>
      <c r="C847" s="386">
        <v>39</v>
      </c>
      <c r="D847" s="386">
        <v>29</v>
      </c>
      <c r="E847" s="386">
        <v>24</v>
      </c>
      <c r="F847" s="386">
        <v>22.000000000000004</v>
      </c>
      <c r="G847" s="386">
        <v>25</v>
      </c>
      <c r="H847" s="386">
        <v>45.000000000000007</v>
      </c>
      <c r="I847" s="386">
        <v>42</v>
      </c>
      <c r="J847" s="386">
        <v>29</v>
      </c>
      <c r="K847" s="386">
        <v>39</v>
      </c>
      <c r="L847" s="386">
        <v>29</v>
      </c>
      <c r="M847" s="386">
        <v>30</v>
      </c>
      <c r="N847" s="386">
        <v>31</v>
      </c>
      <c r="O847" s="386">
        <v>28</v>
      </c>
      <c r="P847" s="386">
        <v>32</v>
      </c>
      <c r="Q847" s="386">
        <v>39</v>
      </c>
      <c r="R847" s="386">
        <v>33</v>
      </c>
      <c r="S847" s="386">
        <v>33</v>
      </c>
      <c r="T847" s="386">
        <v>27</v>
      </c>
      <c r="U847" s="386">
        <v>24</v>
      </c>
      <c r="V847" s="386">
        <v>25</v>
      </c>
      <c r="W847" s="386" t="s">
        <v>78</v>
      </c>
      <c r="X847" s="386">
        <v>38</v>
      </c>
      <c r="Y847" s="386" t="s">
        <v>78</v>
      </c>
    </row>
    <row r="848" spans="1:25" ht="12.75" customHeight="1" x14ac:dyDescent="0.2">
      <c r="A848" s="386">
        <v>2017</v>
      </c>
      <c r="B848" s="391">
        <v>42847</v>
      </c>
      <c r="C848" s="386">
        <v>25</v>
      </c>
      <c r="D848" s="386">
        <v>29</v>
      </c>
      <c r="E848" s="386" t="s">
        <v>78</v>
      </c>
      <c r="F848" s="386">
        <v>27</v>
      </c>
      <c r="G848" s="386">
        <v>25</v>
      </c>
      <c r="H848" s="386">
        <v>24</v>
      </c>
      <c r="I848" s="386">
        <v>32</v>
      </c>
      <c r="J848" s="386">
        <v>30</v>
      </c>
      <c r="K848" s="386">
        <v>28</v>
      </c>
      <c r="L848" s="386">
        <v>28</v>
      </c>
      <c r="M848" s="386">
        <v>22.000000000000004</v>
      </c>
      <c r="N848" s="386">
        <v>19</v>
      </c>
      <c r="O848" s="386">
        <v>23</v>
      </c>
      <c r="P848" s="386">
        <v>25</v>
      </c>
      <c r="Q848" s="386">
        <v>27</v>
      </c>
      <c r="R848" s="386">
        <v>27</v>
      </c>
      <c r="S848" s="386">
        <v>23</v>
      </c>
      <c r="T848" s="386">
        <v>28</v>
      </c>
      <c r="U848" s="386">
        <v>28</v>
      </c>
      <c r="V848" s="386">
        <v>26.000000000000004</v>
      </c>
      <c r="W848" s="386" t="s">
        <v>78</v>
      </c>
      <c r="X848" s="386">
        <v>31</v>
      </c>
      <c r="Y848" s="386" t="s">
        <v>78</v>
      </c>
    </row>
    <row r="849" spans="1:25" ht="12.75" customHeight="1" x14ac:dyDescent="0.2">
      <c r="A849" s="386">
        <v>2017</v>
      </c>
      <c r="B849" s="391">
        <v>42848</v>
      </c>
      <c r="C849" s="386">
        <v>32</v>
      </c>
      <c r="D849" s="386">
        <v>34</v>
      </c>
      <c r="E849" s="386" t="s">
        <v>78</v>
      </c>
      <c r="F849" s="386">
        <v>33</v>
      </c>
      <c r="G849" s="386">
        <v>36.000000000000007</v>
      </c>
      <c r="H849" s="386">
        <v>31</v>
      </c>
      <c r="I849" s="386">
        <v>32</v>
      </c>
      <c r="J849" s="386">
        <v>38</v>
      </c>
      <c r="K849" s="386">
        <v>32</v>
      </c>
      <c r="L849" s="386">
        <v>36.000000000000007</v>
      </c>
      <c r="M849" s="386">
        <v>30</v>
      </c>
      <c r="N849" s="386">
        <v>27</v>
      </c>
      <c r="O849" s="386">
        <v>33</v>
      </c>
      <c r="P849" s="386">
        <v>36.000000000000007</v>
      </c>
      <c r="Q849" s="386">
        <v>34</v>
      </c>
      <c r="R849" s="386">
        <v>40</v>
      </c>
      <c r="S849" s="386">
        <v>37.000000000000007</v>
      </c>
      <c r="T849" s="386">
        <v>37.000000000000007</v>
      </c>
      <c r="U849" s="386">
        <v>36.000000000000007</v>
      </c>
      <c r="V849" s="386">
        <v>37.000000000000007</v>
      </c>
      <c r="W849" s="386" t="s">
        <v>78</v>
      </c>
      <c r="X849" s="386">
        <v>43</v>
      </c>
      <c r="Y849" s="386" t="s">
        <v>78</v>
      </c>
    </row>
    <row r="850" spans="1:25" ht="12.75" customHeight="1" x14ac:dyDescent="0.2">
      <c r="A850" s="386">
        <v>2017</v>
      </c>
      <c r="B850" s="391">
        <v>42849</v>
      </c>
      <c r="C850" s="386">
        <v>40</v>
      </c>
      <c r="D850" s="386">
        <v>35</v>
      </c>
      <c r="E850" s="386">
        <v>36.000000000000007</v>
      </c>
      <c r="F850" s="386">
        <v>29</v>
      </c>
      <c r="G850" s="386">
        <v>35</v>
      </c>
      <c r="H850" s="386">
        <v>38</v>
      </c>
      <c r="I850" s="386">
        <v>41</v>
      </c>
      <c r="J850" s="386">
        <v>40</v>
      </c>
      <c r="K850" s="386">
        <v>39</v>
      </c>
      <c r="L850" s="386">
        <v>35</v>
      </c>
      <c r="M850" s="386">
        <v>34</v>
      </c>
      <c r="N850" s="386">
        <v>35</v>
      </c>
      <c r="O850" s="386">
        <v>35</v>
      </c>
      <c r="P850" s="386">
        <v>32</v>
      </c>
      <c r="Q850" s="386">
        <v>39</v>
      </c>
      <c r="R850" s="386">
        <v>31</v>
      </c>
      <c r="S850" s="386">
        <v>34</v>
      </c>
      <c r="T850" s="386">
        <v>39</v>
      </c>
      <c r="U850" s="386">
        <v>21</v>
      </c>
      <c r="V850" s="386">
        <v>35</v>
      </c>
      <c r="W850" s="386" t="s">
        <v>78</v>
      </c>
      <c r="X850" s="386">
        <v>41</v>
      </c>
      <c r="Y850" s="386">
        <v>34</v>
      </c>
    </row>
    <row r="851" spans="1:25" ht="12.75" customHeight="1" x14ac:dyDescent="0.2">
      <c r="A851" s="386">
        <v>2017</v>
      </c>
      <c r="B851" s="391">
        <v>42850</v>
      </c>
      <c r="C851" s="386">
        <v>37.000000000000007</v>
      </c>
      <c r="D851" s="386">
        <v>33</v>
      </c>
      <c r="E851" s="386">
        <v>31</v>
      </c>
      <c r="F851" s="386">
        <v>25</v>
      </c>
      <c r="G851" s="386">
        <v>29</v>
      </c>
      <c r="H851" s="386">
        <v>37.000000000000007</v>
      </c>
      <c r="I851" s="386">
        <v>39</v>
      </c>
      <c r="J851" s="386">
        <v>34</v>
      </c>
      <c r="K851" s="386">
        <v>37.000000000000007</v>
      </c>
      <c r="L851" s="386">
        <v>32</v>
      </c>
      <c r="M851" s="386">
        <v>33</v>
      </c>
      <c r="N851" s="386">
        <v>32</v>
      </c>
      <c r="O851" s="386">
        <v>32</v>
      </c>
      <c r="P851" s="386">
        <v>26.000000000000004</v>
      </c>
      <c r="Q851" s="386">
        <v>39</v>
      </c>
      <c r="R851" s="386">
        <v>29</v>
      </c>
      <c r="S851" s="386">
        <v>32</v>
      </c>
      <c r="T851" s="386">
        <v>32</v>
      </c>
      <c r="U851" s="386">
        <v>24</v>
      </c>
      <c r="V851" s="386">
        <v>28</v>
      </c>
      <c r="W851" s="386" t="s">
        <v>78</v>
      </c>
      <c r="X851" s="386">
        <v>39</v>
      </c>
      <c r="Y851" s="386">
        <v>33</v>
      </c>
    </row>
    <row r="852" spans="1:25" ht="12.75" customHeight="1" x14ac:dyDescent="0.2">
      <c r="A852" s="386">
        <v>2017</v>
      </c>
      <c r="B852" s="391">
        <v>42851</v>
      </c>
      <c r="C852" s="386">
        <v>27</v>
      </c>
      <c r="D852" s="386">
        <v>23</v>
      </c>
      <c r="E852" s="386">
        <v>25</v>
      </c>
      <c r="F852" s="386">
        <v>22.000000000000004</v>
      </c>
      <c r="G852" s="386">
        <v>22.000000000000004</v>
      </c>
      <c r="H852" s="386">
        <v>28</v>
      </c>
      <c r="I852" s="386">
        <v>33</v>
      </c>
      <c r="J852" s="386">
        <v>26.000000000000004</v>
      </c>
      <c r="K852" s="386">
        <v>31</v>
      </c>
      <c r="L852" s="386">
        <v>23</v>
      </c>
      <c r="M852" s="386">
        <v>21</v>
      </c>
      <c r="N852" s="386">
        <v>22.000000000000004</v>
      </c>
      <c r="O852" s="386">
        <v>20</v>
      </c>
      <c r="P852" s="386">
        <v>23</v>
      </c>
      <c r="Q852" s="386">
        <v>25</v>
      </c>
      <c r="R852" s="386">
        <v>27</v>
      </c>
      <c r="S852" s="386">
        <v>24</v>
      </c>
      <c r="T852" s="386">
        <v>26.000000000000004</v>
      </c>
      <c r="U852" s="386">
        <v>23</v>
      </c>
      <c r="V852" s="386">
        <v>27</v>
      </c>
      <c r="W852" s="386" t="s">
        <v>78</v>
      </c>
      <c r="X852" s="386">
        <v>31</v>
      </c>
      <c r="Y852" s="386">
        <v>24</v>
      </c>
    </row>
    <row r="853" spans="1:25" ht="12.75" customHeight="1" x14ac:dyDescent="0.2">
      <c r="A853" s="386">
        <v>2017</v>
      </c>
      <c r="B853" s="391">
        <v>42852</v>
      </c>
      <c r="C853" s="386">
        <v>49</v>
      </c>
      <c r="D853" s="386">
        <v>41</v>
      </c>
      <c r="E853" s="386">
        <v>41</v>
      </c>
      <c r="F853" s="386">
        <v>39</v>
      </c>
      <c r="G853" s="386">
        <v>39</v>
      </c>
      <c r="H853" s="386">
        <v>50</v>
      </c>
      <c r="I853" s="386">
        <v>48</v>
      </c>
      <c r="J853" s="386">
        <v>46</v>
      </c>
      <c r="K853" s="386">
        <v>45.000000000000007</v>
      </c>
      <c r="L853" s="386">
        <v>47</v>
      </c>
      <c r="M853" s="386">
        <v>43</v>
      </c>
      <c r="N853" s="386">
        <v>41</v>
      </c>
      <c r="O853" s="386">
        <v>45.000000000000007</v>
      </c>
      <c r="P853" s="386">
        <v>37.000000000000007</v>
      </c>
      <c r="Q853" s="386">
        <v>40</v>
      </c>
      <c r="R853" s="386">
        <v>42</v>
      </c>
      <c r="S853" s="386">
        <v>39</v>
      </c>
      <c r="T853" s="386">
        <v>45.000000000000007</v>
      </c>
      <c r="U853" s="386">
        <v>41</v>
      </c>
      <c r="V853" s="386">
        <v>46</v>
      </c>
      <c r="W853" s="386" t="s">
        <v>78</v>
      </c>
      <c r="X853" s="386">
        <v>48</v>
      </c>
      <c r="Y853" s="386">
        <v>44.000000000000007</v>
      </c>
    </row>
    <row r="854" spans="1:25" ht="12.75" customHeight="1" x14ac:dyDescent="0.2">
      <c r="A854" s="386">
        <v>2017</v>
      </c>
      <c r="B854" s="391">
        <v>42853</v>
      </c>
      <c r="C854" s="386">
        <v>57</v>
      </c>
      <c r="D854" s="386">
        <v>58</v>
      </c>
      <c r="E854" s="386">
        <v>61.000000000000007</v>
      </c>
      <c r="F854" s="386">
        <v>55</v>
      </c>
      <c r="G854" s="386">
        <v>59.000000000000007</v>
      </c>
      <c r="H854" s="386">
        <v>52.000000000000007</v>
      </c>
      <c r="I854" s="386">
        <v>54</v>
      </c>
      <c r="J854" s="386">
        <v>63</v>
      </c>
      <c r="K854" s="386">
        <v>48</v>
      </c>
      <c r="L854" s="386">
        <v>65</v>
      </c>
      <c r="M854" s="386">
        <v>55</v>
      </c>
      <c r="N854" s="386">
        <v>53.000000000000007</v>
      </c>
      <c r="O854" s="386">
        <v>60</v>
      </c>
      <c r="P854" s="386">
        <v>58</v>
      </c>
      <c r="Q854" s="386">
        <v>67</v>
      </c>
      <c r="R854" s="386">
        <v>61.000000000000007</v>
      </c>
      <c r="S854" s="386">
        <v>61.000000000000007</v>
      </c>
      <c r="T854" s="386">
        <v>59.000000000000007</v>
      </c>
      <c r="U854" s="386">
        <v>52.000000000000007</v>
      </c>
      <c r="V854" s="386">
        <v>62</v>
      </c>
      <c r="W854" s="386" t="s">
        <v>78</v>
      </c>
      <c r="X854" s="386">
        <v>64</v>
      </c>
      <c r="Y854" s="386">
        <v>58</v>
      </c>
    </row>
    <row r="855" spans="1:25" ht="12.75" customHeight="1" x14ac:dyDescent="0.2">
      <c r="A855" s="386">
        <v>2017</v>
      </c>
      <c r="B855" s="391">
        <v>42854</v>
      </c>
      <c r="C855" s="386">
        <v>49</v>
      </c>
      <c r="D855" s="386">
        <v>50</v>
      </c>
      <c r="E855" s="386">
        <v>51.000000000000007</v>
      </c>
      <c r="F855" s="386">
        <v>47</v>
      </c>
      <c r="G855" s="386">
        <v>49</v>
      </c>
      <c r="H855" s="386">
        <v>44.000000000000007</v>
      </c>
      <c r="I855" s="386">
        <v>46</v>
      </c>
      <c r="J855" s="386">
        <v>47</v>
      </c>
      <c r="K855" s="386">
        <v>51.000000000000007</v>
      </c>
      <c r="L855" s="386">
        <v>52.000000000000007</v>
      </c>
      <c r="M855" s="386">
        <v>46</v>
      </c>
      <c r="N855" s="386">
        <v>47</v>
      </c>
      <c r="O855" s="386">
        <v>47</v>
      </c>
      <c r="P855" s="386">
        <v>45.000000000000007</v>
      </c>
      <c r="Q855" s="386">
        <v>53.000000000000007</v>
      </c>
      <c r="R855" s="386">
        <v>48</v>
      </c>
      <c r="S855" s="386">
        <v>48</v>
      </c>
      <c r="T855" s="386">
        <v>48</v>
      </c>
      <c r="U855" s="386">
        <v>43</v>
      </c>
      <c r="V855" s="386">
        <v>50</v>
      </c>
      <c r="W855" s="386" t="s">
        <v>78</v>
      </c>
      <c r="X855" s="386">
        <v>53.000000000000007</v>
      </c>
      <c r="Y855" s="386">
        <v>47</v>
      </c>
    </row>
    <row r="856" spans="1:25" ht="12.75" customHeight="1" x14ac:dyDescent="0.2">
      <c r="A856" s="386">
        <v>2017</v>
      </c>
      <c r="B856" s="391">
        <v>42855</v>
      </c>
      <c r="C856" s="386">
        <v>44.000000000000007</v>
      </c>
      <c r="D856" s="386">
        <v>45.000000000000007</v>
      </c>
      <c r="E856" s="386">
        <v>45.000000000000007</v>
      </c>
      <c r="F856" s="386">
        <v>40</v>
      </c>
      <c r="G856" s="386">
        <v>47</v>
      </c>
      <c r="H856" s="386">
        <v>37.000000000000007</v>
      </c>
      <c r="I856" s="386">
        <v>39</v>
      </c>
      <c r="J856" s="386">
        <v>48</v>
      </c>
      <c r="K856" s="386">
        <v>41</v>
      </c>
      <c r="L856" s="386">
        <v>48</v>
      </c>
      <c r="M856" s="386">
        <v>42</v>
      </c>
      <c r="N856" s="386">
        <v>42</v>
      </c>
      <c r="O856" s="386">
        <v>44.000000000000007</v>
      </c>
      <c r="P856" s="386">
        <v>40</v>
      </c>
      <c r="Q856" s="386">
        <v>43</v>
      </c>
      <c r="R856" s="386">
        <v>42</v>
      </c>
      <c r="S856" s="386">
        <v>43</v>
      </c>
      <c r="T856" s="386">
        <v>46</v>
      </c>
      <c r="U856" s="386">
        <v>43</v>
      </c>
      <c r="V856" s="386">
        <v>45.000000000000007</v>
      </c>
      <c r="W856" s="386" t="s">
        <v>78</v>
      </c>
      <c r="X856" s="386">
        <v>49</v>
      </c>
      <c r="Y856" s="386">
        <v>42</v>
      </c>
    </row>
    <row r="857" spans="1:25" ht="12.75" customHeight="1" x14ac:dyDescent="0.2">
      <c r="A857" s="386">
        <v>2017</v>
      </c>
      <c r="B857" s="391">
        <v>42856</v>
      </c>
      <c r="C857" s="386">
        <v>32</v>
      </c>
      <c r="D857" s="386">
        <v>33</v>
      </c>
      <c r="E857" s="386">
        <v>31</v>
      </c>
      <c r="F857" s="386">
        <v>27</v>
      </c>
      <c r="G857" s="386">
        <v>32</v>
      </c>
      <c r="H857" s="386">
        <v>32</v>
      </c>
      <c r="I857" s="386">
        <v>31</v>
      </c>
      <c r="J857" s="386">
        <v>33</v>
      </c>
      <c r="K857" s="386">
        <v>27</v>
      </c>
      <c r="L857" s="386">
        <v>30</v>
      </c>
      <c r="M857" s="386">
        <v>31</v>
      </c>
      <c r="N857" s="386">
        <v>27</v>
      </c>
      <c r="O857" s="386">
        <v>30</v>
      </c>
      <c r="P857" s="386">
        <v>29</v>
      </c>
      <c r="Q857" s="386">
        <v>32</v>
      </c>
      <c r="R857" s="386">
        <v>33</v>
      </c>
      <c r="S857" s="386">
        <v>31</v>
      </c>
      <c r="T857" s="386">
        <v>31</v>
      </c>
      <c r="U857" s="386">
        <v>27</v>
      </c>
      <c r="V857" s="386">
        <v>29</v>
      </c>
      <c r="W857" s="386" t="s">
        <v>78</v>
      </c>
      <c r="X857" s="386">
        <v>36.000000000000007</v>
      </c>
      <c r="Y857" s="386">
        <v>30</v>
      </c>
    </row>
    <row r="858" spans="1:25" ht="12.75" customHeight="1" x14ac:dyDescent="0.2">
      <c r="A858" s="386">
        <v>2017</v>
      </c>
      <c r="B858" s="391">
        <v>42857</v>
      </c>
      <c r="C858" s="386">
        <v>52.000000000000007</v>
      </c>
      <c r="D858" s="386">
        <v>51.000000000000007</v>
      </c>
      <c r="E858" s="386">
        <v>53.000000000000007</v>
      </c>
      <c r="F858" s="386">
        <v>50</v>
      </c>
      <c r="G858" s="386">
        <v>50</v>
      </c>
      <c r="H858" s="386">
        <v>50</v>
      </c>
      <c r="I858" s="386">
        <v>51.000000000000007</v>
      </c>
      <c r="J858" s="386">
        <v>51.000000000000007</v>
      </c>
      <c r="K858" s="386">
        <v>53.000000000000007</v>
      </c>
      <c r="L858" s="386">
        <v>44.000000000000007</v>
      </c>
      <c r="M858" s="386">
        <v>49</v>
      </c>
      <c r="N858" s="386">
        <v>50</v>
      </c>
      <c r="O858" s="386">
        <v>49</v>
      </c>
      <c r="P858" s="386">
        <v>49</v>
      </c>
      <c r="Q858" s="386">
        <v>53.000000000000007</v>
      </c>
      <c r="R858" s="386">
        <v>50</v>
      </c>
      <c r="S858" s="386">
        <v>50</v>
      </c>
      <c r="T858" s="386">
        <v>50</v>
      </c>
      <c r="U858" s="386">
        <v>48</v>
      </c>
      <c r="V858" s="386">
        <v>53.000000000000007</v>
      </c>
      <c r="W858" s="386" t="s">
        <v>78</v>
      </c>
      <c r="X858" s="386">
        <v>54</v>
      </c>
      <c r="Y858" s="386">
        <v>47</v>
      </c>
    </row>
    <row r="859" spans="1:25" ht="12.75" customHeight="1" x14ac:dyDescent="0.2">
      <c r="A859" s="386">
        <v>2017</v>
      </c>
      <c r="B859" s="391">
        <v>42858</v>
      </c>
      <c r="C859" s="386">
        <v>44.000000000000007</v>
      </c>
      <c r="D859" s="386">
        <v>41</v>
      </c>
      <c r="E859" s="386">
        <v>45.000000000000007</v>
      </c>
      <c r="F859" s="386">
        <v>40</v>
      </c>
      <c r="G859" s="386">
        <v>39</v>
      </c>
      <c r="H859" s="386">
        <v>46</v>
      </c>
      <c r="I859" s="386">
        <v>46</v>
      </c>
      <c r="J859" s="386">
        <v>42</v>
      </c>
      <c r="K859" s="386">
        <v>44.000000000000007</v>
      </c>
      <c r="L859" s="386">
        <v>45.000000000000007</v>
      </c>
      <c r="M859" s="386">
        <v>38</v>
      </c>
      <c r="N859" s="386">
        <v>38</v>
      </c>
      <c r="O859" s="386">
        <v>40</v>
      </c>
      <c r="P859" s="386">
        <v>40</v>
      </c>
      <c r="Q859" s="386">
        <v>43</v>
      </c>
      <c r="R859" s="386">
        <v>44.000000000000007</v>
      </c>
      <c r="S859" s="386">
        <v>41</v>
      </c>
      <c r="T859" s="386">
        <v>42</v>
      </c>
      <c r="U859" s="386">
        <v>40</v>
      </c>
      <c r="V859" s="386">
        <v>44.000000000000007</v>
      </c>
      <c r="W859" s="386" t="s">
        <v>78</v>
      </c>
      <c r="X859" s="386">
        <v>46</v>
      </c>
      <c r="Y859" s="386">
        <v>38</v>
      </c>
    </row>
    <row r="860" spans="1:25" ht="12.75" customHeight="1" x14ac:dyDescent="0.2">
      <c r="A860" s="386">
        <v>2017</v>
      </c>
      <c r="B860" s="391">
        <v>42859</v>
      </c>
      <c r="C860" s="386">
        <v>44.000000000000007</v>
      </c>
      <c r="D860" s="386">
        <v>45.000000000000007</v>
      </c>
      <c r="E860" s="386">
        <v>46</v>
      </c>
      <c r="F860" s="386">
        <v>42</v>
      </c>
      <c r="G860" s="386">
        <v>46</v>
      </c>
      <c r="H860" s="386">
        <v>44.000000000000007</v>
      </c>
      <c r="I860" s="386">
        <v>43</v>
      </c>
      <c r="J860" s="386">
        <v>46</v>
      </c>
      <c r="K860" s="386">
        <v>43</v>
      </c>
      <c r="L860" s="386">
        <v>48</v>
      </c>
      <c r="M860" s="386">
        <v>44.000000000000007</v>
      </c>
      <c r="N860" s="386">
        <v>40</v>
      </c>
      <c r="O860" s="386">
        <v>45.000000000000007</v>
      </c>
      <c r="P860" s="386">
        <v>45.000000000000007</v>
      </c>
      <c r="Q860" s="386">
        <v>47</v>
      </c>
      <c r="R860" s="386">
        <v>47</v>
      </c>
      <c r="S860" s="386">
        <v>46</v>
      </c>
      <c r="T860" s="386">
        <v>45.000000000000007</v>
      </c>
      <c r="U860" s="386">
        <v>45.000000000000007</v>
      </c>
      <c r="V860" s="386">
        <v>46</v>
      </c>
      <c r="W860" s="386" t="s">
        <v>78</v>
      </c>
      <c r="X860" s="386">
        <v>52.000000000000007</v>
      </c>
      <c r="Y860" s="386">
        <v>43</v>
      </c>
    </row>
    <row r="861" spans="1:25" ht="12.75" customHeight="1" x14ac:dyDescent="0.2">
      <c r="A861" s="386">
        <v>2017</v>
      </c>
      <c r="B861" s="391">
        <v>42860</v>
      </c>
      <c r="C861" s="386">
        <v>39</v>
      </c>
      <c r="D861" s="386">
        <v>36.000000000000007</v>
      </c>
      <c r="E861" s="386">
        <v>31</v>
      </c>
      <c r="F861" s="386">
        <v>30</v>
      </c>
      <c r="G861" s="386">
        <v>39</v>
      </c>
      <c r="H861" s="386">
        <v>38</v>
      </c>
      <c r="I861" s="386">
        <v>40</v>
      </c>
      <c r="J861" s="386">
        <v>34</v>
      </c>
      <c r="K861" s="386">
        <v>42</v>
      </c>
      <c r="L861" s="386">
        <v>40</v>
      </c>
      <c r="M861" s="386">
        <v>38</v>
      </c>
      <c r="N861" s="386">
        <v>36.000000000000007</v>
      </c>
      <c r="O861" s="386">
        <v>39</v>
      </c>
      <c r="P861" s="386">
        <v>28</v>
      </c>
      <c r="Q861" s="386">
        <v>40</v>
      </c>
      <c r="R861" s="386">
        <v>34</v>
      </c>
      <c r="S861" s="386">
        <v>38</v>
      </c>
      <c r="T861" s="386">
        <v>37.000000000000007</v>
      </c>
      <c r="U861" s="386">
        <v>39</v>
      </c>
      <c r="V861" s="386">
        <v>37.000000000000007</v>
      </c>
      <c r="W861" s="386" t="s">
        <v>78</v>
      </c>
      <c r="X861" s="386">
        <v>43</v>
      </c>
      <c r="Y861" s="386">
        <v>38</v>
      </c>
    </row>
    <row r="862" spans="1:25" ht="12.75" customHeight="1" x14ac:dyDescent="0.2">
      <c r="A862" s="386">
        <v>2017</v>
      </c>
      <c r="B862" s="391">
        <v>42861</v>
      </c>
      <c r="C862" s="386">
        <v>32</v>
      </c>
      <c r="D862" s="386">
        <v>32</v>
      </c>
      <c r="E862" s="386">
        <v>29</v>
      </c>
      <c r="F862" s="386">
        <v>29</v>
      </c>
      <c r="G862" s="386">
        <v>29</v>
      </c>
      <c r="H862" s="386">
        <v>30</v>
      </c>
      <c r="I862" s="386">
        <v>32</v>
      </c>
      <c r="J862" s="386">
        <v>29</v>
      </c>
      <c r="K862" s="386">
        <v>35</v>
      </c>
      <c r="L862" s="386">
        <v>34</v>
      </c>
      <c r="M862" s="386">
        <v>33</v>
      </c>
      <c r="N862" s="386">
        <v>30</v>
      </c>
      <c r="O862" s="386">
        <v>30</v>
      </c>
      <c r="P862" s="386">
        <v>33</v>
      </c>
      <c r="Q862" s="386">
        <v>36.000000000000007</v>
      </c>
      <c r="R862" s="386">
        <v>33</v>
      </c>
      <c r="S862" s="386">
        <v>34</v>
      </c>
      <c r="T862" s="386">
        <v>27</v>
      </c>
      <c r="U862" s="386">
        <v>30</v>
      </c>
      <c r="V862" s="386">
        <v>29</v>
      </c>
      <c r="W862" s="386" t="s">
        <v>78</v>
      </c>
      <c r="X862" s="386">
        <v>38</v>
      </c>
      <c r="Y862" s="386">
        <v>32</v>
      </c>
    </row>
    <row r="863" spans="1:25" ht="12.75" customHeight="1" x14ac:dyDescent="0.2">
      <c r="A863" s="386">
        <v>2017</v>
      </c>
      <c r="B863" s="391">
        <v>42862</v>
      </c>
      <c r="C863" s="386">
        <v>41</v>
      </c>
      <c r="D863" s="386">
        <v>35</v>
      </c>
      <c r="E863" s="386">
        <v>36.000000000000007</v>
      </c>
      <c r="F863" s="386">
        <v>34</v>
      </c>
      <c r="G863" s="386">
        <v>36.000000000000007</v>
      </c>
      <c r="H863" s="386">
        <v>42</v>
      </c>
      <c r="I863" s="386">
        <v>40</v>
      </c>
      <c r="J863" s="386">
        <v>36.000000000000007</v>
      </c>
      <c r="K863" s="386">
        <v>35</v>
      </c>
      <c r="L863" s="386">
        <v>37.000000000000007</v>
      </c>
      <c r="M863" s="386">
        <v>32</v>
      </c>
      <c r="N863" s="386">
        <v>32</v>
      </c>
      <c r="O863" s="386">
        <v>33</v>
      </c>
      <c r="P863" s="386">
        <v>33</v>
      </c>
      <c r="Q863" s="386">
        <v>35</v>
      </c>
      <c r="R863" s="386">
        <v>34</v>
      </c>
      <c r="S863" s="386">
        <v>33</v>
      </c>
      <c r="T863" s="386">
        <v>35</v>
      </c>
      <c r="U863" s="386">
        <v>33</v>
      </c>
      <c r="V863" s="386">
        <v>34</v>
      </c>
      <c r="W863" s="386" t="s">
        <v>78</v>
      </c>
      <c r="X863" s="386">
        <v>38</v>
      </c>
      <c r="Y863" s="386">
        <v>32</v>
      </c>
    </row>
    <row r="864" spans="1:25" ht="12.75" customHeight="1" x14ac:dyDescent="0.2">
      <c r="A864" s="386">
        <v>2017</v>
      </c>
      <c r="B864" s="391">
        <v>42863</v>
      </c>
      <c r="C864" s="386">
        <v>48</v>
      </c>
      <c r="D864" s="386">
        <v>43</v>
      </c>
      <c r="E864" s="386">
        <v>46</v>
      </c>
      <c r="F864" s="386">
        <v>42</v>
      </c>
      <c r="G864" s="386">
        <v>44.000000000000007</v>
      </c>
      <c r="H864" s="386">
        <v>49</v>
      </c>
      <c r="I864" s="386">
        <v>47</v>
      </c>
      <c r="J864" s="386">
        <v>45.000000000000007</v>
      </c>
      <c r="K864" s="386">
        <v>41</v>
      </c>
      <c r="L864" s="386">
        <v>43</v>
      </c>
      <c r="M864" s="386">
        <v>39</v>
      </c>
      <c r="N864" s="386">
        <v>38</v>
      </c>
      <c r="O864" s="386">
        <v>41</v>
      </c>
      <c r="P864" s="386">
        <v>39</v>
      </c>
      <c r="Q864" s="386">
        <v>41</v>
      </c>
      <c r="R864" s="386">
        <v>41</v>
      </c>
      <c r="S864" s="386">
        <v>40</v>
      </c>
      <c r="T864" s="386">
        <v>44.000000000000007</v>
      </c>
      <c r="U864" s="386">
        <v>41</v>
      </c>
      <c r="V864" s="386">
        <v>44.000000000000007</v>
      </c>
      <c r="W864" s="386" t="s">
        <v>78</v>
      </c>
      <c r="X864" s="386">
        <v>46</v>
      </c>
      <c r="Y864" s="386">
        <v>38</v>
      </c>
    </row>
    <row r="865" spans="1:25" ht="12.75" customHeight="1" x14ac:dyDescent="0.2">
      <c r="A865" s="386">
        <v>2017</v>
      </c>
      <c r="B865" s="391">
        <v>42864</v>
      </c>
      <c r="C865" s="386">
        <v>53.000000000000007</v>
      </c>
      <c r="D865" s="386">
        <v>53.000000000000007</v>
      </c>
      <c r="E865" s="386">
        <v>56</v>
      </c>
      <c r="F865" s="386">
        <v>51.000000000000007</v>
      </c>
      <c r="G865" s="386">
        <v>52.000000000000007</v>
      </c>
      <c r="H865" s="386">
        <v>54</v>
      </c>
      <c r="I865" s="386">
        <v>51.000000000000007</v>
      </c>
      <c r="J865" s="386">
        <v>54</v>
      </c>
      <c r="K865" s="386">
        <v>50</v>
      </c>
      <c r="L865" s="386">
        <v>54</v>
      </c>
      <c r="M865" s="386">
        <v>48</v>
      </c>
      <c r="N865" s="386">
        <v>48</v>
      </c>
      <c r="O865" s="386">
        <v>51.000000000000007</v>
      </c>
      <c r="P865" s="386">
        <v>49</v>
      </c>
      <c r="Q865" s="386">
        <v>52.000000000000007</v>
      </c>
      <c r="R865" s="386">
        <v>49</v>
      </c>
      <c r="S865" s="386">
        <v>51.000000000000007</v>
      </c>
      <c r="T865" s="386">
        <v>53.000000000000007</v>
      </c>
      <c r="U865" s="386">
        <v>52.000000000000007</v>
      </c>
      <c r="V865" s="386">
        <v>53.000000000000007</v>
      </c>
      <c r="W865" s="386" t="s">
        <v>78</v>
      </c>
      <c r="X865" s="386">
        <v>56</v>
      </c>
      <c r="Y865" s="386">
        <v>48</v>
      </c>
    </row>
    <row r="866" spans="1:25" ht="12.75" customHeight="1" x14ac:dyDescent="0.2">
      <c r="A866" s="386">
        <v>2017</v>
      </c>
      <c r="B866" s="391">
        <v>42865</v>
      </c>
      <c r="C866" s="386">
        <v>62</v>
      </c>
      <c r="D866" s="386">
        <v>56</v>
      </c>
      <c r="E866" s="386">
        <v>56</v>
      </c>
      <c r="F866" s="386">
        <v>52.000000000000007</v>
      </c>
      <c r="G866" s="386">
        <v>53.000000000000007</v>
      </c>
      <c r="H866" s="386">
        <v>61.000000000000007</v>
      </c>
      <c r="I866" s="386">
        <v>55</v>
      </c>
      <c r="J866" s="386">
        <v>54</v>
      </c>
      <c r="K866" s="386">
        <v>53.000000000000007</v>
      </c>
      <c r="L866" s="386">
        <v>59.000000000000007</v>
      </c>
      <c r="M866" s="386">
        <v>50</v>
      </c>
      <c r="N866" s="386">
        <v>52.000000000000007</v>
      </c>
      <c r="O866" s="386">
        <v>53.000000000000007</v>
      </c>
      <c r="P866" s="386">
        <v>46</v>
      </c>
      <c r="Q866" s="386">
        <v>48</v>
      </c>
      <c r="R866" s="386">
        <v>48</v>
      </c>
      <c r="S866" s="386">
        <v>51.000000000000007</v>
      </c>
      <c r="T866" s="386">
        <v>53.000000000000007</v>
      </c>
      <c r="U866" s="386">
        <v>54</v>
      </c>
      <c r="V866" s="386">
        <v>56</v>
      </c>
      <c r="W866" s="386" t="s">
        <v>78</v>
      </c>
      <c r="X866" s="386">
        <v>58</v>
      </c>
      <c r="Y866" s="386">
        <v>48</v>
      </c>
    </row>
    <row r="867" spans="1:25" ht="12.75" customHeight="1" x14ac:dyDescent="0.2">
      <c r="A867" s="386">
        <v>2017</v>
      </c>
      <c r="B867" s="391">
        <v>42866</v>
      </c>
      <c r="C867" s="386">
        <v>44.000000000000007</v>
      </c>
      <c r="D867" s="386">
        <v>39</v>
      </c>
      <c r="E867" s="386">
        <v>29</v>
      </c>
      <c r="F867" s="386">
        <v>29</v>
      </c>
      <c r="G867" s="386">
        <v>36.000000000000007</v>
      </c>
      <c r="H867" s="386">
        <v>42</v>
      </c>
      <c r="I867" s="386">
        <v>45.000000000000007</v>
      </c>
      <c r="J867" s="386">
        <v>35</v>
      </c>
      <c r="K867" s="386">
        <v>41</v>
      </c>
      <c r="L867" s="386">
        <v>40</v>
      </c>
      <c r="M867" s="386">
        <v>38</v>
      </c>
      <c r="N867" s="386">
        <v>36.000000000000007</v>
      </c>
      <c r="O867" s="386">
        <v>35</v>
      </c>
      <c r="P867" s="386">
        <v>33</v>
      </c>
      <c r="Q867" s="386">
        <v>39</v>
      </c>
      <c r="R867" s="386">
        <v>33</v>
      </c>
      <c r="S867" s="386">
        <v>37.000000000000007</v>
      </c>
      <c r="T867" s="386">
        <v>31</v>
      </c>
      <c r="U867" s="386">
        <v>34</v>
      </c>
      <c r="V867" s="386">
        <v>33</v>
      </c>
      <c r="W867" s="386" t="s">
        <v>78</v>
      </c>
      <c r="X867" s="386">
        <v>43</v>
      </c>
      <c r="Y867" s="386">
        <v>32</v>
      </c>
    </row>
    <row r="868" spans="1:25" ht="12.75" customHeight="1" x14ac:dyDescent="0.2">
      <c r="A868" s="386">
        <v>2017</v>
      </c>
      <c r="B868" s="391">
        <v>42867</v>
      </c>
      <c r="C868" s="386">
        <v>38</v>
      </c>
      <c r="D868" s="386">
        <v>41</v>
      </c>
      <c r="E868" s="386">
        <v>33</v>
      </c>
      <c r="F868" s="386">
        <v>31</v>
      </c>
      <c r="G868" s="386">
        <v>34</v>
      </c>
      <c r="H868" s="386">
        <v>36.000000000000007</v>
      </c>
      <c r="I868" s="386">
        <v>39</v>
      </c>
      <c r="J868" s="386">
        <v>36.000000000000007</v>
      </c>
      <c r="K868" s="386">
        <v>36.000000000000007</v>
      </c>
      <c r="L868" s="386">
        <v>41</v>
      </c>
      <c r="M868" s="386">
        <v>36.000000000000007</v>
      </c>
      <c r="N868" s="386">
        <v>33</v>
      </c>
      <c r="O868" s="386">
        <v>35</v>
      </c>
      <c r="P868" s="386">
        <v>35</v>
      </c>
      <c r="Q868" s="386">
        <v>39</v>
      </c>
      <c r="R868" s="386">
        <v>37.000000000000007</v>
      </c>
      <c r="S868" s="386">
        <v>38</v>
      </c>
      <c r="T868" s="386">
        <v>34</v>
      </c>
      <c r="U868" s="386">
        <v>37.000000000000007</v>
      </c>
      <c r="V868" s="386">
        <v>37.000000000000007</v>
      </c>
      <c r="W868" s="386" t="s">
        <v>78</v>
      </c>
      <c r="X868" s="386">
        <v>43</v>
      </c>
      <c r="Y868" s="386">
        <v>34</v>
      </c>
    </row>
    <row r="869" spans="1:25" ht="12.75" customHeight="1" x14ac:dyDescent="0.2">
      <c r="A869" s="386">
        <v>2017</v>
      </c>
      <c r="B869" s="391">
        <v>42868</v>
      </c>
      <c r="C869" s="386">
        <v>32</v>
      </c>
      <c r="D869" s="386">
        <v>33</v>
      </c>
      <c r="E869" s="386">
        <v>27</v>
      </c>
      <c r="F869" s="386">
        <v>25</v>
      </c>
      <c r="G869" s="386">
        <v>26.000000000000004</v>
      </c>
      <c r="H869" s="386">
        <v>31</v>
      </c>
      <c r="I869" s="386">
        <v>33</v>
      </c>
      <c r="J869" s="386">
        <v>28</v>
      </c>
      <c r="K869" s="386">
        <v>33</v>
      </c>
      <c r="L869" s="386">
        <v>33</v>
      </c>
      <c r="M869" s="386">
        <v>30</v>
      </c>
      <c r="N869" s="386">
        <v>28</v>
      </c>
      <c r="O869" s="386">
        <v>25</v>
      </c>
      <c r="P869" s="386">
        <v>34</v>
      </c>
      <c r="Q869" s="386">
        <v>35</v>
      </c>
      <c r="R869" s="386">
        <v>35</v>
      </c>
      <c r="S869" s="386">
        <v>32</v>
      </c>
      <c r="T869" s="386">
        <v>27</v>
      </c>
      <c r="U869" s="386">
        <v>26.000000000000004</v>
      </c>
      <c r="V869" s="386">
        <v>27</v>
      </c>
      <c r="W869" s="386" t="s">
        <v>78</v>
      </c>
      <c r="X869" s="386">
        <v>38</v>
      </c>
      <c r="Y869" s="386">
        <v>30</v>
      </c>
    </row>
    <row r="870" spans="1:25" ht="12.75" customHeight="1" x14ac:dyDescent="0.2">
      <c r="A870" s="386">
        <v>2017</v>
      </c>
      <c r="B870" s="391">
        <v>42869</v>
      </c>
      <c r="C870" s="386">
        <v>58</v>
      </c>
      <c r="D870" s="386">
        <v>58</v>
      </c>
      <c r="E870" s="386">
        <v>55</v>
      </c>
      <c r="F870" s="386">
        <v>51.000000000000007</v>
      </c>
      <c r="G870" s="386">
        <v>54</v>
      </c>
      <c r="H870" s="386">
        <v>57</v>
      </c>
      <c r="I870" s="386">
        <v>55</v>
      </c>
      <c r="J870" s="386">
        <v>53.000000000000007</v>
      </c>
      <c r="K870" s="386">
        <v>49</v>
      </c>
      <c r="L870" s="386">
        <v>56</v>
      </c>
      <c r="M870" s="386">
        <v>49</v>
      </c>
      <c r="N870" s="386">
        <v>50</v>
      </c>
      <c r="O870" s="386">
        <v>52.000000000000007</v>
      </c>
      <c r="P870" s="386">
        <v>41</v>
      </c>
      <c r="Q870" s="386">
        <v>43</v>
      </c>
      <c r="R870" s="386">
        <v>43</v>
      </c>
      <c r="S870" s="386">
        <v>47</v>
      </c>
      <c r="T870" s="386">
        <v>53.000000000000007</v>
      </c>
      <c r="U870" s="386">
        <v>52.000000000000007</v>
      </c>
      <c r="V870" s="386">
        <v>51.000000000000007</v>
      </c>
      <c r="W870" s="386" t="s">
        <v>78</v>
      </c>
      <c r="X870" s="386">
        <v>53.000000000000007</v>
      </c>
      <c r="Y870" s="386">
        <v>47</v>
      </c>
    </row>
    <row r="871" spans="1:25" ht="12.75" customHeight="1" x14ac:dyDescent="0.2">
      <c r="A871" s="386">
        <v>2017</v>
      </c>
      <c r="B871" s="391">
        <v>42870</v>
      </c>
      <c r="C871" s="386">
        <v>43</v>
      </c>
      <c r="D871" s="386">
        <v>46</v>
      </c>
      <c r="E871" s="386">
        <v>42</v>
      </c>
      <c r="F871" s="386">
        <v>39</v>
      </c>
      <c r="G871" s="386">
        <v>39</v>
      </c>
      <c r="H871" s="386">
        <v>44.000000000000007</v>
      </c>
      <c r="I871" s="386">
        <v>42</v>
      </c>
      <c r="J871" s="386">
        <v>41</v>
      </c>
      <c r="K871" s="386">
        <v>42</v>
      </c>
      <c r="L871" s="386">
        <v>42</v>
      </c>
      <c r="M871" s="386">
        <v>38</v>
      </c>
      <c r="N871" s="386">
        <v>37.000000000000007</v>
      </c>
      <c r="O871" s="386">
        <v>38</v>
      </c>
      <c r="P871" s="386">
        <v>38</v>
      </c>
      <c r="Q871" s="386">
        <v>42</v>
      </c>
      <c r="R871" s="386">
        <v>40</v>
      </c>
      <c r="S871" s="386">
        <v>40</v>
      </c>
      <c r="T871" s="386">
        <v>40</v>
      </c>
      <c r="U871" s="386">
        <v>39</v>
      </c>
      <c r="V871" s="386">
        <v>41</v>
      </c>
      <c r="W871" s="386" t="s">
        <v>78</v>
      </c>
      <c r="X871" s="386">
        <v>44.000000000000007</v>
      </c>
      <c r="Y871" s="386">
        <v>36.000000000000007</v>
      </c>
    </row>
    <row r="872" spans="1:25" ht="12.75" customHeight="1" x14ac:dyDescent="0.2">
      <c r="A872" s="386">
        <v>2017</v>
      </c>
      <c r="B872" s="391">
        <v>42871</v>
      </c>
      <c r="C872" s="386">
        <v>57</v>
      </c>
      <c r="D872" s="386">
        <v>60</v>
      </c>
      <c r="E872" s="386">
        <v>60</v>
      </c>
      <c r="F872" s="386">
        <v>52.000000000000007</v>
      </c>
      <c r="G872" s="386">
        <v>56</v>
      </c>
      <c r="H872" s="386">
        <v>50</v>
      </c>
      <c r="I872" s="386">
        <v>47</v>
      </c>
      <c r="J872" s="386">
        <v>61.000000000000007</v>
      </c>
      <c r="K872" s="386">
        <v>48</v>
      </c>
      <c r="L872" s="386">
        <v>53.000000000000007</v>
      </c>
      <c r="M872" s="386">
        <v>54</v>
      </c>
      <c r="N872" s="386">
        <v>48</v>
      </c>
      <c r="O872" s="386">
        <v>56</v>
      </c>
      <c r="P872" s="386">
        <v>51.000000000000007</v>
      </c>
      <c r="Q872" s="386">
        <v>58</v>
      </c>
      <c r="R872" s="386">
        <v>53.000000000000007</v>
      </c>
      <c r="S872" s="386">
        <v>55</v>
      </c>
      <c r="T872" s="386">
        <v>58</v>
      </c>
      <c r="U872" s="386">
        <v>52.000000000000007</v>
      </c>
      <c r="V872" s="386">
        <v>59.000000000000007</v>
      </c>
      <c r="W872" s="386" t="s">
        <v>78</v>
      </c>
      <c r="X872" s="386">
        <v>59.000000000000007</v>
      </c>
      <c r="Y872" s="386">
        <v>54</v>
      </c>
    </row>
    <row r="873" spans="1:25" ht="12.75" customHeight="1" x14ac:dyDescent="0.2">
      <c r="A873" s="386">
        <v>2017</v>
      </c>
      <c r="B873" s="391">
        <v>42872</v>
      </c>
      <c r="C873" s="386">
        <v>69</v>
      </c>
      <c r="D873" s="386">
        <v>79</v>
      </c>
      <c r="E873" s="386">
        <v>74.000000000000014</v>
      </c>
      <c r="F873" s="386">
        <v>64</v>
      </c>
      <c r="G873" s="386">
        <v>71.000000000000014</v>
      </c>
      <c r="H873" s="386">
        <v>65</v>
      </c>
      <c r="I873" s="386">
        <v>64</v>
      </c>
      <c r="J873" s="386">
        <v>83</v>
      </c>
      <c r="K873" s="386">
        <v>57</v>
      </c>
      <c r="L873" s="386">
        <v>77</v>
      </c>
      <c r="M873" s="386">
        <v>64</v>
      </c>
      <c r="N873" s="386">
        <v>62</v>
      </c>
      <c r="O873" s="386">
        <v>71.000000000000014</v>
      </c>
      <c r="P873" s="386">
        <v>77</v>
      </c>
      <c r="Q873" s="386">
        <v>68</v>
      </c>
      <c r="R873" s="386">
        <v>73.000000000000014</v>
      </c>
      <c r="S873" s="386">
        <v>78</v>
      </c>
      <c r="T873" s="386">
        <v>78</v>
      </c>
      <c r="U873" s="386">
        <v>66</v>
      </c>
      <c r="V873" s="386">
        <v>76</v>
      </c>
      <c r="W873" s="386" t="s">
        <v>78</v>
      </c>
      <c r="X873" s="386">
        <v>86</v>
      </c>
      <c r="Y873" s="386">
        <v>76</v>
      </c>
    </row>
    <row r="874" spans="1:25" ht="12.75" customHeight="1" x14ac:dyDescent="0.2">
      <c r="A874" s="386">
        <v>2017</v>
      </c>
      <c r="B874" s="391">
        <v>42873</v>
      </c>
      <c r="C874" s="386">
        <v>62</v>
      </c>
      <c r="D874" s="386">
        <v>84</v>
      </c>
      <c r="E874" s="386">
        <v>82</v>
      </c>
      <c r="F874" s="386">
        <v>72.000000000000014</v>
      </c>
      <c r="G874" s="386">
        <v>84</v>
      </c>
      <c r="H874" s="386">
        <v>58</v>
      </c>
      <c r="I874" s="386">
        <v>59.000000000000007</v>
      </c>
      <c r="J874" s="386">
        <v>90</v>
      </c>
      <c r="K874" s="386">
        <v>58</v>
      </c>
      <c r="L874" s="386">
        <v>83</v>
      </c>
      <c r="M874" s="386">
        <v>65</v>
      </c>
      <c r="N874" s="386">
        <v>63</v>
      </c>
      <c r="O874" s="386">
        <v>76</v>
      </c>
      <c r="P874" s="386">
        <v>80</v>
      </c>
      <c r="Q874" s="386">
        <v>68</v>
      </c>
      <c r="R874" s="386">
        <v>71.000000000000014</v>
      </c>
      <c r="S874" s="386">
        <v>83</v>
      </c>
      <c r="T874" s="386">
        <v>81</v>
      </c>
      <c r="U874" s="386">
        <v>75</v>
      </c>
      <c r="V874" s="386">
        <v>77</v>
      </c>
      <c r="W874" s="386" t="s">
        <v>78</v>
      </c>
      <c r="X874" s="386">
        <v>92</v>
      </c>
      <c r="Y874" s="386">
        <v>79</v>
      </c>
    </row>
    <row r="875" spans="1:25" ht="12.75" customHeight="1" x14ac:dyDescent="0.2">
      <c r="A875" s="386">
        <v>2017</v>
      </c>
      <c r="B875" s="391">
        <v>42874</v>
      </c>
      <c r="C875" s="386">
        <v>62</v>
      </c>
      <c r="D875" s="386">
        <v>57</v>
      </c>
      <c r="E875" s="386">
        <v>51.000000000000007</v>
      </c>
      <c r="F875" s="386">
        <v>48</v>
      </c>
      <c r="G875" s="386">
        <v>49</v>
      </c>
      <c r="H875" s="386">
        <v>53.000000000000007</v>
      </c>
      <c r="I875" s="386">
        <v>52.000000000000007</v>
      </c>
      <c r="J875" s="386">
        <v>47</v>
      </c>
      <c r="K875" s="386">
        <v>55</v>
      </c>
      <c r="L875" s="386">
        <v>54</v>
      </c>
      <c r="M875" s="386">
        <v>56</v>
      </c>
      <c r="N875" s="386">
        <v>52.000000000000007</v>
      </c>
      <c r="O875" s="386">
        <v>55</v>
      </c>
      <c r="P875" s="386">
        <v>56</v>
      </c>
      <c r="Q875" s="386">
        <v>64</v>
      </c>
      <c r="R875" s="386">
        <v>57</v>
      </c>
      <c r="S875" s="386">
        <v>57</v>
      </c>
      <c r="T875" s="386">
        <v>48</v>
      </c>
      <c r="U875" s="386">
        <v>47</v>
      </c>
      <c r="V875" s="386">
        <v>59.000000000000007</v>
      </c>
      <c r="W875" s="386" t="s">
        <v>78</v>
      </c>
      <c r="X875" s="386">
        <v>63</v>
      </c>
      <c r="Y875" s="386">
        <v>53.000000000000007</v>
      </c>
    </row>
    <row r="876" spans="1:25" ht="12.75" customHeight="1" x14ac:dyDescent="0.2">
      <c r="A876" s="386">
        <v>2017</v>
      </c>
      <c r="B876" s="391">
        <v>42875</v>
      </c>
      <c r="C876" s="386">
        <v>38</v>
      </c>
      <c r="D876" s="386">
        <v>45.000000000000007</v>
      </c>
      <c r="E876" s="386">
        <v>38</v>
      </c>
      <c r="F876" s="386">
        <v>35</v>
      </c>
      <c r="G876" s="386">
        <v>41</v>
      </c>
      <c r="H876" s="386">
        <v>36.000000000000007</v>
      </c>
      <c r="I876" s="386">
        <v>37.000000000000007</v>
      </c>
      <c r="J876" s="386">
        <v>41</v>
      </c>
      <c r="K876" s="386">
        <v>36.000000000000007</v>
      </c>
      <c r="L876" s="386">
        <v>41</v>
      </c>
      <c r="M876" s="386">
        <v>36.000000000000007</v>
      </c>
      <c r="N876" s="386">
        <v>35</v>
      </c>
      <c r="O876" s="386">
        <v>37.000000000000007</v>
      </c>
      <c r="P876" s="386">
        <v>35</v>
      </c>
      <c r="Q876" s="386">
        <v>39</v>
      </c>
      <c r="R876" s="386">
        <v>35</v>
      </c>
      <c r="S876" s="386">
        <v>39</v>
      </c>
      <c r="T876" s="386">
        <v>37.000000000000007</v>
      </c>
      <c r="U876" s="386">
        <v>38</v>
      </c>
      <c r="V876" s="386">
        <v>38</v>
      </c>
      <c r="W876" s="386" t="s">
        <v>78</v>
      </c>
      <c r="X876" s="386">
        <v>46</v>
      </c>
      <c r="Y876" s="386">
        <v>36.000000000000007</v>
      </c>
    </row>
    <row r="877" spans="1:25" ht="12.75" customHeight="1" x14ac:dyDescent="0.2">
      <c r="A877" s="386">
        <v>2017</v>
      </c>
      <c r="B877" s="391">
        <v>42876</v>
      </c>
      <c r="C877" s="386">
        <v>38</v>
      </c>
      <c r="D877" s="386">
        <v>45.000000000000007</v>
      </c>
      <c r="E877" s="386">
        <v>40</v>
      </c>
      <c r="F877" s="386">
        <v>37.000000000000007</v>
      </c>
      <c r="G877" s="386">
        <v>41</v>
      </c>
      <c r="H877" s="386">
        <v>39</v>
      </c>
      <c r="I877" s="386">
        <v>35</v>
      </c>
      <c r="J877" s="386">
        <v>41</v>
      </c>
      <c r="K877" s="386">
        <v>35</v>
      </c>
      <c r="L877" s="386">
        <v>45.000000000000007</v>
      </c>
      <c r="M877" s="386">
        <v>38</v>
      </c>
      <c r="N877" s="386">
        <v>35</v>
      </c>
      <c r="O877" s="386">
        <v>41</v>
      </c>
      <c r="P877" s="386">
        <v>39</v>
      </c>
      <c r="Q877" s="386">
        <v>39</v>
      </c>
      <c r="R877" s="386">
        <v>40</v>
      </c>
      <c r="S877" s="386">
        <v>41</v>
      </c>
      <c r="T877" s="386">
        <v>42</v>
      </c>
      <c r="U877" s="386">
        <v>42</v>
      </c>
      <c r="V877" s="386">
        <v>45.000000000000007</v>
      </c>
      <c r="W877" s="386" t="s">
        <v>78</v>
      </c>
      <c r="X877" s="386">
        <v>46</v>
      </c>
      <c r="Y877" s="386">
        <v>42</v>
      </c>
    </row>
    <row r="878" spans="1:25" ht="12.75" customHeight="1" x14ac:dyDescent="0.2">
      <c r="A878" s="386">
        <v>2017</v>
      </c>
      <c r="B878" s="391">
        <v>42877</v>
      </c>
      <c r="C878" s="386">
        <v>25</v>
      </c>
      <c r="D878" s="386">
        <v>27</v>
      </c>
      <c r="E878" s="386">
        <v>18.000000000000004</v>
      </c>
      <c r="F878" s="386">
        <v>16</v>
      </c>
      <c r="G878" s="386">
        <v>19</v>
      </c>
      <c r="H878" s="386">
        <v>20</v>
      </c>
      <c r="I878" s="386">
        <v>26.000000000000004</v>
      </c>
      <c r="J878" s="386">
        <v>22.000000000000004</v>
      </c>
      <c r="K878" s="386">
        <v>39</v>
      </c>
      <c r="L878" s="386">
        <v>20</v>
      </c>
      <c r="M878" s="386">
        <v>25</v>
      </c>
      <c r="N878" s="386">
        <v>14</v>
      </c>
      <c r="O878" s="386">
        <v>21</v>
      </c>
      <c r="P878" s="386">
        <v>16</v>
      </c>
      <c r="Q878" s="386">
        <v>28</v>
      </c>
      <c r="R878" s="386">
        <v>19</v>
      </c>
      <c r="S878" s="386">
        <v>22.000000000000004</v>
      </c>
      <c r="T878" s="386">
        <v>21</v>
      </c>
      <c r="U878" s="386">
        <v>22.000000000000004</v>
      </c>
      <c r="V878" s="386">
        <v>15.000000000000002</v>
      </c>
      <c r="W878" s="386" t="s">
        <v>78</v>
      </c>
      <c r="X878" s="386">
        <v>28</v>
      </c>
      <c r="Y878" s="386">
        <v>17</v>
      </c>
    </row>
    <row r="879" spans="1:25" ht="12.75" customHeight="1" x14ac:dyDescent="0.2">
      <c r="A879" s="386">
        <v>2017</v>
      </c>
      <c r="B879" s="391">
        <v>42878</v>
      </c>
      <c r="C879" s="386">
        <v>39</v>
      </c>
      <c r="D879" s="386">
        <v>33</v>
      </c>
      <c r="E879" s="386">
        <v>26.000000000000004</v>
      </c>
      <c r="F879" s="386">
        <v>25</v>
      </c>
      <c r="G879" s="386">
        <v>31</v>
      </c>
      <c r="H879" s="386">
        <v>33</v>
      </c>
      <c r="I879" s="386">
        <v>39</v>
      </c>
      <c r="J879" s="386">
        <v>27</v>
      </c>
      <c r="K879" s="386">
        <v>43</v>
      </c>
      <c r="L879" s="386">
        <v>39</v>
      </c>
      <c r="M879" s="386">
        <v>36.000000000000007</v>
      </c>
      <c r="N879" s="386">
        <v>31</v>
      </c>
      <c r="O879" s="386">
        <v>31</v>
      </c>
      <c r="P879" s="386">
        <v>24</v>
      </c>
      <c r="Q879" s="386">
        <v>42</v>
      </c>
      <c r="R879" s="386">
        <v>28</v>
      </c>
      <c r="S879" s="386" t="s">
        <v>78</v>
      </c>
      <c r="T879" s="386">
        <v>28</v>
      </c>
      <c r="U879" s="386">
        <v>32</v>
      </c>
      <c r="V879" s="386">
        <v>25</v>
      </c>
      <c r="W879" s="386" t="s">
        <v>78</v>
      </c>
      <c r="X879" s="386">
        <v>39</v>
      </c>
      <c r="Y879" s="386">
        <v>31</v>
      </c>
    </row>
    <row r="880" spans="1:25" ht="12.75" customHeight="1" x14ac:dyDescent="0.2">
      <c r="A880" s="386">
        <v>2017</v>
      </c>
      <c r="B880" s="391">
        <v>42879</v>
      </c>
      <c r="C880" s="386">
        <v>54</v>
      </c>
      <c r="D880" s="386">
        <v>54</v>
      </c>
      <c r="E880" s="386">
        <v>48</v>
      </c>
      <c r="F880" s="386">
        <v>43</v>
      </c>
      <c r="G880" s="386">
        <v>49</v>
      </c>
      <c r="H880" s="386">
        <v>51.000000000000007</v>
      </c>
      <c r="I880" s="386">
        <v>50</v>
      </c>
      <c r="J880" s="386">
        <v>48</v>
      </c>
      <c r="K880" s="386">
        <v>50</v>
      </c>
      <c r="L880" s="386">
        <v>55</v>
      </c>
      <c r="M880" s="386">
        <v>48</v>
      </c>
      <c r="N880" s="386">
        <v>46</v>
      </c>
      <c r="O880" s="386">
        <v>48</v>
      </c>
      <c r="P880" s="386">
        <v>47</v>
      </c>
      <c r="Q880" s="386">
        <v>47</v>
      </c>
      <c r="R880" s="386">
        <v>49</v>
      </c>
      <c r="S880" s="386">
        <v>50</v>
      </c>
      <c r="T880" s="386">
        <v>49</v>
      </c>
      <c r="U880" s="386">
        <v>49</v>
      </c>
      <c r="V880" s="386">
        <v>51.000000000000007</v>
      </c>
      <c r="W880" s="386" t="s">
        <v>78</v>
      </c>
      <c r="X880" s="386">
        <v>57</v>
      </c>
      <c r="Y880" s="386">
        <v>47</v>
      </c>
    </row>
    <row r="881" spans="1:25" ht="12.75" customHeight="1" x14ac:dyDescent="0.2">
      <c r="A881" s="386">
        <v>2017</v>
      </c>
      <c r="B881" s="391">
        <v>42880</v>
      </c>
      <c r="C881" s="386">
        <v>50</v>
      </c>
      <c r="D881" s="386">
        <v>42</v>
      </c>
      <c r="E881" s="386">
        <v>32</v>
      </c>
      <c r="F881" s="386">
        <v>34</v>
      </c>
      <c r="G881" s="386">
        <v>38</v>
      </c>
      <c r="H881" s="386">
        <v>49</v>
      </c>
      <c r="I881" s="386">
        <v>44.000000000000007</v>
      </c>
      <c r="J881" s="386">
        <v>46</v>
      </c>
      <c r="K881" s="386">
        <v>40</v>
      </c>
      <c r="L881" s="386">
        <v>35</v>
      </c>
      <c r="M881" s="386">
        <v>35</v>
      </c>
      <c r="N881" s="386">
        <v>40</v>
      </c>
      <c r="O881" s="386">
        <v>33</v>
      </c>
      <c r="P881" s="386">
        <v>29</v>
      </c>
      <c r="Q881" s="386">
        <v>34</v>
      </c>
      <c r="R881" s="386">
        <v>32</v>
      </c>
      <c r="S881" s="386">
        <v>30</v>
      </c>
      <c r="T881" s="386">
        <v>40</v>
      </c>
      <c r="U881" s="386">
        <v>35</v>
      </c>
      <c r="V881" s="386">
        <v>29</v>
      </c>
      <c r="W881" s="386" t="s">
        <v>78</v>
      </c>
      <c r="X881" s="386">
        <v>36.000000000000007</v>
      </c>
      <c r="Y881" s="386">
        <v>31</v>
      </c>
    </row>
    <row r="882" spans="1:25" ht="12.75" customHeight="1" x14ac:dyDescent="0.2">
      <c r="A882" s="386">
        <v>2017</v>
      </c>
      <c r="B882" s="391">
        <v>42881</v>
      </c>
      <c r="C882" s="386">
        <v>47</v>
      </c>
      <c r="D882" s="386">
        <v>43</v>
      </c>
      <c r="E882" s="386">
        <v>42</v>
      </c>
      <c r="F882" s="386">
        <v>40</v>
      </c>
      <c r="G882" s="386">
        <v>42</v>
      </c>
      <c r="H882" s="386">
        <v>48</v>
      </c>
      <c r="I882" s="386">
        <v>46</v>
      </c>
      <c r="J882" s="386">
        <v>42</v>
      </c>
      <c r="K882" s="386">
        <v>42</v>
      </c>
      <c r="L882" s="386">
        <v>42</v>
      </c>
      <c r="M882" s="386">
        <v>39</v>
      </c>
      <c r="N882" s="386">
        <v>38</v>
      </c>
      <c r="O882" s="386">
        <v>40</v>
      </c>
      <c r="P882" s="386" t="s">
        <v>78</v>
      </c>
      <c r="Q882" s="386">
        <v>42</v>
      </c>
      <c r="R882" s="386">
        <v>38</v>
      </c>
      <c r="S882" s="386">
        <v>39</v>
      </c>
      <c r="T882" s="386">
        <v>40</v>
      </c>
      <c r="U882" s="386">
        <v>38</v>
      </c>
      <c r="V882" s="386">
        <v>41</v>
      </c>
      <c r="W882" s="386" t="s">
        <v>78</v>
      </c>
      <c r="X882" s="386">
        <v>44.000000000000007</v>
      </c>
      <c r="Y882" s="386">
        <v>35</v>
      </c>
    </row>
    <row r="883" spans="1:25" ht="12.75" customHeight="1" x14ac:dyDescent="0.2">
      <c r="A883" s="386">
        <v>2017</v>
      </c>
      <c r="B883" s="391">
        <v>42882</v>
      </c>
      <c r="C883" s="386">
        <v>44.000000000000007</v>
      </c>
      <c r="D883" s="386">
        <v>35</v>
      </c>
      <c r="E883" s="386">
        <v>35</v>
      </c>
      <c r="F883" s="386">
        <v>34</v>
      </c>
      <c r="G883" s="386">
        <v>36.000000000000007</v>
      </c>
      <c r="H883" s="386">
        <v>45.000000000000007</v>
      </c>
      <c r="I883" s="386">
        <v>42</v>
      </c>
      <c r="J883" s="386">
        <v>34</v>
      </c>
      <c r="K883" s="386">
        <v>36.000000000000007</v>
      </c>
      <c r="L883" s="386">
        <v>40</v>
      </c>
      <c r="M883" s="386">
        <v>36.000000000000007</v>
      </c>
      <c r="N883" s="386">
        <v>32</v>
      </c>
      <c r="O883" s="386">
        <v>37.000000000000007</v>
      </c>
      <c r="P883" s="386" t="s">
        <v>78</v>
      </c>
      <c r="Q883" s="386">
        <v>43</v>
      </c>
      <c r="R883" s="386">
        <v>37.000000000000007</v>
      </c>
      <c r="S883" s="386">
        <v>38</v>
      </c>
      <c r="T883" s="386">
        <v>34</v>
      </c>
      <c r="U883" s="386">
        <v>36.000000000000007</v>
      </c>
      <c r="V883" s="386">
        <v>41</v>
      </c>
      <c r="W883" s="386" t="s">
        <v>78</v>
      </c>
      <c r="X883" s="386">
        <v>44.000000000000007</v>
      </c>
      <c r="Y883" s="386">
        <v>15.000000000000002</v>
      </c>
    </row>
    <row r="884" spans="1:25" ht="12.75" customHeight="1" x14ac:dyDescent="0.2">
      <c r="A884" s="386">
        <v>2017</v>
      </c>
      <c r="B884" s="391">
        <v>42883</v>
      </c>
      <c r="C884" s="386">
        <v>42</v>
      </c>
      <c r="D884" s="386">
        <v>43</v>
      </c>
      <c r="E884" s="386">
        <v>39</v>
      </c>
      <c r="F884" s="386">
        <v>34</v>
      </c>
      <c r="G884" s="386">
        <v>42</v>
      </c>
      <c r="H884" s="386">
        <v>43</v>
      </c>
      <c r="I884" s="386">
        <v>38</v>
      </c>
      <c r="J884" s="386">
        <v>45.000000000000007</v>
      </c>
      <c r="K884" s="386">
        <v>38</v>
      </c>
      <c r="L884" s="386">
        <v>48</v>
      </c>
      <c r="M884" s="386">
        <v>41</v>
      </c>
      <c r="N884" s="386">
        <v>37.000000000000007</v>
      </c>
      <c r="O884" s="386">
        <v>42</v>
      </c>
      <c r="P884" s="386" t="s">
        <v>78</v>
      </c>
      <c r="Q884" s="386">
        <v>43</v>
      </c>
      <c r="R884" s="386">
        <v>42</v>
      </c>
      <c r="S884" s="386">
        <v>43</v>
      </c>
      <c r="T884" s="386">
        <v>42</v>
      </c>
      <c r="U884" s="386">
        <v>41</v>
      </c>
      <c r="V884" s="386">
        <v>47</v>
      </c>
      <c r="W884" s="386" t="s">
        <v>78</v>
      </c>
      <c r="X884" s="386">
        <v>50</v>
      </c>
      <c r="Y884" s="386">
        <v>30</v>
      </c>
    </row>
    <row r="885" spans="1:25" ht="12.75" customHeight="1" x14ac:dyDescent="0.2">
      <c r="A885" s="386">
        <v>2017</v>
      </c>
      <c r="B885" s="391">
        <v>42884</v>
      </c>
      <c r="C885" s="386">
        <v>35</v>
      </c>
      <c r="D885" s="386">
        <v>33</v>
      </c>
      <c r="E885" s="386">
        <v>25</v>
      </c>
      <c r="F885" s="386">
        <v>24</v>
      </c>
      <c r="G885" s="386">
        <v>31</v>
      </c>
      <c r="H885" s="386">
        <v>33</v>
      </c>
      <c r="I885" s="386">
        <v>36.000000000000007</v>
      </c>
      <c r="J885" s="386">
        <v>30</v>
      </c>
      <c r="K885" s="386">
        <v>37.000000000000007</v>
      </c>
      <c r="L885" s="386">
        <v>36.000000000000007</v>
      </c>
      <c r="M885" s="386">
        <v>33</v>
      </c>
      <c r="N885" s="386">
        <v>29</v>
      </c>
      <c r="O885" s="386">
        <v>30</v>
      </c>
      <c r="P885" s="386" t="s">
        <v>78</v>
      </c>
      <c r="Q885" s="386">
        <v>33</v>
      </c>
      <c r="R885" s="386">
        <v>28</v>
      </c>
      <c r="S885" s="386">
        <v>33</v>
      </c>
      <c r="T885" s="386">
        <v>27</v>
      </c>
      <c r="U885" s="386">
        <v>31</v>
      </c>
      <c r="V885" s="386">
        <v>31</v>
      </c>
      <c r="W885" s="386" t="s">
        <v>78</v>
      </c>
      <c r="X885" s="386">
        <v>40</v>
      </c>
      <c r="Y885" s="386">
        <v>32</v>
      </c>
    </row>
    <row r="886" spans="1:25" ht="12.75" customHeight="1" x14ac:dyDescent="0.2">
      <c r="A886" s="386">
        <v>2017</v>
      </c>
      <c r="B886" s="391">
        <v>42885</v>
      </c>
      <c r="C886" s="386">
        <v>35</v>
      </c>
      <c r="D886" s="386">
        <v>37.000000000000007</v>
      </c>
      <c r="E886" s="386">
        <v>25</v>
      </c>
      <c r="F886" s="386">
        <v>20</v>
      </c>
      <c r="G886" s="386">
        <v>26.000000000000004</v>
      </c>
      <c r="H886" s="386">
        <v>37.000000000000007</v>
      </c>
      <c r="I886" s="386">
        <v>36.000000000000007</v>
      </c>
      <c r="J886" s="386">
        <v>32</v>
      </c>
      <c r="K886" s="386">
        <v>37.000000000000007</v>
      </c>
      <c r="L886" s="386">
        <v>30</v>
      </c>
      <c r="M886" s="386">
        <v>32</v>
      </c>
      <c r="N886" s="386">
        <v>30</v>
      </c>
      <c r="O886" s="386">
        <v>28</v>
      </c>
      <c r="P886" s="386" t="s">
        <v>78</v>
      </c>
      <c r="Q886" s="386">
        <v>32</v>
      </c>
      <c r="R886" s="386">
        <v>28</v>
      </c>
      <c r="S886" s="386" t="s">
        <v>78</v>
      </c>
      <c r="T886" s="386">
        <v>27</v>
      </c>
      <c r="U886" s="386">
        <v>30</v>
      </c>
      <c r="V886" s="386">
        <v>24</v>
      </c>
      <c r="W886" s="386" t="s">
        <v>78</v>
      </c>
      <c r="X886" s="386">
        <v>14</v>
      </c>
      <c r="Y886" s="386">
        <v>27</v>
      </c>
    </row>
    <row r="887" spans="1:25" ht="12.75" customHeight="1" x14ac:dyDescent="0.2">
      <c r="A887" s="386">
        <v>2017</v>
      </c>
      <c r="B887" s="391">
        <v>42886</v>
      </c>
      <c r="C887" s="386">
        <v>47</v>
      </c>
      <c r="D887" s="386">
        <v>51.000000000000007</v>
      </c>
      <c r="E887" s="386">
        <v>46</v>
      </c>
      <c r="F887" s="386">
        <v>45.000000000000007</v>
      </c>
      <c r="G887" s="386">
        <v>52.000000000000007</v>
      </c>
      <c r="H887" s="386">
        <v>40</v>
      </c>
      <c r="I887" s="386">
        <v>40</v>
      </c>
      <c r="J887" s="386">
        <v>57</v>
      </c>
      <c r="K887" s="386">
        <v>36.000000000000007</v>
      </c>
      <c r="L887" s="386">
        <v>57</v>
      </c>
      <c r="M887" s="386">
        <v>47</v>
      </c>
      <c r="N887" s="386">
        <v>46</v>
      </c>
      <c r="O887" s="386">
        <v>51.000000000000007</v>
      </c>
      <c r="P887" s="386" t="s">
        <v>78</v>
      </c>
      <c r="Q887" s="386">
        <v>56</v>
      </c>
      <c r="R887" s="386">
        <v>52.000000000000007</v>
      </c>
      <c r="S887" s="386">
        <v>62</v>
      </c>
      <c r="T887" s="386">
        <v>52.000000000000007</v>
      </c>
      <c r="U887" s="386">
        <v>47</v>
      </c>
      <c r="V887" s="386">
        <v>53.000000000000007</v>
      </c>
      <c r="W887" s="386" t="s">
        <v>78</v>
      </c>
      <c r="X887" s="386" t="s">
        <v>78</v>
      </c>
      <c r="Y887" s="386">
        <v>54</v>
      </c>
    </row>
    <row r="888" spans="1:25" ht="12.75" customHeight="1" x14ac:dyDescent="0.2">
      <c r="A888" s="386">
        <v>2017</v>
      </c>
      <c r="B888" s="391">
        <v>42887</v>
      </c>
      <c r="C888" s="386">
        <v>61.000000000000007</v>
      </c>
      <c r="D888" s="386">
        <v>56</v>
      </c>
      <c r="E888" s="386">
        <v>59.000000000000007</v>
      </c>
      <c r="F888" s="386">
        <v>57</v>
      </c>
      <c r="G888" s="386">
        <v>56</v>
      </c>
      <c r="H888" s="386">
        <v>66</v>
      </c>
      <c r="I888" s="386">
        <v>59.000000000000007</v>
      </c>
      <c r="J888" s="386">
        <v>56</v>
      </c>
      <c r="K888" s="386">
        <v>58</v>
      </c>
      <c r="L888" s="386">
        <v>62</v>
      </c>
      <c r="M888" s="386">
        <v>55</v>
      </c>
      <c r="N888" s="386">
        <v>54</v>
      </c>
      <c r="O888" s="386">
        <v>56</v>
      </c>
      <c r="P888" s="386">
        <v>43</v>
      </c>
      <c r="Q888" s="386">
        <v>61.000000000000007</v>
      </c>
      <c r="R888" s="386">
        <v>53.000000000000007</v>
      </c>
      <c r="S888" s="386">
        <v>62</v>
      </c>
      <c r="T888" s="386">
        <v>53.000000000000007</v>
      </c>
      <c r="U888" s="386">
        <v>54</v>
      </c>
      <c r="V888" s="386">
        <v>58</v>
      </c>
      <c r="W888" s="386" t="s">
        <v>78</v>
      </c>
      <c r="X888" s="386" t="s">
        <v>78</v>
      </c>
      <c r="Y888" s="386">
        <v>54</v>
      </c>
    </row>
    <row r="889" spans="1:25" ht="12.75" customHeight="1" x14ac:dyDescent="0.2">
      <c r="A889" s="386">
        <v>2017</v>
      </c>
      <c r="B889" s="391">
        <v>42888</v>
      </c>
      <c r="C889" s="386">
        <v>61.000000000000007</v>
      </c>
      <c r="D889" s="386">
        <v>52.000000000000007</v>
      </c>
      <c r="E889" s="386">
        <v>51.000000000000007</v>
      </c>
      <c r="F889" s="386">
        <v>49</v>
      </c>
      <c r="G889" s="386">
        <v>49</v>
      </c>
      <c r="H889" s="386">
        <v>65</v>
      </c>
      <c r="I889" s="386">
        <v>59.000000000000007</v>
      </c>
      <c r="J889" s="386">
        <v>50</v>
      </c>
      <c r="K889" s="386">
        <v>49</v>
      </c>
      <c r="L889" s="386">
        <v>53.000000000000007</v>
      </c>
      <c r="M889" s="386">
        <v>48</v>
      </c>
      <c r="N889" s="386">
        <v>50</v>
      </c>
      <c r="O889" s="386">
        <v>48</v>
      </c>
      <c r="P889" s="386">
        <v>47</v>
      </c>
      <c r="Q889" s="386">
        <v>52.000000000000007</v>
      </c>
      <c r="R889" s="386">
        <v>46</v>
      </c>
      <c r="S889" s="386">
        <v>48</v>
      </c>
      <c r="T889" s="386">
        <v>45.000000000000007</v>
      </c>
      <c r="U889" s="386">
        <v>47</v>
      </c>
      <c r="V889" s="386">
        <v>49</v>
      </c>
      <c r="W889" s="386" t="s">
        <v>78</v>
      </c>
      <c r="X889" s="386" t="s">
        <v>78</v>
      </c>
      <c r="Y889" s="386">
        <v>45.000000000000007</v>
      </c>
    </row>
    <row r="890" spans="1:25" ht="12.75" customHeight="1" x14ac:dyDescent="0.2">
      <c r="A890" s="386">
        <v>2017</v>
      </c>
      <c r="B890" s="391">
        <v>42889</v>
      </c>
      <c r="C890" s="386">
        <v>48</v>
      </c>
      <c r="D890" s="386">
        <v>48</v>
      </c>
      <c r="E890" s="386">
        <v>45.000000000000007</v>
      </c>
      <c r="F890" s="386">
        <v>44.000000000000007</v>
      </c>
      <c r="G890" s="386">
        <v>45.000000000000007</v>
      </c>
      <c r="H890" s="386">
        <v>52.000000000000007</v>
      </c>
      <c r="I890" s="386">
        <v>49</v>
      </c>
      <c r="J890" s="386">
        <v>47</v>
      </c>
      <c r="K890" s="386">
        <v>47</v>
      </c>
      <c r="L890" s="386">
        <v>47</v>
      </c>
      <c r="M890" s="386">
        <v>43</v>
      </c>
      <c r="N890" s="386">
        <v>46</v>
      </c>
      <c r="O890" s="386">
        <v>42</v>
      </c>
      <c r="P890" s="386">
        <v>39</v>
      </c>
      <c r="Q890" s="386">
        <v>44.000000000000007</v>
      </c>
      <c r="R890" s="386">
        <v>39</v>
      </c>
      <c r="S890" s="386">
        <v>42</v>
      </c>
      <c r="T890" s="386">
        <v>43</v>
      </c>
      <c r="U890" s="386">
        <v>43</v>
      </c>
      <c r="V890" s="386">
        <v>43</v>
      </c>
      <c r="W890" s="386" t="s">
        <v>78</v>
      </c>
      <c r="X890" s="386" t="s">
        <v>78</v>
      </c>
      <c r="Y890" s="386">
        <v>41</v>
      </c>
    </row>
    <row r="891" spans="1:25" ht="12.75" customHeight="1" x14ac:dyDescent="0.2">
      <c r="A891" s="386">
        <v>2017</v>
      </c>
      <c r="B891" s="391">
        <v>42890</v>
      </c>
      <c r="C891" s="386">
        <v>58</v>
      </c>
      <c r="D891" s="386">
        <v>57</v>
      </c>
      <c r="E891" s="386">
        <v>53.000000000000007</v>
      </c>
      <c r="F891" s="386">
        <v>51.000000000000007</v>
      </c>
      <c r="G891" s="386">
        <v>58</v>
      </c>
      <c r="H891" s="386">
        <v>58</v>
      </c>
      <c r="I891" s="386">
        <v>53.000000000000007</v>
      </c>
      <c r="J891" s="386">
        <v>60</v>
      </c>
      <c r="K891" s="386">
        <v>52.000000000000007</v>
      </c>
      <c r="L891" s="386">
        <v>55</v>
      </c>
      <c r="M891" s="386">
        <v>53.000000000000007</v>
      </c>
      <c r="N891" s="386">
        <v>53.000000000000007</v>
      </c>
      <c r="O891" s="386">
        <v>52.000000000000007</v>
      </c>
      <c r="P891" s="386">
        <v>38</v>
      </c>
      <c r="Q891" s="386">
        <v>48</v>
      </c>
      <c r="R891" s="386">
        <v>37.000000000000007</v>
      </c>
      <c r="S891" s="386">
        <v>48</v>
      </c>
      <c r="T891" s="386">
        <v>55</v>
      </c>
      <c r="U891" s="386">
        <v>51.000000000000007</v>
      </c>
      <c r="V891" s="386">
        <v>51.000000000000007</v>
      </c>
      <c r="W891" s="386" t="s">
        <v>78</v>
      </c>
      <c r="X891" s="386" t="s">
        <v>78</v>
      </c>
      <c r="Y891" s="386">
        <v>51.000000000000007</v>
      </c>
    </row>
    <row r="892" spans="1:25" ht="12.75" customHeight="1" x14ac:dyDescent="0.2">
      <c r="A892" s="386">
        <v>2017</v>
      </c>
      <c r="B892" s="391">
        <v>42891</v>
      </c>
      <c r="C892" s="386">
        <v>37.000000000000007</v>
      </c>
      <c r="D892" s="386">
        <v>36.000000000000007</v>
      </c>
      <c r="E892" s="386">
        <v>27</v>
      </c>
      <c r="F892" s="386">
        <v>32</v>
      </c>
      <c r="G892" s="386">
        <v>40</v>
      </c>
      <c r="H892" s="386">
        <v>39</v>
      </c>
      <c r="I892" s="386">
        <v>43</v>
      </c>
      <c r="J892" s="386">
        <v>39</v>
      </c>
      <c r="K892" s="386">
        <v>46</v>
      </c>
      <c r="L892" s="386">
        <v>40</v>
      </c>
      <c r="M892" s="386">
        <v>36.000000000000007</v>
      </c>
      <c r="N892" s="386">
        <v>31</v>
      </c>
      <c r="O892" s="386">
        <v>34</v>
      </c>
      <c r="P892" s="386">
        <v>33</v>
      </c>
      <c r="Q892" s="386">
        <v>31</v>
      </c>
      <c r="R892" s="386">
        <v>37.000000000000007</v>
      </c>
      <c r="S892" s="386">
        <v>34</v>
      </c>
      <c r="T892" s="386">
        <v>31</v>
      </c>
      <c r="U892" s="386">
        <v>35</v>
      </c>
      <c r="V892" s="386">
        <v>34</v>
      </c>
      <c r="W892" s="386" t="s">
        <v>78</v>
      </c>
      <c r="X892" s="386" t="s">
        <v>78</v>
      </c>
      <c r="Y892" s="386">
        <v>35</v>
      </c>
    </row>
    <row r="893" spans="1:25" ht="12.75" customHeight="1" x14ac:dyDescent="0.2">
      <c r="A893" s="386">
        <v>2017</v>
      </c>
      <c r="B893" s="391">
        <v>42892</v>
      </c>
      <c r="C893" s="386">
        <v>41</v>
      </c>
      <c r="D893" s="386">
        <v>40</v>
      </c>
      <c r="E893" s="386">
        <v>24</v>
      </c>
      <c r="F893" s="386">
        <v>21</v>
      </c>
      <c r="G893" s="386">
        <v>28</v>
      </c>
      <c r="H893" s="386">
        <v>52.000000000000007</v>
      </c>
      <c r="I893" s="386">
        <v>38</v>
      </c>
      <c r="J893" s="386">
        <v>44.000000000000007</v>
      </c>
      <c r="K893" s="386">
        <v>29</v>
      </c>
      <c r="L893" s="386">
        <v>24</v>
      </c>
      <c r="M893" s="386">
        <v>23</v>
      </c>
      <c r="N893" s="386">
        <v>24</v>
      </c>
      <c r="O893" s="386">
        <v>21</v>
      </c>
      <c r="P893" s="386">
        <v>15.000000000000002</v>
      </c>
      <c r="Q893" s="386" t="s">
        <v>78</v>
      </c>
      <c r="R893" s="386">
        <v>16</v>
      </c>
      <c r="S893" s="386">
        <v>19</v>
      </c>
      <c r="T893" s="386">
        <v>33</v>
      </c>
      <c r="U893" s="386">
        <v>23</v>
      </c>
      <c r="V893" s="386">
        <v>16</v>
      </c>
      <c r="W893" s="386" t="s">
        <v>78</v>
      </c>
      <c r="X893" s="386" t="s">
        <v>78</v>
      </c>
      <c r="Y893" s="386">
        <v>19</v>
      </c>
    </row>
    <row r="894" spans="1:25" ht="12.75" customHeight="1" x14ac:dyDescent="0.2">
      <c r="A894" s="386">
        <v>2017</v>
      </c>
      <c r="B894" s="391">
        <v>42893</v>
      </c>
      <c r="C894" s="386">
        <v>39</v>
      </c>
      <c r="D894" s="386">
        <v>33</v>
      </c>
      <c r="E894" s="386">
        <v>31</v>
      </c>
      <c r="F894" s="386">
        <v>26.000000000000004</v>
      </c>
      <c r="G894" s="386">
        <v>31</v>
      </c>
      <c r="H894" s="386">
        <v>37.000000000000007</v>
      </c>
      <c r="I894" s="386">
        <v>36.000000000000007</v>
      </c>
      <c r="J894" s="386">
        <v>33</v>
      </c>
      <c r="K894" s="386">
        <v>40</v>
      </c>
      <c r="L894" s="386">
        <v>39</v>
      </c>
      <c r="M894" s="386">
        <v>30</v>
      </c>
      <c r="N894" s="386">
        <v>29</v>
      </c>
      <c r="O894" s="386">
        <v>31</v>
      </c>
      <c r="P894" s="386">
        <v>38</v>
      </c>
      <c r="Q894" s="386">
        <v>36.000000000000007</v>
      </c>
      <c r="R894" s="386">
        <v>35</v>
      </c>
      <c r="S894" s="386">
        <v>36.000000000000007</v>
      </c>
      <c r="T894" s="386">
        <v>31</v>
      </c>
      <c r="U894" s="386">
        <v>31</v>
      </c>
      <c r="V894" s="386">
        <v>33</v>
      </c>
      <c r="W894" s="386" t="s">
        <v>78</v>
      </c>
      <c r="X894" s="386">
        <v>39</v>
      </c>
      <c r="Y894" s="386">
        <v>31</v>
      </c>
    </row>
    <row r="895" spans="1:25" ht="12.75" customHeight="1" x14ac:dyDescent="0.2">
      <c r="A895" s="386">
        <v>2017</v>
      </c>
      <c r="B895" s="391">
        <v>42894</v>
      </c>
      <c r="C895" s="386">
        <v>45.000000000000007</v>
      </c>
      <c r="D895" s="386">
        <v>46</v>
      </c>
      <c r="E895" s="386">
        <v>43</v>
      </c>
      <c r="F895" s="386">
        <v>38</v>
      </c>
      <c r="G895" s="386">
        <v>43</v>
      </c>
      <c r="H895" s="386">
        <v>44.000000000000007</v>
      </c>
      <c r="I895" s="386">
        <v>38</v>
      </c>
      <c r="J895" s="386">
        <v>47</v>
      </c>
      <c r="K895" s="386">
        <v>39</v>
      </c>
      <c r="L895" s="386">
        <v>48</v>
      </c>
      <c r="M895" s="386">
        <v>39</v>
      </c>
      <c r="N895" s="386">
        <v>37.000000000000007</v>
      </c>
      <c r="O895" s="386">
        <v>39</v>
      </c>
      <c r="P895" s="386">
        <v>42</v>
      </c>
      <c r="Q895" s="386">
        <v>42</v>
      </c>
      <c r="R895" s="386">
        <v>43</v>
      </c>
      <c r="S895" s="386">
        <v>44.000000000000007</v>
      </c>
      <c r="T895" s="386">
        <v>44.000000000000007</v>
      </c>
      <c r="U895" s="386">
        <v>42</v>
      </c>
      <c r="V895" s="386">
        <v>43</v>
      </c>
      <c r="W895" s="386" t="s">
        <v>78</v>
      </c>
      <c r="X895" s="386">
        <v>46</v>
      </c>
      <c r="Y895" s="386">
        <v>40</v>
      </c>
    </row>
    <row r="896" spans="1:25" ht="12.75" customHeight="1" x14ac:dyDescent="0.2">
      <c r="A896" s="386">
        <v>2017</v>
      </c>
      <c r="B896" s="391">
        <v>42895</v>
      </c>
      <c r="C896" s="386">
        <v>58</v>
      </c>
      <c r="D896" s="386">
        <v>50</v>
      </c>
      <c r="E896" s="386">
        <v>53.000000000000007</v>
      </c>
      <c r="F896" s="386">
        <v>51.000000000000007</v>
      </c>
      <c r="G896" s="386">
        <v>48</v>
      </c>
      <c r="H896" s="386">
        <v>58</v>
      </c>
      <c r="I896" s="386">
        <v>56</v>
      </c>
      <c r="J896" s="386">
        <v>51.000000000000007</v>
      </c>
      <c r="K896" s="386">
        <v>55</v>
      </c>
      <c r="L896" s="386">
        <v>56</v>
      </c>
      <c r="M896" s="386">
        <v>51.000000000000007</v>
      </c>
      <c r="N896" s="386">
        <v>51.000000000000007</v>
      </c>
      <c r="O896" s="386">
        <v>52.000000000000007</v>
      </c>
      <c r="P896" s="386">
        <v>51.000000000000007</v>
      </c>
      <c r="Q896" s="386">
        <v>57</v>
      </c>
      <c r="R896" s="386">
        <v>51.000000000000007</v>
      </c>
      <c r="S896" s="386">
        <v>54</v>
      </c>
      <c r="T896" s="386">
        <v>48</v>
      </c>
      <c r="U896" s="386">
        <v>50</v>
      </c>
      <c r="V896" s="386">
        <v>50</v>
      </c>
      <c r="W896" s="386" t="s">
        <v>78</v>
      </c>
      <c r="X896" s="386">
        <v>53.000000000000007</v>
      </c>
      <c r="Y896" s="386">
        <v>50</v>
      </c>
    </row>
    <row r="897" spans="1:25" ht="12.75" customHeight="1" x14ac:dyDescent="0.2">
      <c r="A897" s="386">
        <v>2017</v>
      </c>
      <c r="B897" s="391">
        <v>42896</v>
      </c>
      <c r="C897" s="386">
        <v>58</v>
      </c>
      <c r="D897" s="386">
        <v>67</v>
      </c>
      <c r="E897" s="386">
        <v>70</v>
      </c>
      <c r="F897" s="386">
        <v>66</v>
      </c>
      <c r="G897" s="386">
        <v>67</v>
      </c>
      <c r="H897" s="386">
        <v>58</v>
      </c>
      <c r="I897" s="386">
        <v>57</v>
      </c>
      <c r="J897" s="386">
        <v>72.000000000000014</v>
      </c>
      <c r="K897" s="386">
        <v>58</v>
      </c>
      <c r="L897" s="386">
        <v>76</v>
      </c>
      <c r="M897" s="386">
        <v>59.000000000000007</v>
      </c>
      <c r="N897" s="386">
        <v>58</v>
      </c>
      <c r="O897" s="386">
        <v>66</v>
      </c>
      <c r="P897" s="386">
        <v>67</v>
      </c>
      <c r="Q897" s="386" t="s">
        <v>78</v>
      </c>
      <c r="R897" s="386">
        <v>67</v>
      </c>
      <c r="S897" s="386">
        <v>74.000000000000014</v>
      </c>
      <c r="T897" s="386">
        <v>68</v>
      </c>
      <c r="U897" s="386">
        <v>63</v>
      </c>
      <c r="V897" s="386">
        <v>75</v>
      </c>
      <c r="W897" s="386" t="s">
        <v>78</v>
      </c>
      <c r="X897" s="386">
        <v>73.000000000000014</v>
      </c>
      <c r="Y897" s="386">
        <v>71.000000000000014</v>
      </c>
    </row>
    <row r="898" spans="1:25" ht="12.75" customHeight="1" x14ac:dyDescent="0.2">
      <c r="A898" s="386">
        <v>2017</v>
      </c>
      <c r="B898" s="391">
        <v>42897</v>
      </c>
      <c r="C898" s="386">
        <v>61.000000000000007</v>
      </c>
      <c r="D898" s="386">
        <v>61.000000000000007</v>
      </c>
      <c r="E898" s="386">
        <v>64</v>
      </c>
      <c r="F898" s="386">
        <v>61.000000000000007</v>
      </c>
      <c r="G898" s="386">
        <v>62</v>
      </c>
      <c r="H898" s="386">
        <v>57</v>
      </c>
      <c r="I898" s="386">
        <v>57</v>
      </c>
      <c r="J898" s="386">
        <v>64</v>
      </c>
      <c r="K898" s="386">
        <v>58</v>
      </c>
      <c r="L898" s="386">
        <v>71.000000000000014</v>
      </c>
      <c r="M898" s="386">
        <v>62</v>
      </c>
      <c r="N898" s="386">
        <v>61.000000000000007</v>
      </c>
      <c r="O898" s="386">
        <v>63</v>
      </c>
      <c r="P898" s="386">
        <v>58</v>
      </c>
      <c r="Q898" s="386" t="s">
        <v>78</v>
      </c>
      <c r="R898" s="386">
        <v>59.000000000000007</v>
      </c>
      <c r="S898" s="386">
        <v>67</v>
      </c>
      <c r="T898" s="386">
        <v>60</v>
      </c>
      <c r="U898" s="386">
        <v>57</v>
      </c>
      <c r="V898" s="386">
        <v>66</v>
      </c>
      <c r="W898" s="386" t="s">
        <v>78</v>
      </c>
      <c r="X898" s="386">
        <v>65</v>
      </c>
      <c r="Y898" s="386">
        <v>65</v>
      </c>
    </row>
    <row r="899" spans="1:25" ht="12.75" customHeight="1" x14ac:dyDescent="0.2">
      <c r="A899" s="386">
        <v>2017</v>
      </c>
      <c r="B899" s="391">
        <v>42898</v>
      </c>
      <c r="C899" s="386">
        <v>71.000000000000014</v>
      </c>
      <c r="D899" s="386">
        <v>69</v>
      </c>
      <c r="E899" s="386">
        <v>72.000000000000014</v>
      </c>
      <c r="F899" s="386">
        <v>70</v>
      </c>
      <c r="G899" s="386">
        <v>70</v>
      </c>
      <c r="H899" s="386">
        <v>63</v>
      </c>
      <c r="I899" s="386">
        <v>65</v>
      </c>
      <c r="J899" s="386">
        <v>74.000000000000014</v>
      </c>
      <c r="K899" s="386">
        <v>66</v>
      </c>
      <c r="L899" s="386">
        <v>74.000000000000014</v>
      </c>
      <c r="M899" s="386">
        <v>68</v>
      </c>
      <c r="N899" s="386">
        <v>65</v>
      </c>
      <c r="O899" s="386">
        <v>73.000000000000014</v>
      </c>
      <c r="P899" s="386">
        <v>69</v>
      </c>
      <c r="Q899" s="386">
        <v>80</v>
      </c>
      <c r="R899" s="386">
        <v>69</v>
      </c>
      <c r="S899" s="386">
        <v>76</v>
      </c>
      <c r="T899" s="386">
        <v>63</v>
      </c>
      <c r="U899" s="386">
        <v>65</v>
      </c>
      <c r="V899" s="386">
        <v>76</v>
      </c>
      <c r="W899" s="386" t="s">
        <v>78</v>
      </c>
      <c r="X899" s="386">
        <v>75</v>
      </c>
      <c r="Y899" s="386">
        <v>71.000000000000014</v>
      </c>
    </row>
    <row r="900" spans="1:25" ht="12.75" customHeight="1" x14ac:dyDescent="0.2">
      <c r="A900" s="386">
        <v>2017</v>
      </c>
      <c r="B900" s="391">
        <v>42899</v>
      </c>
      <c r="C900" s="386">
        <v>66</v>
      </c>
      <c r="D900" s="386">
        <v>68</v>
      </c>
      <c r="E900" s="386">
        <v>74.000000000000014</v>
      </c>
      <c r="F900" s="386">
        <v>71.000000000000014</v>
      </c>
      <c r="G900" s="386">
        <v>70</v>
      </c>
      <c r="H900" s="386">
        <v>58</v>
      </c>
      <c r="I900" s="386">
        <v>57</v>
      </c>
      <c r="J900" s="386">
        <v>76</v>
      </c>
      <c r="K900" s="386">
        <v>62</v>
      </c>
      <c r="L900" s="386">
        <v>79</v>
      </c>
      <c r="M900" s="386">
        <v>71.000000000000014</v>
      </c>
      <c r="N900" s="386">
        <v>63</v>
      </c>
      <c r="O900" s="386">
        <v>78</v>
      </c>
      <c r="P900" s="386">
        <v>67</v>
      </c>
      <c r="Q900" s="386">
        <v>79</v>
      </c>
      <c r="R900" s="386">
        <v>68</v>
      </c>
      <c r="S900" s="386">
        <v>75</v>
      </c>
      <c r="T900" s="386">
        <v>71.000000000000014</v>
      </c>
      <c r="U900" s="386">
        <v>67</v>
      </c>
      <c r="V900" s="386">
        <v>79</v>
      </c>
      <c r="W900" s="386" t="s">
        <v>78</v>
      </c>
      <c r="X900" s="386">
        <v>76</v>
      </c>
      <c r="Y900" s="386">
        <v>73.000000000000014</v>
      </c>
    </row>
    <row r="901" spans="1:25" ht="12.75" customHeight="1" x14ac:dyDescent="0.2">
      <c r="A901" s="386">
        <v>2017</v>
      </c>
      <c r="B901" s="391">
        <v>42900</v>
      </c>
      <c r="C901" s="386">
        <v>49</v>
      </c>
      <c r="D901" s="386">
        <v>54</v>
      </c>
      <c r="E901" s="386">
        <v>60</v>
      </c>
      <c r="F901" s="386">
        <v>53.000000000000007</v>
      </c>
      <c r="G901" s="386">
        <v>62</v>
      </c>
      <c r="H901" s="386">
        <v>52.000000000000007</v>
      </c>
      <c r="I901" s="386">
        <v>47</v>
      </c>
      <c r="J901" s="386">
        <v>67</v>
      </c>
      <c r="K901" s="386">
        <v>41</v>
      </c>
      <c r="L901" s="386">
        <v>61.000000000000007</v>
      </c>
      <c r="M901" s="386">
        <v>41</v>
      </c>
      <c r="N901" s="386">
        <v>38</v>
      </c>
      <c r="O901" s="386">
        <v>51.000000000000007</v>
      </c>
      <c r="P901" s="386">
        <v>53.000000000000007</v>
      </c>
      <c r="Q901" s="386">
        <v>47</v>
      </c>
      <c r="R901" s="386">
        <v>56</v>
      </c>
      <c r="S901" s="386">
        <v>56</v>
      </c>
      <c r="T901" s="386">
        <v>59.000000000000007</v>
      </c>
      <c r="U901" s="386">
        <v>55</v>
      </c>
      <c r="V901" s="386">
        <v>60</v>
      </c>
      <c r="W901" s="386" t="s">
        <v>78</v>
      </c>
      <c r="X901" s="386">
        <v>58</v>
      </c>
      <c r="Y901" s="386" t="s">
        <v>78</v>
      </c>
    </row>
    <row r="902" spans="1:25" ht="12.75" customHeight="1" x14ac:dyDescent="0.2">
      <c r="A902" s="386">
        <v>2017</v>
      </c>
      <c r="B902" s="391">
        <v>42901</v>
      </c>
      <c r="C902" s="386">
        <v>39</v>
      </c>
      <c r="D902" s="386">
        <v>41</v>
      </c>
      <c r="E902" s="386">
        <v>47</v>
      </c>
      <c r="F902" s="386">
        <v>40</v>
      </c>
      <c r="G902" s="386">
        <v>42</v>
      </c>
      <c r="H902" s="386">
        <v>41</v>
      </c>
      <c r="I902" s="386">
        <v>34</v>
      </c>
      <c r="J902" s="386">
        <v>43</v>
      </c>
      <c r="K902" s="386">
        <v>36.000000000000007</v>
      </c>
      <c r="L902" s="386">
        <v>53.000000000000007</v>
      </c>
      <c r="M902" s="386">
        <v>36.000000000000007</v>
      </c>
      <c r="N902" s="386">
        <v>39</v>
      </c>
      <c r="O902" s="386">
        <v>46</v>
      </c>
      <c r="P902" s="386">
        <v>45.000000000000007</v>
      </c>
      <c r="Q902" s="386">
        <v>44.000000000000007</v>
      </c>
      <c r="R902" s="386">
        <v>47</v>
      </c>
      <c r="S902" s="386">
        <v>47</v>
      </c>
      <c r="T902" s="386">
        <v>42</v>
      </c>
      <c r="U902" s="386">
        <v>47</v>
      </c>
      <c r="V902" s="386">
        <v>55</v>
      </c>
      <c r="W902" s="386" t="s">
        <v>78</v>
      </c>
      <c r="X902" s="386">
        <v>49</v>
      </c>
      <c r="Y902" s="386" t="s">
        <v>78</v>
      </c>
    </row>
    <row r="903" spans="1:25" ht="12.75" customHeight="1" x14ac:dyDescent="0.2">
      <c r="A903" s="386">
        <v>2017</v>
      </c>
      <c r="B903" s="391">
        <v>42902</v>
      </c>
      <c r="C903" s="386">
        <v>44.000000000000007</v>
      </c>
      <c r="D903" s="386">
        <v>44.000000000000007</v>
      </c>
      <c r="E903" s="386">
        <v>48</v>
      </c>
      <c r="F903" s="386">
        <v>41</v>
      </c>
      <c r="G903" s="386">
        <v>48</v>
      </c>
      <c r="H903" s="386">
        <v>54</v>
      </c>
      <c r="I903" s="386">
        <v>41</v>
      </c>
      <c r="J903" s="386">
        <v>53.000000000000007</v>
      </c>
      <c r="K903" s="386">
        <v>30</v>
      </c>
      <c r="L903" s="386">
        <v>35</v>
      </c>
      <c r="M903" s="386">
        <v>34</v>
      </c>
      <c r="N903" s="386">
        <v>33</v>
      </c>
      <c r="O903" s="386">
        <v>36.000000000000007</v>
      </c>
      <c r="P903" s="386">
        <v>24</v>
      </c>
      <c r="Q903" s="386">
        <v>30</v>
      </c>
      <c r="R903" s="386">
        <v>25</v>
      </c>
      <c r="S903" s="386">
        <v>26.000000000000004</v>
      </c>
      <c r="T903" s="386">
        <v>55</v>
      </c>
      <c r="U903" s="386">
        <v>37.000000000000007</v>
      </c>
      <c r="V903" s="386">
        <v>35</v>
      </c>
      <c r="W903" s="386" t="s">
        <v>78</v>
      </c>
      <c r="X903" s="386">
        <v>31</v>
      </c>
      <c r="Y903" s="386">
        <v>28</v>
      </c>
    </row>
    <row r="904" spans="1:25" ht="12.75" customHeight="1" x14ac:dyDescent="0.2">
      <c r="A904" s="386">
        <v>2017</v>
      </c>
      <c r="B904" s="391">
        <v>42903</v>
      </c>
      <c r="C904" s="386">
        <v>36.000000000000007</v>
      </c>
      <c r="D904" s="386">
        <v>37.000000000000007</v>
      </c>
      <c r="E904" s="386">
        <v>32</v>
      </c>
      <c r="F904" s="386">
        <v>32</v>
      </c>
      <c r="G904" s="386">
        <v>39</v>
      </c>
      <c r="H904" s="386">
        <v>33</v>
      </c>
      <c r="I904" s="386">
        <v>33</v>
      </c>
      <c r="J904" s="386">
        <v>42</v>
      </c>
      <c r="K904" s="386">
        <v>43</v>
      </c>
      <c r="L904" s="386">
        <v>37.000000000000007</v>
      </c>
      <c r="M904" s="386">
        <v>37.000000000000007</v>
      </c>
      <c r="N904" s="386">
        <v>38</v>
      </c>
      <c r="O904" s="386">
        <v>32</v>
      </c>
      <c r="P904" s="386">
        <v>26.000000000000004</v>
      </c>
      <c r="Q904" s="386">
        <v>32</v>
      </c>
      <c r="R904" s="386">
        <v>29</v>
      </c>
      <c r="S904" s="386">
        <v>25</v>
      </c>
      <c r="T904" s="386">
        <v>37.000000000000007</v>
      </c>
      <c r="U904" s="386">
        <v>31</v>
      </c>
      <c r="V904" s="386">
        <v>27</v>
      </c>
      <c r="W904" s="386" t="s">
        <v>78</v>
      </c>
      <c r="X904" s="386">
        <v>35</v>
      </c>
      <c r="Y904" s="386">
        <v>29</v>
      </c>
    </row>
    <row r="905" spans="1:25" ht="12.75" customHeight="1" x14ac:dyDescent="0.2">
      <c r="A905" s="386">
        <v>2017</v>
      </c>
      <c r="B905" s="391">
        <v>42904</v>
      </c>
      <c r="C905" s="386">
        <v>38</v>
      </c>
      <c r="D905" s="386">
        <v>40</v>
      </c>
      <c r="E905" s="386">
        <v>39</v>
      </c>
      <c r="F905" s="386">
        <v>36.000000000000007</v>
      </c>
      <c r="G905" s="386">
        <v>39</v>
      </c>
      <c r="H905" s="386">
        <v>35</v>
      </c>
      <c r="I905" s="386">
        <v>36.000000000000007</v>
      </c>
      <c r="J905" s="386">
        <v>40</v>
      </c>
      <c r="K905" s="386">
        <v>30</v>
      </c>
      <c r="L905" s="386">
        <v>41</v>
      </c>
      <c r="M905" s="386">
        <v>39</v>
      </c>
      <c r="N905" s="386">
        <v>36.000000000000007</v>
      </c>
      <c r="O905" s="386">
        <v>39</v>
      </c>
      <c r="P905" s="386">
        <v>36.000000000000007</v>
      </c>
      <c r="Q905" s="386">
        <v>35</v>
      </c>
      <c r="R905" s="386">
        <v>42</v>
      </c>
      <c r="S905" s="386">
        <v>39</v>
      </c>
      <c r="T905" s="386" t="s">
        <v>78</v>
      </c>
      <c r="U905" s="386">
        <v>33</v>
      </c>
      <c r="V905" s="386">
        <v>44.000000000000007</v>
      </c>
      <c r="W905" s="386" t="s">
        <v>78</v>
      </c>
      <c r="X905" s="386">
        <v>44.000000000000007</v>
      </c>
      <c r="Y905" s="386">
        <v>41</v>
      </c>
    </row>
    <row r="906" spans="1:25" ht="12.75" customHeight="1" x14ac:dyDescent="0.2">
      <c r="A906" s="386">
        <v>2017</v>
      </c>
      <c r="B906" s="391">
        <v>42905</v>
      </c>
      <c r="C906" s="386">
        <v>31</v>
      </c>
      <c r="D906" s="386">
        <v>33</v>
      </c>
      <c r="E906" s="386">
        <v>35</v>
      </c>
      <c r="F906" s="386">
        <v>33</v>
      </c>
      <c r="G906" s="386">
        <v>31</v>
      </c>
      <c r="H906" s="386">
        <v>31</v>
      </c>
      <c r="I906" s="386">
        <v>30</v>
      </c>
      <c r="J906" s="386">
        <v>34</v>
      </c>
      <c r="K906" s="386">
        <v>31</v>
      </c>
      <c r="L906" s="386">
        <v>31</v>
      </c>
      <c r="M906" s="386">
        <v>31</v>
      </c>
      <c r="N906" s="386">
        <v>27</v>
      </c>
      <c r="O906" s="386">
        <v>31</v>
      </c>
      <c r="P906" s="386">
        <v>33</v>
      </c>
      <c r="Q906" s="386">
        <v>31</v>
      </c>
      <c r="R906" s="386">
        <v>37.000000000000007</v>
      </c>
      <c r="S906" s="386">
        <v>31</v>
      </c>
      <c r="T906" s="386" t="s">
        <v>78</v>
      </c>
      <c r="U906" s="386">
        <v>30</v>
      </c>
      <c r="V906" s="386">
        <v>36.000000000000007</v>
      </c>
      <c r="W906" s="386" t="s">
        <v>78</v>
      </c>
      <c r="X906" s="386">
        <v>36.000000000000007</v>
      </c>
      <c r="Y906" s="386">
        <v>33</v>
      </c>
    </row>
    <row r="907" spans="1:25" ht="12.75" customHeight="1" x14ac:dyDescent="0.2">
      <c r="A907" s="386">
        <v>2017</v>
      </c>
      <c r="B907" s="391">
        <v>42906</v>
      </c>
      <c r="C907" s="386">
        <v>55</v>
      </c>
      <c r="D907" s="386">
        <v>59.000000000000007</v>
      </c>
      <c r="E907" s="386">
        <v>61.000000000000007</v>
      </c>
      <c r="F907" s="386">
        <v>57</v>
      </c>
      <c r="G907" s="386">
        <v>56</v>
      </c>
      <c r="H907" s="386">
        <v>47</v>
      </c>
      <c r="I907" s="386">
        <v>45.000000000000007</v>
      </c>
      <c r="J907" s="386">
        <v>57</v>
      </c>
      <c r="K907" s="386">
        <v>52.000000000000007</v>
      </c>
      <c r="L907" s="386">
        <v>60</v>
      </c>
      <c r="M907" s="386">
        <v>57</v>
      </c>
      <c r="N907" s="386">
        <v>57</v>
      </c>
      <c r="O907" s="386">
        <v>59.000000000000007</v>
      </c>
      <c r="P907" s="386">
        <v>58</v>
      </c>
      <c r="Q907" s="386">
        <v>62</v>
      </c>
      <c r="R907" s="386">
        <v>56</v>
      </c>
      <c r="S907" s="386">
        <v>61.000000000000007</v>
      </c>
      <c r="T907" s="386" t="s">
        <v>78</v>
      </c>
      <c r="U907" s="386">
        <v>55</v>
      </c>
      <c r="V907" s="386">
        <v>63</v>
      </c>
      <c r="W907" s="386" t="s">
        <v>78</v>
      </c>
      <c r="X907" s="386">
        <v>60</v>
      </c>
      <c r="Y907" s="386">
        <v>58</v>
      </c>
    </row>
    <row r="908" spans="1:25" ht="12.75" customHeight="1" x14ac:dyDescent="0.2">
      <c r="A908" s="386">
        <v>2017</v>
      </c>
      <c r="B908" s="391">
        <v>42907</v>
      </c>
      <c r="C908" s="386">
        <v>55</v>
      </c>
      <c r="D908" s="386">
        <v>64</v>
      </c>
      <c r="E908" s="386">
        <v>62</v>
      </c>
      <c r="F908" s="386">
        <v>64</v>
      </c>
      <c r="G908" s="386">
        <v>60</v>
      </c>
      <c r="H908" s="386">
        <v>47</v>
      </c>
      <c r="I908" s="386">
        <v>49</v>
      </c>
      <c r="J908" s="386">
        <v>60</v>
      </c>
      <c r="K908" s="386">
        <v>49</v>
      </c>
      <c r="L908" s="386">
        <v>65</v>
      </c>
      <c r="M908" s="386">
        <v>58</v>
      </c>
      <c r="N908" s="386">
        <v>60</v>
      </c>
      <c r="O908" s="386">
        <v>62</v>
      </c>
      <c r="P908" s="386">
        <v>59.000000000000007</v>
      </c>
      <c r="Q908" s="386">
        <v>67</v>
      </c>
      <c r="R908" s="386">
        <v>57</v>
      </c>
      <c r="S908" s="386">
        <v>62</v>
      </c>
      <c r="T908" s="386">
        <v>62</v>
      </c>
      <c r="U908" s="386">
        <v>58</v>
      </c>
      <c r="V908" s="386">
        <v>62</v>
      </c>
      <c r="W908" s="386" t="s">
        <v>78</v>
      </c>
      <c r="X908" s="386">
        <v>62</v>
      </c>
      <c r="Y908" s="386">
        <v>60</v>
      </c>
    </row>
    <row r="909" spans="1:25" ht="12.75" customHeight="1" x14ac:dyDescent="0.2">
      <c r="A909" s="386">
        <v>2017</v>
      </c>
      <c r="B909" s="391">
        <v>42908</v>
      </c>
      <c r="C909" s="386">
        <v>56</v>
      </c>
      <c r="D909" s="386">
        <v>68</v>
      </c>
      <c r="E909" s="386">
        <v>71.000000000000014</v>
      </c>
      <c r="F909" s="386">
        <v>71.000000000000014</v>
      </c>
      <c r="G909" s="386">
        <v>71.000000000000014</v>
      </c>
      <c r="H909" s="386">
        <v>51.000000000000007</v>
      </c>
      <c r="I909" s="386">
        <v>49</v>
      </c>
      <c r="J909" s="386">
        <v>71.000000000000014</v>
      </c>
      <c r="K909" s="386">
        <v>57</v>
      </c>
      <c r="L909" s="386">
        <v>76</v>
      </c>
      <c r="M909" s="386">
        <v>59.000000000000007</v>
      </c>
      <c r="N909" s="386">
        <v>56</v>
      </c>
      <c r="O909" s="386">
        <v>67</v>
      </c>
      <c r="P909" s="386">
        <v>76</v>
      </c>
      <c r="Q909" s="386">
        <v>61.000000000000007</v>
      </c>
      <c r="R909" s="386">
        <v>71.000000000000014</v>
      </c>
      <c r="S909" s="386">
        <v>81</v>
      </c>
      <c r="T909" s="386">
        <v>70</v>
      </c>
      <c r="U909" s="386">
        <v>64</v>
      </c>
      <c r="V909" s="386">
        <v>74.000000000000014</v>
      </c>
      <c r="W909" s="386" t="s">
        <v>78</v>
      </c>
      <c r="X909" s="386">
        <v>80</v>
      </c>
      <c r="Y909" s="386">
        <v>76</v>
      </c>
    </row>
    <row r="910" spans="1:25" ht="12.75" customHeight="1" x14ac:dyDescent="0.2">
      <c r="A910" s="386">
        <v>2017</v>
      </c>
      <c r="B910" s="391">
        <v>42909</v>
      </c>
      <c r="C910" s="386">
        <v>26.000000000000004</v>
      </c>
      <c r="D910" s="386">
        <v>26.000000000000004</v>
      </c>
      <c r="E910" s="386">
        <v>33</v>
      </c>
      <c r="F910" s="386">
        <v>29</v>
      </c>
      <c r="G910" s="386">
        <v>28</v>
      </c>
      <c r="H910" s="386">
        <v>26.000000000000004</v>
      </c>
      <c r="I910" s="386">
        <v>25</v>
      </c>
      <c r="J910" s="386">
        <v>31</v>
      </c>
      <c r="K910" s="386">
        <v>32</v>
      </c>
      <c r="L910" s="386">
        <v>28</v>
      </c>
      <c r="M910" s="386">
        <v>26.000000000000004</v>
      </c>
      <c r="N910" s="386">
        <v>24</v>
      </c>
      <c r="O910" s="386">
        <v>25</v>
      </c>
      <c r="P910" s="386">
        <v>29</v>
      </c>
      <c r="Q910" s="386">
        <v>25</v>
      </c>
      <c r="R910" s="386">
        <v>30</v>
      </c>
      <c r="S910" s="386">
        <v>28</v>
      </c>
      <c r="T910" s="386">
        <v>30</v>
      </c>
      <c r="U910" s="386">
        <v>23</v>
      </c>
      <c r="V910" s="386">
        <v>30</v>
      </c>
      <c r="W910" s="386" t="s">
        <v>78</v>
      </c>
      <c r="X910" s="386">
        <v>32</v>
      </c>
      <c r="Y910" s="386">
        <v>29</v>
      </c>
    </row>
    <row r="911" spans="1:25" ht="12.75" customHeight="1" x14ac:dyDescent="0.2">
      <c r="A911" s="386">
        <v>2017</v>
      </c>
      <c r="B911" s="391">
        <v>42910</v>
      </c>
      <c r="C911" s="386">
        <v>51.000000000000007</v>
      </c>
      <c r="D911" s="386">
        <v>46</v>
      </c>
      <c r="E911" s="386">
        <v>50</v>
      </c>
      <c r="F911" s="386">
        <v>48</v>
      </c>
      <c r="G911" s="386">
        <v>47</v>
      </c>
      <c r="H911" s="386">
        <v>52.000000000000007</v>
      </c>
      <c r="I911" s="386">
        <v>50</v>
      </c>
      <c r="J911" s="386">
        <v>47</v>
      </c>
      <c r="K911" s="386">
        <v>45.000000000000007</v>
      </c>
      <c r="L911" s="386">
        <v>48</v>
      </c>
      <c r="M911" s="386">
        <v>46</v>
      </c>
      <c r="N911" s="386">
        <v>44.000000000000007</v>
      </c>
      <c r="O911" s="386">
        <v>45.000000000000007</v>
      </c>
      <c r="P911" s="386">
        <v>44.000000000000007</v>
      </c>
      <c r="Q911" s="386">
        <v>45.000000000000007</v>
      </c>
      <c r="R911" s="386">
        <v>44.000000000000007</v>
      </c>
      <c r="S911" s="386">
        <v>47</v>
      </c>
      <c r="T911" s="386">
        <v>49</v>
      </c>
      <c r="U911" s="386">
        <v>45.000000000000007</v>
      </c>
      <c r="V911" s="386">
        <v>49</v>
      </c>
      <c r="W911" s="386" t="s">
        <v>78</v>
      </c>
      <c r="X911" s="386">
        <v>47</v>
      </c>
      <c r="Y911" s="386">
        <v>47</v>
      </c>
    </row>
    <row r="912" spans="1:25" ht="12.75" customHeight="1" x14ac:dyDescent="0.2">
      <c r="A912" s="386">
        <v>2017</v>
      </c>
      <c r="B912" s="391">
        <v>42911</v>
      </c>
      <c r="C912" s="386">
        <v>51.000000000000007</v>
      </c>
      <c r="D912" s="386">
        <v>51.000000000000007</v>
      </c>
      <c r="E912" s="386">
        <v>51.000000000000007</v>
      </c>
      <c r="F912" s="386">
        <v>51.000000000000007</v>
      </c>
      <c r="G912" s="386">
        <v>51.000000000000007</v>
      </c>
      <c r="H912" s="386">
        <v>53.000000000000007</v>
      </c>
      <c r="I912" s="386">
        <v>53.000000000000007</v>
      </c>
      <c r="J912" s="386">
        <v>49</v>
      </c>
      <c r="K912" s="386">
        <v>56</v>
      </c>
      <c r="L912" s="386">
        <v>56</v>
      </c>
      <c r="M912" s="386">
        <v>49</v>
      </c>
      <c r="N912" s="386">
        <v>50</v>
      </c>
      <c r="O912" s="386">
        <v>51.000000000000007</v>
      </c>
      <c r="P912" s="386">
        <v>48</v>
      </c>
      <c r="Q912" s="386">
        <v>52.000000000000007</v>
      </c>
      <c r="R912" s="386">
        <v>47</v>
      </c>
      <c r="S912" s="386">
        <v>56</v>
      </c>
      <c r="T912" s="386">
        <v>49</v>
      </c>
      <c r="U912" s="386">
        <v>50</v>
      </c>
      <c r="V912" s="386">
        <v>53.000000000000007</v>
      </c>
      <c r="W912" s="386" t="s">
        <v>78</v>
      </c>
      <c r="X912" s="386">
        <v>55</v>
      </c>
      <c r="Y912" s="386">
        <v>55</v>
      </c>
    </row>
    <row r="913" spans="1:25" ht="12.75" customHeight="1" x14ac:dyDescent="0.2">
      <c r="A913" s="386">
        <v>2017</v>
      </c>
      <c r="B913" s="391">
        <v>42912</v>
      </c>
      <c r="C913" s="386">
        <v>55</v>
      </c>
      <c r="D913" s="386">
        <v>53.000000000000007</v>
      </c>
      <c r="E913" s="386">
        <v>54</v>
      </c>
      <c r="F913" s="386">
        <v>53.000000000000007</v>
      </c>
      <c r="G913" s="386">
        <v>50</v>
      </c>
      <c r="H913" s="386">
        <v>58</v>
      </c>
      <c r="I913" s="386">
        <v>55</v>
      </c>
      <c r="J913" s="386">
        <v>51.000000000000007</v>
      </c>
      <c r="K913" s="386">
        <v>54</v>
      </c>
      <c r="L913" s="386">
        <v>55</v>
      </c>
      <c r="M913" s="386">
        <v>55</v>
      </c>
      <c r="N913" s="386">
        <v>54</v>
      </c>
      <c r="O913" s="386">
        <v>54</v>
      </c>
      <c r="P913" s="386">
        <v>54</v>
      </c>
      <c r="Q913" s="386">
        <v>60</v>
      </c>
      <c r="R913" s="386">
        <v>52.000000000000007</v>
      </c>
      <c r="S913" s="386">
        <v>57</v>
      </c>
      <c r="T913" s="386">
        <v>53.000000000000007</v>
      </c>
      <c r="U913" s="386">
        <v>51.000000000000007</v>
      </c>
      <c r="V913" s="386">
        <v>58</v>
      </c>
      <c r="W913" s="386" t="s">
        <v>78</v>
      </c>
      <c r="X913" s="386">
        <v>56</v>
      </c>
      <c r="Y913" s="386">
        <v>54</v>
      </c>
    </row>
    <row r="914" spans="1:25" ht="12.75" customHeight="1" x14ac:dyDescent="0.2">
      <c r="A914" s="386">
        <v>2017</v>
      </c>
      <c r="B914" s="391">
        <v>42913</v>
      </c>
      <c r="C914" s="386">
        <v>52.000000000000007</v>
      </c>
      <c r="D914" s="386">
        <v>51.000000000000007</v>
      </c>
      <c r="E914" s="386">
        <v>49</v>
      </c>
      <c r="F914" s="386">
        <v>49</v>
      </c>
      <c r="G914" s="386">
        <v>47</v>
      </c>
      <c r="H914" s="386">
        <v>54</v>
      </c>
      <c r="I914" s="386">
        <v>48</v>
      </c>
      <c r="J914" s="386">
        <v>47</v>
      </c>
      <c r="K914" s="386">
        <v>51.000000000000007</v>
      </c>
      <c r="L914" s="386">
        <v>51.000000000000007</v>
      </c>
      <c r="M914" s="386">
        <v>52.000000000000007</v>
      </c>
      <c r="N914" s="386">
        <v>51.000000000000007</v>
      </c>
      <c r="O914" s="386">
        <v>50</v>
      </c>
      <c r="P914" s="386">
        <v>49</v>
      </c>
      <c r="Q914" s="386">
        <v>54</v>
      </c>
      <c r="R914" s="386">
        <v>47</v>
      </c>
      <c r="S914" s="386">
        <v>51.000000000000007</v>
      </c>
      <c r="T914" s="386">
        <v>49</v>
      </c>
      <c r="U914" s="386">
        <v>47</v>
      </c>
      <c r="V914" s="386">
        <v>52.000000000000007</v>
      </c>
      <c r="W914" s="386" t="s">
        <v>78</v>
      </c>
      <c r="X914" s="386">
        <v>50</v>
      </c>
      <c r="Y914" s="386">
        <v>49</v>
      </c>
    </row>
    <row r="915" spans="1:25" ht="12.75" customHeight="1" x14ac:dyDescent="0.2">
      <c r="A915" s="386">
        <v>2017</v>
      </c>
      <c r="B915" s="391">
        <v>42914</v>
      </c>
      <c r="C915" s="386">
        <v>46</v>
      </c>
      <c r="D915" s="386">
        <v>47</v>
      </c>
      <c r="E915" s="386">
        <v>52.000000000000007</v>
      </c>
      <c r="F915" s="386">
        <v>49</v>
      </c>
      <c r="G915" s="386">
        <v>46</v>
      </c>
      <c r="H915" s="386">
        <v>50</v>
      </c>
      <c r="I915" s="386">
        <v>45.000000000000007</v>
      </c>
      <c r="J915" s="386">
        <v>49</v>
      </c>
      <c r="K915" s="386">
        <v>46</v>
      </c>
      <c r="L915" s="386">
        <v>51.000000000000007</v>
      </c>
      <c r="M915" s="386">
        <v>47</v>
      </c>
      <c r="N915" s="386">
        <v>47</v>
      </c>
      <c r="O915" s="386">
        <v>47</v>
      </c>
      <c r="P915" s="386">
        <v>45.000000000000007</v>
      </c>
      <c r="Q915" s="386">
        <v>46</v>
      </c>
      <c r="R915" s="386">
        <v>44.000000000000007</v>
      </c>
      <c r="S915" s="386">
        <v>46</v>
      </c>
      <c r="T915" s="386">
        <v>50</v>
      </c>
      <c r="U915" s="386">
        <v>46</v>
      </c>
      <c r="V915" s="386">
        <v>51.000000000000007</v>
      </c>
      <c r="W915" s="386" t="s">
        <v>78</v>
      </c>
      <c r="X915" s="386">
        <v>49</v>
      </c>
      <c r="Y915" s="386">
        <v>48</v>
      </c>
    </row>
    <row r="916" spans="1:25" ht="12.75" customHeight="1" x14ac:dyDescent="0.2">
      <c r="A916" s="386">
        <v>2017</v>
      </c>
      <c r="B916" s="391">
        <v>42915</v>
      </c>
      <c r="C916" s="386">
        <v>56</v>
      </c>
      <c r="D916" s="386">
        <v>59.000000000000007</v>
      </c>
      <c r="E916" s="386">
        <v>64</v>
      </c>
      <c r="F916" s="386">
        <v>58</v>
      </c>
      <c r="G916" s="386">
        <v>59.000000000000007</v>
      </c>
      <c r="H916" s="386">
        <v>54</v>
      </c>
      <c r="I916" s="386">
        <v>52.000000000000007</v>
      </c>
      <c r="J916" s="386">
        <v>63</v>
      </c>
      <c r="K916" s="386">
        <v>49</v>
      </c>
      <c r="L916" s="386">
        <v>56</v>
      </c>
      <c r="M916" s="386">
        <v>55</v>
      </c>
      <c r="N916" s="386">
        <v>51.000000000000007</v>
      </c>
      <c r="O916" s="386">
        <v>57</v>
      </c>
      <c r="P916" s="386">
        <v>61.000000000000007</v>
      </c>
      <c r="Q916" s="386">
        <v>51.000000000000007</v>
      </c>
      <c r="R916" s="386">
        <v>66</v>
      </c>
      <c r="S916" s="386">
        <v>60</v>
      </c>
      <c r="T916" s="386">
        <v>64</v>
      </c>
      <c r="U916" s="386">
        <v>56</v>
      </c>
      <c r="V916" s="386">
        <v>67</v>
      </c>
      <c r="W916" s="386" t="s">
        <v>78</v>
      </c>
      <c r="X916" s="386">
        <v>63</v>
      </c>
      <c r="Y916" s="386">
        <v>61.000000000000007</v>
      </c>
    </row>
    <row r="917" spans="1:25" ht="12.75" customHeight="1" x14ac:dyDescent="0.2">
      <c r="A917" s="386">
        <v>2017</v>
      </c>
      <c r="B917" s="391">
        <v>42916</v>
      </c>
      <c r="C917" s="386">
        <v>50</v>
      </c>
      <c r="D917" s="386">
        <v>56</v>
      </c>
      <c r="E917" s="386">
        <v>61.000000000000007</v>
      </c>
      <c r="F917" s="386">
        <v>57</v>
      </c>
      <c r="G917" s="386">
        <v>58</v>
      </c>
      <c r="H917" s="386">
        <v>48</v>
      </c>
      <c r="I917" s="386">
        <v>47</v>
      </c>
      <c r="J917" s="386">
        <v>60</v>
      </c>
      <c r="K917" s="386">
        <v>44.000000000000007</v>
      </c>
      <c r="L917" s="386">
        <v>56</v>
      </c>
      <c r="M917" s="386">
        <v>56</v>
      </c>
      <c r="N917" s="386">
        <v>53.000000000000007</v>
      </c>
      <c r="O917" s="386">
        <v>56</v>
      </c>
      <c r="P917" s="386">
        <v>68</v>
      </c>
      <c r="Q917" s="386">
        <v>54</v>
      </c>
      <c r="R917" s="386">
        <v>70</v>
      </c>
      <c r="S917" s="386">
        <v>66</v>
      </c>
      <c r="T917" s="386">
        <v>60</v>
      </c>
      <c r="U917" s="386">
        <v>53.000000000000007</v>
      </c>
      <c r="V917" s="386">
        <v>65</v>
      </c>
      <c r="W917" s="386" t="s">
        <v>78</v>
      </c>
      <c r="X917" s="386">
        <v>68</v>
      </c>
      <c r="Y917" s="386">
        <v>63</v>
      </c>
    </row>
    <row r="918" spans="1:25" ht="12.75" customHeight="1" x14ac:dyDescent="0.2">
      <c r="A918" s="386">
        <v>2017</v>
      </c>
      <c r="B918" s="391">
        <v>42917</v>
      </c>
      <c r="C918" s="386">
        <v>29</v>
      </c>
      <c r="D918" s="386">
        <v>33</v>
      </c>
      <c r="E918" s="386">
        <v>36.000000000000007</v>
      </c>
      <c r="F918" s="386">
        <v>31</v>
      </c>
      <c r="G918" s="386">
        <v>35</v>
      </c>
      <c r="H918" s="386">
        <v>31</v>
      </c>
      <c r="I918" s="386">
        <v>36.000000000000007</v>
      </c>
      <c r="J918" s="386">
        <v>37.000000000000007</v>
      </c>
      <c r="K918" s="386">
        <v>24</v>
      </c>
      <c r="L918" s="386">
        <v>31</v>
      </c>
      <c r="M918" s="386">
        <v>30</v>
      </c>
      <c r="N918" s="386">
        <v>27</v>
      </c>
      <c r="O918" s="386">
        <v>29</v>
      </c>
      <c r="P918" s="386">
        <v>31</v>
      </c>
      <c r="Q918" s="386">
        <v>30</v>
      </c>
      <c r="R918" s="386">
        <v>37.000000000000007</v>
      </c>
      <c r="S918" s="386">
        <v>30</v>
      </c>
      <c r="T918" s="386">
        <v>36.000000000000007</v>
      </c>
      <c r="U918" s="386">
        <v>31</v>
      </c>
      <c r="V918" s="386">
        <v>34</v>
      </c>
      <c r="W918" s="386" t="s">
        <v>78</v>
      </c>
      <c r="X918" s="386">
        <v>35</v>
      </c>
      <c r="Y918" s="386">
        <v>33</v>
      </c>
    </row>
    <row r="919" spans="1:25" ht="12.75" customHeight="1" x14ac:dyDescent="0.2">
      <c r="A919" s="386">
        <v>2017</v>
      </c>
      <c r="B919" s="391">
        <v>42918</v>
      </c>
      <c r="C919" s="386">
        <v>55</v>
      </c>
      <c r="D919" s="386">
        <v>58</v>
      </c>
      <c r="E919" s="386">
        <v>58</v>
      </c>
      <c r="F919" s="386">
        <v>58</v>
      </c>
      <c r="G919" s="386">
        <v>59.000000000000007</v>
      </c>
      <c r="H919" s="386">
        <v>59.000000000000007</v>
      </c>
      <c r="I919" s="386">
        <v>56</v>
      </c>
      <c r="J919" s="386">
        <v>61.000000000000007</v>
      </c>
      <c r="K919" s="386">
        <v>54</v>
      </c>
      <c r="L919" s="386">
        <v>58</v>
      </c>
      <c r="M919" s="386">
        <v>57</v>
      </c>
      <c r="N919" s="386">
        <v>58</v>
      </c>
      <c r="O919" s="386">
        <v>61.000000000000007</v>
      </c>
      <c r="P919" s="386">
        <v>53.000000000000007</v>
      </c>
      <c r="Q919" s="386">
        <v>63</v>
      </c>
      <c r="R919" s="386">
        <v>54</v>
      </c>
      <c r="S919" s="386">
        <v>58</v>
      </c>
      <c r="T919" s="386">
        <v>56</v>
      </c>
      <c r="U919" s="386">
        <v>53.000000000000007</v>
      </c>
      <c r="V919" s="386">
        <v>56</v>
      </c>
      <c r="W919" s="386" t="s">
        <v>78</v>
      </c>
      <c r="X919" s="386">
        <v>56</v>
      </c>
      <c r="Y919" s="386">
        <v>58</v>
      </c>
    </row>
    <row r="920" spans="1:25" ht="12.75" customHeight="1" x14ac:dyDescent="0.2">
      <c r="A920" s="386">
        <v>2017</v>
      </c>
      <c r="B920" s="391">
        <v>42919</v>
      </c>
      <c r="C920" s="386">
        <v>58</v>
      </c>
      <c r="D920" s="386">
        <v>60</v>
      </c>
      <c r="E920" s="386">
        <v>64</v>
      </c>
      <c r="F920" s="386">
        <v>63</v>
      </c>
      <c r="G920" s="386">
        <v>63</v>
      </c>
      <c r="H920" s="386">
        <v>62</v>
      </c>
      <c r="I920" s="386">
        <v>63</v>
      </c>
      <c r="J920" s="386">
        <v>63</v>
      </c>
      <c r="K920" s="386">
        <v>63</v>
      </c>
      <c r="L920" s="386">
        <v>61.000000000000007</v>
      </c>
      <c r="M920" s="386">
        <v>67</v>
      </c>
      <c r="N920" s="386">
        <v>60</v>
      </c>
      <c r="O920" s="386">
        <v>64</v>
      </c>
      <c r="P920" s="386">
        <v>57</v>
      </c>
      <c r="Q920" s="386">
        <v>64</v>
      </c>
      <c r="R920" s="386">
        <v>58</v>
      </c>
      <c r="S920" s="386">
        <v>62</v>
      </c>
      <c r="T920" s="386">
        <v>64</v>
      </c>
      <c r="U920" s="386">
        <v>61.000000000000007</v>
      </c>
      <c r="V920" s="386">
        <v>64</v>
      </c>
      <c r="W920" s="386" t="s">
        <v>78</v>
      </c>
      <c r="X920" s="386">
        <v>63</v>
      </c>
      <c r="Y920" s="386">
        <v>63</v>
      </c>
    </row>
    <row r="921" spans="1:25" ht="12.75" customHeight="1" x14ac:dyDescent="0.2">
      <c r="A921" s="386">
        <v>2017</v>
      </c>
      <c r="B921" s="391">
        <v>42920</v>
      </c>
      <c r="C921" s="386">
        <v>59.000000000000007</v>
      </c>
      <c r="D921" s="386">
        <v>67</v>
      </c>
      <c r="E921" s="386">
        <v>70</v>
      </c>
      <c r="F921" s="386">
        <v>64</v>
      </c>
      <c r="G921" s="386">
        <v>68</v>
      </c>
      <c r="H921" s="386">
        <v>51.000000000000007</v>
      </c>
      <c r="I921" s="386">
        <v>54</v>
      </c>
      <c r="J921" s="386">
        <v>66</v>
      </c>
      <c r="K921" s="386">
        <v>48</v>
      </c>
      <c r="L921" s="386">
        <v>58</v>
      </c>
      <c r="M921" s="386">
        <v>49</v>
      </c>
      <c r="N921" s="386">
        <v>48</v>
      </c>
      <c r="O921" s="386">
        <v>54</v>
      </c>
      <c r="P921" s="386">
        <v>58</v>
      </c>
      <c r="Q921" s="386">
        <v>55</v>
      </c>
      <c r="R921" s="386">
        <v>43</v>
      </c>
      <c r="S921" s="386">
        <v>67</v>
      </c>
      <c r="T921" s="386">
        <v>59.000000000000007</v>
      </c>
      <c r="U921" s="386">
        <v>63</v>
      </c>
      <c r="V921" s="386">
        <v>56</v>
      </c>
      <c r="W921" s="386" t="s">
        <v>78</v>
      </c>
      <c r="X921" s="386">
        <v>66</v>
      </c>
      <c r="Y921" s="386">
        <v>60</v>
      </c>
    </row>
    <row r="922" spans="1:25" ht="12.75" customHeight="1" x14ac:dyDescent="0.2">
      <c r="A922" s="386">
        <v>2017</v>
      </c>
      <c r="B922" s="391">
        <v>42921</v>
      </c>
      <c r="C922" s="386">
        <v>53.000000000000007</v>
      </c>
      <c r="D922" s="386">
        <v>47</v>
      </c>
      <c r="E922" s="386">
        <v>44.000000000000007</v>
      </c>
      <c r="F922" s="386">
        <v>38</v>
      </c>
      <c r="G922" s="386">
        <v>41</v>
      </c>
      <c r="H922" s="386">
        <v>55</v>
      </c>
      <c r="I922" s="386">
        <v>46</v>
      </c>
      <c r="J922" s="386">
        <v>45.000000000000007</v>
      </c>
      <c r="K922" s="386">
        <v>45.000000000000007</v>
      </c>
      <c r="L922" s="386">
        <v>45.000000000000007</v>
      </c>
      <c r="M922" s="386">
        <v>44.000000000000007</v>
      </c>
      <c r="N922" s="386">
        <v>43</v>
      </c>
      <c r="O922" s="386">
        <v>40</v>
      </c>
      <c r="P922" s="386">
        <v>45.000000000000007</v>
      </c>
      <c r="Q922" s="386">
        <v>48</v>
      </c>
      <c r="R922" s="386">
        <v>45.000000000000007</v>
      </c>
      <c r="S922" s="386">
        <v>48</v>
      </c>
      <c r="T922" s="386">
        <v>47</v>
      </c>
      <c r="U922" s="386">
        <v>43</v>
      </c>
      <c r="V922" s="386">
        <v>44.000000000000007</v>
      </c>
      <c r="W922" s="386" t="s">
        <v>78</v>
      </c>
      <c r="X922" s="386">
        <v>46</v>
      </c>
      <c r="Y922" s="386">
        <v>42</v>
      </c>
    </row>
    <row r="923" spans="1:25" ht="12.75" customHeight="1" x14ac:dyDescent="0.2">
      <c r="A923" s="386">
        <v>2017</v>
      </c>
      <c r="B923" s="391">
        <v>42922</v>
      </c>
      <c r="C923" s="386">
        <v>28</v>
      </c>
      <c r="D923" s="386">
        <v>24</v>
      </c>
      <c r="E923" s="386">
        <v>21</v>
      </c>
      <c r="F923" s="386">
        <v>17</v>
      </c>
      <c r="G923" s="386">
        <v>20</v>
      </c>
      <c r="H923" s="386">
        <v>27</v>
      </c>
      <c r="I923" s="386">
        <v>26.000000000000004</v>
      </c>
      <c r="J923" s="386">
        <v>22.000000000000004</v>
      </c>
      <c r="K923" s="386">
        <v>27</v>
      </c>
      <c r="L923" s="386">
        <v>20</v>
      </c>
      <c r="M923" s="386">
        <v>23</v>
      </c>
      <c r="N923" s="386">
        <v>21</v>
      </c>
      <c r="O923" s="386">
        <v>19</v>
      </c>
      <c r="P923" s="386">
        <v>25</v>
      </c>
      <c r="Q923" s="386">
        <v>25</v>
      </c>
      <c r="R923" s="386">
        <v>26.000000000000004</v>
      </c>
      <c r="S923" s="386">
        <v>24</v>
      </c>
      <c r="T923" s="386">
        <v>20</v>
      </c>
      <c r="U923" s="386">
        <v>20</v>
      </c>
      <c r="V923" s="386">
        <v>22.000000000000004</v>
      </c>
      <c r="W923" s="386" t="s">
        <v>78</v>
      </c>
      <c r="X923" s="386">
        <v>26.000000000000004</v>
      </c>
      <c r="Y923" s="386">
        <v>19</v>
      </c>
    </row>
    <row r="924" spans="1:25" ht="12.75" customHeight="1" x14ac:dyDescent="0.2">
      <c r="A924" s="386">
        <v>2017</v>
      </c>
      <c r="B924" s="391">
        <v>42923</v>
      </c>
      <c r="C924" s="386">
        <v>43</v>
      </c>
      <c r="D924" s="386">
        <v>45.000000000000007</v>
      </c>
      <c r="E924" s="386">
        <v>47</v>
      </c>
      <c r="F924" s="386">
        <v>46</v>
      </c>
      <c r="G924" s="386">
        <v>44.000000000000007</v>
      </c>
      <c r="H924" s="386">
        <v>45.000000000000007</v>
      </c>
      <c r="I924" s="386">
        <v>44.000000000000007</v>
      </c>
      <c r="J924" s="386">
        <v>48</v>
      </c>
      <c r="K924" s="386">
        <v>42</v>
      </c>
      <c r="L924" s="386">
        <v>46</v>
      </c>
      <c r="M924" s="386">
        <v>47</v>
      </c>
      <c r="N924" s="386">
        <v>41</v>
      </c>
      <c r="O924" s="386">
        <v>47</v>
      </c>
      <c r="P924" s="386">
        <v>42</v>
      </c>
      <c r="Q924" s="386">
        <v>44.000000000000007</v>
      </c>
      <c r="R924" s="386">
        <v>43</v>
      </c>
      <c r="S924" s="386">
        <v>45.000000000000007</v>
      </c>
      <c r="T924" s="386">
        <v>48</v>
      </c>
      <c r="U924" s="386">
        <v>44.000000000000007</v>
      </c>
      <c r="V924" s="386">
        <v>49</v>
      </c>
      <c r="W924" s="386" t="s">
        <v>78</v>
      </c>
      <c r="X924" s="386">
        <v>47</v>
      </c>
      <c r="Y924" s="386">
        <v>46</v>
      </c>
    </row>
    <row r="925" spans="1:25" ht="12.75" customHeight="1" x14ac:dyDescent="0.2">
      <c r="A925" s="386">
        <v>2017</v>
      </c>
      <c r="B925" s="391">
        <v>42924</v>
      </c>
      <c r="C925" s="386">
        <v>57</v>
      </c>
      <c r="D925" s="386">
        <v>55</v>
      </c>
      <c r="E925" s="386">
        <v>55</v>
      </c>
      <c r="F925" s="386">
        <v>54</v>
      </c>
      <c r="G925" s="386">
        <v>54</v>
      </c>
      <c r="H925" s="386">
        <v>60</v>
      </c>
      <c r="I925" s="386">
        <v>56</v>
      </c>
      <c r="J925" s="386">
        <v>53.000000000000007</v>
      </c>
      <c r="K925" s="386">
        <v>57</v>
      </c>
      <c r="L925" s="386">
        <v>52.000000000000007</v>
      </c>
      <c r="M925" s="386">
        <v>57</v>
      </c>
      <c r="N925" s="386">
        <v>56</v>
      </c>
      <c r="O925" s="386">
        <v>56</v>
      </c>
      <c r="P925" s="386">
        <v>54</v>
      </c>
      <c r="Q925" s="386">
        <v>63</v>
      </c>
      <c r="R925" s="386">
        <v>53.000000000000007</v>
      </c>
      <c r="S925" s="386">
        <v>58</v>
      </c>
      <c r="T925" s="386">
        <v>53.000000000000007</v>
      </c>
      <c r="U925" s="386">
        <v>52.000000000000007</v>
      </c>
      <c r="V925" s="386">
        <v>56</v>
      </c>
      <c r="W925" s="386" t="s">
        <v>78</v>
      </c>
      <c r="X925" s="386">
        <v>58</v>
      </c>
      <c r="Y925" s="386">
        <v>57</v>
      </c>
    </row>
    <row r="926" spans="1:25" ht="12.75" customHeight="1" x14ac:dyDescent="0.2">
      <c r="A926" s="386">
        <v>2017</v>
      </c>
      <c r="B926" s="391">
        <v>42925</v>
      </c>
      <c r="C926" s="386">
        <v>47</v>
      </c>
      <c r="D926" s="386">
        <v>43</v>
      </c>
      <c r="E926" s="386">
        <v>43</v>
      </c>
      <c r="F926" s="386">
        <v>41</v>
      </c>
      <c r="G926" s="386">
        <v>40</v>
      </c>
      <c r="H926" s="386">
        <v>48</v>
      </c>
      <c r="I926" s="386">
        <v>46</v>
      </c>
      <c r="J926" s="386">
        <v>40</v>
      </c>
      <c r="K926" s="386">
        <v>45.000000000000007</v>
      </c>
      <c r="L926" s="386">
        <v>41</v>
      </c>
      <c r="M926" s="386">
        <v>46</v>
      </c>
      <c r="N926" s="386">
        <v>45.000000000000007</v>
      </c>
      <c r="O926" s="386">
        <v>42</v>
      </c>
      <c r="P926" s="386">
        <v>41</v>
      </c>
      <c r="Q926" s="386">
        <v>51.000000000000007</v>
      </c>
      <c r="R926" s="386">
        <v>40</v>
      </c>
      <c r="S926" s="386">
        <v>44.000000000000007</v>
      </c>
      <c r="T926" s="386">
        <v>41</v>
      </c>
      <c r="U926" s="386">
        <v>40</v>
      </c>
      <c r="V926" s="386">
        <v>41</v>
      </c>
      <c r="W926" s="386" t="s">
        <v>78</v>
      </c>
      <c r="X926" s="386">
        <v>43</v>
      </c>
      <c r="Y926" s="386">
        <v>43</v>
      </c>
    </row>
    <row r="927" spans="1:25" ht="12.75" customHeight="1" x14ac:dyDescent="0.2">
      <c r="A927" s="386">
        <v>2017</v>
      </c>
      <c r="B927" s="391">
        <v>42926</v>
      </c>
      <c r="C927" s="386">
        <v>48</v>
      </c>
      <c r="D927" s="386">
        <v>47</v>
      </c>
      <c r="E927" s="386">
        <v>50</v>
      </c>
      <c r="F927" s="386">
        <v>43</v>
      </c>
      <c r="G927" s="386">
        <v>47</v>
      </c>
      <c r="H927" s="386">
        <v>48</v>
      </c>
      <c r="I927" s="386">
        <v>47</v>
      </c>
      <c r="J927" s="386">
        <v>53.000000000000007</v>
      </c>
      <c r="K927" s="386">
        <v>47</v>
      </c>
      <c r="L927" s="386">
        <v>45.000000000000007</v>
      </c>
      <c r="M927" s="386">
        <v>45.000000000000007</v>
      </c>
      <c r="N927" s="386">
        <v>44.000000000000007</v>
      </c>
      <c r="O927" s="386">
        <v>46</v>
      </c>
      <c r="P927" s="386">
        <v>48</v>
      </c>
      <c r="Q927" s="386">
        <v>46</v>
      </c>
      <c r="R927" s="386">
        <v>55</v>
      </c>
      <c r="S927" s="386">
        <v>50</v>
      </c>
      <c r="T927" s="386">
        <v>53.000000000000007</v>
      </c>
      <c r="U927" s="386">
        <v>44.000000000000007</v>
      </c>
      <c r="V927" s="386">
        <v>54</v>
      </c>
      <c r="W927" s="386" t="s">
        <v>78</v>
      </c>
      <c r="X927" s="386">
        <v>51.000000000000007</v>
      </c>
      <c r="Y927" s="386">
        <v>49</v>
      </c>
    </row>
    <row r="928" spans="1:25" ht="12.75" customHeight="1" x14ac:dyDescent="0.2">
      <c r="A928" s="386">
        <v>2017</v>
      </c>
      <c r="B928" s="391">
        <v>42927</v>
      </c>
      <c r="C928" s="386">
        <v>50</v>
      </c>
      <c r="D928" s="386">
        <v>54</v>
      </c>
      <c r="E928" s="386">
        <v>66</v>
      </c>
      <c r="F928" s="386">
        <v>64</v>
      </c>
      <c r="G928" s="386">
        <v>64</v>
      </c>
      <c r="H928" s="386">
        <v>50</v>
      </c>
      <c r="I928" s="386">
        <v>49</v>
      </c>
      <c r="J928" s="386">
        <v>67</v>
      </c>
      <c r="K928" s="386">
        <v>47</v>
      </c>
      <c r="L928" s="386">
        <v>60</v>
      </c>
      <c r="M928" s="386">
        <v>53.000000000000007</v>
      </c>
      <c r="N928" s="386">
        <v>48</v>
      </c>
      <c r="O928" s="386">
        <v>64</v>
      </c>
      <c r="P928" s="386">
        <v>62</v>
      </c>
      <c r="Q928" s="386">
        <v>64</v>
      </c>
      <c r="R928" s="386">
        <v>61.000000000000007</v>
      </c>
      <c r="S928" s="386">
        <v>64</v>
      </c>
      <c r="T928" s="386">
        <v>65</v>
      </c>
      <c r="U928" s="386">
        <v>54</v>
      </c>
      <c r="V928" s="386">
        <v>61.000000000000007</v>
      </c>
      <c r="W928" s="386" t="s">
        <v>78</v>
      </c>
      <c r="X928" s="386">
        <v>65</v>
      </c>
      <c r="Y928" s="386">
        <v>63</v>
      </c>
    </row>
    <row r="929" spans="1:25" ht="12.75" customHeight="1" x14ac:dyDescent="0.2">
      <c r="A929" s="386">
        <v>2017</v>
      </c>
      <c r="B929" s="391">
        <v>42928</v>
      </c>
      <c r="C929" s="386">
        <v>59.000000000000007</v>
      </c>
      <c r="D929" s="386">
        <v>56</v>
      </c>
      <c r="E929" s="386">
        <v>52.000000000000007</v>
      </c>
      <c r="F929" s="386">
        <v>52.000000000000007</v>
      </c>
      <c r="G929" s="386">
        <v>51.000000000000007</v>
      </c>
      <c r="H929" s="386">
        <v>58</v>
      </c>
      <c r="I929" s="386">
        <v>56</v>
      </c>
      <c r="J929" s="386">
        <v>50</v>
      </c>
      <c r="K929" s="386">
        <v>62</v>
      </c>
      <c r="L929" s="386">
        <v>49</v>
      </c>
      <c r="M929" s="386">
        <v>60</v>
      </c>
      <c r="N929" s="386">
        <v>61.000000000000007</v>
      </c>
      <c r="O929" s="386">
        <v>56</v>
      </c>
      <c r="P929" s="386">
        <v>60</v>
      </c>
      <c r="Q929" s="386">
        <v>64</v>
      </c>
      <c r="R929" s="386">
        <v>61.000000000000007</v>
      </c>
      <c r="S929" s="386">
        <v>58</v>
      </c>
      <c r="T929" s="386">
        <v>49</v>
      </c>
      <c r="U929" s="386">
        <v>52.000000000000007</v>
      </c>
      <c r="V929" s="386">
        <v>57</v>
      </c>
      <c r="W929" s="386" t="s">
        <v>78</v>
      </c>
      <c r="X929" s="386">
        <v>57</v>
      </c>
      <c r="Y929" s="386">
        <v>53.000000000000007</v>
      </c>
    </row>
    <row r="930" spans="1:25" ht="12.75" customHeight="1" x14ac:dyDescent="0.2">
      <c r="A930" s="386">
        <v>2017</v>
      </c>
      <c r="B930" s="391">
        <v>42929</v>
      </c>
      <c r="C930" s="386">
        <v>57</v>
      </c>
      <c r="D930" s="386">
        <v>61.000000000000007</v>
      </c>
      <c r="E930" s="386">
        <v>48</v>
      </c>
      <c r="F930" s="386">
        <v>50</v>
      </c>
      <c r="G930" s="386">
        <v>49</v>
      </c>
      <c r="H930" s="386">
        <v>49</v>
      </c>
      <c r="I930" s="386">
        <v>49</v>
      </c>
      <c r="J930" s="386">
        <v>49</v>
      </c>
      <c r="K930" s="386">
        <v>55</v>
      </c>
      <c r="L930" s="386">
        <v>48</v>
      </c>
      <c r="M930" s="386">
        <v>58</v>
      </c>
      <c r="N930" s="386">
        <v>58</v>
      </c>
      <c r="O930" s="386">
        <v>60</v>
      </c>
      <c r="P930" s="386">
        <v>56</v>
      </c>
      <c r="Q930" s="386">
        <v>70</v>
      </c>
      <c r="R930" s="386">
        <v>58</v>
      </c>
      <c r="S930" s="386" t="s">
        <v>78</v>
      </c>
      <c r="T930" s="386">
        <v>47</v>
      </c>
      <c r="U930" s="386">
        <v>52.000000000000007</v>
      </c>
      <c r="V930" s="386" t="s">
        <v>78</v>
      </c>
      <c r="W930" s="386" t="s">
        <v>78</v>
      </c>
      <c r="X930" s="386">
        <v>56</v>
      </c>
      <c r="Y930" s="386">
        <v>51.000000000000007</v>
      </c>
    </row>
    <row r="931" spans="1:25" ht="12.75" customHeight="1" x14ac:dyDescent="0.2">
      <c r="A931" s="386">
        <v>2017</v>
      </c>
      <c r="B931" s="391">
        <v>42930</v>
      </c>
      <c r="C931" s="386">
        <v>49</v>
      </c>
      <c r="D931" s="386">
        <v>46</v>
      </c>
      <c r="E931" s="386">
        <v>37.000000000000007</v>
      </c>
      <c r="F931" s="386">
        <v>28</v>
      </c>
      <c r="G931" s="386">
        <v>41</v>
      </c>
      <c r="H931" s="386">
        <v>46</v>
      </c>
      <c r="I931" s="386">
        <v>49</v>
      </c>
      <c r="J931" s="386">
        <v>46</v>
      </c>
      <c r="K931" s="386">
        <v>42</v>
      </c>
      <c r="L931" s="386">
        <v>23</v>
      </c>
      <c r="M931" s="386">
        <v>30</v>
      </c>
      <c r="N931" s="386">
        <v>41</v>
      </c>
      <c r="O931" s="386">
        <v>25</v>
      </c>
      <c r="P931" s="386">
        <v>15.000000000000002</v>
      </c>
      <c r="Q931" s="386">
        <v>28</v>
      </c>
      <c r="R931" s="386">
        <v>16</v>
      </c>
      <c r="S931" s="386" t="s">
        <v>78</v>
      </c>
      <c r="T931" s="386">
        <v>39</v>
      </c>
      <c r="U931" s="386">
        <v>26.000000000000004</v>
      </c>
      <c r="V931" s="386">
        <v>13.000000000000002</v>
      </c>
      <c r="W931" s="386" t="s">
        <v>78</v>
      </c>
      <c r="X931" s="386">
        <v>20</v>
      </c>
      <c r="Y931" s="386">
        <v>22.000000000000004</v>
      </c>
    </row>
    <row r="932" spans="1:25" ht="12.75" customHeight="1" x14ac:dyDescent="0.2">
      <c r="A932" s="386">
        <v>2017</v>
      </c>
      <c r="B932" s="391">
        <v>42931</v>
      </c>
      <c r="C932" s="386">
        <v>47</v>
      </c>
      <c r="D932" s="386">
        <v>44.000000000000007</v>
      </c>
      <c r="E932" s="386">
        <v>46</v>
      </c>
      <c r="F932" s="386">
        <v>45.000000000000007</v>
      </c>
      <c r="G932" s="386">
        <v>45.000000000000007</v>
      </c>
      <c r="H932" s="386">
        <v>51.000000000000007</v>
      </c>
      <c r="I932" s="386">
        <v>50</v>
      </c>
      <c r="J932" s="386">
        <v>47</v>
      </c>
      <c r="K932" s="386">
        <v>47</v>
      </c>
      <c r="L932" s="386">
        <v>47</v>
      </c>
      <c r="M932" s="386">
        <v>53.000000000000007</v>
      </c>
      <c r="N932" s="386">
        <v>48</v>
      </c>
      <c r="O932" s="386">
        <v>46</v>
      </c>
      <c r="P932" s="386">
        <v>43</v>
      </c>
      <c r="Q932" s="386">
        <v>45.000000000000007</v>
      </c>
      <c r="R932" s="386">
        <v>43</v>
      </c>
      <c r="S932" s="386" t="s">
        <v>78</v>
      </c>
      <c r="T932" s="386">
        <v>44.000000000000007</v>
      </c>
      <c r="U932" s="386">
        <v>46</v>
      </c>
      <c r="V932" s="386">
        <v>42</v>
      </c>
      <c r="W932" s="386" t="s">
        <v>78</v>
      </c>
      <c r="X932" s="386">
        <v>45.000000000000007</v>
      </c>
      <c r="Y932" s="386">
        <v>46</v>
      </c>
    </row>
    <row r="933" spans="1:25" ht="12.75" customHeight="1" x14ac:dyDescent="0.2">
      <c r="A933" s="386">
        <v>2017</v>
      </c>
      <c r="B933" s="391">
        <v>42932</v>
      </c>
      <c r="C933" s="386">
        <v>46</v>
      </c>
      <c r="D933" s="386">
        <v>40</v>
      </c>
      <c r="E933" s="386">
        <v>40</v>
      </c>
      <c r="F933" s="386">
        <v>41</v>
      </c>
      <c r="G933" s="386">
        <v>43</v>
      </c>
      <c r="H933" s="386">
        <v>49</v>
      </c>
      <c r="I933" s="386">
        <v>45.000000000000007</v>
      </c>
      <c r="J933" s="386">
        <v>40</v>
      </c>
      <c r="K933" s="386">
        <v>42</v>
      </c>
      <c r="L933" s="386">
        <v>48</v>
      </c>
      <c r="M933" s="386">
        <v>51.000000000000007</v>
      </c>
      <c r="N933" s="386">
        <v>45.000000000000007</v>
      </c>
      <c r="O933" s="386">
        <v>48</v>
      </c>
      <c r="P933" s="386">
        <v>41</v>
      </c>
      <c r="Q933" s="386">
        <v>46</v>
      </c>
      <c r="R933" s="386">
        <v>42</v>
      </c>
      <c r="S933" s="386" t="s">
        <v>78</v>
      </c>
      <c r="T933" s="386">
        <v>41</v>
      </c>
      <c r="U933" s="386">
        <v>44.000000000000007</v>
      </c>
      <c r="V933" s="386">
        <v>41</v>
      </c>
      <c r="W933" s="386" t="s">
        <v>78</v>
      </c>
      <c r="X933" s="386">
        <v>46</v>
      </c>
      <c r="Y933" s="386">
        <v>49</v>
      </c>
    </row>
    <row r="934" spans="1:25" ht="12.75" customHeight="1" x14ac:dyDescent="0.2">
      <c r="A934" s="386">
        <v>2017</v>
      </c>
      <c r="B934" s="391">
        <v>42933</v>
      </c>
      <c r="C934" s="386">
        <v>46</v>
      </c>
      <c r="D934" s="386">
        <v>44.000000000000007</v>
      </c>
      <c r="E934" s="386">
        <v>48</v>
      </c>
      <c r="F934" s="386">
        <v>43</v>
      </c>
      <c r="G934" s="386">
        <v>43</v>
      </c>
      <c r="H934" s="386">
        <v>43</v>
      </c>
      <c r="I934" s="386">
        <v>43</v>
      </c>
      <c r="J934" s="386">
        <v>50</v>
      </c>
      <c r="K934" s="386">
        <v>49</v>
      </c>
      <c r="L934" s="386">
        <v>49</v>
      </c>
      <c r="M934" s="386">
        <v>47</v>
      </c>
      <c r="N934" s="386">
        <v>41</v>
      </c>
      <c r="O934" s="386">
        <v>49</v>
      </c>
      <c r="P934" s="386">
        <v>47</v>
      </c>
      <c r="Q934" s="386">
        <v>45.000000000000007</v>
      </c>
      <c r="R934" s="386">
        <v>57</v>
      </c>
      <c r="S934" s="386">
        <v>51.000000000000007</v>
      </c>
      <c r="T934" s="386">
        <v>54</v>
      </c>
      <c r="U934" s="386">
        <v>48</v>
      </c>
      <c r="V934" s="386">
        <v>54</v>
      </c>
      <c r="W934" s="386" t="s">
        <v>78</v>
      </c>
      <c r="X934" s="386">
        <v>52.000000000000007</v>
      </c>
      <c r="Y934" s="386">
        <v>51.000000000000007</v>
      </c>
    </row>
    <row r="935" spans="1:25" ht="12.75" customHeight="1" x14ac:dyDescent="0.2">
      <c r="A935" s="386">
        <v>2017</v>
      </c>
      <c r="B935" s="391">
        <v>42934</v>
      </c>
      <c r="C935" s="386">
        <v>43</v>
      </c>
      <c r="D935" s="386">
        <v>42</v>
      </c>
      <c r="E935" s="386">
        <v>50</v>
      </c>
      <c r="F935" s="386">
        <v>44.000000000000007</v>
      </c>
      <c r="G935" s="386">
        <v>41</v>
      </c>
      <c r="H935" s="386">
        <v>42</v>
      </c>
      <c r="I935" s="386">
        <v>40</v>
      </c>
      <c r="J935" s="386">
        <v>45.000000000000007</v>
      </c>
      <c r="K935" s="386">
        <v>37.000000000000007</v>
      </c>
      <c r="L935" s="386">
        <v>54</v>
      </c>
      <c r="M935" s="386">
        <v>44.000000000000007</v>
      </c>
      <c r="N935" s="386">
        <v>40</v>
      </c>
      <c r="O935" s="386">
        <v>48</v>
      </c>
      <c r="P935" s="386">
        <v>66</v>
      </c>
      <c r="Q935" s="386">
        <v>41</v>
      </c>
      <c r="R935" s="386">
        <v>70</v>
      </c>
      <c r="S935" s="386">
        <v>72.000000000000014</v>
      </c>
      <c r="T935" s="386">
        <v>49</v>
      </c>
      <c r="U935" s="386">
        <v>46</v>
      </c>
      <c r="V935" s="386">
        <v>62</v>
      </c>
      <c r="W935" s="386" t="s">
        <v>78</v>
      </c>
      <c r="X935" s="386">
        <v>74.000000000000014</v>
      </c>
      <c r="Y935" s="386">
        <v>62</v>
      </c>
    </row>
    <row r="936" spans="1:25" ht="12.75" customHeight="1" x14ac:dyDescent="0.2">
      <c r="A936" s="386">
        <v>2017</v>
      </c>
      <c r="B936" s="391">
        <v>42935</v>
      </c>
      <c r="C936" s="386">
        <v>48</v>
      </c>
      <c r="D936" s="386">
        <v>54</v>
      </c>
      <c r="E936" s="386">
        <v>60</v>
      </c>
      <c r="F936" s="386">
        <v>62</v>
      </c>
      <c r="G936" s="386">
        <v>57</v>
      </c>
      <c r="H936" s="386">
        <v>52.000000000000007</v>
      </c>
      <c r="I936" s="386">
        <v>45.000000000000007</v>
      </c>
      <c r="J936" s="386">
        <v>63</v>
      </c>
      <c r="K936" s="386">
        <v>42</v>
      </c>
      <c r="L936" s="386">
        <v>72.000000000000014</v>
      </c>
      <c r="M936" s="386">
        <v>61.000000000000007</v>
      </c>
      <c r="N936" s="386">
        <v>47</v>
      </c>
      <c r="O936" s="386">
        <v>76</v>
      </c>
      <c r="P936" s="386">
        <v>66</v>
      </c>
      <c r="Q936" s="386">
        <v>74.000000000000014</v>
      </c>
      <c r="R936" s="386">
        <v>67</v>
      </c>
      <c r="S936" s="386">
        <v>77</v>
      </c>
      <c r="T936" s="386">
        <v>61.000000000000007</v>
      </c>
      <c r="U936" s="386">
        <v>70</v>
      </c>
      <c r="V936" s="386">
        <v>68</v>
      </c>
      <c r="W936" s="386" t="s">
        <v>78</v>
      </c>
      <c r="X936" s="386">
        <v>73.000000000000014</v>
      </c>
      <c r="Y936" s="386">
        <v>74.000000000000014</v>
      </c>
    </row>
    <row r="937" spans="1:25" ht="12.75" customHeight="1" x14ac:dyDescent="0.2">
      <c r="A937" s="386">
        <v>2017</v>
      </c>
      <c r="B937" s="391">
        <v>42936</v>
      </c>
      <c r="C937" s="386">
        <v>70</v>
      </c>
      <c r="D937" s="386">
        <v>70</v>
      </c>
      <c r="E937" s="386">
        <v>68</v>
      </c>
      <c r="F937" s="386">
        <v>68</v>
      </c>
      <c r="G937" s="386">
        <v>69</v>
      </c>
      <c r="H937" s="386">
        <v>56</v>
      </c>
      <c r="I937" s="386">
        <v>53.000000000000007</v>
      </c>
      <c r="J937" s="386">
        <v>69</v>
      </c>
      <c r="K937" s="386">
        <v>63</v>
      </c>
      <c r="L937" s="386">
        <v>58</v>
      </c>
      <c r="M937" s="386">
        <v>73.000000000000014</v>
      </c>
      <c r="N937" s="386">
        <v>65</v>
      </c>
      <c r="O937" s="386">
        <v>71.000000000000014</v>
      </c>
      <c r="P937" s="386">
        <v>67</v>
      </c>
      <c r="Q937" s="386">
        <v>77</v>
      </c>
      <c r="R937" s="386">
        <v>69</v>
      </c>
      <c r="S937" s="386">
        <v>74.000000000000014</v>
      </c>
      <c r="T937" s="386">
        <v>62</v>
      </c>
      <c r="U937" s="386">
        <v>67</v>
      </c>
      <c r="V937" s="386">
        <v>66</v>
      </c>
      <c r="W937" s="386" t="s">
        <v>78</v>
      </c>
      <c r="X937" s="386">
        <v>70</v>
      </c>
      <c r="Y937" s="386" t="s">
        <v>78</v>
      </c>
    </row>
    <row r="938" spans="1:25" ht="12.75" customHeight="1" x14ac:dyDescent="0.2">
      <c r="A938" s="386">
        <v>2017</v>
      </c>
      <c r="B938" s="391">
        <v>42937</v>
      </c>
      <c r="C938" s="386">
        <v>65</v>
      </c>
      <c r="D938" s="386">
        <v>56</v>
      </c>
      <c r="E938" s="386">
        <v>58</v>
      </c>
      <c r="F938" s="386">
        <v>58</v>
      </c>
      <c r="G938" s="386">
        <v>58</v>
      </c>
      <c r="H938" s="386">
        <v>62</v>
      </c>
      <c r="I938" s="386">
        <v>76</v>
      </c>
      <c r="J938" s="386">
        <v>59.000000000000007</v>
      </c>
      <c r="K938" s="386">
        <v>66</v>
      </c>
      <c r="L938" s="386">
        <v>59.000000000000007</v>
      </c>
      <c r="M938" s="386">
        <v>70</v>
      </c>
      <c r="N938" s="386">
        <v>64</v>
      </c>
      <c r="O938" s="386">
        <v>65</v>
      </c>
      <c r="P938" s="386">
        <v>54</v>
      </c>
      <c r="Q938" s="386">
        <v>64</v>
      </c>
      <c r="R938" s="386">
        <v>55</v>
      </c>
      <c r="S938" s="386">
        <v>65</v>
      </c>
      <c r="T938" s="386">
        <v>56</v>
      </c>
      <c r="U938" s="386">
        <v>61.000000000000007</v>
      </c>
      <c r="V938" s="386">
        <v>57</v>
      </c>
      <c r="W938" s="386" t="s">
        <v>78</v>
      </c>
      <c r="X938" s="386">
        <v>62</v>
      </c>
      <c r="Y938" s="386">
        <v>59.000000000000007</v>
      </c>
    </row>
    <row r="939" spans="1:25" ht="12.75" customHeight="1" x14ac:dyDescent="0.2">
      <c r="A939" s="386">
        <v>2017</v>
      </c>
      <c r="B939" s="391">
        <v>42938</v>
      </c>
      <c r="C939" s="386">
        <v>53.000000000000007</v>
      </c>
      <c r="D939" s="386">
        <v>59.000000000000007</v>
      </c>
      <c r="E939" s="386">
        <v>73.000000000000014</v>
      </c>
      <c r="F939" s="386">
        <v>68</v>
      </c>
      <c r="G939" s="386">
        <v>71.000000000000014</v>
      </c>
      <c r="H939" s="386">
        <v>55</v>
      </c>
      <c r="I939" s="386">
        <v>52.000000000000007</v>
      </c>
      <c r="J939" s="386">
        <v>66</v>
      </c>
      <c r="K939" s="386">
        <v>62</v>
      </c>
      <c r="L939" s="386">
        <v>76</v>
      </c>
      <c r="M939" s="386">
        <v>60</v>
      </c>
      <c r="N939" s="386">
        <v>54</v>
      </c>
      <c r="O939" s="386">
        <v>66</v>
      </c>
      <c r="P939" s="386">
        <v>59.000000000000007</v>
      </c>
      <c r="Q939" s="386">
        <v>66</v>
      </c>
      <c r="R939" s="386">
        <v>55</v>
      </c>
      <c r="S939" s="386">
        <v>79</v>
      </c>
      <c r="T939" s="386">
        <v>58</v>
      </c>
      <c r="U939" s="386">
        <v>76</v>
      </c>
      <c r="V939" s="386">
        <v>61.000000000000007</v>
      </c>
      <c r="W939" s="386" t="s">
        <v>78</v>
      </c>
      <c r="X939" s="386">
        <v>72.000000000000014</v>
      </c>
      <c r="Y939" s="386">
        <v>77</v>
      </c>
    </row>
    <row r="940" spans="1:25" ht="12.75" customHeight="1" x14ac:dyDescent="0.2">
      <c r="A940" s="386">
        <v>2017</v>
      </c>
      <c r="B940" s="391">
        <v>42939</v>
      </c>
      <c r="C940" s="386">
        <v>44.000000000000007</v>
      </c>
      <c r="D940" s="386">
        <v>43</v>
      </c>
      <c r="E940" s="386">
        <v>46</v>
      </c>
      <c r="F940" s="386">
        <v>41</v>
      </c>
      <c r="G940" s="386">
        <v>46</v>
      </c>
      <c r="H940" s="386">
        <v>44.000000000000007</v>
      </c>
      <c r="I940" s="386">
        <v>44.000000000000007</v>
      </c>
      <c r="J940" s="386">
        <v>42</v>
      </c>
      <c r="K940" s="386">
        <v>57</v>
      </c>
      <c r="L940" s="386">
        <v>47</v>
      </c>
      <c r="M940" s="386">
        <v>49</v>
      </c>
      <c r="N940" s="386">
        <v>40</v>
      </c>
      <c r="O940" s="386">
        <v>49</v>
      </c>
      <c r="P940" s="386">
        <v>48</v>
      </c>
      <c r="Q940" s="386">
        <v>47</v>
      </c>
      <c r="R940" s="386">
        <v>52.000000000000007</v>
      </c>
      <c r="S940" s="386">
        <v>53.000000000000007</v>
      </c>
      <c r="T940" s="386">
        <v>41</v>
      </c>
      <c r="U940" s="386">
        <v>49</v>
      </c>
      <c r="V940" s="386">
        <v>47</v>
      </c>
      <c r="W940" s="386" t="s">
        <v>78</v>
      </c>
      <c r="X940" s="386">
        <v>52.000000000000007</v>
      </c>
      <c r="Y940" s="386">
        <v>47</v>
      </c>
    </row>
    <row r="941" spans="1:25" ht="12.75" customHeight="1" x14ac:dyDescent="0.2">
      <c r="A941" s="386">
        <v>2017</v>
      </c>
      <c r="B941" s="391">
        <v>42940</v>
      </c>
      <c r="C941" s="386">
        <v>54</v>
      </c>
      <c r="D941" s="386">
        <v>54</v>
      </c>
      <c r="E941" s="386">
        <v>52.000000000000007</v>
      </c>
      <c r="F941" s="386">
        <v>52.000000000000007</v>
      </c>
      <c r="G941" s="386">
        <v>51.000000000000007</v>
      </c>
      <c r="H941" s="386">
        <v>57</v>
      </c>
      <c r="I941" s="386">
        <v>49</v>
      </c>
      <c r="J941" s="386">
        <v>53.000000000000007</v>
      </c>
      <c r="K941" s="386">
        <v>47</v>
      </c>
      <c r="L941" s="386">
        <v>52.000000000000007</v>
      </c>
      <c r="M941" s="386">
        <v>57</v>
      </c>
      <c r="N941" s="386">
        <v>51.000000000000007</v>
      </c>
      <c r="O941" s="386">
        <v>54</v>
      </c>
      <c r="P941" s="386">
        <v>35</v>
      </c>
      <c r="Q941" s="386">
        <v>37.000000000000007</v>
      </c>
      <c r="R941" s="386">
        <v>35</v>
      </c>
      <c r="S941" s="386">
        <v>44.000000000000007</v>
      </c>
      <c r="T941" s="386">
        <v>51.000000000000007</v>
      </c>
      <c r="U941" s="386">
        <v>53.000000000000007</v>
      </c>
      <c r="V941" s="386">
        <v>47</v>
      </c>
      <c r="W941" s="386" t="s">
        <v>78</v>
      </c>
      <c r="X941" s="386">
        <v>47</v>
      </c>
      <c r="Y941" s="386">
        <v>46</v>
      </c>
    </row>
    <row r="942" spans="1:25" ht="12.75" customHeight="1" x14ac:dyDescent="0.2">
      <c r="A942" s="386">
        <v>2017</v>
      </c>
      <c r="B942" s="391">
        <v>42941</v>
      </c>
      <c r="C942" s="386">
        <v>37.000000000000007</v>
      </c>
      <c r="D942" s="386">
        <v>30</v>
      </c>
      <c r="E942" s="386">
        <v>26.000000000000004</v>
      </c>
      <c r="F942" s="386">
        <v>29</v>
      </c>
      <c r="G942" s="386">
        <v>28</v>
      </c>
      <c r="H942" s="386">
        <v>38</v>
      </c>
      <c r="I942" s="386">
        <v>40</v>
      </c>
      <c r="J942" s="386">
        <v>32</v>
      </c>
      <c r="K942" s="386">
        <v>35</v>
      </c>
      <c r="L942" s="386">
        <v>37.000000000000007</v>
      </c>
      <c r="M942" s="386">
        <v>31</v>
      </c>
      <c r="N942" s="386">
        <v>31</v>
      </c>
      <c r="O942" s="386">
        <v>33</v>
      </c>
      <c r="P942" s="386">
        <v>28</v>
      </c>
      <c r="Q942" s="386">
        <v>34</v>
      </c>
      <c r="R942" s="386">
        <v>31</v>
      </c>
      <c r="S942" s="386">
        <v>36.000000000000007</v>
      </c>
      <c r="T942" s="386">
        <v>30</v>
      </c>
      <c r="U942" s="386">
        <v>33</v>
      </c>
      <c r="V942" s="386">
        <v>27</v>
      </c>
      <c r="W942" s="386" t="s">
        <v>78</v>
      </c>
      <c r="X942" s="386">
        <v>36.000000000000007</v>
      </c>
      <c r="Y942" s="386">
        <v>32</v>
      </c>
    </row>
    <row r="943" spans="1:25" ht="12.75" customHeight="1" x14ac:dyDescent="0.2">
      <c r="A943" s="386">
        <v>2017</v>
      </c>
      <c r="B943" s="391">
        <v>42942</v>
      </c>
      <c r="C943" s="386">
        <v>37.000000000000007</v>
      </c>
      <c r="D943" s="386">
        <v>38</v>
      </c>
      <c r="E943" s="386">
        <v>40</v>
      </c>
      <c r="F943" s="386">
        <v>36.000000000000007</v>
      </c>
      <c r="G943" s="386">
        <v>37.000000000000007</v>
      </c>
      <c r="H943" s="386">
        <v>37.000000000000007</v>
      </c>
      <c r="I943" s="386">
        <v>37.000000000000007</v>
      </c>
      <c r="J943" s="386">
        <v>42</v>
      </c>
      <c r="K943" s="386">
        <v>35</v>
      </c>
      <c r="L943" s="386">
        <v>37.000000000000007</v>
      </c>
      <c r="M943" s="386">
        <v>33</v>
      </c>
      <c r="N943" s="386">
        <v>31</v>
      </c>
      <c r="O943" s="386">
        <v>36.000000000000007</v>
      </c>
      <c r="P943" s="386">
        <v>40</v>
      </c>
      <c r="Q943" s="386">
        <v>38</v>
      </c>
      <c r="R943" s="386">
        <v>44.000000000000007</v>
      </c>
      <c r="S943" s="386">
        <v>44.000000000000007</v>
      </c>
      <c r="T943" s="386">
        <v>47</v>
      </c>
      <c r="U943" s="386">
        <v>43</v>
      </c>
      <c r="V943" s="386">
        <v>41</v>
      </c>
      <c r="W943" s="386" t="s">
        <v>78</v>
      </c>
      <c r="X943" s="386">
        <v>41</v>
      </c>
      <c r="Y943" s="386">
        <v>36.000000000000007</v>
      </c>
    </row>
    <row r="944" spans="1:25" ht="12.75" customHeight="1" x14ac:dyDescent="0.2">
      <c r="A944" s="386">
        <v>2017</v>
      </c>
      <c r="B944" s="391">
        <v>42943</v>
      </c>
      <c r="C944" s="386">
        <v>40</v>
      </c>
      <c r="D944" s="386">
        <v>35</v>
      </c>
      <c r="E944" s="386">
        <v>34</v>
      </c>
      <c r="F944" s="386">
        <v>32</v>
      </c>
      <c r="G944" s="386">
        <v>36.000000000000007</v>
      </c>
      <c r="H944" s="386">
        <v>42</v>
      </c>
      <c r="I944" s="386">
        <v>35</v>
      </c>
      <c r="J944" s="386">
        <v>34</v>
      </c>
      <c r="K944" s="386">
        <v>39</v>
      </c>
      <c r="L944" s="386">
        <v>34</v>
      </c>
      <c r="M944" s="386">
        <v>35</v>
      </c>
      <c r="N944" s="386">
        <v>33</v>
      </c>
      <c r="O944" s="386">
        <v>35</v>
      </c>
      <c r="P944" s="386">
        <v>37.000000000000007</v>
      </c>
      <c r="Q944" s="386">
        <v>34</v>
      </c>
      <c r="R944" s="386" t="s">
        <v>78</v>
      </c>
      <c r="S944" s="386">
        <v>41</v>
      </c>
      <c r="T944" s="386">
        <v>38</v>
      </c>
      <c r="U944" s="386">
        <v>36.000000000000007</v>
      </c>
      <c r="V944" s="386">
        <v>35</v>
      </c>
      <c r="W944" s="386" t="s">
        <v>78</v>
      </c>
      <c r="X944" s="386">
        <v>38</v>
      </c>
      <c r="Y944" s="386">
        <v>37.000000000000007</v>
      </c>
    </row>
    <row r="945" spans="1:25" ht="12.75" customHeight="1" x14ac:dyDescent="0.2">
      <c r="A945" s="386">
        <v>2017</v>
      </c>
      <c r="B945" s="391">
        <v>42944</v>
      </c>
      <c r="C945" s="386">
        <v>45.000000000000007</v>
      </c>
      <c r="D945" s="386">
        <v>36.000000000000007</v>
      </c>
      <c r="E945" s="386">
        <v>49</v>
      </c>
      <c r="F945" s="386">
        <v>42</v>
      </c>
      <c r="G945" s="386">
        <v>46</v>
      </c>
      <c r="H945" s="386">
        <v>44.000000000000007</v>
      </c>
      <c r="I945" s="386">
        <v>45.000000000000007</v>
      </c>
      <c r="J945" s="386">
        <v>44.000000000000007</v>
      </c>
      <c r="K945" s="386">
        <v>44.000000000000007</v>
      </c>
      <c r="L945" s="386">
        <v>49</v>
      </c>
      <c r="M945" s="386">
        <v>41</v>
      </c>
      <c r="N945" s="386">
        <v>43</v>
      </c>
      <c r="O945" s="386">
        <v>44.000000000000007</v>
      </c>
      <c r="P945" s="386">
        <v>60</v>
      </c>
      <c r="Q945" s="386">
        <v>52.000000000000007</v>
      </c>
      <c r="R945" s="386" t="s">
        <v>78</v>
      </c>
      <c r="S945" s="386">
        <v>61.000000000000007</v>
      </c>
      <c r="T945" s="386">
        <v>60</v>
      </c>
      <c r="U945" s="386">
        <v>51.000000000000007</v>
      </c>
      <c r="V945" s="386">
        <v>54</v>
      </c>
      <c r="W945" s="386" t="s">
        <v>78</v>
      </c>
      <c r="X945" s="386">
        <v>59.000000000000007</v>
      </c>
      <c r="Y945" s="386">
        <v>48</v>
      </c>
    </row>
    <row r="946" spans="1:25" ht="12.75" customHeight="1" x14ac:dyDescent="0.2">
      <c r="A946" s="386">
        <v>2017</v>
      </c>
      <c r="B946" s="391">
        <v>42945</v>
      </c>
      <c r="C946" s="386">
        <v>36.000000000000007</v>
      </c>
      <c r="D946" s="386">
        <v>26.000000000000004</v>
      </c>
      <c r="E946" s="386">
        <v>31</v>
      </c>
      <c r="F946" s="386">
        <v>30</v>
      </c>
      <c r="G946" s="386">
        <v>27</v>
      </c>
      <c r="H946" s="386">
        <v>36.000000000000007</v>
      </c>
      <c r="I946" s="386">
        <v>39</v>
      </c>
      <c r="J946" s="386">
        <v>27</v>
      </c>
      <c r="K946" s="386">
        <v>30</v>
      </c>
      <c r="L946" s="386">
        <v>30</v>
      </c>
      <c r="M946" s="386">
        <v>30</v>
      </c>
      <c r="N946" s="386">
        <v>30</v>
      </c>
      <c r="O946" s="386">
        <v>29</v>
      </c>
      <c r="P946" s="386">
        <v>29</v>
      </c>
      <c r="Q946" s="386">
        <v>28</v>
      </c>
      <c r="R946" s="386">
        <v>31</v>
      </c>
      <c r="S946" s="386">
        <v>33</v>
      </c>
      <c r="T946" s="386">
        <v>26.000000000000004</v>
      </c>
      <c r="U946" s="386">
        <v>31</v>
      </c>
      <c r="V946" s="386">
        <v>31</v>
      </c>
      <c r="W946" s="386" t="s">
        <v>78</v>
      </c>
      <c r="X946" s="386">
        <v>32</v>
      </c>
      <c r="Y946" s="386">
        <v>28</v>
      </c>
    </row>
    <row r="947" spans="1:25" ht="12.75" customHeight="1" x14ac:dyDescent="0.2">
      <c r="A947" s="386">
        <v>2017</v>
      </c>
      <c r="B947" s="391">
        <v>42946</v>
      </c>
      <c r="C947" s="386">
        <v>41</v>
      </c>
      <c r="D947" s="386">
        <v>38</v>
      </c>
      <c r="E947" s="386">
        <v>41</v>
      </c>
      <c r="F947" s="386">
        <v>38</v>
      </c>
      <c r="G947" s="386">
        <v>39</v>
      </c>
      <c r="H947" s="386">
        <v>39</v>
      </c>
      <c r="I947" s="386">
        <v>35</v>
      </c>
      <c r="J947" s="386">
        <v>38</v>
      </c>
      <c r="K947" s="386">
        <v>31</v>
      </c>
      <c r="L947" s="386">
        <v>37.000000000000007</v>
      </c>
      <c r="M947" s="386">
        <v>38</v>
      </c>
      <c r="N947" s="386">
        <v>34</v>
      </c>
      <c r="O947" s="386">
        <v>40</v>
      </c>
      <c r="P947" s="386">
        <v>36.000000000000007</v>
      </c>
      <c r="Q947" s="386">
        <v>49</v>
      </c>
      <c r="R947" s="386" t="s">
        <v>78</v>
      </c>
      <c r="S947" s="386">
        <v>39</v>
      </c>
      <c r="T947" s="386">
        <v>37.000000000000007</v>
      </c>
      <c r="U947" s="386">
        <v>39</v>
      </c>
      <c r="V947" s="386">
        <v>34</v>
      </c>
      <c r="W947" s="386" t="s">
        <v>78</v>
      </c>
      <c r="X947" s="386">
        <v>37.000000000000007</v>
      </c>
      <c r="Y947" s="386">
        <v>35</v>
      </c>
    </row>
    <row r="948" spans="1:25" ht="12.75" customHeight="1" x14ac:dyDescent="0.2">
      <c r="A948" s="386">
        <v>2017</v>
      </c>
      <c r="B948" s="391">
        <v>42947</v>
      </c>
      <c r="C948" s="386">
        <v>43</v>
      </c>
      <c r="D948" s="386">
        <v>42</v>
      </c>
      <c r="E948" s="386">
        <v>46</v>
      </c>
      <c r="F948" s="386">
        <v>43</v>
      </c>
      <c r="G948" s="386">
        <v>41</v>
      </c>
      <c r="H948" s="386">
        <v>43</v>
      </c>
      <c r="I948" s="386">
        <v>43</v>
      </c>
      <c r="J948" s="386">
        <v>43</v>
      </c>
      <c r="K948" s="386">
        <v>43</v>
      </c>
      <c r="L948" s="386">
        <v>48</v>
      </c>
      <c r="M948" s="386">
        <v>51.000000000000007</v>
      </c>
      <c r="N948" s="386">
        <v>49</v>
      </c>
      <c r="O948" s="386">
        <v>49</v>
      </c>
      <c r="P948" s="386">
        <v>35</v>
      </c>
      <c r="Q948" s="386">
        <v>44.000000000000007</v>
      </c>
      <c r="R948" s="386">
        <v>40</v>
      </c>
      <c r="S948" s="386">
        <v>44.000000000000007</v>
      </c>
      <c r="T948" s="386">
        <v>43</v>
      </c>
      <c r="U948" s="386">
        <v>43</v>
      </c>
      <c r="V948" s="386">
        <v>43</v>
      </c>
      <c r="W948" s="386" t="s">
        <v>78</v>
      </c>
      <c r="X948" s="386">
        <v>43</v>
      </c>
      <c r="Y948" s="386">
        <v>44.000000000000007</v>
      </c>
    </row>
    <row r="949" spans="1:25" ht="12.75" customHeight="1" x14ac:dyDescent="0.2">
      <c r="A949" s="386">
        <v>2017</v>
      </c>
      <c r="B949" s="391">
        <v>42948</v>
      </c>
      <c r="C949" s="386">
        <v>46</v>
      </c>
      <c r="D949" s="386">
        <v>44.000000000000007</v>
      </c>
      <c r="E949" s="386">
        <v>48</v>
      </c>
      <c r="F949" s="386">
        <v>51.000000000000007</v>
      </c>
      <c r="G949" s="386">
        <v>54</v>
      </c>
      <c r="H949" s="386">
        <v>46</v>
      </c>
      <c r="I949" s="386">
        <v>54</v>
      </c>
      <c r="J949" s="386">
        <v>51.000000000000007</v>
      </c>
      <c r="K949" s="386">
        <v>67</v>
      </c>
      <c r="L949" s="386">
        <v>67</v>
      </c>
      <c r="M949" s="386">
        <v>48</v>
      </c>
      <c r="N949" s="386">
        <v>49</v>
      </c>
      <c r="O949" s="386">
        <v>58</v>
      </c>
      <c r="P949" s="386">
        <v>51.000000000000007</v>
      </c>
      <c r="Q949" s="386">
        <v>54</v>
      </c>
      <c r="R949" s="386">
        <v>47</v>
      </c>
      <c r="S949" s="386">
        <v>79</v>
      </c>
      <c r="T949" s="386">
        <v>52.000000000000007</v>
      </c>
      <c r="U949" s="386">
        <v>61.000000000000007</v>
      </c>
      <c r="V949" s="386">
        <v>58</v>
      </c>
      <c r="W949" s="386" t="s">
        <v>78</v>
      </c>
      <c r="X949" s="386">
        <v>74.000000000000014</v>
      </c>
      <c r="Y949" s="386">
        <v>71.000000000000014</v>
      </c>
    </row>
    <row r="950" spans="1:25" ht="12.75" customHeight="1" x14ac:dyDescent="0.2">
      <c r="A950" s="386">
        <v>2017</v>
      </c>
      <c r="B950" s="391">
        <v>42949</v>
      </c>
      <c r="C950" s="386">
        <v>49</v>
      </c>
      <c r="D950" s="386">
        <v>45.000000000000007</v>
      </c>
      <c r="E950" s="386">
        <v>45.000000000000007</v>
      </c>
      <c r="F950" s="386">
        <v>46</v>
      </c>
      <c r="G950" s="386">
        <v>46</v>
      </c>
      <c r="H950" s="386">
        <v>51.000000000000007</v>
      </c>
      <c r="I950" s="386">
        <v>50</v>
      </c>
      <c r="J950" s="386">
        <v>51.000000000000007</v>
      </c>
      <c r="K950" s="386">
        <v>56</v>
      </c>
      <c r="L950" s="386">
        <v>49</v>
      </c>
      <c r="M950" s="386">
        <v>48</v>
      </c>
      <c r="N950" s="386">
        <v>50</v>
      </c>
      <c r="O950" s="386">
        <v>49</v>
      </c>
      <c r="P950" s="386">
        <v>42</v>
      </c>
      <c r="Q950" s="386">
        <v>47</v>
      </c>
      <c r="R950" s="386" t="s">
        <v>78</v>
      </c>
      <c r="S950" s="386">
        <v>54</v>
      </c>
      <c r="T950" s="386">
        <v>44.000000000000007</v>
      </c>
      <c r="U950" s="386">
        <v>50</v>
      </c>
      <c r="V950" s="386">
        <v>42</v>
      </c>
      <c r="W950" s="386" t="s">
        <v>78</v>
      </c>
      <c r="X950" s="386">
        <v>46</v>
      </c>
      <c r="Y950" s="386">
        <v>48</v>
      </c>
    </row>
    <row r="951" spans="1:25" ht="12.75" customHeight="1" x14ac:dyDescent="0.2">
      <c r="A951" s="386">
        <v>2017</v>
      </c>
      <c r="B951" s="391">
        <v>42950</v>
      </c>
      <c r="C951" s="386">
        <v>47</v>
      </c>
      <c r="D951" s="386">
        <v>45.000000000000007</v>
      </c>
      <c r="E951" s="386">
        <v>49</v>
      </c>
      <c r="F951" s="386">
        <v>45.000000000000007</v>
      </c>
      <c r="G951" s="386">
        <v>48</v>
      </c>
      <c r="H951" s="386">
        <v>53.000000000000007</v>
      </c>
      <c r="I951" s="386">
        <v>46</v>
      </c>
      <c r="J951" s="386">
        <v>54</v>
      </c>
      <c r="K951" s="386">
        <v>42</v>
      </c>
      <c r="L951" s="386">
        <v>52.000000000000007</v>
      </c>
      <c r="M951" s="386">
        <v>43</v>
      </c>
      <c r="N951" s="386">
        <v>47</v>
      </c>
      <c r="O951" s="386">
        <v>48</v>
      </c>
      <c r="P951" s="386">
        <v>51.000000000000007</v>
      </c>
      <c r="Q951" s="386">
        <v>43</v>
      </c>
      <c r="R951" s="386">
        <v>55</v>
      </c>
      <c r="S951" s="386">
        <v>51.000000000000007</v>
      </c>
      <c r="T951" s="386">
        <v>54</v>
      </c>
      <c r="U951" s="386">
        <v>49</v>
      </c>
      <c r="V951" s="386">
        <v>58</v>
      </c>
      <c r="W951" s="386" t="s">
        <v>78</v>
      </c>
      <c r="X951" s="386">
        <v>51.000000000000007</v>
      </c>
      <c r="Y951" s="386">
        <v>52.000000000000007</v>
      </c>
    </row>
    <row r="952" spans="1:25" ht="12.75" customHeight="1" x14ac:dyDescent="0.2">
      <c r="A952" s="386">
        <v>2017</v>
      </c>
      <c r="B952" s="391">
        <v>42951</v>
      </c>
      <c r="C952" s="386">
        <v>41</v>
      </c>
      <c r="D952" s="386">
        <v>40</v>
      </c>
      <c r="E952" s="386">
        <v>43</v>
      </c>
      <c r="F952" s="386">
        <v>38</v>
      </c>
      <c r="G952" s="386">
        <v>43</v>
      </c>
      <c r="H952" s="386">
        <v>39</v>
      </c>
      <c r="I952" s="386">
        <v>39</v>
      </c>
      <c r="J952" s="386">
        <v>45.000000000000007</v>
      </c>
      <c r="K952" s="386">
        <v>37.000000000000007</v>
      </c>
      <c r="L952" s="386">
        <v>42</v>
      </c>
      <c r="M952" s="386">
        <v>37.000000000000007</v>
      </c>
      <c r="N952" s="386">
        <v>39</v>
      </c>
      <c r="O952" s="386">
        <v>38</v>
      </c>
      <c r="P952" s="386">
        <v>40</v>
      </c>
      <c r="Q952" s="386">
        <v>37.000000000000007</v>
      </c>
      <c r="R952" s="386">
        <v>43</v>
      </c>
      <c r="S952" s="386">
        <v>42</v>
      </c>
      <c r="T952" s="386">
        <v>47</v>
      </c>
      <c r="U952" s="386">
        <v>41</v>
      </c>
      <c r="V952" s="386">
        <v>44.000000000000007</v>
      </c>
      <c r="W952" s="386" t="s">
        <v>78</v>
      </c>
      <c r="X952" s="386">
        <v>44.000000000000007</v>
      </c>
      <c r="Y952" s="386">
        <v>45.000000000000007</v>
      </c>
    </row>
    <row r="953" spans="1:25" ht="12.75" customHeight="1" x14ac:dyDescent="0.2">
      <c r="A953" s="386">
        <v>2017</v>
      </c>
      <c r="B953" s="391">
        <v>42952</v>
      </c>
      <c r="C953" s="386">
        <v>35</v>
      </c>
      <c r="D953" s="386">
        <v>35</v>
      </c>
      <c r="E953" s="386">
        <v>39</v>
      </c>
      <c r="F953" s="386">
        <v>37.000000000000007</v>
      </c>
      <c r="G953" s="386">
        <v>36.000000000000007</v>
      </c>
      <c r="H953" s="386">
        <v>39</v>
      </c>
      <c r="I953" s="386">
        <v>38</v>
      </c>
      <c r="J953" s="386">
        <v>36.000000000000007</v>
      </c>
      <c r="K953" s="386">
        <v>41</v>
      </c>
      <c r="L953" s="386">
        <v>35</v>
      </c>
      <c r="M953" s="386">
        <v>38</v>
      </c>
      <c r="N953" s="386">
        <v>38</v>
      </c>
      <c r="O953" s="386">
        <v>35</v>
      </c>
      <c r="P953" s="386">
        <v>32</v>
      </c>
      <c r="Q953" s="386">
        <v>35</v>
      </c>
      <c r="R953" s="386">
        <v>32</v>
      </c>
      <c r="S953" s="386">
        <v>37.000000000000007</v>
      </c>
      <c r="T953" s="386">
        <v>36.000000000000007</v>
      </c>
      <c r="U953" s="386">
        <v>37.000000000000007</v>
      </c>
      <c r="V953" s="386">
        <v>34</v>
      </c>
      <c r="W953" s="386" t="s">
        <v>78</v>
      </c>
      <c r="X953" s="386">
        <v>34</v>
      </c>
      <c r="Y953" s="386">
        <v>34</v>
      </c>
    </row>
    <row r="954" spans="1:25" ht="12.75" customHeight="1" x14ac:dyDescent="0.2">
      <c r="A954" s="386">
        <v>2017</v>
      </c>
      <c r="B954" s="391">
        <v>42953</v>
      </c>
      <c r="C954" s="386">
        <v>38</v>
      </c>
      <c r="D954" s="386">
        <v>35</v>
      </c>
      <c r="E954" s="386">
        <v>32</v>
      </c>
      <c r="F954" s="386">
        <v>34</v>
      </c>
      <c r="G954" s="386">
        <v>33</v>
      </c>
      <c r="H954" s="386">
        <v>41</v>
      </c>
      <c r="I954" s="386">
        <v>43</v>
      </c>
      <c r="J954" s="386">
        <v>34</v>
      </c>
      <c r="K954" s="386">
        <v>36.000000000000007</v>
      </c>
      <c r="L954" s="386">
        <v>34</v>
      </c>
      <c r="M954" s="386">
        <v>39</v>
      </c>
      <c r="N954" s="386">
        <v>39</v>
      </c>
      <c r="O954" s="386">
        <v>34</v>
      </c>
      <c r="P954" s="386">
        <v>30</v>
      </c>
      <c r="Q954" s="386">
        <v>34</v>
      </c>
      <c r="R954" s="386">
        <v>30</v>
      </c>
      <c r="S954" s="386">
        <v>36.000000000000007</v>
      </c>
      <c r="T954" s="386">
        <v>31</v>
      </c>
      <c r="U954" s="386">
        <v>34</v>
      </c>
      <c r="V954" s="386">
        <v>31</v>
      </c>
      <c r="W954" s="386" t="s">
        <v>78</v>
      </c>
      <c r="X954" s="386">
        <v>33</v>
      </c>
      <c r="Y954" s="386">
        <v>33</v>
      </c>
    </row>
    <row r="955" spans="1:25" ht="12.75" customHeight="1" x14ac:dyDescent="0.2">
      <c r="A955" s="386">
        <v>2017</v>
      </c>
      <c r="B955" s="391">
        <v>42954</v>
      </c>
      <c r="C955" s="386">
        <v>33</v>
      </c>
      <c r="D955" s="386">
        <v>31</v>
      </c>
      <c r="E955" s="386">
        <v>29</v>
      </c>
      <c r="F955" s="386">
        <v>26.000000000000004</v>
      </c>
      <c r="G955" s="386">
        <v>28</v>
      </c>
      <c r="H955" s="386">
        <v>36.000000000000007</v>
      </c>
      <c r="I955" s="386">
        <v>38</v>
      </c>
      <c r="J955" s="386">
        <v>32</v>
      </c>
      <c r="K955" s="386">
        <v>38</v>
      </c>
      <c r="L955" s="386">
        <v>28</v>
      </c>
      <c r="M955" s="386">
        <v>35</v>
      </c>
      <c r="N955" s="386">
        <v>33</v>
      </c>
      <c r="O955" s="386">
        <v>27</v>
      </c>
      <c r="P955" s="386">
        <v>25</v>
      </c>
      <c r="Q955" s="386">
        <v>31</v>
      </c>
      <c r="R955" s="386">
        <v>28</v>
      </c>
      <c r="S955" s="386">
        <v>29</v>
      </c>
      <c r="T955" s="386">
        <v>30</v>
      </c>
      <c r="U955" s="386">
        <v>29</v>
      </c>
      <c r="V955" s="386">
        <v>25</v>
      </c>
      <c r="W955" s="386" t="s">
        <v>78</v>
      </c>
      <c r="X955" s="386">
        <v>29</v>
      </c>
      <c r="Y955" s="386">
        <v>25</v>
      </c>
    </row>
    <row r="956" spans="1:25" ht="12.75" customHeight="1" x14ac:dyDescent="0.2">
      <c r="A956" s="386">
        <v>2017</v>
      </c>
      <c r="B956" s="391">
        <v>42955</v>
      </c>
      <c r="C956" s="386">
        <v>38</v>
      </c>
      <c r="D956" s="386">
        <v>39</v>
      </c>
      <c r="E956" s="386">
        <v>39</v>
      </c>
      <c r="F956" s="386">
        <v>40</v>
      </c>
      <c r="G956" s="386">
        <v>37.000000000000007</v>
      </c>
      <c r="H956" s="386">
        <v>36.000000000000007</v>
      </c>
      <c r="I956" s="386">
        <v>43</v>
      </c>
      <c r="J956" s="386">
        <v>40</v>
      </c>
      <c r="K956" s="386">
        <v>38</v>
      </c>
      <c r="L956" s="386">
        <v>43</v>
      </c>
      <c r="M956" s="386">
        <v>36.000000000000007</v>
      </c>
      <c r="N956" s="386">
        <v>38</v>
      </c>
      <c r="O956" s="386">
        <v>39</v>
      </c>
      <c r="P956" s="386">
        <v>33</v>
      </c>
      <c r="Q956" s="386">
        <v>37.000000000000007</v>
      </c>
      <c r="R956" s="386">
        <v>34</v>
      </c>
      <c r="S956" s="386">
        <v>39</v>
      </c>
      <c r="T956" s="386">
        <v>40</v>
      </c>
      <c r="U956" s="386">
        <v>43</v>
      </c>
      <c r="V956" s="386">
        <v>41</v>
      </c>
      <c r="W956" s="386" t="s">
        <v>78</v>
      </c>
      <c r="X956" s="386">
        <v>39</v>
      </c>
      <c r="Y956" s="386">
        <v>37.000000000000007</v>
      </c>
    </row>
    <row r="957" spans="1:25" ht="12.75" customHeight="1" x14ac:dyDescent="0.2">
      <c r="A957" s="386">
        <v>2017</v>
      </c>
      <c r="B957" s="391">
        <v>42956</v>
      </c>
      <c r="C957" s="386">
        <v>47</v>
      </c>
      <c r="D957" s="386">
        <v>51.000000000000007</v>
      </c>
      <c r="E957" s="386">
        <v>60</v>
      </c>
      <c r="F957" s="386">
        <v>60</v>
      </c>
      <c r="G957" s="386">
        <v>63</v>
      </c>
      <c r="H957" s="386">
        <v>47</v>
      </c>
      <c r="I957" s="386" t="s">
        <v>78</v>
      </c>
      <c r="J957" s="386">
        <v>58</v>
      </c>
      <c r="K957" s="386">
        <v>50</v>
      </c>
      <c r="L957" s="386">
        <v>65</v>
      </c>
      <c r="M957" s="386">
        <v>48</v>
      </c>
      <c r="N957" s="386">
        <v>46</v>
      </c>
      <c r="O957" s="386">
        <v>66</v>
      </c>
      <c r="P957" s="386">
        <v>42</v>
      </c>
      <c r="Q957" s="386">
        <v>50</v>
      </c>
      <c r="R957" s="386">
        <v>39</v>
      </c>
      <c r="S957" s="386">
        <v>58</v>
      </c>
      <c r="T957" s="386">
        <v>56</v>
      </c>
      <c r="U957" s="386">
        <v>70</v>
      </c>
      <c r="V957" s="386">
        <v>51.000000000000007</v>
      </c>
      <c r="W957" s="386" t="s">
        <v>78</v>
      </c>
      <c r="X957" s="386">
        <v>55</v>
      </c>
      <c r="Y957" s="386">
        <v>55</v>
      </c>
    </row>
    <row r="958" spans="1:25" ht="12.75" customHeight="1" x14ac:dyDescent="0.2">
      <c r="A958" s="386">
        <v>2017</v>
      </c>
      <c r="B958" s="391">
        <v>42957</v>
      </c>
      <c r="C958" s="386">
        <v>51.000000000000007</v>
      </c>
      <c r="D958" s="386">
        <v>55</v>
      </c>
      <c r="E958" s="386">
        <v>57</v>
      </c>
      <c r="F958" s="386">
        <v>58</v>
      </c>
      <c r="G958" s="386">
        <v>58</v>
      </c>
      <c r="H958" s="386">
        <v>52.000000000000007</v>
      </c>
      <c r="I958" s="386">
        <v>35</v>
      </c>
      <c r="J958" s="386">
        <v>58</v>
      </c>
      <c r="K958" s="386">
        <v>53.000000000000007</v>
      </c>
      <c r="L958" s="386">
        <v>56</v>
      </c>
      <c r="M958" s="386">
        <v>53.000000000000007</v>
      </c>
      <c r="N958" s="386">
        <v>50</v>
      </c>
      <c r="O958" s="386">
        <v>56</v>
      </c>
      <c r="P958" s="386">
        <v>53.000000000000007</v>
      </c>
      <c r="Q958" s="386">
        <v>54</v>
      </c>
      <c r="R958" s="386">
        <v>59.000000000000007</v>
      </c>
      <c r="S958" s="386">
        <v>60</v>
      </c>
      <c r="T958" s="386">
        <v>63</v>
      </c>
      <c r="U958" s="386">
        <v>63</v>
      </c>
      <c r="V958" s="386">
        <v>66</v>
      </c>
      <c r="W958" s="386" t="s">
        <v>78</v>
      </c>
      <c r="X958" s="386">
        <v>58</v>
      </c>
      <c r="Y958" s="386">
        <v>56</v>
      </c>
    </row>
    <row r="959" spans="1:25" ht="12.75" customHeight="1" x14ac:dyDescent="0.2">
      <c r="A959" s="386">
        <v>2017</v>
      </c>
      <c r="B959" s="391">
        <v>42958</v>
      </c>
      <c r="C959" s="386">
        <v>42</v>
      </c>
      <c r="D959" s="386">
        <v>43</v>
      </c>
      <c r="E959" s="386">
        <v>45.000000000000007</v>
      </c>
      <c r="F959" s="386">
        <v>42</v>
      </c>
      <c r="G959" s="386">
        <v>46</v>
      </c>
      <c r="H959" s="386">
        <v>43</v>
      </c>
      <c r="I959" s="386">
        <v>43</v>
      </c>
      <c r="J959" s="386">
        <v>45.000000000000007</v>
      </c>
      <c r="K959" s="386">
        <v>44.000000000000007</v>
      </c>
      <c r="L959" s="386">
        <v>47</v>
      </c>
      <c r="M959" s="386">
        <v>45.000000000000007</v>
      </c>
      <c r="N959" s="386">
        <v>44.000000000000007</v>
      </c>
      <c r="O959" s="386">
        <v>45.000000000000007</v>
      </c>
      <c r="P959" s="386">
        <v>46</v>
      </c>
      <c r="Q959" s="386">
        <v>42</v>
      </c>
      <c r="R959" s="386">
        <v>51.000000000000007</v>
      </c>
      <c r="S959" s="386">
        <v>53.000000000000007</v>
      </c>
      <c r="T959" s="386">
        <v>46</v>
      </c>
      <c r="U959" s="386">
        <v>47</v>
      </c>
      <c r="V959" s="386">
        <v>47</v>
      </c>
      <c r="W959" s="386" t="s">
        <v>78</v>
      </c>
      <c r="X959" s="386">
        <v>53.000000000000007</v>
      </c>
      <c r="Y959" s="386">
        <v>51.000000000000007</v>
      </c>
    </row>
    <row r="960" spans="1:25" ht="12.75" customHeight="1" x14ac:dyDescent="0.2">
      <c r="A960" s="386">
        <v>2017</v>
      </c>
      <c r="B960" s="391">
        <v>42959</v>
      </c>
      <c r="C960" s="386">
        <v>24</v>
      </c>
      <c r="D960" s="386">
        <v>32</v>
      </c>
      <c r="E960" s="386">
        <v>35</v>
      </c>
      <c r="F960" s="386">
        <v>30</v>
      </c>
      <c r="G960" s="386">
        <v>36.000000000000007</v>
      </c>
      <c r="H960" s="386">
        <v>26.000000000000004</v>
      </c>
      <c r="I960" s="386">
        <v>28</v>
      </c>
      <c r="J960" s="386">
        <v>36.000000000000007</v>
      </c>
      <c r="K960" s="386">
        <v>32</v>
      </c>
      <c r="L960" s="386">
        <v>33</v>
      </c>
      <c r="M960" s="386">
        <v>25</v>
      </c>
      <c r="N960" s="386">
        <v>27</v>
      </c>
      <c r="O960" s="386">
        <v>30</v>
      </c>
      <c r="P960" s="386">
        <v>32</v>
      </c>
      <c r="Q960" s="386">
        <v>27</v>
      </c>
      <c r="R960" s="386">
        <v>39</v>
      </c>
      <c r="S960" s="386">
        <v>35</v>
      </c>
      <c r="T960" s="386">
        <v>36.000000000000007</v>
      </c>
      <c r="U960" s="386">
        <v>33</v>
      </c>
      <c r="V960" s="386">
        <v>40</v>
      </c>
      <c r="W960" s="386" t="s">
        <v>78</v>
      </c>
      <c r="X960" s="386">
        <v>36.000000000000007</v>
      </c>
      <c r="Y960" s="386" t="s">
        <v>78</v>
      </c>
    </row>
    <row r="961" spans="1:25" ht="12.75" customHeight="1" x14ac:dyDescent="0.2">
      <c r="A961" s="386">
        <v>2017</v>
      </c>
      <c r="B961" s="391">
        <v>42960</v>
      </c>
      <c r="C961" s="386">
        <v>43</v>
      </c>
      <c r="D961" s="386">
        <v>44.000000000000007</v>
      </c>
      <c r="E961" s="386">
        <v>44.000000000000007</v>
      </c>
      <c r="F961" s="386">
        <v>44.000000000000007</v>
      </c>
      <c r="G961" s="386">
        <v>43</v>
      </c>
      <c r="H961" s="386">
        <v>42</v>
      </c>
      <c r="I961" s="386">
        <v>48</v>
      </c>
      <c r="J961" s="386">
        <v>44.000000000000007</v>
      </c>
      <c r="K961" s="386">
        <v>47</v>
      </c>
      <c r="L961" s="386">
        <v>47</v>
      </c>
      <c r="M961" s="386">
        <v>50</v>
      </c>
      <c r="N961" s="386">
        <v>50</v>
      </c>
      <c r="O961" s="386">
        <v>44.000000000000007</v>
      </c>
      <c r="P961" s="386">
        <v>42</v>
      </c>
      <c r="Q961" s="386">
        <v>44.000000000000007</v>
      </c>
      <c r="R961" s="386">
        <v>44.000000000000007</v>
      </c>
      <c r="S961" s="386">
        <v>48</v>
      </c>
      <c r="T961" s="386">
        <v>43</v>
      </c>
      <c r="U961" s="386">
        <v>46</v>
      </c>
      <c r="V961" s="386">
        <v>43</v>
      </c>
      <c r="W961" s="386" t="s">
        <v>78</v>
      </c>
      <c r="X961" s="386">
        <v>46</v>
      </c>
      <c r="Y961" s="386" t="s">
        <v>78</v>
      </c>
    </row>
    <row r="962" spans="1:25" ht="12.75" customHeight="1" x14ac:dyDescent="0.2">
      <c r="A962" s="386">
        <v>2017</v>
      </c>
      <c r="B962" s="391">
        <v>42961</v>
      </c>
      <c r="C962" s="386">
        <v>46</v>
      </c>
      <c r="D962" s="386">
        <v>42</v>
      </c>
      <c r="E962" s="386">
        <v>39</v>
      </c>
      <c r="F962" s="386">
        <v>39</v>
      </c>
      <c r="G962" s="386">
        <v>49</v>
      </c>
      <c r="H962" s="386">
        <v>48</v>
      </c>
      <c r="I962" s="386">
        <v>53.000000000000007</v>
      </c>
      <c r="J962" s="386">
        <v>45.000000000000007</v>
      </c>
      <c r="K962" s="386">
        <v>58</v>
      </c>
      <c r="L962" s="386">
        <v>52.000000000000007</v>
      </c>
      <c r="M962" s="386">
        <v>44.000000000000007</v>
      </c>
      <c r="N962" s="386">
        <v>40</v>
      </c>
      <c r="O962" s="386">
        <v>45.000000000000007</v>
      </c>
      <c r="P962" s="386">
        <v>39</v>
      </c>
      <c r="Q962" s="386">
        <v>42</v>
      </c>
      <c r="R962" s="386">
        <v>40</v>
      </c>
      <c r="S962" s="386">
        <v>58</v>
      </c>
      <c r="T962" s="386">
        <v>46</v>
      </c>
      <c r="U962" s="386">
        <v>50</v>
      </c>
      <c r="V962" s="386">
        <v>51.000000000000007</v>
      </c>
      <c r="W962" s="386" t="s">
        <v>78</v>
      </c>
      <c r="X962" s="386">
        <v>54</v>
      </c>
      <c r="Y962" s="386">
        <v>56</v>
      </c>
    </row>
    <row r="963" spans="1:25" ht="12.75" customHeight="1" x14ac:dyDescent="0.2">
      <c r="A963" s="386">
        <v>2017</v>
      </c>
      <c r="B963" s="391">
        <v>42962</v>
      </c>
      <c r="C963" s="386">
        <v>22.000000000000004</v>
      </c>
      <c r="D963" s="386">
        <v>24</v>
      </c>
      <c r="E963" s="386">
        <v>21</v>
      </c>
      <c r="F963" s="386">
        <v>21</v>
      </c>
      <c r="G963" s="386">
        <v>19</v>
      </c>
      <c r="H963" s="386">
        <v>22.000000000000004</v>
      </c>
      <c r="I963" s="386">
        <v>23</v>
      </c>
      <c r="J963" s="386">
        <v>25</v>
      </c>
      <c r="K963" s="386">
        <v>30</v>
      </c>
      <c r="L963" s="386">
        <v>21</v>
      </c>
      <c r="M963" s="386">
        <v>20</v>
      </c>
      <c r="N963" s="386">
        <v>18.000000000000004</v>
      </c>
      <c r="O963" s="386">
        <v>20</v>
      </c>
      <c r="P963" s="386">
        <v>26.000000000000004</v>
      </c>
      <c r="Q963" s="386">
        <v>29</v>
      </c>
      <c r="R963" s="386" t="s">
        <v>78</v>
      </c>
      <c r="S963" s="386">
        <v>25</v>
      </c>
      <c r="T963" s="386">
        <v>23</v>
      </c>
      <c r="U963" s="386">
        <v>27</v>
      </c>
      <c r="V963" s="386">
        <v>16</v>
      </c>
      <c r="W963" s="386" t="s">
        <v>78</v>
      </c>
      <c r="X963" s="386">
        <v>27</v>
      </c>
      <c r="Y963" s="386">
        <v>21</v>
      </c>
    </row>
    <row r="964" spans="1:25" ht="12.75" customHeight="1" x14ac:dyDescent="0.2">
      <c r="A964" s="386">
        <v>2017</v>
      </c>
      <c r="B964" s="391">
        <v>42963</v>
      </c>
      <c r="C964" s="386">
        <v>47</v>
      </c>
      <c r="D964" s="386">
        <v>50</v>
      </c>
      <c r="E964" s="386">
        <v>49</v>
      </c>
      <c r="F964" s="386">
        <v>51.000000000000007</v>
      </c>
      <c r="G964" s="386">
        <v>52.000000000000007</v>
      </c>
      <c r="H964" s="386">
        <v>50</v>
      </c>
      <c r="I964" s="386">
        <v>44.000000000000007</v>
      </c>
      <c r="J964" s="386">
        <v>51.000000000000007</v>
      </c>
      <c r="K964" s="386">
        <v>56</v>
      </c>
      <c r="L964" s="386">
        <v>59.000000000000007</v>
      </c>
      <c r="M964" s="386">
        <v>50</v>
      </c>
      <c r="N964" s="386">
        <v>56</v>
      </c>
      <c r="O964" s="386">
        <v>58</v>
      </c>
      <c r="P964" s="386">
        <v>50</v>
      </c>
      <c r="Q964" s="386">
        <v>53.000000000000007</v>
      </c>
      <c r="R964" s="386">
        <v>51.000000000000007</v>
      </c>
      <c r="S964" s="386" t="s">
        <v>78</v>
      </c>
      <c r="T964" s="386">
        <v>50</v>
      </c>
      <c r="U964" s="386">
        <v>58</v>
      </c>
      <c r="V964" s="386">
        <v>52.000000000000007</v>
      </c>
      <c r="W964" s="386" t="s">
        <v>78</v>
      </c>
      <c r="X964" s="386">
        <v>55</v>
      </c>
      <c r="Y964" s="386">
        <v>54</v>
      </c>
    </row>
    <row r="965" spans="1:25" ht="12.75" customHeight="1" x14ac:dyDescent="0.2">
      <c r="A965" s="386">
        <v>2017</v>
      </c>
      <c r="B965" s="391">
        <v>42964</v>
      </c>
      <c r="C965" s="386">
        <v>43</v>
      </c>
      <c r="D965" s="386">
        <v>49</v>
      </c>
      <c r="E965" s="386">
        <v>56</v>
      </c>
      <c r="F965" s="386">
        <v>51.000000000000007</v>
      </c>
      <c r="G965" s="386">
        <v>55</v>
      </c>
      <c r="H965" s="386">
        <v>45.000000000000007</v>
      </c>
      <c r="I965" s="386">
        <v>44.000000000000007</v>
      </c>
      <c r="J965" s="386">
        <v>59.000000000000007</v>
      </c>
      <c r="K965" s="386">
        <v>56</v>
      </c>
      <c r="L965" s="386">
        <v>61.000000000000007</v>
      </c>
      <c r="M965" s="386">
        <v>54</v>
      </c>
      <c r="N965" s="386">
        <v>52.000000000000007</v>
      </c>
      <c r="O965" s="386">
        <v>56</v>
      </c>
      <c r="P965" s="386">
        <v>51.000000000000007</v>
      </c>
      <c r="Q965" s="386">
        <v>51.000000000000007</v>
      </c>
      <c r="R965" s="386">
        <v>60</v>
      </c>
      <c r="S965" s="386" t="s">
        <v>78</v>
      </c>
      <c r="T965" s="386">
        <v>61.000000000000007</v>
      </c>
      <c r="U965" s="386">
        <v>58</v>
      </c>
      <c r="V965" s="386">
        <v>64</v>
      </c>
      <c r="W965" s="386" t="s">
        <v>78</v>
      </c>
      <c r="X965" s="386">
        <v>59.000000000000007</v>
      </c>
      <c r="Y965" s="386">
        <v>56</v>
      </c>
    </row>
    <row r="966" spans="1:25" ht="12.75" customHeight="1" x14ac:dyDescent="0.2">
      <c r="A966" s="386">
        <v>2017</v>
      </c>
      <c r="B966" s="391">
        <v>42965</v>
      </c>
      <c r="C966" s="386">
        <v>36.000000000000007</v>
      </c>
      <c r="D966" s="386">
        <v>31</v>
      </c>
      <c r="E966" s="386">
        <v>32</v>
      </c>
      <c r="F966" s="386">
        <v>32</v>
      </c>
      <c r="G966" s="386">
        <v>31</v>
      </c>
      <c r="H966" s="386">
        <v>41</v>
      </c>
      <c r="I966" s="386">
        <v>36.000000000000007</v>
      </c>
      <c r="J966" s="386">
        <v>34</v>
      </c>
      <c r="K966" s="386">
        <v>35</v>
      </c>
      <c r="L966" s="386">
        <v>29</v>
      </c>
      <c r="M966" s="386">
        <v>34</v>
      </c>
      <c r="N966" s="386">
        <v>34</v>
      </c>
      <c r="O966" s="386">
        <v>29</v>
      </c>
      <c r="P966" s="386">
        <v>28</v>
      </c>
      <c r="Q966" s="386">
        <v>29</v>
      </c>
      <c r="R966" s="386">
        <v>32</v>
      </c>
      <c r="S966" s="386" t="s">
        <v>78</v>
      </c>
      <c r="T966" s="386">
        <v>31</v>
      </c>
      <c r="U966" s="386">
        <v>31</v>
      </c>
      <c r="V966" s="386">
        <v>30</v>
      </c>
      <c r="W966" s="386" t="s">
        <v>78</v>
      </c>
      <c r="X966" s="386">
        <v>32</v>
      </c>
      <c r="Y966" s="386">
        <v>29</v>
      </c>
    </row>
    <row r="967" spans="1:25" ht="12.75" customHeight="1" x14ac:dyDescent="0.2">
      <c r="A967" s="386">
        <v>2017</v>
      </c>
      <c r="B967" s="391">
        <v>42966</v>
      </c>
      <c r="C967" s="386">
        <v>48</v>
      </c>
      <c r="D967" s="386">
        <v>48</v>
      </c>
      <c r="E967" s="386" t="s">
        <v>78</v>
      </c>
      <c r="F967" s="386">
        <v>52.000000000000007</v>
      </c>
      <c r="G967" s="386">
        <v>52.000000000000007</v>
      </c>
      <c r="H967" s="386">
        <v>48</v>
      </c>
      <c r="I967" s="386">
        <v>49</v>
      </c>
      <c r="J967" s="386">
        <v>53.000000000000007</v>
      </c>
      <c r="K967" s="386">
        <v>45.000000000000007</v>
      </c>
      <c r="L967" s="386">
        <v>49</v>
      </c>
      <c r="M967" s="386">
        <v>53.000000000000007</v>
      </c>
      <c r="N967" s="386">
        <v>49</v>
      </c>
      <c r="O967" s="386">
        <v>51.000000000000007</v>
      </c>
      <c r="P967" s="386">
        <v>49</v>
      </c>
      <c r="Q967" s="386">
        <v>54</v>
      </c>
      <c r="R967" s="386">
        <v>50</v>
      </c>
      <c r="S967" s="386" t="s">
        <v>78</v>
      </c>
      <c r="T967" s="386">
        <v>49</v>
      </c>
      <c r="U967" s="386">
        <v>54</v>
      </c>
      <c r="V967" s="386">
        <v>53.000000000000007</v>
      </c>
      <c r="W967" s="386" t="s">
        <v>78</v>
      </c>
      <c r="X967" s="386">
        <v>53.000000000000007</v>
      </c>
      <c r="Y967" s="386">
        <v>54</v>
      </c>
    </row>
    <row r="968" spans="1:25" ht="12.75" customHeight="1" x14ac:dyDescent="0.2">
      <c r="A968" s="386">
        <v>2017</v>
      </c>
      <c r="B968" s="391">
        <v>42967</v>
      </c>
      <c r="C968" s="386">
        <v>36.000000000000007</v>
      </c>
      <c r="D968" s="386">
        <v>37.000000000000007</v>
      </c>
      <c r="E968" s="386" t="s">
        <v>78</v>
      </c>
      <c r="F968" s="386">
        <v>37.000000000000007</v>
      </c>
      <c r="G968" s="386">
        <v>36.000000000000007</v>
      </c>
      <c r="H968" s="386">
        <v>37.000000000000007</v>
      </c>
      <c r="I968" s="386">
        <v>44.000000000000007</v>
      </c>
      <c r="J968" s="386">
        <v>38</v>
      </c>
      <c r="K968" s="386">
        <v>43</v>
      </c>
      <c r="L968" s="386">
        <v>43</v>
      </c>
      <c r="M968" s="386">
        <v>44.000000000000007</v>
      </c>
      <c r="N968" s="386">
        <v>42</v>
      </c>
      <c r="O968" s="386">
        <v>39</v>
      </c>
      <c r="P968" s="386">
        <v>35</v>
      </c>
      <c r="Q968" s="386">
        <v>38</v>
      </c>
      <c r="R968" s="386">
        <v>35</v>
      </c>
      <c r="S968" s="386" t="s">
        <v>78</v>
      </c>
      <c r="T968" s="386">
        <v>36.000000000000007</v>
      </c>
      <c r="U968" s="386">
        <v>40</v>
      </c>
      <c r="V968" s="386">
        <v>39</v>
      </c>
      <c r="W968" s="386" t="s">
        <v>78</v>
      </c>
      <c r="X968" s="386">
        <v>37.000000000000007</v>
      </c>
      <c r="Y968" s="386">
        <v>40</v>
      </c>
    </row>
    <row r="969" spans="1:25" ht="12.75" customHeight="1" x14ac:dyDescent="0.2">
      <c r="A969" s="386">
        <v>2017</v>
      </c>
      <c r="B969" s="391">
        <v>42968</v>
      </c>
      <c r="C969" s="386">
        <v>43</v>
      </c>
      <c r="D969" s="386">
        <v>41</v>
      </c>
      <c r="E969" s="386" t="s">
        <v>78</v>
      </c>
      <c r="F969" s="386">
        <v>43</v>
      </c>
      <c r="G969" s="386">
        <v>49</v>
      </c>
      <c r="H969" s="386">
        <v>43</v>
      </c>
      <c r="I969" s="386">
        <v>47</v>
      </c>
      <c r="J969" s="386">
        <v>45.000000000000007</v>
      </c>
      <c r="K969" s="386">
        <v>47</v>
      </c>
      <c r="L969" s="386">
        <v>44.000000000000007</v>
      </c>
      <c r="M969" s="386">
        <v>46</v>
      </c>
      <c r="N969" s="386">
        <v>46</v>
      </c>
      <c r="O969" s="386">
        <v>48</v>
      </c>
      <c r="P969" s="386">
        <v>58</v>
      </c>
      <c r="Q969" s="386">
        <v>43</v>
      </c>
      <c r="R969" s="386" t="s">
        <v>78</v>
      </c>
      <c r="S969" s="386" t="s">
        <v>78</v>
      </c>
      <c r="T969" s="386">
        <v>44.000000000000007</v>
      </c>
      <c r="U969" s="386">
        <v>48</v>
      </c>
      <c r="V969" s="386">
        <v>55</v>
      </c>
      <c r="W969" s="386" t="s">
        <v>78</v>
      </c>
      <c r="X969" s="386">
        <v>55</v>
      </c>
      <c r="Y969" s="386">
        <v>52.000000000000007</v>
      </c>
    </row>
    <row r="970" spans="1:25" ht="12.75" customHeight="1" x14ac:dyDescent="0.2">
      <c r="A970" s="386">
        <v>2017</v>
      </c>
      <c r="B970" s="391">
        <v>42969</v>
      </c>
      <c r="C970" s="386">
        <v>42</v>
      </c>
      <c r="D970" s="386">
        <v>48</v>
      </c>
      <c r="E970" s="386" t="s">
        <v>78</v>
      </c>
      <c r="F970" s="386">
        <v>49</v>
      </c>
      <c r="G970" s="386">
        <v>50</v>
      </c>
      <c r="H970" s="386">
        <v>40</v>
      </c>
      <c r="I970" s="386">
        <v>41</v>
      </c>
      <c r="J970" s="386">
        <v>55</v>
      </c>
      <c r="K970" s="386">
        <v>35</v>
      </c>
      <c r="L970" s="386">
        <v>46</v>
      </c>
      <c r="M970" s="386">
        <v>46</v>
      </c>
      <c r="N970" s="386">
        <v>44.000000000000007</v>
      </c>
      <c r="O970" s="386">
        <v>46</v>
      </c>
      <c r="P970" s="386">
        <v>52.000000000000007</v>
      </c>
      <c r="Q970" s="386">
        <v>46</v>
      </c>
      <c r="R970" s="386" t="s">
        <v>78</v>
      </c>
      <c r="S970" s="386" t="s">
        <v>78</v>
      </c>
      <c r="T970" s="386">
        <v>52.000000000000007</v>
      </c>
      <c r="U970" s="386">
        <v>51.000000000000007</v>
      </c>
      <c r="V970" s="386">
        <v>54</v>
      </c>
      <c r="W970" s="386" t="s">
        <v>78</v>
      </c>
      <c r="X970" s="386">
        <v>53.000000000000007</v>
      </c>
      <c r="Y970" s="386">
        <v>50</v>
      </c>
    </row>
    <row r="971" spans="1:25" ht="12.75" customHeight="1" x14ac:dyDescent="0.2">
      <c r="A971" s="386">
        <v>2017</v>
      </c>
      <c r="B971" s="391">
        <v>42970</v>
      </c>
      <c r="C971" s="386">
        <v>38</v>
      </c>
      <c r="D971" s="386">
        <v>45.000000000000007</v>
      </c>
      <c r="E971" s="386">
        <v>15.000000000000002</v>
      </c>
      <c r="F971" s="386">
        <v>45.000000000000007</v>
      </c>
      <c r="G971" s="386">
        <v>43</v>
      </c>
      <c r="H971" s="386">
        <v>36.000000000000007</v>
      </c>
      <c r="I971" s="386">
        <v>46</v>
      </c>
      <c r="J971" s="386">
        <v>47</v>
      </c>
      <c r="K971" s="386">
        <v>46</v>
      </c>
      <c r="L971" s="386">
        <v>47</v>
      </c>
      <c r="M971" s="386">
        <v>51.000000000000007</v>
      </c>
      <c r="N971" s="386">
        <v>43</v>
      </c>
      <c r="O971" s="386">
        <v>46</v>
      </c>
      <c r="P971" s="386">
        <v>42</v>
      </c>
      <c r="Q971" s="386">
        <v>45.000000000000007</v>
      </c>
      <c r="R971" s="386">
        <v>43</v>
      </c>
      <c r="S971" s="386" t="s">
        <v>78</v>
      </c>
      <c r="T971" s="386">
        <v>44.000000000000007</v>
      </c>
      <c r="U971" s="386">
        <v>47</v>
      </c>
      <c r="V971" s="386" t="s">
        <v>78</v>
      </c>
      <c r="W971" s="386" t="s">
        <v>78</v>
      </c>
      <c r="X971" s="386">
        <v>46</v>
      </c>
      <c r="Y971" s="386">
        <v>45.000000000000007</v>
      </c>
    </row>
    <row r="972" spans="1:25" ht="12.75" customHeight="1" x14ac:dyDescent="0.2">
      <c r="A972" s="386">
        <v>2017</v>
      </c>
      <c r="B972" s="391">
        <v>42971</v>
      </c>
      <c r="C972" s="386">
        <v>44.000000000000007</v>
      </c>
      <c r="D972" s="386">
        <v>42</v>
      </c>
      <c r="E972" s="386">
        <v>45.000000000000007</v>
      </c>
      <c r="F972" s="386">
        <v>43</v>
      </c>
      <c r="G972" s="386">
        <v>41</v>
      </c>
      <c r="H972" s="386">
        <v>42</v>
      </c>
      <c r="I972" s="386">
        <v>51.000000000000007</v>
      </c>
      <c r="J972" s="386">
        <v>43</v>
      </c>
      <c r="K972" s="386">
        <v>47</v>
      </c>
      <c r="L972" s="386">
        <v>46</v>
      </c>
      <c r="M972" s="386">
        <v>46</v>
      </c>
      <c r="N972" s="386">
        <v>46</v>
      </c>
      <c r="O972" s="386">
        <v>44.000000000000007</v>
      </c>
      <c r="P972" s="386">
        <v>40</v>
      </c>
      <c r="Q972" s="386">
        <v>44.000000000000007</v>
      </c>
      <c r="R972" s="386">
        <v>42</v>
      </c>
      <c r="S972" s="386" t="s">
        <v>78</v>
      </c>
      <c r="T972" s="386">
        <v>44.000000000000007</v>
      </c>
      <c r="U972" s="386">
        <v>45.000000000000007</v>
      </c>
      <c r="V972" s="386" t="s">
        <v>78</v>
      </c>
      <c r="W972" s="386" t="s">
        <v>78</v>
      </c>
      <c r="X972" s="386">
        <v>44.000000000000007</v>
      </c>
      <c r="Y972" s="386">
        <v>43</v>
      </c>
    </row>
    <row r="973" spans="1:25" ht="12.75" customHeight="1" x14ac:dyDescent="0.2">
      <c r="A973" s="386">
        <v>2017</v>
      </c>
      <c r="B973" s="391">
        <v>42972</v>
      </c>
      <c r="C973" s="386">
        <v>45.000000000000007</v>
      </c>
      <c r="D973" s="386">
        <v>41</v>
      </c>
      <c r="E973" s="386">
        <v>39</v>
      </c>
      <c r="F973" s="386">
        <v>42</v>
      </c>
      <c r="G973" s="386">
        <v>37.000000000000007</v>
      </c>
      <c r="H973" s="386">
        <v>48</v>
      </c>
      <c r="I973" s="386">
        <v>52.000000000000007</v>
      </c>
      <c r="J973" s="386">
        <v>40</v>
      </c>
      <c r="K973" s="386">
        <v>44.000000000000007</v>
      </c>
      <c r="L973" s="386">
        <v>39</v>
      </c>
      <c r="M973" s="386">
        <v>42</v>
      </c>
      <c r="N973" s="386">
        <v>43</v>
      </c>
      <c r="O973" s="386">
        <v>40</v>
      </c>
      <c r="P973" s="386">
        <v>33</v>
      </c>
      <c r="Q973" s="386">
        <v>39</v>
      </c>
      <c r="R973" s="386">
        <v>34</v>
      </c>
      <c r="S973" s="386" t="s">
        <v>78</v>
      </c>
      <c r="T973" s="386">
        <v>38</v>
      </c>
      <c r="U973" s="386">
        <v>42</v>
      </c>
      <c r="V973" s="386" t="s">
        <v>78</v>
      </c>
      <c r="W973" s="386" t="s">
        <v>78</v>
      </c>
      <c r="X973" s="386">
        <v>41</v>
      </c>
      <c r="Y973" s="386">
        <v>34</v>
      </c>
    </row>
    <row r="974" spans="1:25" ht="12.75" customHeight="1" x14ac:dyDescent="0.2">
      <c r="A974" s="386">
        <v>2017</v>
      </c>
      <c r="B974" s="391">
        <v>42973</v>
      </c>
      <c r="C974" s="386">
        <v>43</v>
      </c>
      <c r="D974" s="386">
        <v>46</v>
      </c>
      <c r="E974" s="386">
        <v>41</v>
      </c>
      <c r="F974" s="386">
        <v>41</v>
      </c>
      <c r="G974" s="386">
        <v>44.000000000000007</v>
      </c>
      <c r="H974" s="386">
        <v>45.000000000000007</v>
      </c>
      <c r="I974" s="386">
        <v>47</v>
      </c>
      <c r="J974" s="386">
        <v>41</v>
      </c>
      <c r="K974" s="386">
        <v>47</v>
      </c>
      <c r="L974" s="386">
        <v>41</v>
      </c>
      <c r="M974" s="386">
        <v>41</v>
      </c>
      <c r="N974" s="386">
        <v>39</v>
      </c>
      <c r="O974" s="386">
        <v>43</v>
      </c>
      <c r="P974" s="386">
        <v>40</v>
      </c>
      <c r="Q974" s="386">
        <v>46</v>
      </c>
      <c r="R974" s="386">
        <v>38</v>
      </c>
      <c r="S974" s="386" t="s">
        <v>78</v>
      </c>
      <c r="T974" s="386">
        <v>41</v>
      </c>
      <c r="U974" s="386">
        <v>47</v>
      </c>
      <c r="V974" s="386" t="s">
        <v>78</v>
      </c>
      <c r="W974" s="386" t="s">
        <v>78</v>
      </c>
      <c r="X974" s="386">
        <v>41</v>
      </c>
      <c r="Y974" s="386">
        <v>39</v>
      </c>
    </row>
    <row r="975" spans="1:25" ht="12.75" customHeight="1" x14ac:dyDescent="0.2">
      <c r="A975" s="386">
        <v>2017</v>
      </c>
      <c r="B975" s="391">
        <v>42974</v>
      </c>
      <c r="C975" s="386">
        <v>45.000000000000007</v>
      </c>
      <c r="D975" s="386">
        <v>45.000000000000007</v>
      </c>
      <c r="E975" s="386">
        <v>48</v>
      </c>
      <c r="F975" s="386">
        <v>45.000000000000007</v>
      </c>
      <c r="G975" s="386">
        <v>49</v>
      </c>
      <c r="H975" s="386">
        <v>46</v>
      </c>
      <c r="I975" s="386">
        <v>47</v>
      </c>
      <c r="J975" s="386">
        <v>47</v>
      </c>
      <c r="K975" s="386">
        <v>43</v>
      </c>
      <c r="L975" s="386">
        <v>47</v>
      </c>
      <c r="M975" s="386">
        <v>44.000000000000007</v>
      </c>
      <c r="N975" s="386">
        <v>40</v>
      </c>
      <c r="O975" s="386">
        <v>44.000000000000007</v>
      </c>
      <c r="P975" s="386">
        <v>45.000000000000007</v>
      </c>
      <c r="Q975" s="386">
        <v>43</v>
      </c>
      <c r="R975" s="386">
        <v>48</v>
      </c>
      <c r="S975" s="386" t="s">
        <v>78</v>
      </c>
      <c r="T975" s="386">
        <v>46</v>
      </c>
      <c r="U975" s="386">
        <v>51.000000000000007</v>
      </c>
      <c r="V975" s="386" t="s">
        <v>78</v>
      </c>
      <c r="W975" s="386" t="s">
        <v>78</v>
      </c>
      <c r="X975" s="386">
        <v>48</v>
      </c>
      <c r="Y975" s="386">
        <v>46</v>
      </c>
    </row>
    <row r="976" spans="1:25" ht="12.75" customHeight="1" x14ac:dyDescent="0.2">
      <c r="A976" s="386">
        <v>2017</v>
      </c>
      <c r="B976" s="391">
        <v>42975</v>
      </c>
      <c r="C976" s="386">
        <v>38</v>
      </c>
      <c r="D976" s="386">
        <v>35</v>
      </c>
      <c r="E976" s="386">
        <v>39</v>
      </c>
      <c r="F976" s="386">
        <v>33</v>
      </c>
      <c r="G976" s="386">
        <v>35</v>
      </c>
      <c r="H976" s="386">
        <v>37.000000000000007</v>
      </c>
      <c r="I976" s="386">
        <v>36.000000000000007</v>
      </c>
      <c r="J976" s="386">
        <v>36.000000000000007</v>
      </c>
      <c r="K976" s="386">
        <v>36.000000000000007</v>
      </c>
      <c r="L976" s="386">
        <v>37.000000000000007</v>
      </c>
      <c r="M976" s="386">
        <v>35</v>
      </c>
      <c r="N976" s="386">
        <v>34</v>
      </c>
      <c r="O976" s="386">
        <v>35</v>
      </c>
      <c r="P976" s="386">
        <v>38</v>
      </c>
      <c r="Q976" s="386">
        <v>36.000000000000007</v>
      </c>
      <c r="R976" s="386">
        <v>41</v>
      </c>
      <c r="S976" s="386" t="s">
        <v>78</v>
      </c>
      <c r="T976" s="386">
        <v>40</v>
      </c>
      <c r="U976" s="386">
        <v>39</v>
      </c>
      <c r="V976" s="386" t="s">
        <v>78</v>
      </c>
      <c r="W976" s="386" t="s">
        <v>78</v>
      </c>
      <c r="X976" s="386">
        <v>40</v>
      </c>
      <c r="Y976" s="386">
        <v>36.000000000000007</v>
      </c>
    </row>
    <row r="977" spans="1:25" ht="12.75" customHeight="1" x14ac:dyDescent="0.2">
      <c r="A977" s="386">
        <v>2017</v>
      </c>
      <c r="B977" s="391">
        <v>42976</v>
      </c>
      <c r="C977" s="386">
        <v>31</v>
      </c>
      <c r="D977" s="386">
        <v>21</v>
      </c>
      <c r="E977" s="386">
        <v>19</v>
      </c>
      <c r="F977" s="386">
        <v>17</v>
      </c>
      <c r="G977" s="386">
        <v>17</v>
      </c>
      <c r="H977" s="386">
        <v>32</v>
      </c>
      <c r="I977" s="386">
        <v>38</v>
      </c>
      <c r="J977" s="386">
        <v>19</v>
      </c>
      <c r="K977" s="386">
        <v>35</v>
      </c>
      <c r="L977" s="386">
        <v>17</v>
      </c>
      <c r="M977" s="386">
        <v>21</v>
      </c>
      <c r="N977" s="386">
        <v>24</v>
      </c>
      <c r="O977" s="386">
        <v>17</v>
      </c>
      <c r="P977" s="386">
        <v>16</v>
      </c>
      <c r="Q977" s="386">
        <v>22.000000000000004</v>
      </c>
      <c r="R977" s="386">
        <v>16</v>
      </c>
      <c r="S977" s="386" t="s">
        <v>78</v>
      </c>
      <c r="T977" s="386">
        <v>16</v>
      </c>
      <c r="U977" s="386">
        <v>17</v>
      </c>
      <c r="V977" s="386" t="s">
        <v>78</v>
      </c>
      <c r="W977" s="386" t="s">
        <v>78</v>
      </c>
      <c r="X977" s="386">
        <v>17</v>
      </c>
      <c r="Y977" s="386">
        <v>14</v>
      </c>
    </row>
    <row r="978" spans="1:25" ht="12.75" customHeight="1" x14ac:dyDescent="0.2">
      <c r="A978" s="386">
        <v>2017</v>
      </c>
      <c r="B978" s="391">
        <v>42977</v>
      </c>
      <c r="C978" s="386">
        <v>38</v>
      </c>
      <c r="D978" s="386">
        <v>40</v>
      </c>
      <c r="E978" s="386">
        <v>40</v>
      </c>
      <c r="F978" s="386">
        <v>43</v>
      </c>
      <c r="G978" s="386">
        <v>41</v>
      </c>
      <c r="H978" s="386">
        <v>41</v>
      </c>
      <c r="I978" s="386">
        <v>42</v>
      </c>
      <c r="J978" s="386">
        <v>43</v>
      </c>
      <c r="K978" s="386">
        <v>41</v>
      </c>
      <c r="L978" s="386">
        <v>46</v>
      </c>
      <c r="M978" s="386">
        <v>39</v>
      </c>
      <c r="N978" s="386">
        <v>38</v>
      </c>
      <c r="O978" s="386">
        <v>41</v>
      </c>
      <c r="P978" s="386">
        <v>41</v>
      </c>
      <c r="Q978" s="386">
        <v>42</v>
      </c>
      <c r="R978" s="386">
        <v>43</v>
      </c>
      <c r="S978" s="386" t="s">
        <v>78</v>
      </c>
      <c r="T978" s="386" t="s">
        <v>78</v>
      </c>
      <c r="U978" s="386">
        <v>44.000000000000007</v>
      </c>
      <c r="V978" s="386" t="s">
        <v>78</v>
      </c>
      <c r="W978" s="386" t="s">
        <v>78</v>
      </c>
      <c r="X978" s="386">
        <v>45.000000000000007</v>
      </c>
      <c r="Y978" s="386">
        <v>42</v>
      </c>
    </row>
    <row r="979" spans="1:25" ht="12.75" customHeight="1" x14ac:dyDescent="0.2">
      <c r="A979" s="386">
        <v>2017</v>
      </c>
      <c r="B979" s="391">
        <v>42978</v>
      </c>
      <c r="C979" s="386">
        <v>57</v>
      </c>
      <c r="D979" s="386">
        <v>53.000000000000007</v>
      </c>
      <c r="E979" s="386">
        <v>55</v>
      </c>
      <c r="F979" s="386">
        <v>55</v>
      </c>
      <c r="G979" s="386">
        <v>52.000000000000007</v>
      </c>
      <c r="H979" s="386">
        <v>60</v>
      </c>
      <c r="I979" s="386">
        <v>55</v>
      </c>
      <c r="J979" s="386">
        <v>55</v>
      </c>
      <c r="K979" s="386">
        <v>57</v>
      </c>
      <c r="L979" s="386">
        <v>51.000000000000007</v>
      </c>
      <c r="M979" s="386">
        <v>55</v>
      </c>
      <c r="N979" s="386">
        <v>52.000000000000007</v>
      </c>
      <c r="O979" s="386">
        <v>53.000000000000007</v>
      </c>
      <c r="P979" s="386">
        <v>46</v>
      </c>
      <c r="Q979" s="386">
        <v>52.000000000000007</v>
      </c>
      <c r="R979" s="386">
        <v>47</v>
      </c>
      <c r="S979" s="386" t="s">
        <v>78</v>
      </c>
      <c r="T979" s="386" t="s">
        <v>78</v>
      </c>
      <c r="U979" s="386">
        <v>54</v>
      </c>
      <c r="V979" s="386" t="s">
        <v>78</v>
      </c>
      <c r="W979" s="386" t="s">
        <v>78</v>
      </c>
      <c r="X979" s="386">
        <v>48</v>
      </c>
      <c r="Y979" s="386">
        <v>49</v>
      </c>
    </row>
    <row r="980" spans="1:25" ht="12.75" customHeight="1" x14ac:dyDescent="0.2">
      <c r="A980" s="386">
        <v>2017</v>
      </c>
      <c r="B980" s="391">
        <v>42979</v>
      </c>
      <c r="C980" s="386">
        <v>34</v>
      </c>
      <c r="D980" s="386">
        <v>32</v>
      </c>
      <c r="E980" s="386">
        <v>33</v>
      </c>
      <c r="F980" s="386">
        <v>35</v>
      </c>
      <c r="G980" s="386">
        <v>31</v>
      </c>
      <c r="H980" s="386">
        <v>37.000000000000007</v>
      </c>
      <c r="I980" s="386">
        <v>38</v>
      </c>
      <c r="J980" s="386">
        <v>33</v>
      </c>
      <c r="K980" s="386">
        <v>33</v>
      </c>
      <c r="L980" s="386">
        <v>37.000000000000007</v>
      </c>
      <c r="M980" s="386">
        <v>33</v>
      </c>
      <c r="N980" s="386">
        <v>31</v>
      </c>
      <c r="O980" s="386">
        <v>32</v>
      </c>
      <c r="P980" s="386">
        <v>33</v>
      </c>
      <c r="Q980" s="386">
        <v>35</v>
      </c>
      <c r="R980" s="386">
        <v>34</v>
      </c>
      <c r="S980" s="386" t="s">
        <v>78</v>
      </c>
      <c r="T980" s="386" t="s">
        <v>78</v>
      </c>
      <c r="U980" s="386">
        <v>35</v>
      </c>
      <c r="V980" s="386" t="s">
        <v>78</v>
      </c>
      <c r="W980" s="386" t="s">
        <v>78</v>
      </c>
      <c r="X980" s="386">
        <v>36.000000000000007</v>
      </c>
      <c r="Y980" s="386">
        <v>33</v>
      </c>
    </row>
    <row r="981" spans="1:25" ht="12.75" customHeight="1" x14ac:dyDescent="0.2">
      <c r="A981" s="386">
        <v>2017</v>
      </c>
      <c r="B981" s="391">
        <v>42980</v>
      </c>
      <c r="C981" s="386">
        <v>39</v>
      </c>
      <c r="D981" s="386">
        <v>34</v>
      </c>
      <c r="E981" s="386">
        <v>33</v>
      </c>
      <c r="F981" s="386">
        <v>30</v>
      </c>
      <c r="G981" s="386">
        <v>33</v>
      </c>
      <c r="H981" s="386">
        <v>36.000000000000007</v>
      </c>
      <c r="I981" s="386">
        <v>41</v>
      </c>
      <c r="J981" s="386">
        <v>35</v>
      </c>
      <c r="K981" s="386">
        <v>41</v>
      </c>
      <c r="L981" s="386">
        <v>31</v>
      </c>
      <c r="M981" s="386">
        <v>36.000000000000007</v>
      </c>
      <c r="N981" s="386">
        <v>36.000000000000007</v>
      </c>
      <c r="O981" s="386">
        <v>32</v>
      </c>
      <c r="P981" s="386">
        <v>33</v>
      </c>
      <c r="Q981" s="386">
        <v>38</v>
      </c>
      <c r="R981" s="386">
        <v>34</v>
      </c>
      <c r="S981" s="386" t="s">
        <v>78</v>
      </c>
      <c r="T981" s="386" t="s">
        <v>78</v>
      </c>
      <c r="U981" s="386">
        <v>27</v>
      </c>
      <c r="V981" s="386" t="s">
        <v>78</v>
      </c>
      <c r="W981" s="386" t="s">
        <v>78</v>
      </c>
      <c r="X981" s="386">
        <v>34</v>
      </c>
      <c r="Y981" s="386">
        <v>32</v>
      </c>
    </row>
    <row r="982" spans="1:25" ht="12.75" customHeight="1" x14ac:dyDescent="0.2">
      <c r="A982" s="386">
        <v>2017</v>
      </c>
      <c r="B982" s="391">
        <v>42981</v>
      </c>
      <c r="C982" s="386">
        <v>31</v>
      </c>
      <c r="D982" s="386">
        <v>26.000000000000004</v>
      </c>
      <c r="E982" s="386">
        <v>28</v>
      </c>
      <c r="F982" s="386">
        <v>31</v>
      </c>
      <c r="G982" s="386">
        <v>27</v>
      </c>
      <c r="H982" s="386">
        <v>31</v>
      </c>
      <c r="I982" s="386">
        <v>29</v>
      </c>
      <c r="J982" s="386">
        <v>30</v>
      </c>
      <c r="K982" s="386">
        <v>27</v>
      </c>
      <c r="L982" s="386">
        <v>25</v>
      </c>
      <c r="M982" s="386">
        <v>25</v>
      </c>
      <c r="N982" s="386">
        <v>25</v>
      </c>
      <c r="O982" s="386">
        <v>25</v>
      </c>
      <c r="P982" s="386">
        <v>27</v>
      </c>
      <c r="Q982" s="386">
        <v>28</v>
      </c>
      <c r="R982" s="386">
        <v>27</v>
      </c>
      <c r="S982" s="386" t="s">
        <v>78</v>
      </c>
      <c r="T982" s="386" t="s">
        <v>78</v>
      </c>
      <c r="U982" s="386">
        <v>29</v>
      </c>
      <c r="V982" s="386" t="s">
        <v>78</v>
      </c>
      <c r="W982" s="386" t="s">
        <v>78</v>
      </c>
      <c r="X982" s="386">
        <v>28</v>
      </c>
      <c r="Y982" s="386">
        <v>28</v>
      </c>
    </row>
    <row r="983" spans="1:25" ht="12.75" customHeight="1" x14ac:dyDescent="0.2">
      <c r="A983" s="386">
        <v>2017</v>
      </c>
      <c r="B983" s="391">
        <v>42982</v>
      </c>
      <c r="C983" s="386">
        <v>45.000000000000007</v>
      </c>
      <c r="D983" s="386">
        <v>45.000000000000007</v>
      </c>
      <c r="E983" s="386">
        <v>49</v>
      </c>
      <c r="F983" s="386">
        <v>48</v>
      </c>
      <c r="G983" s="386">
        <v>47</v>
      </c>
      <c r="H983" s="386">
        <v>45.000000000000007</v>
      </c>
      <c r="I983" s="386">
        <v>43</v>
      </c>
      <c r="J983" s="386">
        <v>47</v>
      </c>
      <c r="K983" s="386">
        <v>46</v>
      </c>
      <c r="L983" s="386">
        <v>48</v>
      </c>
      <c r="M983" s="386">
        <v>44.000000000000007</v>
      </c>
      <c r="N983" s="386">
        <v>44.000000000000007</v>
      </c>
      <c r="O983" s="386">
        <v>45.000000000000007</v>
      </c>
      <c r="P983" s="386">
        <v>51.000000000000007</v>
      </c>
      <c r="Q983" s="386">
        <v>46</v>
      </c>
      <c r="R983" s="386">
        <v>51.000000000000007</v>
      </c>
      <c r="S983" s="386" t="s">
        <v>78</v>
      </c>
      <c r="T983" s="386" t="s">
        <v>78</v>
      </c>
      <c r="U983" s="386">
        <v>48</v>
      </c>
      <c r="V983" s="386" t="s">
        <v>78</v>
      </c>
      <c r="W983" s="386" t="s">
        <v>78</v>
      </c>
      <c r="X983" s="386">
        <v>52.000000000000007</v>
      </c>
      <c r="Y983" s="386">
        <v>51.000000000000007</v>
      </c>
    </row>
    <row r="984" spans="1:25" ht="12.75" customHeight="1" x14ac:dyDescent="0.2">
      <c r="A984" s="386">
        <v>2017</v>
      </c>
      <c r="B984" s="391">
        <v>42983</v>
      </c>
      <c r="C984" s="386">
        <v>46</v>
      </c>
      <c r="D984" s="386">
        <v>47</v>
      </c>
      <c r="E984" s="386">
        <v>51.000000000000007</v>
      </c>
      <c r="F984" s="386">
        <v>46</v>
      </c>
      <c r="G984" s="386">
        <v>49</v>
      </c>
      <c r="H984" s="386">
        <v>44.000000000000007</v>
      </c>
      <c r="I984" s="386">
        <v>46</v>
      </c>
      <c r="J984" s="386">
        <v>51.000000000000007</v>
      </c>
      <c r="K984" s="386">
        <v>42</v>
      </c>
      <c r="L984" s="386">
        <v>44.000000000000007</v>
      </c>
      <c r="M984" s="386">
        <v>47</v>
      </c>
      <c r="N984" s="386">
        <v>43</v>
      </c>
      <c r="O984" s="386">
        <v>46</v>
      </c>
      <c r="P984" s="386">
        <v>54</v>
      </c>
      <c r="Q984" s="386">
        <v>46</v>
      </c>
      <c r="R984" s="386">
        <v>54</v>
      </c>
      <c r="S984" s="386" t="s">
        <v>78</v>
      </c>
      <c r="T984" s="386" t="s">
        <v>78</v>
      </c>
      <c r="U984" s="386">
        <v>50</v>
      </c>
      <c r="V984" s="386" t="s">
        <v>78</v>
      </c>
      <c r="W984" s="386" t="s">
        <v>78</v>
      </c>
      <c r="X984" s="386">
        <v>54</v>
      </c>
      <c r="Y984" s="386">
        <v>46</v>
      </c>
    </row>
    <row r="985" spans="1:25" ht="12.75" customHeight="1" x14ac:dyDescent="0.2">
      <c r="A985" s="386">
        <v>2017</v>
      </c>
      <c r="B985" s="391">
        <v>42984</v>
      </c>
      <c r="C985" s="386">
        <v>28</v>
      </c>
      <c r="D985" s="386">
        <v>30</v>
      </c>
      <c r="E985" s="386">
        <v>30</v>
      </c>
      <c r="F985" s="386">
        <v>30</v>
      </c>
      <c r="G985" s="386">
        <v>25</v>
      </c>
      <c r="H985" s="386">
        <v>31</v>
      </c>
      <c r="I985" s="386">
        <v>39</v>
      </c>
      <c r="J985" s="386">
        <v>35</v>
      </c>
      <c r="K985" s="386">
        <v>38</v>
      </c>
      <c r="L985" s="386">
        <v>27</v>
      </c>
      <c r="M985" s="386">
        <v>26.000000000000004</v>
      </c>
      <c r="N985" s="386">
        <v>25</v>
      </c>
      <c r="O985" s="386">
        <v>24</v>
      </c>
      <c r="P985" s="386">
        <v>27</v>
      </c>
      <c r="Q985" s="386">
        <v>26.000000000000004</v>
      </c>
      <c r="R985" s="386">
        <v>27</v>
      </c>
      <c r="S985" s="386" t="s">
        <v>78</v>
      </c>
      <c r="T985" s="386" t="s">
        <v>78</v>
      </c>
      <c r="U985" s="386">
        <v>26.000000000000004</v>
      </c>
      <c r="V985" s="386" t="s">
        <v>78</v>
      </c>
      <c r="W985" s="386" t="s">
        <v>78</v>
      </c>
      <c r="X985" s="386">
        <v>28</v>
      </c>
      <c r="Y985" s="386">
        <v>21</v>
      </c>
    </row>
    <row r="986" spans="1:25" ht="12.75" customHeight="1" x14ac:dyDescent="0.2">
      <c r="A986" s="386">
        <v>2017</v>
      </c>
      <c r="B986" s="391">
        <v>42985</v>
      </c>
      <c r="C986" s="386">
        <v>38</v>
      </c>
      <c r="D986" s="386">
        <v>34</v>
      </c>
      <c r="E986" s="386">
        <v>37.000000000000007</v>
      </c>
      <c r="F986" s="386">
        <v>36.000000000000007</v>
      </c>
      <c r="G986" s="386">
        <v>33</v>
      </c>
      <c r="H986" s="386">
        <v>42</v>
      </c>
      <c r="I986" s="386">
        <v>41</v>
      </c>
      <c r="J986" s="386">
        <v>34</v>
      </c>
      <c r="K986" s="386">
        <v>40</v>
      </c>
      <c r="L986" s="386">
        <v>33</v>
      </c>
      <c r="M986" s="386">
        <v>35</v>
      </c>
      <c r="N986" s="386">
        <v>33</v>
      </c>
      <c r="O986" s="386">
        <v>35</v>
      </c>
      <c r="P986" s="386">
        <v>38</v>
      </c>
      <c r="Q986" s="386">
        <v>40</v>
      </c>
      <c r="R986" s="386">
        <v>37.000000000000007</v>
      </c>
      <c r="S986" s="386">
        <v>41</v>
      </c>
      <c r="T986" s="386">
        <v>37.000000000000007</v>
      </c>
      <c r="U986" s="386">
        <v>37.000000000000007</v>
      </c>
      <c r="V986" s="386" t="s">
        <v>78</v>
      </c>
      <c r="W986" s="386" t="s">
        <v>78</v>
      </c>
      <c r="X986" s="386">
        <v>37.000000000000007</v>
      </c>
      <c r="Y986" s="386">
        <v>36.000000000000007</v>
      </c>
    </row>
    <row r="987" spans="1:25" ht="12.75" customHeight="1" x14ac:dyDescent="0.2">
      <c r="A987" s="386">
        <v>2017</v>
      </c>
      <c r="B987" s="391">
        <v>42986</v>
      </c>
      <c r="C987" s="386">
        <v>41</v>
      </c>
      <c r="D987" s="386">
        <v>35</v>
      </c>
      <c r="E987" s="386">
        <v>30</v>
      </c>
      <c r="F987" s="386">
        <v>36.000000000000007</v>
      </c>
      <c r="G987" s="386">
        <v>34</v>
      </c>
      <c r="H987" s="386">
        <v>43</v>
      </c>
      <c r="I987" s="386">
        <v>41</v>
      </c>
      <c r="J987" s="386">
        <v>36.000000000000007</v>
      </c>
      <c r="K987" s="386">
        <v>37.000000000000007</v>
      </c>
      <c r="L987" s="386">
        <v>34</v>
      </c>
      <c r="M987" s="386">
        <v>34</v>
      </c>
      <c r="N987" s="386">
        <v>33</v>
      </c>
      <c r="O987" s="386">
        <v>34</v>
      </c>
      <c r="P987" s="386">
        <v>33</v>
      </c>
      <c r="Q987" s="386">
        <v>36.000000000000007</v>
      </c>
      <c r="R987" s="386">
        <v>32</v>
      </c>
      <c r="S987" s="386">
        <v>37.000000000000007</v>
      </c>
      <c r="T987" s="386">
        <v>37.000000000000007</v>
      </c>
      <c r="U987" s="386">
        <v>37.000000000000007</v>
      </c>
      <c r="V987" s="386" t="s">
        <v>78</v>
      </c>
      <c r="W987" s="386" t="s">
        <v>78</v>
      </c>
      <c r="X987" s="386">
        <v>34</v>
      </c>
      <c r="Y987" s="386">
        <v>32</v>
      </c>
    </row>
    <row r="988" spans="1:25" ht="12.75" customHeight="1" x14ac:dyDescent="0.2">
      <c r="A988" s="386">
        <v>2017</v>
      </c>
      <c r="B988" s="391">
        <v>42987</v>
      </c>
      <c r="C988" s="386">
        <v>29</v>
      </c>
      <c r="D988" s="386">
        <v>29</v>
      </c>
      <c r="E988" s="386">
        <v>29</v>
      </c>
      <c r="F988" s="386">
        <v>28</v>
      </c>
      <c r="G988" s="386">
        <v>26.000000000000004</v>
      </c>
      <c r="H988" s="386">
        <v>31</v>
      </c>
      <c r="I988" s="386">
        <v>35</v>
      </c>
      <c r="J988" s="386">
        <v>29</v>
      </c>
      <c r="K988" s="386">
        <v>28</v>
      </c>
      <c r="L988" s="386">
        <v>28</v>
      </c>
      <c r="M988" s="386">
        <v>28</v>
      </c>
      <c r="N988" s="386">
        <v>26.000000000000004</v>
      </c>
      <c r="O988" s="386">
        <v>27</v>
      </c>
      <c r="P988" s="386">
        <v>23</v>
      </c>
      <c r="Q988" s="386">
        <v>25</v>
      </c>
      <c r="R988" s="386">
        <v>23</v>
      </c>
      <c r="S988" s="386">
        <v>28</v>
      </c>
      <c r="T988" s="386">
        <v>27</v>
      </c>
      <c r="U988" s="386">
        <v>29</v>
      </c>
      <c r="V988" s="386" t="s">
        <v>78</v>
      </c>
      <c r="W988" s="386" t="s">
        <v>78</v>
      </c>
      <c r="X988" s="386">
        <v>27</v>
      </c>
      <c r="Y988" s="386">
        <v>27</v>
      </c>
    </row>
    <row r="989" spans="1:25" ht="12.75" customHeight="1" x14ac:dyDescent="0.2">
      <c r="A989" s="386">
        <v>2017</v>
      </c>
      <c r="B989" s="391">
        <v>42988</v>
      </c>
      <c r="C989" s="386">
        <v>29</v>
      </c>
      <c r="D989" s="386">
        <v>28</v>
      </c>
      <c r="E989" s="386">
        <v>28</v>
      </c>
      <c r="F989" s="386">
        <v>26.000000000000004</v>
      </c>
      <c r="G989" s="386">
        <v>26.000000000000004</v>
      </c>
      <c r="H989" s="386">
        <v>28</v>
      </c>
      <c r="I989" s="386">
        <v>29</v>
      </c>
      <c r="J989" s="386">
        <v>29</v>
      </c>
      <c r="K989" s="386">
        <v>35</v>
      </c>
      <c r="L989" s="386">
        <v>27</v>
      </c>
      <c r="M989" s="386">
        <v>27</v>
      </c>
      <c r="N989" s="386">
        <v>25</v>
      </c>
      <c r="O989" s="386">
        <v>25</v>
      </c>
      <c r="P989" s="386">
        <v>26.000000000000004</v>
      </c>
      <c r="Q989" s="386">
        <v>33</v>
      </c>
      <c r="R989" s="386">
        <v>25</v>
      </c>
      <c r="S989" s="386">
        <v>29</v>
      </c>
      <c r="T989" s="386">
        <v>30</v>
      </c>
      <c r="U989" s="386">
        <v>28</v>
      </c>
      <c r="V989" s="386" t="s">
        <v>78</v>
      </c>
      <c r="W989" s="386" t="s">
        <v>78</v>
      </c>
      <c r="X989" s="386">
        <v>26.000000000000004</v>
      </c>
      <c r="Y989" s="386">
        <v>26.000000000000004</v>
      </c>
    </row>
    <row r="990" spans="1:25" ht="12.75" customHeight="1" x14ac:dyDescent="0.2">
      <c r="A990" s="386">
        <v>2017</v>
      </c>
      <c r="B990" s="391">
        <v>42989</v>
      </c>
      <c r="C990" s="386">
        <v>34</v>
      </c>
      <c r="D990" s="386">
        <v>33</v>
      </c>
      <c r="E990" s="386">
        <v>36.000000000000007</v>
      </c>
      <c r="F990" s="386">
        <v>33</v>
      </c>
      <c r="G990" s="386">
        <v>32</v>
      </c>
      <c r="H990" s="386">
        <v>35</v>
      </c>
      <c r="I990" s="386">
        <v>35</v>
      </c>
      <c r="J990" s="386">
        <v>34</v>
      </c>
      <c r="K990" s="386">
        <v>33</v>
      </c>
      <c r="L990" s="386">
        <v>35</v>
      </c>
      <c r="M990" s="386">
        <v>31</v>
      </c>
      <c r="N990" s="386">
        <v>30</v>
      </c>
      <c r="O990" s="386">
        <v>30</v>
      </c>
      <c r="P990" s="386">
        <v>32</v>
      </c>
      <c r="Q990" s="386">
        <v>32</v>
      </c>
      <c r="R990" s="386">
        <v>30</v>
      </c>
      <c r="S990" s="386">
        <v>36.000000000000007</v>
      </c>
      <c r="T990" s="386">
        <v>39</v>
      </c>
      <c r="U990" s="386">
        <v>35</v>
      </c>
      <c r="V990" s="386" t="s">
        <v>78</v>
      </c>
      <c r="W990" s="386" t="s">
        <v>78</v>
      </c>
      <c r="X990" s="386">
        <v>35</v>
      </c>
      <c r="Y990" s="386">
        <v>31</v>
      </c>
    </row>
    <row r="991" spans="1:25" ht="12.75" customHeight="1" x14ac:dyDescent="0.2">
      <c r="A991" s="386">
        <v>2017</v>
      </c>
      <c r="B991" s="391">
        <v>42990</v>
      </c>
      <c r="C991" s="386">
        <v>41</v>
      </c>
      <c r="D991" s="386">
        <v>48</v>
      </c>
      <c r="E991" s="386">
        <v>41</v>
      </c>
      <c r="F991" s="386">
        <v>40</v>
      </c>
      <c r="G991" s="386">
        <v>44.000000000000007</v>
      </c>
      <c r="H991" s="386">
        <v>42</v>
      </c>
      <c r="I991" s="386">
        <v>13.000000000000002</v>
      </c>
      <c r="J991" s="386">
        <v>50</v>
      </c>
      <c r="K991" s="386">
        <v>53.000000000000007</v>
      </c>
      <c r="L991" s="386">
        <v>43</v>
      </c>
      <c r="M991" s="386">
        <v>42</v>
      </c>
      <c r="N991" s="386">
        <v>43</v>
      </c>
      <c r="O991" s="386">
        <v>43</v>
      </c>
      <c r="P991" s="386">
        <v>37.000000000000007</v>
      </c>
      <c r="Q991" s="386">
        <v>39</v>
      </c>
      <c r="R991" s="386">
        <v>31</v>
      </c>
      <c r="S991" s="386">
        <v>40</v>
      </c>
      <c r="T991" s="386">
        <v>50</v>
      </c>
      <c r="U991" s="386">
        <v>45.000000000000007</v>
      </c>
      <c r="V991" s="386" t="s">
        <v>78</v>
      </c>
      <c r="W991" s="386" t="s">
        <v>78</v>
      </c>
      <c r="X991" s="386">
        <v>36.000000000000007</v>
      </c>
      <c r="Y991" s="386">
        <v>40</v>
      </c>
    </row>
    <row r="992" spans="1:25" ht="12.75" customHeight="1" x14ac:dyDescent="0.2">
      <c r="A992" s="386">
        <v>2017</v>
      </c>
      <c r="B992" s="391">
        <v>42991</v>
      </c>
      <c r="C992" s="386">
        <v>26.000000000000004</v>
      </c>
      <c r="D992" s="386">
        <v>19</v>
      </c>
      <c r="E992" s="386">
        <v>21</v>
      </c>
      <c r="F992" s="386">
        <v>17</v>
      </c>
      <c r="G992" s="386">
        <v>17</v>
      </c>
      <c r="H992" s="386">
        <v>26.000000000000004</v>
      </c>
      <c r="I992" s="386">
        <v>28</v>
      </c>
      <c r="J992" s="386">
        <v>19</v>
      </c>
      <c r="K992" s="386">
        <v>35</v>
      </c>
      <c r="L992" s="386">
        <v>23</v>
      </c>
      <c r="M992" s="386">
        <v>27</v>
      </c>
      <c r="N992" s="386">
        <v>21</v>
      </c>
      <c r="O992" s="386">
        <v>25</v>
      </c>
      <c r="P992" s="386">
        <v>33</v>
      </c>
      <c r="Q992" s="386">
        <v>34</v>
      </c>
      <c r="R992" s="386">
        <v>30</v>
      </c>
      <c r="S992" s="386">
        <v>32</v>
      </c>
      <c r="T992" s="386">
        <v>20</v>
      </c>
      <c r="U992" s="386">
        <v>32</v>
      </c>
      <c r="V992" s="386">
        <v>24</v>
      </c>
      <c r="W992" s="386" t="s">
        <v>78</v>
      </c>
      <c r="X992" s="386">
        <v>28</v>
      </c>
      <c r="Y992" s="386">
        <v>20</v>
      </c>
    </row>
    <row r="993" spans="1:25" ht="12.75" customHeight="1" x14ac:dyDescent="0.2">
      <c r="A993" s="386">
        <v>2017</v>
      </c>
      <c r="B993" s="391">
        <v>42992</v>
      </c>
      <c r="C993" s="386">
        <v>42</v>
      </c>
      <c r="D993" s="386">
        <v>50</v>
      </c>
      <c r="E993" s="386">
        <v>51.000000000000007</v>
      </c>
      <c r="F993" s="386">
        <v>51.000000000000007</v>
      </c>
      <c r="G993" s="386">
        <v>51.000000000000007</v>
      </c>
      <c r="H993" s="386">
        <v>39</v>
      </c>
      <c r="I993" s="386">
        <v>37.000000000000007</v>
      </c>
      <c r="J993" s="386">
        <v>50</v>
      </c>
      <c r="K993" s="386">
        <v>37.000000000000007</v>
      </c>
      <c r="L993" s="386">
        <v>43</v>
      </c>
      <c r="M993" s="386">
        <v>40</v>
      </c>
      <c r="N993" s="386">
        <v>39</v>
      </c>
      <c r="O993" s="386">
        <v>37.000000000000007</v>
      </c>
      <c r="P993" s="386">
        <v>46</v>
      </c>
      <c r="Q993" s="386">
        <v>41</v>
      </c>
      <c r="R993" s="386">
        <v>40</v>
      </c>
      <c r="S993" s="386">
        <v>50</v>
      </c>
      <c r="T993" s="386">
        <v>45.000000000000007</v>
      </c>
      <c r="U993" s="386">
        <v>46</v>
      </c>
      <c r="V993" s="386">
        <v>42</v>
      </c>
      <c r="W993" s="386" t="s">
        <v>78</v>
      </c>
      <c r="X993" s="386">
        <v>47</v>
      </c>
      <c r="Y993" s="386">
        <v>47</v>
      </c>
    </row>
    <row r="994" spans="1:25" ht="12.75" customHeight="1" x14ac:dyDescent="0.2">
      <c r="A994" s="386">
        <v>2017</v>
      </c>
      <c r="B994" s="391">
        <v>42993</v>
      </c>
      <c r="C994" s="386">
        <v>45.000000000000007</v>
      </c>
      <c r="D994" s="386">
        <v>38</v>
      </c>
      <c r="E994" s="386">
        <v>38</v>
      </c>
      <c r="F994" s="386">
        <v>39</v>
      </c>
      <c r="G994" s="386">
        <v>42</v>
      </c>
      <c r="H994" s="386">
        <v>41</v>
      </c>
      <c r="I994" s="386">
        <v>42</v>
      </c>
      <c r="J994" s="386">
        <v>41</v>
      </c>
      <c r="K994" s="386">
        <v>49</v>
      </c>
      <c r="L994" s="386">
        <v>45.000000000000007</v>
      </c>
      <c r="M994" s="386">
        <v>42</v>
      </c>
      <c r="N994" s="386">
        <v>43</v>
      </c>
      <c r="O994" s="386">
        <v>36.000000000000007</v>
      </c>
      <c r="P994" s="386">
        <v>49</v>
      </c>
      <c r="Q994" s="386">
        <v>45.000000000000007</v>
      </c>
      <c r="R994" s="386">
        <v>42</v>
      </c>
      <c r="S994" s="386">
        <v>57</v>
      </c>
      <c r="T994" s="386">
        <v>45.000000000000007</v>
      </c>
      <c r="U994" s="386">
        <v>45.000000000000007</v>
      </c>
      <c r="V994" s="386">
        <v>45.000000000000007</v>
      </c>
      <c r="W994" s="386" t="s">
        <v>78</v>
      </c>
      <c r="X994" s="386">
        <v>52.000000000000007</v>
      </c>
      <c r="Y994" s="386">
        <v>47</v>
      </c>
    </row>
    <row r="995" spans="1:25" ht="12.75" customHeight="1" x14ac:dyDescent="0.2">
      <c r="A995" s="386">
        <v>2017</v>
      </c>
      <c r="B995" s="391">
        <v>42994</v>
      </c>
      <c r="C995" s="386">
        <v>49</v>
      </c>
      <c r="D995" s="386">
        <v>48</v>
      </c>
      <c r="E995" s="386">
        <v>52.000000000000007</v>
      </c>
      <c r="F995" s="386" t="s">
        <v>78</v>
      </c>
      <c r="G995" s="386">
        <v>54</v>
      </c>
      <c r="H995" s="386">
        <v>41</v>
      </c>
      <c r="I995" s="386">
        <v>40</v>
      </c>
      <c r="J995" s="386">
        <v>53.000000000000007</v>
      </c>
      <c r="K995" s="386">
        <v>42</v>
      </c>
      <c r="L995" s="386">
        <v>53.000000000000007</v>
      </c>
      <c r="M995" s="386">
        <v>47</v>
      </c>
      <c r="N995" s="386">
        <v>44.000000000000007</v>
      </c>
      <c r="O995" s="386">
        <v>44.000000000000007</v>
      </c>
      <c r="P995" s="386">
        <v>55</v>
      </c>
      <c r="Q995" s="386">
        <v>50</v>
      </c>
      <c r="R995" s="386">
        <v>52.000000000000007</v>
      </c>
      <c r="S995" s="386">
        <v>58</v>
      </c>
      <c r="T995" s="386">
        <v>54</v>
      </c>
      <c r="U995" s="386">
        <v>57</v>
      </c>
      <c r="V995" s="386">
        <v>50</v>
      </c>
      <c r="W995" s="386" t="s">
        <v>78</v>
      </c>
      <c r="X995" s="386">
        <v>55</v>
      </c>
      <c r="Y995" s="386">
        <v>51.000000000000007</v>
      </c>
    </row>
    <row r="996" spans="1:25" ht="12.75" customHeight="1" x14ac:dyDescent="0.2">
      <c r="A996" s="386">
        <v>2017</v>
      </c>
      <c r="B996" s="391">
        <v>42995</v>
      </c>
      <c r="C996" s="386">
        <v>40</v>
      </c>
      <c r="D996" s="386">
        <v>51.000000000000007</v>
      </c>
      <c r="E996" s="386">
        <v>54</v>
      </c>
      <c r="F996" s="386" t="s">
        <v>78</v>
      </c>
      <c r="G996" s="386">
        <v>57</v>
      </c>
      <c r="H996" s="386">
        <v>37.000000000000007</v>
      </c>
      <c r="I996" s="386">
        <v>34</v>
      </c>
      <c r="J996" s="386">
        <v>52.000000000000007</v>
      </c>
      <c r="K996" s="386">
        <v>33</v>
      </c>
      <c r="L996" s="386">
        <v>53.000000000000007</v>
      </c>
      <c r="M996" s="386">
        <v>39</v>
      </c>
      <c r="N996" s="386">
        <v>37.000000000000007</v>
      </c>
      <c r="O996" s="386">
        <v>42</v>
      </c>
      <c r="P996" s="386">
        <v>48</v>
      </c>
      <c r="Q996" s="386">
        <v>48</v>
      </c>
      <c r="R996" s="386">
        <v>45.000000000000007</v>
      </c>
      <c r="S996" s="386">
        <v>55</v>
      </c>
      <c r="T996" s="386">
        <v>55</v>
      </c>
      <c r="U996" s="386">
        <v>58</v>
      </c>
      <c r="V996" s="386">
        <v>52.000000000000007</v>
      </c>
      <c r="W996" s="386" t="s">
        <v>78</v>
      </c>
      <c r="X996" s="386">
        <v>52.000000000000007</v>
      </c>
      <c r="Y996" s="386">
        <v>51.000000000000007</v>
      </c>
    </row>
    <row r="997" spans="1:25" ht="12.75" customHeight="1" x14ac:dyDescent="0.2">
      <c r="A997" s="386">
        <v>2017</v>
      </c>
      <c r="B997" s="391">
        <v>42996</v>
      </c>
      <c r="C997" s="386">
        <v>22.000000000000004</v>
      </c>
      <c r="D997" s="386">
        <v>25</v>
      </c>
      <c r="E997" s="386">
        <v>25</v>
      </c>
      <c r="F997" s="386" t="s">
        <v>78</v>
      </c>
      <c r="G997" s="386">
        <v>21</v>
      </c>
      <c r="H997" s="386">
        <v>24</v>
      </c>
      <c r="I997" s="386">
        <v>23</v>
      </c>
      <c r="J997" s="386">
        <v>25</v>
      </c>
      <c r="K997" s="386">
        <v>22.000000000000004</v>
      </c>
      <c r="L997" s="386">
        <v>20</v>
      </c>
      <c r="M997" s="386">
        <v>19</v>
      </c>
      <c r="N997" s="386">
        <v>19</v>
      </c>
      <c r="O997" s="386">
        <v>17</v>
      </c>
      <c r="P997" s="386">
        <v>16</v>
      </c>
      <c r="Q997" s="386">
        <v>18.000000000000004</v>
      </c>
      <c r="R997" s="386">
        <v>15.000000000000002</v>
      </c>
      <c r="S997" s="386">
        <v>19</v>
      </c>
      <c r="T997" s="386">
        <v>23</v>
      </c>
      <c r="U997" s="386">
        <v>20</v>
      </c>
      <c r="V997" s="386">
        <v>19</v>
      </c>
      <c r="W997" s="386" t="s">
        <v>78</v>
      </c>
      <c r="X997" s="386">
        <v>21</v>
      </c>
      <c r="Y997" s="386">
        <v>20</v>
      </c>
    </row>
    <row r="998" spans="1:25" ht="12.75" customHeight="1" x14ac:dyDescent="0.2">
      <c r="A998" s="386">
        <v>2017</v>
      </c>
      <c r="B998" s="391">
        <v>42997</v>
      </c>
      <c r="C998" s="386">
        <v>21</v>
      </c>
      <c r="D998" s="386">
        <v>26.000000000000004</v>
      </c>
      <c r="E998" s="386">
        <v>28</v>
      </c>
      <c r="F998" s="386">
        <v>25</v>
      </c>
      <c r="G998" s="386">
        <v>22.000000000000004</v>
      </c>
      <c r="H998" s="386">
        <v>23</v>
      </c>
      <c r="I998" s="386">
        <v>26.000000000000004</v>
      </c>
      <c r="J998" s="386">
        <v>27</v>
      </c>
      <c r="K998" s="386">
        <v>24</v>
      </c>
      <c r="L998" s="386">
        <v>23</v>
      </c>
      <c r="M998" s="386">
        <v>19</v>
      </c>
      <c r="N998" s="386">
        <v>20</v>
      </c>
      <c r="O998" s="386">
        <v>18.000000000000004</v>
      </c>
      <c r="P998" s="386">
        <v>25</v>
      </c>
      <c r="Q998" s="386">
        <v>24</v>
      </c>
      <c r="R998" s="386">
        <v>25</v>
      </c>
      <c r="S998" s="386">
        <v>26.000000000000004</v>
      </c>
      <c r="T998" s="386">
        <v>24</v>
      </c>
      <c r="U998" s="386">
        <v>23</v>
      </c>
      <c r="V998" s="386">
        <v>25</v>
      </c>
      <c r="W998" s="386" t="s">
        <v>78</v>
      </c>
      <c r="X998" s="386">
        <v>24</v>
      </c>
      <c r="Y998" s="386">
        <v>19</v>
      </c>
    </row>
    <row r="999" spans="1:25" ht="12.75" customHeight="1" x14ac:dyDescent="0.2">
      <c r="A999" s="386">
        <v>2017</v>
      </c>
      <c r="B999" s="391">
        <v>42998</v>
      </c>
      <c r="C999" s="386">
        <v>36.000000000000007</v>
      </c>
      <c r="D999" s="386">
        <v>37.000000000000007</v>
      </c>
      <c r="E999" s="386">
        <v>38</v>
      </c>
      <c r="F999" s="386">
        <v>35</v>
      </c>
      <c r="G999" s="386">
        <v>32</v>
      </c>
      <c r="H999" s="386">
        <v>38</v>
      </c>
      <c r="I999" s="386">
        <v>41</v>
      </c>
      <c r="J999" s="386">
        <v>39</v>
      </c>
      <c r="K999" s="386">
        <v>30</v>
      </c>
      <c r="L999" s="386">
        <v>29</v>
      </c>
      <c r="M999" s="386">
        <v>30</v>
      </c>
      <c r="N999" s="386">
        <v>33</v>
      </c>
      <c r="O999" s="386">
        <v>27</v>
      </c>
      <c r="P999" s="386">
        <v>27</v>
      </c>
      <c r="Q999" s="386">
        <v>31</v>
      </c>
      <c r="R999" s="386">
        <v>25</v>
      </c>
      <c r="S999" s="386">
        <v>28</v>
      </c>
      <c r="T999" s="386">
        <v>38</v>
      </c>
      <c r="U999" s="386">
        <v>35</v>
      </c>
      <c r="V999" s="386">
        <v>32</v>
      </c>
      <c r="W999" s="386" t="s">
        <v>78</v>
      </c>
      <c r="X999" s="386">
        <v>28</v>
      </c>
      <c r="Y999" s="386">
        <v>24</v>
      </c>
    </row>
    <row r="1000" spans="1:25" ht="12.75" customHeight="1" x14ac:dyDescent="0.2">
      <c r="A1000" s="386">
        <v>2017</v>
      </c>
      <c r="B1000" s="391">
        <v>42999</v>
      </c>
      <c r="C1000" s="386">
        <v>43</v>
      </c>
      <c r="D1000" s="386">
        <v>38</v>
      </c>
      <c r="E1000" s="386" t="s">
        <v>78</v>
      </c>
      <c r="F1000" s="386">
        <v>40</v>
      </c>
      <c r="G1000" s="386">
        <v>35</v>
      </c>
      <c r="H1000" s="386">
        <v>40</v>
      </c>
      <c r="I1000" s="386">
        <v>44.000000000000007</v>
      </c>
      <c r="J1000" s="386">
        <v>36.000000000000007</v>
      </c>
      <c r="K1000" s="386">
        <v>37.000000000000007</v>
      </c>
      <c r="L1000" s="386">
        <v>35</v>
      </c>
      <c r="M1000" s="386">
        <v>32</v>
      </c>
      <c r="N1000" s="386">
        <v>35</v>
      </c>
      <c r="O1000" s="386">
        <v>34</v>
      </c>
      <c r="P1000" s="386">
        <v>32</v>
      </c>
      <c r="Q1000" s="386">
        <v>39</v>
      </c>
      <c r="R1000" s="386">
        <v>29</v>
      </c>
      <c r="S1000" s="386">
        <v>35</v>
      </c>
      <c r="T1000" s="386">
        <v>39</v>
      </c>
      <c r="U1000" s="386">
        <v>41</v>
      </c>
      <c r="V1000" s="386">
        <v>37.000000000000007</v>
      </c>
      <c r="W1000" s="386" t="s">
        <v>78</v>
      </c>
      <c r="X1000" s="386">
        <v>33</v>
      </c>
      <c r="Y1000" s="386">
        <v>31</v>
      </c>
    </row>
    <row r="1001" spans="1:25" ht="12.75" customHeight="1" x14ac:dyDescent="0.2">
      <c r="A1001" s="386">
        <v>2017</v>
      </c>
      <c r="B1001" s="391">
        <v>43000</v>
      </c>
      <c r="C1001" s="386">
        <v>38</v>
      </c>
      <c r="D1001" s="386">
        <v>32</v>
      </c>
      <c r="E1001" s="386">
        <v>34</v>
      </c>
      <c r="F1001" s="386">
        <v>40</v>
      </c>
      <c r="G1001" s="386">
        <v>33</v>
      </c>
      <c r="H1001" s="386">
        <v>40</v>
      </c>
      <c r="I1001" s="386">
        <v>42</v>
      </c>
      <c r="J1001" s="386">
        <v>39</v>
      </c>
      <c r="K1001" s="386">
        <v>41</v>
      </c>
      <c r="L1001" s="386">
        <v>40</v>
      </c>
      <c r="M1001" s="386">
        <v>38</v>
      </c>
      <c r="N1001" s="386">
        <v>31</v>
      </c>
      <c r="O1001" s="386">
        <v>35</v>
      </c>
      <c r="P1001" s="386">
        <v>37.000000000000007</v>
      </c>
      <c r="Q1001" s="386">
        <v>44.000000000000007</v>
      </c>
      <c r="R1001" s="386">
        <v>36.000000000000007</v>
      </c>
      <c r="S1001" s="386">
        <v>39</v>
      </c>
      <c r="T1001" s="386">
        <v>45.000000000000007</v>
      </c>
      <c r="U1001" s="386">
        <v>44.000000000000007</v>
      </c>
      <c r="V1001" s="386">
        <v>45.000000000000007</v>
      </c>
      <c r="W1001" s="386" t="s">
        <v>78</v>
      </c>
      <c r="X1001" s="386">
        <v>39</v>
      </c>
      <c r="Y1001" s="386" t="s">
        <v>78</v>
      </c>
    </row>
    <row r="1002" spans="1:25" ht="12.75" customHeight="1" x14ac:dyDescent="0.2">
      <c r="A1002" s="386">
        <v>2017</v>
      </c>
      <c r="B1002" s="391">
        <v>43001</v>
      </c>
      <c r="C1002" s="386">
        <v>42</v>
      </c>
      <c r="D1002" s="386">
        <v>43</v>
      </c>
      <c r="E1002" s="386">
        <v>45.000000000000007</v>
      </c>
      <c r="F1002" s="386">
        <v>42</v>
      </c>
      <c r="G1002" s="386">
        <v>40</v>
      </c>
      <c r="H1002" s="386">
        <v>41</v>
      </c>
      <c r="I1002" s="386">
        <v>49</v>
      </c>
      <c r="J1002" s="386">
        <v>46</v>
      </c>
      <c r="K1002" s="386">
        <v>50</v>
      </c>
      <c r="L1002" s="386">
        <v>43</v>
      </c>
      <c r="M1002" s="386">
        <v>39</v>
      </c>
      <c r="N1002" s="386">
        <v>38</v>
      </c>
      <c r="O1002" s="386">
        <v>43</v>
      </c>
      <c r="P1002" s="386">
        <v>35</v>
      </c>
      <c r="Q1002" s="386">
        <v>42</v>
      </c>
      <c r="R1002" s="386">
        <v>35</v>
      </c>
      <c r="S1002" s="386">
        <v>40</v>
      </c>
      <c r="T1002" s="386">
        <v>48</v>
      </c>
      <c r="U1002" s="386">
        <v>47</v>
      </c>
      <c r="V1002" s="386">
        <v>51.000000000000007</v>
      </c>
      <c r="W1002" s="386" t="s">
        <v>78</v>
      </c>
      <c r="X1002" s="386">
        <v>41</v>
      </c>
      <c r="Y1002" s="386" t="s">
        <v>78</v>
      </c>
    </row>
    <row r="1003" spans="1:25" ht="12.75" customHeight="1" x14ac:dyDescent="0.2">
      <c r="A1003" s="386">
        <v>2017</v>
      </c>
      <c r="B1003" s="391">
        <v>43002</v>
      </c>
      <c r="C1003" s="386">
        <v>54</v>
      </c>
      <c r="D1003" s="386">
        <v>63</v>
      </c>
      <c r="E1003" s="386">
        <v>54</v>
      </c>
      <c r="F1003" s="386">
        <v>59.000000000000007</v>
      </c>
      <c r="G1003" s="386">
        <v>62</v>
      </c>
      <c r="H1003" s="386">
        <v>49</v>
      </c>
      <c r="I1003" s="386">
        <v>55</v>
      </c>
      <c r="J1003" s="386">
        <v>50</v>
      </c>
      <c r="K1003" s="386">
        <v>56</v>
      </c>
      <c r="L1003" s="386">
        <v>57</v>
      </c>
      <c r="M1003" s="386">
        <v>52.000000000000007</v>
      </c>
      <c r="N1003" s="386">
        <v>54</v>
      </c>
      <c r="O1003" s="386">
        <v>55</v>
      </c>
      <c r="P1003" s="386">
        <v>55</v>
      </c>
      <c r="Q1003" s="386">
        <v>58</v>
      </c>
      <c r="R1003" s="386">
        <v>45.000000000000007</v>
      </c>
      <c r="S1003" s="386">
        <v>66</v>
      </c>
      <c r="T1003" s="386">
        <v>53.000000000000007</v>
      </c>
      <c r="U1003" s="386">
        <v>61.000000000000007</v>
      </c>
      <c r="V1003" s="386">
        <v>48</v>
      </c>
      <c r="W1003" s="386" t="s">
        <v>78</v>
      </c>
      <c r="X1003" s="386">
        <v>54</v>
      </c>
      <c r="Y1003" s="386" t="s">
        <v>78</v>
      </c>
    </row>
    <row r="1004" spans="1:25" ht="12.75" customHeight="1" x14ac:dyDescent="0.2">
      <c r="A1004" s="386">
        <v>2017</v>
      </c>
      <c r="B1004" s="391">
        <v>43003</v>
      </c>
      <c r="C1004" s="386">
        <v>42</v>
      </c>
      <c r="D1004" s="386">
        <v>64</v>
      </c>
      <c r="E1004" s="386">
        <v>80</v>
      </c>
      <c r="F1004" s="386">
        <v>68</v>
      </c>
      <c r="G1004" s="386">
        <v>70</v>
      </c>
      <c r="H1004" s="386">
        <v>45.000000000000007</v>
      </c>
      <c r="I1004" s="386">
        <v>30</v>
      </c>
      <c r="J1004" s="386">
        <v>75</v>
      </c>
      <c r="K1004" s="386">
        <v>28</v>
      </c>
      <c r="L1004" s="386">
        <v>66</v>
      </c>
      <c r="M1004" s="386">
        <v>42</v>
      </c>
      <c r="N1004" s="386">
        <v>41</v>
      </c>
      <c r="O1004" s="386">
        <v>61.000000000000007</v>
      </c>
      <c r="P1004" s="386">
        <v>65</v>
      </c>
      <c r="Q1004" s="386">
        <v>53.000000000000007</v>
      </c>
      <c r="R1004" s="386" t="s">
        <v>78</v>
      </c>
      <c r="S1004" s="386">
        <v>73.000000000000014</v>
      </c>
      <c r="T1004" s="386">
        <v>79</v>
      </c>
      <c r="U1004" s="386">
        <v>66</v>
      </c>
      <c r="V1004" s="386">
        <v>73.000000000000014</v>
      </c>
      <c r="W1004" s="386" t="s">
        <v>78</v>
      </c>
      <c r="X1004" s="386">
        <v>71.000000000000014</v>
      </c>
      <c r="Y1004" s="386">
        <v>68</v>
      </c>
    </row>
    <row r="1005" spans="1:25" ht="12.75" customHeight="1" x14ac:dyDescent="0.2">
      <c r="A1005" s="386">
        <v>2017</v>
      </c>
      <c r="B1005" s="391">
        <v>43004</v>
      </c>
      <c r="C1005" s="386">
        <v>22.000000000000004</v>
      </c>
      <c r="D1005" s="386">
        <v>34</v>
      </c>
      <c r="E1005" s="386">
        <v>34</v>
      </c>
      <c r="F1005" s="386">
        <v>28</v>
      </c>
      <c r="G1005" s="386">
        <v>31</v>
      </c>
      <c r="H1005" s="386">
        <v>21</v>
      </c>
      <c r="I1005" s="386">
        <v>21</v>
      </c>
      <c r="J1005" s="386">
        <v>35</v>
      </c>
      <c r="K1005" s="386">
        <v>22.000000000000004</v>
      </c>
      <c r="L1005" s="386">
        <v>30</v>
      </c>
      <c r="M1005" s="386">
        <v>21</v>
      </c>
      <c r="N1005" s="386">
        <v>18.000000000000004</v>
      </c>
      <c r="O1005" s="386">
        <v>30</v>
      </c>
      <c r="P1005" s="386">
        <v>28</v>
      </c>
      <c r="Q1005" s="386">
        <v>25</v>
      </c>
      <c r="R1005" s="386">
        <v>33</v>
      </c>
      <c r="S1005" s="386">
        <v>31</v>
      </c>
      <c r="T1005" s="386">
        <v>35</v>
      </c>
      <c r="U1005" s="386">
        <v>32</v>
      </c>
      <c r="V1005" s="386">
        <v>36.000000000000007</v>
      </c>
      <c r="W1005" s="386" t="s">
        <v>78</v>
      </c>
      <c r="X1005" s="386">
        <v>32</v>
      </c>
      <c r="Y1005" s="386">
        <v>28</v>
      </c>
    </row>
    <row r="1006" spans="1:25" ht="12.75" customHeight="1" x14ac:dyDescent="0.2">
      <c r="A1006" s="386">
        <v>2017</v>
      </c>
      <c r="B1006" s="391">
        <v>43005</v>
      </c>
      <c r="C1006" s="386">
        <v>24</v>
      </c>
      <c r="D1006" s="386">
        <v>35</v>
      </c>
      <c r="E1006" s="386">
        <v>38</v>
      </c>
      <c r="F1006" s="386">
        <v>28</v>
      </c>
      <c r="G1006" s="386">
        <v>30</v>
      </c>
      <c r="H1006" s="386" t="s">
        <v>78</v>
      </c>
      <c r="I1006" s="386">
        <v>18.000000000000004</v>
      </c>
      <c r="J1006" s="386">
        <v>34</v>
      </c>
      <c r="K1006" s="386">
        <v>14</v>
      </c>
      <c r="L1006" s="386">
        <v>24</v>
      </c>
      <c r="M1006" s="386">
        <v>18.000000000000004</v>
      </c>
      <c r="N1006" s="386">
        <v>16</v>
      </c>
      <c r="O1006" s="386">
        <v>24</v>
      </c>
      <c r="P1006" s="386">
        <v>21</v>
      </c>
      <c r="Q1006" s="386">
        <v>16</v>
      </c>
      <c r="R1006" s="386">
        <v>30</v>
      </c>
      <c r="S1006" s="386">
        <v>24</v>
      </c>
      <c r="T1006" s="386">
        <v>31</v>
      </c>
      <c r="U1006" s="386">
        <v>26.000000000000004</v>
      </c>
      <c r="V1006" s="386">
        <v>31</v>
      </c>
      <c r="W1006" s="386" t="s">
        <v>78</v>
      </c>
      <c r="X1006" s="386">
        <v>26.000000000000004</v>
      </c>
      <c r="Y1006" s="386">
        <v>22.000000000000004</v>
      </c>
    </row>
    <row r="1007" spans="1:25" ht="12.75" customHeight="1" x14ac:dyDescent="0.2">
      <c r="A1007" s="386">
        <v>2017</v>
      </c>
      <c r="B1007" s="391">
        <v>43006</v>
      </c>
      <c r="C1007" s="386">
        <v>43</v>
      </c>
      <c r="D1007" s="386">
        <v>43</v>
      </c>
      <c r="E1007" s="386">
        <v>44.000000000000007</v>
      </c>
      <c r="F1007" s="386">
        <v>41</v>
      </c>
      <c r="G1007" s="386">
        <v>37.000000000000007</v>
      </c>
      <c r="H1007" s="386" t="s">
        <v>78</v>
      </c>
      <c r="I1007" s="386">
        <v>45.000000000000007</v>
      </c>
      <c r="J1007" s="386">
        <v>42</v>
      </c>
      <c r="K1007" s="386">
        <v>46</v>
      </c>
      <c r="L1007" s="386">
        <v>39</v>
      </c>
      <c r="M1007" s="386">
        <v>40</v>
      </c>
      <c r="N1007" s="386">
        <v>38</v>
      </c>
      <c r="O1007" s="386">
        <v>39</v>
      </c>
      <c r="P1007" s="386">
        <v>37.000000000000007</v>
      </c>
      <c r="Q1007" s="386">
        <v>38</v>
      </c>
      <c r="R1007" s="386">
        <v>38</v>
      </c>
      <c r="S1007" s="386">
        <v>41</v>
      </c>
      <c r="T1007" s="386">
        <v>43</v>
      </c>
      <c r="U1007" s="386">
        <v>40</v>
      </c>
      <c r="V1007" s="386">
        <v>41</v>
      </c>
      <c r="W1007" s="386" t="s">
        <v>78</v>
      </c>
      <c r="X1007" s="386">
        <v>39</v>
      </c>
      <c r="Y1007" s="386">
        <v>36.000000000000007</v>
      </c>
    </row>
    <row r="1008" spans="1:25" ht="12.75" customHeight="1" x14ac:dyDescent="0.2">
      <c r="A1008" s="386">
        <v>2017</v>
      </c>
      <c r="B1008" s="391">
        <v>43007</v>
      </c>
      <c r="C1008" s="386">
        <v>41</v>
      </c>
      <c r="D1008" s="386">
        <v>40</v>
      </c>
      <c r="E1008" s="386">
        <v>41</v>
      </c>
      <c r="F1008" s="386">
        <v>40</v>
      </c>
      <c r="G1008" s="386">
        <v>37.000000000000007</v>
      </c>
      <c r="H1008" s="386" t="s">
        <v>78</v>
      </c>
      <c r="I1008" s="386">
        <v>40</v>
      </c>
      <c r="J1008" s="386">
        <v>41</v>
      </c>
      <c r="K1008" s="386">
        <v>42</v>
      </c>
      <c r="L1008" s="386">
        <v>39</v>
      </c>
      <c r="M1008" s="386">
        <v>39</v>
      </c>
      <c r="N1008" s="386">
        <v>37.000000000000007</v>
      </c>
      <c r="O1008" s="386">
        <v>38</v>
      </c>
      <c r="P1008" s="386">
        <v>36.000000000000007</v>
      </c>
      <c r="Q1008" s="386">
        <v>39</v>
      </c>
      <c r="R1008" s="386">
        <v>37.000000000000007</v>
      </c>
      <c r="S1008" s="386">
        <v>42</v>
      </c>
      <c r="T1008" s="386">
        <v>41</v>
      </c>
      <c r="U1008" s="386">
        <v>40</v>
      </c>
      <c r="V1008" s="386">
        <v>40</v>
      </c>
      <c r="W1008" s="386" t="s">
        <v>78</v>
      </c>
      <c r="X1008" s="386">
        <v>38</v>
      </c>
      <c r="Y1008" s="386">
        <v>37.000000000000007</v>
      </c>
    </row>
    <row r="1009" spans="1:25" ht="12.75" customHeight="1" x14ac:dyDescent="0.2">
      <c r="A1009" s="386">
        <v>2017</v>
      </c>
      <c r="B1009" s="391">
        <v>43008</v>
      </c>
      <c r="C1009" s="386">
        <v>29</v>
      </c>
      <c r="D1009" s="386">
        <v>30</v>
      </c>
      <c r="E1009" s="386">
        <v>31</v>
      </c>
      <c r="F1009" s="386">
        <v>29</v>
      </c>
      <c r="G1009" s="386">
        <v>27</v>
      </c>
      <c r="H1009" s="386" t="s">
        <v>78</v>
      </c>
      <c r="I1009" s="386">
        <v>31</v>
      </c>
      <c r="J1009" s="386">
        <v>29</v>
      </c>
      <c r="K1009" s="386">
        <v>28</v>
      </c>
      <c r="L1009" s="386">
        <v>26.000000000000004</v>
      </c>
      <c r="M1009" s="386">
        <v>25</v>
      </c>
      <c r="N1009" s="386">
        <v>24</v>
      </c>
      <c r="O1009" s="386">
        <v>25</v>
      </c>
      <c r="P1009" s="386">
        <v>22.000000000000004</v>
      </c>
      <c r="Q1009" s="386">
        <v>25</v>
      </c>
      <c r="R1009" s="386">
        <v>22.000000000000004</v>
      </c>
      <c r="S1009" s="386">
        <v>25</v>
      </c>
      <c r="T1009" s="386">
        <v>29</v>
      </c>
      <c r="U1009" s="386">
        <v>29</v>
      </c>
      <c r="V1009" s="386">
        <v>28</v>
      </c>
      <c r="W1009" s="386" t="s">
        <v>78</v>
      </c>
      <c r="X1009" s="386">
        <v>25</v>
      </c>
      <c r="Y1009" s="386">
        <v>24</v>
      </c>
    </row>
    <row r="1010" spans="1:25" ht="12.75" customHeight="1" x14ac:dyDescent="0.2">
      <c r="A1010" s="386">
        <v>2017</v>
      </c>
      <c r="B1010" s="391">
        <v>43009</v>
      </c>
      <c r="C1010" s="386">
        <v>35</v>
      </c>
      <c r="D1010" s="386">
        <v>37.000000000000007</v>
      </c>
      <c r="E1010" s="386">
        <v>39</v>
      </c>
      <c r="F1010" s="386">
        <v>38</v>
      </c>
      <c r="G1010" s="386">
        <v>40</v>
      </c>
      <c r="H1010" s="386" t="s">
        <v>78</v>
      </c>
      <c r="I1010" s="386">
        <v>32</v>
      </c>
      <c r="J1010" s="386">
        <v>38</v>
      </c>
      <c r="K1010" s="386">
        <v>37.000000000000007</v>
      </c>
      <c r="L1010" s="386">
        <v>40</v>
      </c>
      <c r="M1010" s="386">
        <v>36.000000000000007</v>
      </c>
      <c r="N1010" s="386">
        <v>32</v>
      </c>
      <c r="O1010" s="386">
        <v>38</v>
      </c>
      <c r="P1010" s="386">
        <v>34</v>
      </c>
      <c r="Q1010" s="386">
        <v>38</v>
      </c>
      <c r="R1010" s="386">
        <v>34</v>
      </c>
      <c r="S1010" s="386">
        <v>39</v>
      </c>
      <c r="T1010" s="386">
        <v>39</v>
      </c>
      <c r="U1010" s="386">
        <v>39</v>
      </c>
      <c r="V1010" s="386">
        <v>39</v>
      </c>
      <c r="W1010" s="386" t="s">
        <v>78</v>
      </c>
      <c r="X1010" s="386">
        <v>39</v>
      </c>
      <c r="Y1010" s="386">
        <v>39</v>
      </c>
    </row>
    <row r="1011" spans="1:25" ht="12.75" customHeight="1" x14ac:dyDescent="0.2">
      <c r="A1011" s="386">
        <v>2017</v>
      </c>
      <c r="B1011" s="391">
        <v>43010</v>
      </c>
      <c r="C1011" s="386">
        <v>48</v>
      </c>
      <c r="D1011" s="386">
        <v>50</v>
      </c>
      <c r="E1011" s="386">
        <v>49</v>
      </c>
      <c r="F1011" s="386">
        <v>46</v>
      </c>
      <c r="G1011" s="386">
        <v>48</v>
      </c>
      <c r="H1011" s="386">
        <v>49</v>
      </c>
      <c r="I1011" s="386">
        <v>46</v>
      </c>
      <c r="J1011" s="386">
        <v>48</v>
      </c>
      <c r="K1011" s="386">
        <v>41</v>
      </c>
      <c r="L1011" s="386">
        <v>41</v>
      </c>
      <c r="M1011" s="386">
        <v>42</v>
      </c>
      <c r="N1011" s="386">
        <v>41</v>
      </c>
      <c r="O1011" s="386">
        <v>39</v>
      </c>
      <c r="P1011" s="386">
        <v>36.000000000000007</v>
      </c>
      <c r="Q1011" s="386">
        <v>35</v>
      </c>
      <c r="R1011" s="386">
        <v>41</v>
      </c>
      <c r="S1011" s="386">
        <v>43</v>
      </c>
      <c r="T1011" s="386">
        <v>51.000000000000007</v>
      </c>
      <c r="U1011" s="386">
        <v>44.000000000000007</v>
      </c>
      <c r="V1011" s="386">
        <v>43</v>
      </c>
      <c r="W1011" s="386" t="s">
        <v>78</v>
      </c>
      <c r="X1011" s="386">
        <v>43</v>
      </c>
      <c r="Y1011" s="386">
        <v>39</v>
      </c>
    </row>
    <row r="1012" spans="1:25" ht="12.75" customHeight="1" x14ac:dyDescent="0.2">
      <c r="A1012" s="386">
        <v>2017</v>
      </c>
      <c r="B1012" s="391">
        <v>43011</v>
      </c>
      <c r="C1012" s="386">
        <v>36.000000000000007</v>
      </c>
      <c r="D1012" s="386" t="s">
        <v>78</v>
      </c>
      <c r="E1012" s="386">
        <v>38</v>
      </c>
      <c r="F1012" s="386">
        <v>36.000000000000007</v>
      </c>
      <c r="G1012" s="386">
        <v>35</v>
      </c>
      <c r="H1012" s="386">
        <v>37.000000000000007</v>
      </c>
      <c r="I1012" s="386">
        <v>33</v>
      </c>
      <c r="J1012" s="386">
        <v>40</v>
      </c>
      <c r="K1012" s="386">
        <v>37.000000000000007</v>
      </c>
      <c r="L1012" s="386">
        <v>33</v>
      </c>
      <c r="M1012" s="386">
        <v>33</v>
      </c>
      <c r="N1012" s="386">
        <v>30</v>
      </c>
      <c r="O1012" s="386">
        <v>34</v>
      </c>
      <c r="P1012" s="386">
        <v>33</v>
      </c>
      <c r="Q1012" s="386">
        <v>32</v>
      </c>
      <c r="R1012" s="386">
        <v>35</v>
      </c>
      <c r="S1012" s="386">
        <v>37.000000000000007</v>
      </c>
      <c r="T1012" s="386">
        <v>42</v>
      </c>
      <c r="U1012" s="386">
        <v>37.000000000000007</v>
      </c>
      <c r="V1012" s="386">
        <v>37.000000000000007</v>
      </c>
      <c r="W1012" s="386" t="s">
        <v>78</v>
      </c>
      <c r="X1012" s="386">
        <v>35</v>
      </c>
      <c r="Y1012" s="386">
        <v>34</v>
      </c>
    </row>
    <row r="1013" spans="1:25" ht="12.75" customHeight="1" x14ac:dyDescent="0.2">
      <c r="A1013" s="386">
        <v>2017</v>
      </c>
      <c r="B1013" s="391">
        <v>43012</v>
      </c>
      <c r="C1013" s="386">
        <v>42</v>
      </c>
      <c r="D1013" s="386" t="s">
        <v>78</v>
      </c>
      <c r="E1013" s="386">
        <v>46</v>
      </c>
      <c r="F1013" s="386">
        <v>40</v>
      </c>
      <c r="G1013" s="386">
        <v>40</v>
      </c>
      <c r="H1013" s="386">
        <v>40</v>
      </c>
      <c r="I1013" s="386">
        <v>39</v>
      </c>
      <c r="J1013" s="386">
        <v>45.000000000000007</v>
      </c>
      <c r="K1013" s="386">
        <v>42</v>
      </c>
      <c r="L1013" s="386">
        <v>40</v>
      </c>
      <c r="M1013" s="386">
        <v>45.000000000000007</v>
      </c>
      <c r="N1013" s="386">
        <v>38</v>
      </c>
      <c r="O1013" s="386">
        <v>42</v>
      </c>
      <c r="P1013" s="386">
        <v>44.000000000000007</v>
      </c>
      <c r="Q1013" s="386">
        <v>45.000000000000007</v>
      </c>
      <c r="R1013" s="386">
        <v>48</v>
      </c>
      <c r="S1013" s="386">
        <v>49</v>
      </c>
      <c r="T1013" s="386" t="s">
        <v>78</v>
      </c>
      <c r="U1013" s="386">
        <v>43</v>
      </c>
      <c r="V1013" s="386">
        <v>47</v>
      </c>
      <c r="W1013" s="386" t="s">
        <v>78</v>
      </c>
      <c r="X1013" s="386">
        <v>43</v>
      </c>
      <c r="Y1013" s="386">
        <v>43</v>
      </c>
    </row>
    <row r="1014" spans="1:25" ht="12.75" customHeight="1" x14ac:dyDescent="0.2">
      <c r="A1014" s="386">
        <v>2017</v>
      </c>
      <c r="B1014" s="391">
        <v>43013</v>
      </c>
      <c r="C1014" s="386">
        <v>51.000000000000007</v>
      </c>
      <c r="D1014" s="386" t="s">
        <v>78</v>
      </c>
      <c r="E1014" s="386">
        <v>56</v>
      </c>
      <c r="F1014" s="386">
        <v>55</v>
      </c>
      <c r="G1014" s="386">
        <v>52.000000000000007</v>
      </c>
      <c r="H1014" s="386">
        <v>45.000000000000007</v>
      </c>
      <c r="I1014" s="386">
        <v>46</v>
      </c>
      <c r="J1014" s="386">
        <v>48</v>
      </c>
      <c r="K1014" s="386">
        <v>47</v>
      </c>
      <c r="L1014" s="386">
        <v>49</v>
      </c>
      <c r="M1014" s="386">
        <v>48</v>
      </c>
      <c r="N1014" s="386">
        <v>48</v>
      </c>
      <c r="O1014" s="386">
        <v>54</v>
      </c>
      <c r="P1014" s="386">
        <v>48</v>
      </c>
      <c r="Q1014" s="386">
        <v>49</v>
      </c>
      <c r="R1014" s="386">
        <v>52.000000000000007</v>
      </c>
      <c r="S1014" s="386">
        <v>58</v>
      </c>
      <c r="T1014" s="386" t="s">
        <v>78</v>
      </c>
      <c r="U1014" s="386">
        <v>51.000000000000007</v>
      </c>
      <c r="V1014" s="386">
        <v>53.000000000000007</v>
      </c>
      <c r="W1014" s="386" t="s">
        <v>78</v>
      </c>
      <c r="X1014" s="386">
        <v>53.000000000000007</v>
      </c>
      <c r="Y1014" s="386">
        <v>49</v>
      </c>
    </row>
    <row r="1015" spans="1:25" ht="12.75" customHeight="1" x14ac:dyDescent="0.2">
      <c r="A1015" s="386">
        <v>2017</v>
      </c>
      <c r="B1015" s="391">
        <v>43014</v>
      </c>
      <c r="C1015" s="386">
        <v>53.000000000000007</v>
      </c>
      <c r="D1015" s="386" t="s">
        <v>78</v>
      </c>
      <c r="E1015" s="386">
        <v>46</v>
      </c>
      <c r="F1015" s="386">
        <v>44.000000000000007</v>
      </c>
      <c r="G1015" s="386">
        <v>47</v>
      </c>
      <c r="H1015" s="386">
        <v>42</v>
      </c>
      <c r="I1015" s="386">
        <v>46</v>
      </c>
      <c r="J1015" s="386">
        <v>49</v>
      </c>
      <c r="K1015" s="386">
        <v>45.000000000000007</v>
      </c>
      <c r="L1015" s="386">
        <v>47</v>
      </c>
      <c r="M1015" s="386">
        <v>46</v>
      </c>
      <c r="N1015" s="386">
        <v>46</v>
      </c>
      <c r="O1015" s="386">
        <v>48</v>
      </c>
      <c r="P1015" s="386">
        <v>44.000000000000007</v>
      </c>
      <c r="Q1015" s="386">
        <v>47</v>
      </c>
      <c r="R1015" s="386" t="s">
        <v>78</v>
      </c>
      <c r="S1015" s="386">
        <v>56</v>
      </c>
      <c r="T1015" s="386" t="s">
        <v>78</v>
      </c>
      <c r="U1015" s="386">
        <v>48</v>
      </c>
      <c r="V1015" s="386">
        <v>49</v>
      </c>
      <c r="W1015" s="386" t="s">
        <v>78</v>
      </c>
      <c r="X1015" s="386">
        <v>50</v>
      </c>
      <c r="Y1015" s="386">
        <v>50</v>
      </c>
    </row>
    <row r="1016" spans="1:25" ht="12.75" customHeight="1" x14ac:dyDescent="0.2">
      <c r="A1016" s="386">
        <v>2017</v>
      </c>
      <c r="B1016" s="391">
        <v>43015</v>
      </c>
      <c r="C1016" s="386">
        <v>31</v>
      </c>
      <c r="D1016" s="386" t="s">
        <v>78</v>
      </c>
      <c r="E1016" s="386">
        <v>34</v>
      </c>
      <c r="F1016" s="386">
        <v>31</v>
      </c>
      <c r="G1016" s="386">
        <v>33</v>
      </c>
      <c r="H1016" s="386">
        <v>30</v>
      </c>
      <c r="I1016" s="386">
        <v>32</v>
      </c>
      <c r="J1016" s="386">
        <v>33</v>
      </c>
      <c r="K1016" s="386">
        <v>38</v>
      </c>
      <c r="L1016" s="386">
        <v>33</v>
      </c>
      <c r="M1016" s="386">
        <v>34</v>
      </c>
      <c r="N1016" s="386">
        <v>31</v>
      </c>
      <c r="O1016" s="386">
        <v>34</v>
      </c>
      <c r="P1016" s="386">
        <v>37.000000000000007</v>
      </c>
      <c r="Q1016" s="386">
        <v>33</v>
      </c>
      <c r="R1016" s="386">
        <v>40</v>
      </c>
      <c r="S1016" s="386">
        <v>41</v>
      </c>
      <c r="T1016" s="386" t="s">
        <v>78</v>
      </c>
      <c r="U1016" s="386">
        <v>33</v>
      </c>
      <c r="V1016" s="386">
        <v>39</v>
      </c>
      <c r="W1016" s="386" t="s">
        <v>78</v>
      </c>
      <c r="X1016" s="386">
        <v>39</v>
      </c>
      <c r="Y1016" s="386">
        <v>37.000000000000007</v>
      </c>
    </row>
    <row r="1017" spans="1:25" ht="12.75" customHeight="1" x14ac:dyDescent="0.2">
      <c r="A1017" s="386">
        <v>2017</v>
      </c>
      <c r="B1017" s="391">
        <v>43016</v>
      </c>
      <c r="C1017" s="386">
        <v>20</v>
      </c>
      <c r="D1017" s="386" t="s">
        <v>78</v>
      </c>
      <c r="E1017" s="386">
        <v>19</v>
      </c>
      <c r="F1017" s="386">
        <v>19</v>
      </c>
      <c r="G1017" s="386">
        <v>19</v>
      </c>
      <c r="H1017" s="386">
        <v>20</v>
      </c>
      <c r="I1017" s="386">
        <v>20</v>
      </c>
      <c r="J1017" s="386">
        <v>19</v>
      </c>
      <c r="K1017" s="386">
        <v>31</v>
      </c>
      <c r="L1017" s="386">
        <v>16</v>
      </c>
      <c r="M1017" s="386">
        <v>19</v>
      </c>
      <c r="N1017" s="386">
        <v>19</v>
      </c>
      <c r="O1017" s="386">
        <v>18.000000000000004</v>
      </c>
      <c r="P1017" s="386">
        <v>15.000000000000002</v>
      </c>
      <c r="Q1017" s="386">
        <v>15.000000000000002</v>
      </c>
      <c r="R1017" s="386">
        <v>18.000000000000004</v>
      </c>
      <c r="S1017" s="386">
        <v>17</v>
      </c>
      <c r="T1017" s="386" t="s">
        <v>78</v>
      </c>
      <c r="U1017" s="386">
        <v>14</v>
      </c>
      <c r="V1017" s="386">
        <v>17</v>
      </c>
      <c r="W1017" s="386" t="s">
        <v>78</v>
      </c>
      <c r="X1017" s="386">
        <v>16</v>
      </c>
      <c r="Y1017" s="386">
        <v>17</v>
      </c>
    </row>
    <row r="1018" spans="1:25" ht="12.75" customHeight="1" x14ac:dyDescent="0.2">
      <c r="A1018" s="386">
        <v>2017</v>
      </c>
      <c r="B1018" s="391">
        <v>43017</v>
      </c>
      <c r="C1018" s="386">
        <v>19</v>
      </c>
      <c r="D1018" s="386" t="s">
        <v>78</v>
      </c>
      <c r="E1018" s="386">
        <v>20</v>
      </c>
      <c r="F1018" s="386">
        <v>16</v>
      </c>
      <c r="G1018" s="386">
        <v>16</v>
      </c>
      <c r="H1018" s="386">
        <v>20</v>
      </c>
      <c r="I1018" s="386">
        <v>19</v>
      </c>
      <c r="J1018" s="386">
        <v>20</v>
      </c>
      <c r="K1018" s="386">
        <v>30</v>
      </c>
      <c r="L1018" s="386">
        <v>15.000000000000002</v>
      </c>
      <c r="M1018" s="386">
        <v>16</v>
      </c>
      <c r="N1018" s="386">
        <v>16</v>
      </c>
      <c r="O1018" s="386">
        <v>15.000000000000002</v>
      </c>
      <c r="P1018" s="386">
        <v>13.000000000000002</v>
      </c>
      <c r="Q1018" s="386">
        <v>18.000000000000004</v>
      </c>
      <c r="R1018" s="386">
        <v>16</v>
      </c>
      <c r="S1018" s="386">
        <v>15.000000000000002</v>
      </c>
      <c r="T1018" s="386" t="s">
        <v>78</v>
      </c>
      <c r="U1018" s="386">
        <v>16</v>
      </c>
      <c r="V1018" s="386">
        <v>15.000000000000002</v>
      </c>
      <c r="W1018" s="386" t="s">
        <v>78</v>
      </c>
      <c r="X1018" s="386">
        <v>14</v>
      </c>
      <c r="Y1018" s="386">
        <v>15.000000000000002</v>
      </c>
    </row>
    <row r="1019" spans="1:25" ht="12.75" customHeight="1" x14ac:dyDescent="0.2">
      <c r="A1019" s="386">
        <v>2017</v>
      </c>
      <c r="B1019" s="391">
        <v>43018</v>
      </c>
      <c r="C1019" s="386">
        <v>38</v>
      </c>
      <c r="D1019" s="386" t="s">
        <v>78</v>
      </c>
      <c r="E1019" s="386">
        <v>35</v>
      </c>
      <c r="F1019" s="386">
        <v>34</v>
      </c>
      <c r="G1019" s="386">
        <v>30</v>
      </c>
      <c r="H1019" s="386">
        <v>35</v>
      </c>
      <c r="I1019" s="386">
        <v>32</v>
      </c>
      <c r="J1019" s="386">
        <v>32</v>
      </c>
      <c r="K1019" s="386">
        <v>42</v>
      </c>
      <c r="L1019" s="386">
        <v>32</v>
      </c>
      <c r="M1019" s="386">
        <v>21</v>
      </c>
      <c r="N1019" s="386">
        <v>35</v>
      </c>
      <c r="O1019" s="386">
        <v>31</v>
      </c>
      <c r="P1019" s="386">
        <v>34</v>
      </c>
      <c r="Q1019" s="386">
        <v>38</v>
      </c>
      <c r="R1019" s="386">
        <v>34</v>
      </c>
      <c r="S1019" s="386">
        <v>34</v>
      </c>
      <c r="T1019" s="386" t="s">
        <v>78</v>
      </c>
      <c r="U1019" s="386">
        <v>34</v>
      </c>
      <c r="V1019" s="386">
        <v>34</v>
      </c>
      <c r="W1019" s="386" t="s">
        <v>78</v>
      </c>
      <c r="X1019" s="386">
        <v>32</v>
      </c>
      <c r="Y1019" s="386">
        <v>30</v>
      </c>
    </row>
    <row r="1020" spans="1:25" ht="12.75" customHeight="1" x14ac:dyDescent="0.2">
      <c r="A1020" s="386">
        <v>2017</v>
      </c>
      <c r="B1020" s="391">
        <v>43019</v>
      </c>
      <c r="C1020" s="386">
        <v>40</v>
      </c>
      <c r="D1020" s="386" t="s">
        <v>78</v>
      </c>
      <c r="E1020" s="386">
        <v>36.000000000000007</v>
      </c>
      <c r="F1020" s="386">
        <v>33</v>
      </c>
      <c r="G1020" s="386">
        <v>36.000000000000007</v>
      </c>
      <c r="H1020" s="386">
        <v>35</v>
      </c>
      <c r="I1020" s="386">
        <v>41</v>
      </c>
      <c r="J1020" s="386">
        <v>36.000000000000007</v>
      </c>
      <c r="K1020" s="386">
        <v>50</v>
      </c>
      <c r="L1020" s="386">
        <v>35</v>
      </c>
      <c r="M1020" s="386">
        <v>39</v>
      </c>
      <c r="N1020" s="386">
        <v>36.000000000000007</v>
      </c>
      <c r="O1020" s="386">
        <v>36.000000000000007</v>
      </c>
      <c r="P1020" s="386">
        <v>25</v>
      </c>
      <c r="Q1020" s="386">
        <v>29</v>
      </c>
      <c r="R1020" s="386">
        <v>27</v>
      </c>
      <c r="S1020" s="386">
        <v>31</v>
      </c>
      <c r="T1020" s="386" t="s">
        <v>78</v>
      </c>
      <c r="U1020" s="386">
        <v>39</v>
      </c>
      <c r="V1020" s="386">
        <v>29</v>
      </c>
      <c r="W1020" s="386" t="s">
        <v>78</v>
      </c>
      <c r="X1020" s="386">
        <v>33</v>
      </c>
      <c r="Y1020" s="386">
        <v>30</v>
      </c>
    </row>
    <row r="1021" spans="1:25" ht="12.75" customHeight="1" x14ac:dyDescent="0.2">
      <c r="A1021" s="386">
        <v>2017</v>
      </c>
      <c r="B1021" s="391">
        <v>43020</v>
      </c>
      <c r="C1021" s="386">
        <v>32</v>
      </c>
      <c r="D1021" s="386" t="s">
        <v>78</v>
      </c>
      <c r="E1021" s="386">
        <v>31</v>
      </c>
      <c r="F1021" s="386">
        <v>27</v>
      </c>
      <c r="G1021" s="386">
        <v>29</v>
      </c>
      <c r="H1021" s="386">
        <v>30</v>
      </c>
      <c r="I1021" s="386" t="s">
        <v>78</v>
      </c>
      <c r="J1021" s="386">
        <v>27</v>
      </c>
      <c r="K1021" s="386">
        <v>41</v>
      </c>
      <c r="L1021" s="386">
        <v>26.000000000000004</v>
      </c>
      <c r="M1021" s="386">
        <v>30</v>
      </c>
      <c r="N1021" s="386">
        <v>27</v>
      </c>
      <c r="O1021" s="386">
        <v>25</v>
      </c>
      <c r="P1021" s="386">
        <v>25</v>
      </c>
      <c r="Q1021" s="386">
        <v>31</v>
      </c>
      <c r="R1021" s="386">
        <v>26.000000000000004</v>
      </c>
      <c r="S1021" s="386">
        <v>31</v>
      </c>
      <c r="T1021" s="386" t="s">
        <v>78</v>
      </c>
      <c r="U1021" s="386">
        <v>20</v>
      </c>
      <c r="V1021" s="386">
        <v>26.000000000000004</v>
      </c>
      <c r="W1021" s="386" t="s">
        <v>78</v>
      </c>
      <c r="X1021" s="386">
        <v>29</v>
      </c>
      <c r="Y1021" s="386">
        <v>28</v>
      </c>
    </row>
    <row r="1022" spans="1:25" ht="12.75" customHeight="1" x14ac:dyDescent="0.2">
      <c r="A1022" s="386">
        <v>2017</v>
      </c>
      <c r="B1022" s="391">
        <v>43021</v>
      </c>
      <c r="C1022" s="386">
        <v>32</v>
      </c>
      <c r="D1022" s="386" t="s">
        <v>78</v>
      </c>
      <c r="E1022" s="386">
        <v>23</v>
      </c>
      <c r="F1022" s="386">
        <v>23</v>
      </c>
      <c r="G1022" s="386">
        <v>22.000000000000004</v>
      </c>
      <c r="H1022" s="386">
        <v>29</v>
      </c>
      <c r="I1022" s="386">
        <v>36.000000000000007</v>
      </c>
      <c r="J1022" s="386">
        <v>22.000000000000004</v>
      </c>
      <c r="K1022" s="386">
        <v>42</v>
      </c>
      <c r="L1022" s="386">
        <v>25</v>
      </c>
      <c r="M1022" s="386">
        <v>28</v>
      </c>
      <c r="N1022" s="386">
        <v>26.000000000000004</v>
      </c>
      <c r="O1022" s="386">
        <v>24</v>
      </c>
      <c r="P1022" s="386">
        <v>27</v>
      </c>
      <c r="Q1022" s="386">
        <v>31</v>
      </c>
      <c r="R1022" s="386">
        <v>29</v>
      </c>
      <c r="S1022" s="386">
        <v>30</v>
      </c>
      <c r="T1022" s="386" t="s">
        <v>78</v>
      </c>
      <c r="U1022" s="386">
        <v>25</v>
      </c>
      <c r="V1022" s="386">
        <v>24</v>
      </c>
      <c r="W1022" s="386" t="s">
        <v>78</v>
      </c>
      <c r="X1022" s="386">
        <v>29</v>
      </c>
      <c r="Y1022" s="386">
        <v>24</v>
      </c>
    </row>
    <row r="1023" spans="1:25" ht="12.75" customHeight="1" x14ac:dyDescent="0.2">
      <c r="A1023" s="386">
        <v>2017</v>
      </c>
      <c r="B1023" s="391">
        <v>43022</v>
      </c>
      <c r="C1023" s="386">
        <v>21</v>
      </c>
      <c r="D1023" s="386" t="s">
        <v>78</v>
      </c>
      <c r="E1023" s="386">
        <v>23</v>
      </c>
      <c r="F1023" s="386">
        <v>22.000000000000004</v>
      </c>
      <c r="G1023" s="386">
        <v>22.000000000000004</v>
      </c>
      <c r="H1023" s="386">
        <v>20</v>
      </c>
      <c r="I1023" s="386">
        <v>24</v>
      </c>
      <c r="J1023" s="386">
        <v>24</v>
      </c>
      <c r="K1023" s="386">
        <v>37.000000000000007</v>
      </c>
      <c r="L1023" s="386">
        <v>21</v>
      </c>
      <c r="M1023" s="386">
        <v>21</v>
      </c>
      <c r="N1023" s="386">
        <v>18.000000000000004</v>
      </c>
      <c r="O1023" s="386">
        <v>16</v>
      </c>
      <c r="P1023" s="386">
        <v>22.000000000000004</v>
      </c>
      <c r="Q1023" s="386">
        <v>23</v>
      </c>
      <c r="R1023" s="386">
        <v>24</v>
      </c>
      <c r="S1023" s="386">
        <v>25</v>
      </c>
      <c r="T1023" s="386" t="s">
        <v>78</v>
      </c>
      <c r="U1023" s="386">
        <v>22.000000000000004</v>
      </c>
      <c r="V1023" s="386">
        <v>22.000000000000004</v>
      </c>
      <c r="W1023" s="386" t="s">
        <v>78</v>
      </c>
      <c r="X1023" s="386">
        <v>24</v>
      </c>
      <c r="Y1023" s="386">
        <v>22.000000000000004</v>
      </c>
    </row>
    <row r="1024" spans="1:25" ht="12.75" customHeight="1" x14ac:dyDescent="0.2">
      <c r="A1024" s="386">
        <v>2017</v>
      </c>
      <c r="B1024" s="391">
        <v>43023</v>
      </c>
      <c r="C1024" s="386">
        <v>27</v>
      </c>
      <c r="D1024" s="386" t="s">
        <v>78</v>
      </c>
      <c r="E1024" s="386">
        <v>27</v>
      </c>
      <c r="F1024" s="386">
        <v>27</v>
      </c>
      <c r="G1024" s="386">
        <v>27</v>
      </c>
      <c r="H1024" s="386">
        <v>26.000000000000004</v>
      </c>
      <c r="I1024" s="386">
        <v>27</v>
      </c>
      <c r="J1024" s="386">
        <v>29</v>
      </c>
      <c r="K1024" s="386">
        <v>36.000000000000007</v>
      </c>
      <c r="L1024" s="386">
        <v>25</v>
      </c>
      <c r="M1024" s="386">
        <v>28</v>
      </c>
      <c r="N1024" s="386">
        <v>27</v>
      </c>
      <c r="O1024" s="386">
        <v>25</v>
      </c>
      <c r="P1024" s="386">
        <v>26.000000000000004</v>
      </c>
      <c r="Q1024" s="386">
        <v>28</v>
      </c>
      <c r="R1024" s="386">
        <v>27</v>
      </c>
      <c r="S1024" s="386">
        <v>29</v>
      </c>
      <c r="T1024" s="386" t="s">
        <v>78</v>
      </c>
      <c r="U1024" s="386">
        <v>26.000000000000004</v>
      </c>
      <c r="V1024" s="386">
        <v>26.000000000000004</v>
      </c>
      <c r="W1024" s="386" t="s">
        <v>78</v>
      </c>
      <c r="X1024" s="386">
        <v>26.000000000000004</v>
      </c>
      <c r="Y1024" s="386">
        <v>25</v>
      </c>
    </row>
    <row r="1025" spans="1:25" ht="12.75" customHeight="1" x14ac:dyDescent="0.2">
      <c r="A1025" s="386">
        <v>2017</v>
      </c>
      <c r="B1025" s="391">
        <v>43024</v>
      </c>
      <c r="C1025" s="386">
        <v>27</v>
      </c>
      <c r="D1025" s="386" t="s">
        <v>78</v>
      </c>
      <c r="E1025" s="386">
        <v>32</v>
      </c>
      <c r="F1025" s="386">
        <v>29</v>
      </c>
      <c r="G1025" s="386">
        <v>25</v>
      </c>
      <c r="H1025" s="386">
        <v>27</v>
      </c>
      <c r="I1025" s="386">
        <v>31</v>
      </c>
      <c r="J1025" s="386">
        <v>31</v>
      </c>
      <c r="K1025" s="386">
        <v>29</v>
      </c>
      <c r="L1025" s="386">
        <v>27</v>
      </c>
      <c r="M1025" s="386">
        <v>24</v>
      </c>
      <c r="N1025" s="386">
        <v>20</v>
      </c>
      <c r="O1025" s="386">
        <v>25</v>
      </c>
      <c r="P1025" s="386">
        <v>25</v>
      </c>
      <c r="Q1025" s="386">
        <v>26.000000000000004</v>
      </c>
      <c r="R1025" s="386">
        <v>28</v>
      </c>
      <c r="S1025" s="386">
        <v>27</v>
      </c>
      <c r="T1025" s="386" t="s">
        <v>78</v>
      </c>
      <c r="U1025" s="386">
        <v>29</v>
      </c>
      <c r="V1025" s="386">
        <v>30</v>
      </c>
      <c r="W1025" s="386" t="s">
        <v>78</v>
      </c>
      <c r="X1025" s="386">
        <v>28</v>
      </c>
      <c r="Y1025" s="386" t="s">
        <v>78</v>
      </c>
    </row>
    <row r="1026" spans="1:25" ht="12.75" customHeight="1" x14ac:dyDescent="0.2">
      <c r="A1026" s="386">
        <v>2017</v>
      </c>
      <c r="B1026" s="391">
        <v>43025</v>
      </c>
      <c r="C1026" s="386">
        <v>32</v>
      </c>
      <c r="D1026" s="386" t="s">
        <v>78</v>
      </c>
      <c r="E1026" s="386">
        <v>34</v>
      </c>
      <c r="F1026" s="386">
        <v>31</v>
      </c>
      <c r="G1026" s="386">
        <v>29</v>
      </c>
      <c r="H1026" s="386">
        <v>32</v>
      </c>
      <c r="I1026" s="386">
        <v>31</v>
      </c>
      <c r="J1026" s="386">
        <v>32</v>
      </c>
      <c r="K1026" s="386">
        <v>33</v>
      </c>
      <c r="L1026" s="386">
        <v>21</v>
      </c>
      <c r="M1026" s="386">
        <v>26.000000000000004</v>
      </c>
      <c r="N1026" s="386">
        <v>26.000000000000004</v>
      </c>
      <c r="O1026" s="386">
        <v>24</v>
      </c>
      <c r="P1026" s="386">
        <v>27</v>
      </c>
      <c r="Q1026" s="386">
        <v>27</v>
      </c>
      <c r="R1026" s="386">
        <v>28</v>
      </c>
      <c r="S1026" s="386">
        <v>30</v>
      </c>
      <c r="T1026" s="386" t="s">
        <v>78</v>
      </c>
      <c r="U1026" s="386">
        <v>28</v>
      </c>
      <c r="V1026" s="386">
        <v>29</v>
      </c>
      <c r="W1026" s="386" t="s">
        <v>78</v>
      </c>
      <c r="X1026" s="386">
        <v>28</v>
      </c>
      <c r="Y1026" s="386" t="s">
        <v>78</v>
      </c>
    </row>
    <row r="1027" spans="1:25" ht="12.75" customHeight="1" x14ac:dyDescent="0.2">
      <c r="A1027" s="386">
        <v>2017</v>
      </c>
      <c r="B1027" s="391">
        <v>43026</v>
      </c>
      <c r="C1027" s="386">
        <v>41</v>
      </c>
      <c r="D1027" s="386" t="s">
        <v>78</v>
      </c>
      <c r="E1027" s="386">
        <v>45.000000000000007</v>
      </c>
      <c r="F1027" s="386">
        <v>37.000000000000007</v>
      </c>
      <c r="G1027" s="386">
        <v>37.000000000000007</v>
      </c>
      <c r="H1027" s="386">
        <v>39</v>
      </c>
      <c r="I1027" s="386">
        <v>42</v>
      </c>
      <c r="J1027" s="386">
        <v>44.000000000000007</v>
      </c>
      <c r="K1027" s="386">
        <v>51.000000000000007</v>
      </c>
      <c r="L1027" s="386">
        <v>35</v>
      </c>
      <c r="M1027" s="386">
        <v>40</v>
      </c>
      <c r="N1027" s="386">
        <v>37.000000000000007</v>
      </c>
      <c r="O1027" s="386">
        <v>35</v>
      </c>
      <c r="P1027" s="386">
        <v>37.000000000000007</v>
      </c>
      <c r="Q1027" s="386">
        <v>36.000000000000007</v>
      </c>
      <c r="R1027" s="386">
        <v>42</v>
      </c>
      <c r="S1027" s="386">
        <v>40</v>
      </c>
      <c r="T1027" s="386">
        <v>43</v>
      </c>
      <c r="U1027" s="386">
        <v>38</v>
      </c>
      <c r="V1027" s="386">
        <v>40</v>
      </c>
      <c r="W1027" s="386" t="s">
        <v>78</v>
      </c>
      <c r="X1027" s="386">
        <v>38</v>
      </c>
      <c r="Y1027" s="386">
        <v>36.000000000000007</v>
      </c>
    </row>
    <row r="1028" spans="1:25" ht="12.75" customHeight="1" x14ac:dyDescent="0.2">
      <c r="A1028" s="386">
        <v>2017</v>
      </c>
      <c r="B1028" s="391">
        <v>43027</v>
      </c>
      <c r="C1028" s="386">
        <v>43</v>
      </c>
      <c r="D1028" s="386" t="s">
        <v>78</v>
      </c>
      <c r="E1028" s="386">
        <v>46</v>
      </c>
      <c r="F1028" s="386">
        <v>43</v>
      </c>
      <c r="G1028" s="386">
        <v>41</v>
      </c>
      <c r="H1028" s="386">
        <v>40</v>
      </c>
      <c r="I1028" s="386">
        <v>43</v>
      </c>
      <c r="J1028" s="386">
        <v>43</v>
      </c>
      <c r="K1028" s="386">
        <v>54</v>
      </c>
      <c r="L1028" s="386">
        <v>36.000000000000007</v>
      </c>
      <c r="M1028" s="386">
        <v>43</v>
      </c>
      <c r="N1028" s="386">
        <v>42</v>
      </c>
      <c r="O1028" s="386">
        <v>41</v>
      </c>
      <c r="P1028" s="386">
        <v>36.000000000000007</v>
      </c>
      <c r="Q1028" s="386">
        <v>42</v>
      </c>
      <c r="R1028" s="386">
        <v>42</v>
      </c>
      <c r="S1028" s="386">
        <v>44.000000000000007</v>
      </c>
      <c r="T1028" s="386">
        <v>43</v>
      </c>
      <c r="U1028" s="386">
        <v>42</v>
      </c>
      <c r="V1028" s="386">
        <v>43</v>
      </c>
      <c r="W1028" s="386" t="s">
        <v>78</v>
      </c>
      <c r="X1028" s="386">
        <v>39</v>
      </c>
      <c r="Y1028" s="386">
        <v>39</v>
      </c>
    </row>
    <row r="1029" spans="1:25" ht="12.75" customHeight="1" x14ac:dyDescent="0.2">
      <c r="A1029" s="386">
        <v>2017</v>
      </c>
      <c r="B1029" s="391">
        <v>43028</v>
      </c>
      <c r="C1029" s="386">
        <v>50</v>
      </c>
      <c r="D1029" s="386" t="s">
        <v>78</v>
      </c>
      <c r="E1029" s="386">
        <v>52.000000000000007</v>
      </c>
      <c r="F1029" s="386">
        <v>49</v>
      </c>
      <c r="G1029" s="386">
        <v>43</v>
      </c>
      <c r="H1029" s="386">
        <v>54</v>
      </c>
      <c r="I1029" s="386">
        <v>50</v>
      </c>
      <c r="J1029" s="386">
        <v>48</v>
      </c>
      <c r="K1029" s="386">
        <v>57</v>
      </c>
      <c r="L1029" s="386">
        <v>45.000000000000007</v>
      </c>
      <c r="M1029" s="386">
        <v>45.000000000000007</v>
      </c>
      <c r="N1029" s="386">
        <v>42</v>
      </c>
      <c r="O1029" s="386">
        <v>45.000000000000007</v>
      </c>
      <c r="P1029" s="386">
        <v>43</v>
      </c>
      <c r="Q1029" s="386">
        <v>45.000000000000007</v>
      </c>
      <c r="R1029" s="386">
        <v>44.000000000000007</v>
      </c>
      <c r="S1029" s="386">
        <v>48</v>
      </c>
      <c r="T1029" s="386">
        <v>49</v>
      </c>
      <c r="U1029" s="386">
        <v>47</v>
      </c>
      <c r="V1029" s="386">
        <v>48</v>
      </c>
      <c r="W1029" s="386" t="s">
        <v>78</v>
      </c>
      <c r="X1029" s="386">
        <v>45.000000000000007</v>
      </c>
      <c r="Y1029" s="386">
        <v>41</v>
      </c>
    </row>
    <row r="1030" spans="1:25" ht="12.75" customHeight="1" x14ac:dyDescent="0.2">
      <c r="A1030" s="386">
        <v>2017</v>
      </c>
      <c r="B1030" s="391">
        <v>43029</v>
      </c>
      <c r="C1030" s="386">
        <v>43</v>
      </c>
      <c r="D1030" s="386" t="s">
        <v>78</v>
      </c>
      <c r="E1030" s="386">
        <v>44.000000000000007</v>
      </c>
      <c r="F1030" s="386">
        <v>41</v>
      </c>
      <c r="G1030" s="386">
        <v>41</v>
      </c>
      <c r="H1030" s="386">
        <v>44.000000000000007</v>
      </c>
      <c r="I1030" s="386" t="s">
        <v>78</v>
      </c>
      <c r="J1030" s="386">
        <v>45.000000000000007</v>
      </c>
      <c r="K1030" s="386">
        <v>50</v>
      </c>
      <c r="L1030" s="386">
        <v>34</v>
      </c>
      <c r="M1030" s="386">
        <v>41</v>
      </c>
      <c r="N1030" s="386">
        <v>42</v>
      </c>
      <c r="O1030" s="386">
        <v>38</v>
      </c>
      <c r="P1030" s="386">
        <v>40</v>
      </c>
      <c r="Q1030" s="386">
        <v>39</v>
      </c>
      <c r="R1030" s="386">
        <v>45.000000000000007</v>
      </c>
      <c r="S1030" s="386">
        <v>41</v>
      </c>
      <c r="T1030" s="386">
        <v>48</v>
      </c>
      <c r="U1030" s="386">
        <v>34</v>
      </c>
      <c r="V1030" s="386">
        <v>39</v>
      </c>
      <c r="W1030" s="386" t="s">
        <v>78</v>
      </c>
      <c r="X1030" s="386">
        <v>44.000000000000007</v>
      </c>
      <c r="Y1030" s="386">
        <v>36.000000000000007</v>
      </c>
    </row>
    <row r="1031" spans="1:25" ht="12.75" customHeight="1" x14ac:dyDescent="0.2">
      <c r="A1031" s="386">
        <v>2017</v>
      </c>
      <c r="B1031" s="391">
        <v>43030</v>
      </c>
      <c r="C1031" s="386">
        <v>45.000000000000007</v>
      </c>
      <c r="D1031" s="386" t="s">
        <v>78</v>
      </c>
      <c r="E1031" s="386">
        <v>46</v>
      </c>
      <c r="F1031" s="386">
        <v>44.000000000000007</v>
      </c>
      <c r="G1031" s="386">
        <v>43</v>
      </c>
      <c r="H1031" s="386">
        <v>43</v>
      </c>
      <c r="I1031" s="386" t="s">
        <v>78</v>
      </c>
      <c r="J1031" s="386">
        <v>48</v>
      </c>
      <c r="K1031" s="386">
        <v>55</v>
      </c>
      <c r="L1031" s="386">
        <v>42</v>
      </c>
      <c r="M1031" s="386">
        <v>46</v>
      </c>
      <c r="N1031" s="386">
        <v>42</v>
      </c>
      <c r="O1031" s="386">
        <v>45.000000000000007</v>
      </c>
      <c r="P1031" s="386">
        <v>39</v>
      </c>
      <c r="Q1031" s="386">
        <v>43</v>
      </c>
      <c r="R1031" s="386">
        <v>48</v>
      </c>
      <c r="S1031" s="386">
        <v>48</v>
      </c>
      <c r="T1031" s="386">
        <v>49</v>
      </c>
      <c r="U1031" s="386">
        <v>45.000000000000007</v>
      </c>
      <c r="V1031" s="386">
        <v>48</v>
      </c>
      <c r="W1031" s="386" t="s">
        <v>78</v>
      </c>
      <c r="X1031" s="386">
        <v>48</v>
      </c>
      <c r="Y1031" s="386">
        <v>46</v>
      </c>
    </row>
    <row r="1032" spans="1:25" ht="12.75" customHeight="1" x14ac:dyDescent="0.2">
      <c r="A1032" s="386">
        <v>2017</v>
      </c>
      <c r="B1032" s="391">
        <v>43031</v>
      </c>
      <c r="C1032" s="386">
        <v>38</v>
      </c>
      <c r="D1032" s="386" t="s">
        <v>78</v>
      </c>
      <c r="E1032" s="386">
        <v>35</v>
      </c>
      <c r="F1032" s="386">
        <v>33</v>
      </c>
      <c r="G1032" s="386">
        <v>36.000000000000007</v>
      </c>
      <c r="H1032" s="386">
        <v>37.000000000000007</v>
      </c>
      <c r="I1032" s="386">
        <v>38</v>
      </c>
      <c r="J1032" s="386">
        <v>39</v>
      </c>
      <c r="K1032" s="386">
        <v>48</v>
      </c>
      <c r="L1032" s="386">
        <v>35</v>
      </c>
      <c r="M1032" s="386">
        <v>37.000000000000007</v>
      </c>
      <c r="N1032" s="386">
        <v>39</v>
      </c>
      <c r="O1032" s="386">
        <v>34</v>
      </c>
      <c r="P1032" s="386">
        <v>33</v>
      </c>
      <c r="Q1032" s="386">
        <v>37.000000000000007</v>
      </c>
      <c r="R1032" s="386">
        <v>36.000000000000007</v>
      </c>
      <c r="S1032" s="386">
        <v>39</v>
      </c>
      <c r="T1032" s="386">
        <v>39</v>
      </c>
      <c r="U1032" s="386">
        <v>37.000000000000007</v>
      </c>
      <c r="V1032" s="386">
        <v>34</v>
      </c>
      <c r="W1032" s="386" t="s">
        <v>78</v>
      </c>
      <c r="X1032" s="386">
        <v>37.000000000000007</v>
      </c>
      <c r="Y1032" s="386">
        <v>37.000000000000007</v>
      </c>
    </row>
    <row r="1033" spans="1:25" ht="12.75" customHeight="1" x14ac:dyDescent="0.2">
      <c r="A1033" s="386">
        <v>2017</v>
      </c>
      <c r="B1033" s="391">
        <v>43032</v>
      </c>
      <c r="C1033" s="386">
        <v>37.000000000000007</v>
      </c>
      <c r="D1033" s="386" t="s">
        <v>78</v>
      </c>
      <c r="E1033" s="386">
        <v>41</v>
      </c>
      <c r="F1033" s="386">
        <v>37.000000000000007</v>
      </c>
      <c r="G1033" s="386">
        <v>40</v>
      </c>
      <c r="H1033" s="386">
        <v>35</v>
      </c>
      <c r="I1033" s="386">
        <v>31</v>
      </c>
      <c r="J1033" s="386">
        <v>41</v>
      </c>
      <c r="K1033" s="386">
        <v>45.000000000000007</v>
      </c>
      <c r="L1033" s="386">
        <v>31</v>
      </c>
      <c r="M1033" s="386">
        <v>15.000000000000002</v>
      </c>
      <c r="N1033" s="386">
        <v>32</v>
      </c>
      <c r="O1033" s="386">
        <v>33</v>
      </c>
      <c r="P1033" s="386">
        <v>29</v>
      </c>
      <c r="Q1033" s="386">
        <v>33</v>
      </c>
      <c r="R1033" s="386">
        <v>33</v>
      </c>
      <c r="S1033" s="386">
        <v>35</v>
      </c>
      <c r="T1033" s="386">
        <v>40</v>
      </c>
      <c r="U1033" s="386">
        <v>39</v>
      </c>
      <c r="V1033" s="386">
        <v>35</v>
      </c>
      <c r="W1033" s="386" t="s">
        <v>78</v>
      </c>
      <c r="X1033" s="386" t="s">
        <v>78</v>
      </c>
      <c r="Y1033" s="386">
        <v>37.000000000000007</v>
      </c>
    </row>
    <row r="1034" spans="1:25" ht="12.75" customHeight="1" x14ac:dyDescent="0.2">
      <c r="A1034" s="386">
        <v>2017</v>
      </c>
      <c r="B1034" s="391">
        <v>43033</v>
      </c>
      <c r="C1034" s="386">
        <v>35</v>
      </c>
      <c r="D1034" s="386" t="s">
        <v>78</v>
      </c>
      <c r="E1034" s="386">
        <v>39</v>
      </c>
      <c r="F1034" s="386">
        <v>36.000000000000007</v>
      </c>
      <c r="G1034" s="386">
        <v>32</v>
      </c>
      <c r="H1034" s="386">
        <v>35</v>
      </c>
      <c r="I1034" s="386">
        <v>35</v>
      </c>
      <c r="J1034" s="386">
        <v>37.000000000000007</v>
      </c>
      <c r="K1034" s="386">
        <v>32</v>
      </c>
      <c r="L1034" s="386">
        <v>32</v>
      </c>
      <c r="M1034" s="386">
        <v>26.000000000000004</v>
      </c>
      <c r="N1034" s="386">
        <v>27</v>
      </c>
      <c r="O1034" s="386">
        <v>32</v>
      </c>
      <c r="P1034" s="386">
        <v>31</v>
      </c>
      <c r="Q1034" s="386">
        <v>30</v>
      </c>
      <c r="R1034" s="386">
        <v>31</v>
      </c>
      <c r="S1034" s="386">
        <v>32</v>
      </c>
      <c r="T1034" s="386">
        <v>37.000000000000007</v>
      </c>
      <c r="U1034" s="386">
        <v>33</v>
      </c>
      <c r="V1034" s="386">
        <v>37.000000000000007</v>
      </c>
      <c r="W1034" s="386" t="s">
        <v>78</v>
      </c>
      <c r="X1034" s="386">
        <v>32</v>
      </c>
      <c r="Y1034" s="386">
        <v>29</v>
      </c>
    </row>
    <row r="1035" spans="1:25" ht="12.75" customHeight="1" x14ac:dyDescent="0.2">
      <c r="A1035" s="386">
        <v>2017</v>
      </c>
      <c r="B1035" s="391">
        <v>43034</v>
      </c>
      <c r="C1035" s="386">
        <v>26.000000000000004</v>
      </c>
      <c r="D1035" s="386" t="s">
        <v>78</v>
      </c>
      <c r="E1035" s="386">
        <v>27</v>
      </c>
      <c r="F1035" s="386">
        <v>25</v>
      </c>
      <c r="G1035" s="386">
        <v>21</v>
      </c>
      <c r="H1035" s="386">
        <v>26.000000000000004</v>
      </c>
      <c r="I1035" s="386">
        <v>27</v>
      </c>
      <c r="J1035" s="386">
        <v>28</v>
      </c>
      <c r="K1035" s="386">
        <v>26.000000000000004</v>
      </c>
      <c r="L1035" s="386">
        <v>21</v>
      </c>
      <c r="M1035" s="386">
        <v>21</v>
      </c>
      <c r="N1035" s="386">
        <v>23</v>
      </c>
      <c r="O1035" s="386">
        <v>18.000000000000004</v>
      </c>
      <c r="P1035" s="386">
        <v>20</v>
      </c>
      <c r="Q1035" s="386">
        <v>21</v>
      </c>
      <c r="R1035" s="386">
        <v>22.000000000000004</v>
      </c>
      <c r="S1035" s="386">
        <v>21</v>
      </c>
      <c r="T1035" s="386">
        <v>26.000000000000004</v>
      </c>
      <c r="U1035" s="386">
        <v>22.000000000000004</v>
      </c>
      <c r="V1035" s="386">
        <v>24</v>
      </c>
      <c r="W1035" s="386" t="s">
        <v>78</v>
      </c>
      <c r="X1035" s="386">
        <v>20</v>
      </c>
      <c r="Y1035" s="386">
        <v>18.000000000000004</v>
      </c>
    </row>
    <row r="1036" spans="1:25" ht="12.75" customHeight="1" x14ac:dyDescent="0.2">
      <c r="A1036" s="386">
        <v>2017</v>
      </c>
      <c r="B1036" s="391">
        <v>43035</v>
      </c>
      <c r="C1036" s="386">
        <v>43</v>
      </c>
      <c r="D1036" s="386" t="s">
        <v>78</v>
      </c>
      <c r="E1036" s="386">
        <v>38</v>
      </c>
      <c r="F1036" s="386">
        <v>36.000000000000007</v>
      </c>
      <c r="G1036" s="386">
        <v>37.000000000000007</v>
      </c>
      <c r="H1036" s="386">
        <v>42</v>
      </c>
      <c r="I1036" s="386">
        <v>43</v>
      </c>
      <c r="J1036" s="386">
        <v>41</v>
      </c>
      <c r="K1036" s="386">
        <v>52.000000000000007</v>
      </c>
      <c r="L1036" s="386">
        <v>33</v>
      </c>
      <c r="M1036" s="386">
        <v>39</v>
      </c>
      <c r="N1036" s="386">
        <v>38</v>
      </c>
      <c r="O1036" s="386">
        <v>36.000000000000007</v>
      </c>
      <c r="P1036" s="386">
        <v>31</v>
      </c>
      <c r="Q1036" s="386">
        <v>38</v>
      </c>
      <c r="R1036" s="386">
        <v>35</v>
      </c>
      <c r="S1036" s="386">
        <v>38</v>
      </c>
      <c r="T1036" s="386">
        <v>39</v>
      </c>
      <c r="U1036" s="386">
        <v>39</v>
      </c>
      <c r="V1036" s="386">
        <v>32</v>
      </c>
      <c r="W1036" s="386" t="s">
        <v>78</v>
      </c>
      <c r="X1036" s="386" t="s">
        <v>78</v>
      </c>
      <c r="Y1036" s="386">
        <v>35</v>
      </c>
    </row>
    <row r="1037" spans="1:25" ht="12.75" customHeight="1" x14ac:dyDescent="0.2">
      <c r="A1037" s="386">
        <v>2017</v>
      </c>
      <c r="B1037" s="391">
        <v>43036</v>
      </c>
      <c r="C1037" s="386">
        <v>46</v>
      </c>
      <c r="D1037" s="386" t="s">
        <v>78</v>
      </c>
      <c r="E1037" s="386">
        <v>45.000000000000007</v>
      </c>
      <c r="F1037" s="386">
        <v>44.000000000000007</v>
      </c>
      <c r="G1037" s="386">
        <v>46</v>
      </c>
      <c r="H1037" s="386">
        <v>45.000000000000007</v>
      </c>
      <c r="I1037" s="386">
        <v>46</v>
      </c>
      <c r="J1037" s="386">
        <v>48</v>
      </c>
      <c r="K1037" s="386">
        <v>58</v>
      </c>
      <c r="L1037" s="386">
        <v>44.000000000000007</v>
      </c>
      <c r="M1037" s="386">
        <v>47</v>
      </c>
      <c r="N1037" s="386">
        <v>47</v>
      </c>
      <c r="O1037" s="386">
        <v>45.000000000000007</v>
      </c>
      <c r="P1037" s="386">
        <v>42</v>
      </c>
      <c r="Q1037" s="386">
        <v>45.000000000000007</v>
      </c>
      <c r="R1037" s="386">
        <v>47</v>
      </c>
      <c r="S1037" s="386">
        <v>50</v>
      </c>
      <c r="T1037" s="386">
        <v>48</v>
      </c>
      <c r="U1037" s="386">
        <v>48</v>
      </c>
      <c r="V1037" s="386">
        <v>47</v>
      </c>
      <c r="W1037" s="386" t="s">
        <v>78</v>
      </c>
      <c r="X1037" s="386" t="s">
        <v>78</v>
      </c>
      <c r="Y1037" s="386">
        <v>48</v>
      </c>
    </row>
    <row r="1038" spans="1:25" ht="12.75" customHeight="1" x14ac:dyDescent="0.2">
      <c r="A1038" s="386">
        <v>2017</v>
      </c>
      <c r="B1038" s="391">
        <v>43037</v>
      </c>
      <c r="C1038" s="386">
        <v>34</v>
      </c>
      <c r="D1038" s="386" t="s">
        <v>78</v>
      </c>
      <c r="E1038" s="386">
        <v>31</v>
      </c>
      <c r="F1038" s="386">
        <v>27</v>
      </c>
      <c r="G1038" s="386">
        <v>32</v>
      </c>
      <c r="H1038" s="386">
        <v>34</v>
      </c>
      <c r="I1038" s="386">
        <v>37.000000000000007</v>
      </c>
      <c r="J1038" s="386">
        <v>35</v>
      </c>
      <c r="K1038" s="386">
        <v>50</v>
      </c>
      <c r="L1038" s="386">
        <v>32</v>
      </c>
      <c r="M1038" s="386">
        <v>32</v>
      </c>
      <c r="N1038" s="386">
        <v>36.000000000000007</v>
      </c>
      <c r="O1038" s="386">
        <v>31</v>
      </c>
      <c r="P1038" s="386">
        <v>32</v>
      </c>
      <c r="Q1038" s="386">
        <v>38</v>
      </c>
      <c r="R1038" s="386">
        <v>34</v>
      </c>
      <c r="S1038" s="386">
        <v>36.000000000000007</v>
      </c>
      <c r="T1038" s="386">
        <v>34</v>
      </c>
      <c r="U1038" s="386">
        <v>35</v>
      </c>
      <c r="V1038" s="386">
        <v>32</v>
      </c>
      <c r="W1038" s="386" t="s">
        <v>78</v>
      </c>
      <c r="X1038" s="386" t="s">
        <v>78</v>
      </c>
      <c r="Y1038" s="386">
        <v>31</v>
      </c>
    </row>
    <row r="1039" spans="1:25" ht="12.75" customHeight="1" x14ac:dyDescent="0.2">
      <c r="A1039" s="386">
        <v>2017</v>
      </c>
      <c r="B1039" s="391">
        <v>43038</v>
      </c>
      <c r="C1039" s="386">
        <v>31</v>
      </c>
      <c r="D1039" s="386" t="s">
        <v>78</v>
      </c>
      <c r="E1039" s="386">
        <v>36.000000000000007</v>
      </c>
      <c r="F1039" s="386">
        <v>31</v>
      </c>
      <c r="G1039" s="386">
        <v>30</v>
      </c>
      <c r="H1039" s="386">
        <v>30</v>
      </c>
      <c r="I1039" s="386">
        <v>31</v>
      </c>
      <c r="J1039" s="386">
        <v>34</v>
      </c>
      <c r="K1039" s="386">
        <v>35</v>
      </c>
      <c r="L1039" s="386">
        <v>26.000000000000004</v>
      </c>
      <c r="M1039" s="386">
        <v>31</v>
      </c>
      <c r="N1039" s="386">
        <v>30</v>
      </c>
      <c r="O1039" s="386">
        <v>29</v>
      </c>
      <c r="P1039" s="386">
        <v>29</v>
      </c>
      <c r="Q1039" s="386">
        <v>31</v>
      </c>
      <c r="R1039" s="386">
        <v>31</v>
      </c>
      <c r="S1039" s="386">
        <v>33</v>
      </c>
      <c r="T1039" s="386">
        <v>34</v>
      </c>
      <c r="U1039" s="386">
        <v>31</v>
      </c>
      <c r="V1039" s="386">
        <v>33</v>
      </c>
      <c r="W1039" s="386" t="s">
        <v>78</v>
      </c>
      <c r="X1039" s="386" t="s">
        <v>78</v>
      </c>
      <c r="Y1039" s="386">
        <v>28</v>
      </c>
    </row>
    <row r="1040" spans="1:25" ht="12.75" customHeight="1" x14ac:dyDescent="0.2">
      <c r="A1040" s="386">
        <v>2017</v>
      </c>
      <c r="B1040" s="391">
        <v>43039</v>
      </c>
      <c r="C1040" s="386">
        <v>32</v>
      </c>
      <c r="D1040" s="386" t="s">
        <v>78</v>
      </c>
      <c r="E1040" s="386">
        <v>33</v>
      </c>
      <c r="F1040" s="386">
        <v>30</v>
      </c>
      <c r="G1040" s="386">
        <v>28</v>
      </c>
      <c r="H1040" s="386">
        <v>33</v>
      </c>
      <c r="I1040" s="386">
        <v>33</v>
      </c>
      <c r="J1040" s="386">
        <v>31</v>
      </c>
      <c r="K1040" s="386">
        <v>41</v>
      </c>
      <c r="L1040" s="386">
        <v>23</v>
      </c>
      <c r="M1040" s="386">
        <v>31</v>
      </c>
      <c r="N1040" s="386">
        <v>30</v>
      </c>
      <c r="O1040" s="386">
        <v>28</v>
      </c>
      <c r="P1040" s="386">
        <v>28</v>
      </c>
      <c r="Q1040" s="386">
        <v>30</v>
      </c>
      <c r="R1040" s="386">
        <v>29</v>
      </c>
      <c r="S1040" s="386">
        <v>31</v>
      </c>
      <c r="T1040" s="386">
        <v>31</v>
      </c>
      <c r="U1040" s="386">
        <v>29</v>
      </c>
      <c r="V1040" s="386">
        <v>29</v>
      </c>
      <c r="W1040" s="386" t="s">
        <v>78</v>
      </c>
      <c r="X1040" s="386">
        <v>27</v>
      </c>
      <c r="Y1040" s="386">
        <v>25</v>
      </c>
    </row>
    <row r="1041" spans="1:25" ht="12.75" customHeight="1" x14ac:dyDescent="0.2">
      <c r="A1041" s="386">
        <v>2017</v>
      </c>
      <c r="B1041" s="391">
        <v>43040</v>
      </c>
      <c r="C1041" s="386">
        <v>37.000000000000007</v>
      </c>
      <c r="D1041" s="386" t="s">
        <v>78</v>
      </c>
      <c r="E1041" s="386">
        <v>29</v>
      </c>
      <c r="F1041" s="386">
        <v>22.000000000000004</v>
      </c>
      <c r="G1041" s="386">
        <v>23</v>
      </c>
      <c r="H1041" s="386">
        <v>38</v>
      </c>
      <c r="I1041" s="386">
        <v>41</v>
      </c>
      <c r="J1041" s="386" t="s">
        <v>78</v>
      </c>
      <c r="K1041" s="386">
        <v>49</v>
      </c>
      <c r="L1041" s="386">
        <v>25</v>
      </c>
      <c r="M1041" s="386" t="s">
        <v>78</v>
      </c>
      <c r="N1041" s="386">
        <v>34</v>
      </c>
      <c r="O1041" s="386" t="s">
        <v>78</v>
      </c>
      <c r="P1041" s="386">
        <v>26.000000000000004</v>
      </c>
      <c r="Q1041" s="386" t="s">
        <v>78</v>
      </c>
      <c r="R1041" s="386">
        <v>30</v>
      </c>
      <c r="S1041" s="386">
        <v>31</v>
      </c>
      <c r="T1041" s="386">
        <v>34</v>
      </c>
      <c r="U1041" s="386">
        <v>33</v>
      </c>
      <c r="V1041" s="386">
        <v>27</v>
      </c>
      <c r="W1041" s="386" t="s">
        <v>78</v>
      </c>
      <c r="X1041" s="386">
        <v>26.000000000000004</v>
      </c>
      <c r="Y1041" s="386">
        <v>25</v>
      </c>
    </row>
    <row r="1042" spans="1:25" ht="12.75" customHeight="1" x14ac:dyDescent="0.2">
      <c r="A1042" s="386">
        <v>2017</v>
      </c>
      <c r="B1042" s="391">
        <v>43041</v>
      </c>
      <c r="C1042" s="386">
        <v>34</v>
      </c>
      <c r="D1042" s="386" t="s">
        <v>78</v>
      </c>
      <c r="E1042" s="386">
        <v>35</v>
      </c>
      <c r="F1042" s="386">
        <v>31</v>
      </c>
      <c r="G1042" s="386">
        <v>33</v>
      </c>
      <c r="H1042" s="386">
        <v>31</v>
      </c>
      <c r="I1042" s="386">
        <v>34</v>
      </c>
      <c r="J1042" s="386" t="s">
        <v>78</v>
      </c>
      <c r="K1042" s="386">
        <v>41</v>
      </c>
      <c r="L1042" s="386">
        <v>30</v>
      </c>
      <c r="M1042" s="386" t="s">
        <v>78</v>
      </c>
      <c r="N1042" s="386">
        <v>37.000000000000007</v>
      </c>
      <c r="O1042" s="386" t="s">
        <v>78</v>
      </c>
      <c r="P1042" s="386">
        <v>31</v>
      </c>
      <c r="Q1042" s="386" t="s">
        <v>78</v>
      </c>
      <c r="R1042" s="386">
        <v>35</v>
      </c>
      <c r="S1042" s="386">
        <v>37.000000000000007</v>
      </c>
      <c r="T1042" s="386">
        <v>39</v>
      </c>
      <c r="U1042" s="386">
        <v>34</v>
      </c>
      <c r="V1042" s="386">
        <v>34</v>
      </c>
      <c r="W1042" s="386" t="s">
        <v>78</v>
      </c>
      <c r="X1042" s="386">
        <v>34</v>
      </c>
      <c r="Y1042" s="386">
        <v>32</v>
      </c>
    </row>
    <row r="1043" spans="1:25" ht="12.75" customHeight="1" x14ac:dyDescent="0.2">
      <c r="A1043" s="386">
        <v>2017</v>
      </c>
      <c r="B1043" s="391">
        <v>43042</v>
      </c>
      <c r="C1043" s="386">
        <v>40</v>
      </c>
      <c r="D1043" s="386" t="s">
        <v>78</v>
      </c>
      <c r="E1043" s="386">
        <v>29</v>
      </c>
      <c r="F1043" s="386">
        <v>25</v>
      </c>
      <c r="G1043" s="386">
        <v>25</v>
      </c>
      <c r="H1043" s="386">
        <v>39</v>
      </c>
      <c r="I1043" s="386">
        <v>40</v>
      </c>
      <c r="J1043" s="386" t="s">
        <v>78</v>
      </c>
      <c r="K1043" s="386">
        <v>45.000000000000007</v>
      </c>
      <c r="L1043" s="386">
        <v>26.000000000000004</v>
      </c>
      <c r="M1043" s="386" t="s">
        <v>78</v>
      </c>
      <c r="N1043" s="386">
        <v>37.000000000000007</v>
      </c>
      <c r="O1043" s="386" t="s">
        <v>78</v>
      </c>
      <c r="P1043" s="386">
        <v>28</v>
      </c>
      <c r="Q1043" s="386" t="s">
        <v>78</v>
      </c>
      <c r="R1043" s="386">
        <v>29</v>
      </c>
      <c r="S1043" s="386">
        <v>27</v>
      </c>
      <c r="T1043" s="386">
        <v>27</v>
      </c>
      <c r="U1043" s="386">
        <v>25</v>
      </c>
      <c r="V1043" s="386">
        <v>27</v>
      </c>
      <c r="W1043" s="386" t="s">
        <v>78</v>
      </c>
      <c r="X1043" s="386">
        <v>26.000000000000004</v>
      </c>
      <c r="Y1043" s="386">
        <v>24</v>
      </c>
    </row>
    <row r="1044" spans="1:25" ht="12.75" customHeight="1" x14ac:dyDescent="0.2">
      <c r="A1044" s="386">
        <v>2017</v>
      </c>
      <c r="B1044" s="391">
        <v>43043</v>
      </c>
      <c r="C1044" s="386">
        <v>31</v>
      </c>
      <c r="D1044" s="386" t="s">
        <v>78</v>
      </c>
      <c r="E1044" s="386">
        <v>28</v>
      </c>
      <c r="F1044" s="386">
        <v>24</v>
      </c>
      <c r="G1044" s="386">
        <v>24</v>
      </c>
      <c r="H1044" s="386">
        <v>30</v>
      </c>
      <c r="I1044" s="386">
        <v>36.000000000000007</v>
      </c>
      <c r="J1044" s="386" t="s">
        <v>78</v>
      </c>
      <c r="K1044" s="386">
        <v>43</v>
      </c>
      <c r="L1044" s="386">
        <v>26.000000000000004</v>
      </c>
      <c r="M1044" s="386" t="s">
        <v>78</v>
      </c>
      <c r="N1044" s="386">
        <v>30</v>
      </c>
      <c r="O1044" s="386" t="s">
        <v>78</v>
      </c>
      <c r="P1044" s="386">
        <v>25</v>
      </c>
      <c r="Q1044" s="386" t="s">
        <v>78</v>
      </c>
      <c r="R1044" s="386">
        <v>27</v>
      </c>
      <c r="S1044" s="386">
        <v>30</v>
      </c>
      <c r="T1044" s="386">
        <v>28</v>
      </c>
      <c r="U1044" s="386">
        <v>27</v>
      </c>
      <c r="V1044" s="386">
        <v>27</v>
      </c>
      <c r="W1044" s="386" t="s">
        <v>78</v>
      </c>
      <c r="X1044" s="386">
        <v>28</v>
      </c>
      <c r="Y1044" s="386">
        <v>26.000000000000004</v>
      </c>
    </row>
    <row r="1045" spans="1:25" ht="12.75" customHeight="1" x14ac:dyDescent="0.2">
      <c r="A1045" s="386">
        <v>2017</v>
      </c>
      <c r="B1045" s="391">
        <v>43044</v>
      </c>
      <c r="C1045" s="386">
        <v>30</v>
      </c>
      <c r="D1045" s="386" t="s">
        <v>78</v>
      </c>
      <c r="E1045" s="386">
        <v>23</v>
      </c>
      <c r="F1045" s="386">
        <v>18.000000000000004</v>
      </c>
      <c r="G1045" s="386">
        <v>24</v>
      </c>
      <c r="H1045" s="386">
        <v>30</v>
      </c>
      <c r="I1045" s="386">
        <v>31</v>
      </c>
      <c r="J1045" s="386" t="s">
        <v>78</v>
      </c>
      <c r="K1045" s="386">
        <v>39</v>
      </c>
      <c r="L1045" s="386">
        <v>22.000000000000004</v>
      </c>
      <c r="M1045" s="386" t="s">
        <v>78</v>
      </c>
      <c r="N1045" s="386">
        <v>30</v>
      </c>
      <c r="O1045" s="386" t="s">
        <v>78</v>
      </c>
      <c r="P1045" s="386">
        <v>22.000000000000004</v>
      </c>
      <c r="Q1045" s="386" t="s">
        <v>78</v>
      </c>
      <c r="R1045" s="386">
        <v>25</v>
      </c>
      <c r="S1045" s="386">
        <v>28</v>
      </c>
      <c r="T1045" s="386">
        <v>25</v>
      </c>
      <c r="U1045" s="386">
        <v>23</v>
      </c>
      <c r="V1045" s="386">
        <v>24</v>
      </c>
      <c r="W1045" s="386" t="s">
        <v>78</v>
      </c>
      <c r="X1045" s="386">
        <v>26.000000000000004</v>
      </c>
      <c r="Y1045" s="386">
        <v>22.000000000000004</v>
      </c>
    </row>
    <row r="1046" spans="1:25" ht="12.75" customHeight="1" x14ac:dyDescent="0.2">
      <c r="A1046" s="386">
        <v>2017</v>
      </c>
      <c r="B1046" s="391">
        <v>43045</v>
      </c>
      <c r="C1046" s="386">
        <v>24</v>
      </c>
      <c r="D1046" s="386" t="s">
        <v>78</v>
      </c>
      <c r="E1046" s="386">
        <v>26.000000000000004</v>
      </c>
      <c r="F1046" s="386">
        <v>22.000000000000004</v>
      </c>
      <c r="G1046" s="386">
        <v>22.000000000000004</v>
      </c>
      <c r="H1046" s="386">
        <v>23</v>
      </c>
      <c r="I1046" s="386">
        <v>24</v>
      </c>
      <c r="J1046" s="386" t="s">
        <v>78</v>
      </c>
      <c r="K1046" s="386">
        <v>20</v>
      </c>
      <c r="L1046" s="386">
        <v>22.000000000000004</v>
      </c>
      <c r="M1046" s="386" t="s">
        <v>78</v>
      </c>
      <c r="N1046" s="386">
        <v>23</v>
      </c>
      <c r="O1046" s="386" t="s">
        <v>78</v>
      </c>
      <c r="P1046" s="386">
        <v>21</v>
      </c>
      <c r="Q1046" s="386" t="s">
        <v>78</v>
      </c>
      <c r="R1046" s="386">
        <v>24</v>
      </c>
      <c r="S1046" s="386">
        <v>21</v>
      </c>
      <c r="T1046" s="386">
        <v>22.000000000000004</v>
      </c>
      <c r="U1046" s="386">
        <v>22.000000000000004</v>
      </c>
      <c r="V1046" s="386">
        <v>23</v>
      </c>
      <c r="W1046" s="386" t="s">
        <v>78</v>
      </c>
      <c r="X1046" s="386">
        <v>21</v>
      </c>
      <c r="Y1046" s="386">
        <v>20</v>
      </c>
    </row>
    <row r="1047" spans="1:25" ht="12.75" customHeight="1" x14ac:dyDescent="0.2">
      <c r="A1047" s="386">
        <v>2017</v>
      </c>
      <c r="B1047" s="391">
        <v>43046</v>
      </c>
      <c r="C1047" s="386">
        <v>20</v>
      </c>
      <c r="D1047" s="386" t="s">
        <v>78</v>
      </c>
      <c r="E1047" s="386">
        <v>22.000000000000004</v>
      </c>
      <c r="F1047" s="386">
        <v>18.000000000000004</v>
      </c>
      <c r="G1047" s="386">
        <v>18.000000000000004</v>
      </c>
      <c r="H1047" s="386">
        <v>20</v>
      </c>
      <c r="I1047" s="386">
        <v>19</v>
      </c>
      <c r="J1047" s="386" t="s">
        <v>78</v>
      </c>
      <c r="K1047" s="386">
        <v>15.000000000000002</v>
      </c>
      <c r="L1047" s="386">
        <v>18.000000000000004</v>
      </c>
      <c r="M1047" s="386" t="s">
        <v>78</v>
      </c>
      <c r="N1047" s="386">
        <v>18.000000000000004</v>
      </c>
      <c r="O1047" s="386" t="s">
        <v>78</v>
      </c>
      <c r="P1047" s="386">
        <v>17</v>
      </c>
      <c r="Q1047" s="386" t="s">
        <v>78</v>
      </c>
      <c r="R1047" s="386">
        <v>20</v>
      </c>
      <c r="S1047" s="386">
        <v>19</v>
      </c>
      <c r="T1047" s="386">
        <v>19</v>
      </c>
      <c r="U1047" s="386">
        <v>18.000000000000004</v>
      </c>
      <c r="V1047" s="386">
        <v>19</v>
      </c>
      <c r="W1047" s="386" t="s">
        <v>78</v>
      </c>
      <c r="X1047" s="386">
        <v>19</v>
      </c>
      <c r="Y1047" s="386">
        <v>17</v>
      </c>
    </row>
    <row r="1048" spans="1:25" ht="12.75" customHeight="1" x14ac:dyDescent="0.2">
      <c r="A1048" s="386">
        <v>2017</v>
      </c>
      <c r="B1048" s="391">
        <v>43047</v>
      </c>
      <c r="C1048" s="386">
        <v>19</v>
      </c>
      <c r="D1048" s="386" t="s">
        <v>78</v>
      </c>
      <c r="E1048" s="386">
        <v>28</v>
      </c>
      <c r="F1048" s="386">
        <v>18.000000000000004</v>
      </c>
      <c r="G1048" s="386">
        <v>16</v>
      </c>
      <c r="H1048" s="386">
        <v>16</v>
      </c>
      <c r="I1048" s="386">
        <v>24</v>
      </c>
      <c r="J1048" s="386" t="s">
        <v>78</v>
      </c>
      <c r="K1048" s="386">
        <v>18.000000000000004</v>
      </c>
      <c r="L1048" s="386">
        <v>17</v>
      </c>
      <c r="M1048" s="386" t="s">
        <v>78</v>
      </c>
      <c r="N1048" s="386">
        <v>16</v>
      </c>
      <c r="O1048" s="386" t="s">
        <v>78</v>
      </c>
      <c r="P1048" s="386">
        <v>18.000000000000004</v>
      </c>
      <c r="Q1048" s="386" t="s">
        <v>78</v>
      </c>
      <c r="R1048" s="386">
        <v>21</v>
      </c>
      <c r="S1048" s="386">
        <v>19</v>
      </c>
      <c r="T1048" s="386">
        <v>28</v>
      </c>
      <c r="U1048" s="386">
        <v>18.000000000000004</v>
      </c>
      <c r="V1048" s="386">
        <v>26.000000000000004</v>
      </c>
      <c r="W1048" s="386" t="s">
        <v>78</v>
      </c>
      <c r="X1048" s="386">
        <v>21</v>
      </c>
      <c r="Y1048" s="386">
        <v>15.000000000000002</v>
      </c>
    </row>
    <row r="1049" spans="1:25" ht="12.75" customHeight="1" x14ac:dyDescent="0.2">
      <c r="A1049" s="386">
        <v>2017</v>
      </c>
      <c r="B1049" s="391">
        <v>43048</v>
      </c>
      <c r="C1049" s="386">
        <v>36.000000000000007</v>
      </c>
      <c r="D1049" s="386" t="s">
        <v>78</v>
      </c>
      <c r="E1049" s="386">
        <v>28</v>
      </c>
      <c r="F1049" s="386">
        <v>27</v>
      </c>
      <c r="G1049" s="386">
        <v>27</v>
      </c>
      <c r="H1049" s="386">
        <v>31</v>
      </c>
      <c r="I1049" s="386">
        <v>26.000000000000004</v>
      </c>
      <c r="J1049" s="386" t="s">
        <v>78</v>
      </c>
      <c r="K1049" s="386">
        <v>38</v>
      </c>
      <c r="L1049" s="386">
        <v>27</v>
      </c>
      <c r="M1049" s="386" t="s">
        <v>78</v>
      </c>
      <c r="N1049" s="386">
        <v>33</v>
      </c>
      <c r="O1049" s="386" t="s">
        <v>78</v>
      </c>
      <c r="P1049" s="386">
        <v>27</v>
      </c>
      <c r="Q1049" s="386" t="s">
        <v>78</v>
      </c>
      <c r="R1049" s="386">
        <v>27</v>
      </c>
      <c r="S1049" s="386">
        <v>31</v>
      </c>
      <c r="T1049" s="386">
        <v>29</v>
      </c>
      <c r="U1049" s="386">
        <v>31</v>
      </c>
      <c r="V1049" s="386">
        <v>22.000000000000004</v>
      </c>
      <c r="W1049" s="386" t="s">
        <v>78</v>
      </c>
      <c r="X1049" s="386">
        <v>29</v>
      </c>
      <c r="Y1049" s="386">
        <v>27</v>
      </c>
    </row>
    <row r="1050" spans="1:25" ht="12.75" customHeight="1" x14ac:dyDescent="0.2">
      <c r="A1050" s="386">
        <v>2017</v>
      </c>
      <c r="B1050" s="391">
        <v>43049</v>
      </c>
      <c r="C1050" s="386">
        <v>36.000000000000007</v>
      </c>
      <c r="D1050" s="386" t="s">
        <v>78</v>
      </c>
      <c r="E1050" s="386">
        <v>40</v>
      </c>
      <c r="F1050" s="386">
        <v>36.000000000000007</v>
      </c>
      <c r="G1050" s="386">
        <v>33</v>
      </c>
      <c r="H1050" s="386">
        <v>36.000000000000007</v>
      </c>
      <c r="I1050" s="386">
        <v>37.000000000000007</v>
      </c>
      <c r="J1050" s="386" t="s">
        <v>78</v>
      </c>
      <c r="K1050" s="386">
        <v>38</v>
      </c>
      <c r="L1050" s="386">
        <v>35</v>
      </c>
      <c r="M1050" s="386" t="s">
        <v>78</v>
      </c>
      <c r="N1050" s="386">
        <v>35</v>
      </c>
      <c r="O1050" s="386" t="s">
        <v>78</v>
      </c>
      <c r="P1050" s="386">
        <v>36.000000000000007</v>
      </c>
      <c r="Q1050" s="386" t="s">
        <v>78</v>
      </c>
      <c r="R1050" s="386">
        <v>37.000000000000007</v>
      </c>
      <c r="S1050" s="386">
        <v>38</v>
      </c>
      <c r="T1050" s="386">
        <v>38</v>
      </c>
      <c r="U1050" s="386">
        <v>37.000000000000007</v>
      </c>
      <c r="V1050" s="386">
        <v>39</v>
      </c>
      <c r="W1050" s="386" t="s">
        <v>78</v>
      </c>
      <c r="X1050" s="386">
        <v>35</v>
      </c>
      <c r="Y1050" s="386">
        <v>31</v>
      </c>
    </row>
    <row r="1051" spans="1:25" ht="12.75" customHeight="1" x14ac:dyDescent="0.2">
      <c r="A1051" s="386">
        <v>2017</v>
      </c>
      <c r="B1051" s="391">
        <v>43050</v>
      </c>
      <c r="C1051" s="386">
        <v>34</v>
      </c>
      <c r="D1051" s="386" t="s">
        <v>78</v>
      </c>
      <c r="E1051" s="386">
        <v>39</v>
      </c>
      <c r="F1051" s="386">
        <v>34</v>
      </c>
      <c r="G1051" s="386">
        <v>32</v>
      </c>
      <c r="H1051" s="386">
        <v>35</v>
      </c>
      <c r="I1051" s="386">
        <v>34</v>
      </c>
      <c r="J1051" s="386" t="s">
        <v>78</v>
      </c>
      <c r="K1051" s="386">
        <v>36.000000000000007</v>
      </c>
      <c r="L1051" s="386">
        <v>30</v>
      </c>
      <c r="M1051" s="386" t="s">
        <v>78</v>
      </c>
      <c r="N1051" s="386">
        <v>31</v>
      </c>
      <c r="O1051" s="386" t="s">
        <v>78</v>
      </c>
      <c r="P1051" s="386">
        <v>35</v>
      </c>
      <c r="Q1051" s="386" t="s">
        <v>78</v>
      </c>
      <c r="R1051" s="386">
        <v>36.000000000000007</v>
      </c>
      <c r="S1051" s="386">
        <v>37.000000000000007</v>
      </c>
      <c r="T1051" s="386">
        <v>37.000000000000007</v>
      </c>
      <c r="U1051" s="386">
        <v>34</v>
      </c>
      <c r="V1051" s="386">
        <v>36.000000000000007</v>
      </c>
      <c r="W1051" s="386" t="s">
        <v>78</v>
      </c>
      <c r="X1051" s="386">
        <v>35</v>
      </c>
      <c r="Y1051" s="386">
        <v>32</v>
      </c>
    </row>
    <row r="1052" spans="1:25" ht="12.75" customHeight="1" x14ac:dyDescent="0.2">
      <c r="A1052" s="386">
        <v>2017</v>
      </c>
      <c r="B1052" s="391">
        <v>43051</v>
      </c>
      <c r="C1052" s="386">
        <v>35</v>
      </c>
      <c r="D1052" s="386" t="s">
        <v>78</v>
      </c>
      <c r="E1052" s="386">
        <v>33</v>
      </c>
      <c r="F1052" s="386">
        <v>25</v>
      </c>
      <c r="G1052" s="386">
        <v>28</v>
      </c>
      <c r="H1052" s="386">
        <v>33</v>
      </c>
      <c r="I1052" s="386">
        <v>35</v>
      </c>
      <c r="J1052" s="386" t="s">
        <v>78</v>
      </c>
      <c r="K1052" s="386">
        <v>35</v>
      </c>
      <c r="L1052" s="386">
        <v>22.000000000000004</v>
      </c>
      <c r="M1052" s="386" t="s">
        <v>78</v>
      </c>
      <c r="N1052" s="386">
        <v>32</v>
      </c>
      <c r="O1052" s="386" t="s">
        <v>78</v>
      </c>
      <c r="P1052" s="386">
        <v>27</v>
      </c>
      <c r="Q1052" s="386" t="s">
        <v>78</v>
      </c>
      <c r="R1052" s="386">
        <v>28</v>
      </c>
      <c r="S1052" s="386">
        <v>25</v>
      </c>
      <c r="T1052" s="386">
        <v>34</v>
      </c>
      <c r="U1052" s="386">
        <v>27</v>
      </c>
      <c r="V1052" s="386">
        <v>24</v>
      </c>
      <c r="W1052" s="386" t="s">
        <v>78</v>
      </c>
      <c r="X1052" s="386">
        <v>17</v>
      </c>
      <c r="Y1052" s="386">
        <v>19</v>
      </c>
    </row>
    <row r="1053" spans="1:25" ht="12.75" customHeight="1" x14ac:dyDescent="0.2">
      <c r="A1053" s="386">
        <v>2017</v>
      </c>
      <c r="B1053" s="391">
        <v>43052</v>
      </c>
      <c r="C1053" s="386">
        <v>18.000000000000004</v>
      </c>
      <c r="D1053" s="386" t="s">
        <v>78</v>
      </c>
      <c r="E1053" s="386">
        <v>13.000000000000002</v>
      </c>
      <c r="F1053" s="386">
        <v>15.000000000000002</v>
      </c>
      <c r="G1053" s="386">
        <v>8</v>
      </c>
      <c r="H1053" s="386">
        <v>27</v>
      </c>
      <c r="I1053" s="386">
        <v>22.000000000000004</v>
      </c>
      <c r="J1053" s="386" t="s">
        <v>78</v>
      </c>
      <c r="K1053" s="386">
        <v>18.000000000000004</v>
      </c>
      <c r="L1053" s="386">
        <v>4</v>
      </c>
      <c r="M1053" s="386" t="s">
        <v>78</v>
      </c>
      <c r="N1053" s="386">
        <v>4</v>
      </c>
      <c r="O1053" s="386" t="s">
        <v>78</v>
      </c>
      <c r="P1053" s="386">
        <v>12</v>
      </c>
      <c r="Q1053" s="386" t="s">
        <v>78</v>
      </c>
      <c r="R1053" s="386">
        <v>16</v>
      </c>
      <c r="S1053" s="386">
        <v>7</v>
      </c>
      <c r="T1053" s="386">
        <v>16</v>
      </c>
      <c r="U1053" s="386">
        <v>7</v>
      </c>
      <c r="V1053" s="386">
        <v>8</v>
      </c>
      <c r="W1053" s="386" t="s">
        <v>78</v>
      </c>
      <c r="X1053" s="386">
        <v>8</v>
      </c>
      <c r="Y1053" s="386">
        <v>5</v>
      </c>
    </row>
    <row r="1054" spans="1:25" ht="12.75" customHeight="1" x14ac:dyDescent="0.2">
      <c r="A1054" s="386">
        <v>2017</v>
      </c>
      <c r="B1054" s="391">
        <v>43053</v>
      </c>
      <c r="C1054" s="386">
        <v>29</v>
      </c>
      <c r="D1054" s="386" t="s">
        <v>78</v>
      </c>
      <c r="E1054" s="386">
        <v>31</v>
      </c>
      <c r="F1054" s="386">
        <v>29</v>
      </c>
      <c r="G1054" s="386">
        <v>23</v>
      </c>
      <c r="H1054" s="386">
        <v>31</v>
      </c>
      <c r="I1054" s="386">
        <v>33</v>
      </c>
      <c r="J1054" s="386" t="s">
        <v>78</v>
      </c>
      <c r="K1054" s="386">
        <v>33</v>
      </c>
      <c r="L1054" s="386">
        <v>21</v>
      </c>
      <c r="M1054" s="386" t="s">
        <v>78</v>
      </c>
      <c r="N1054" s="386">
        <v>24</v>
      </c>
      <c r="O1054" s="386" t="s">
        <v>78</v>
      </c>
      <c r="P1054" s="386">
        <v>27</v>
      </c>
      <c r="Q1054" s="386" t="s">
        <v>78</v>
      </c>
      <c r="R1054" s="386">
        <v>29</v>
      </c>
      <c r="S1054" s="386">
        <v>27</v>
      </c>
      <c r="T1054" s="386">
        <v>28</v>
      </c>
      <c r="U1054" s="386">
        <v>25</v>
      </c>
      <c r="V1054" s="386">
        <v>22.000000000000004</v>
      </c>
      <c r="W1054" s="386" t="s">
        <v>78</v>
      </c>
      <c r="X1054" s="386">
        <v>27</v>
      </c>
      <c r="Y1054" s="386">
        <v>21</v>
      </c>
    </row>
    <row r="1055" spans="1:25" ht="12.75" customHeight="1" x14ac:dyDescent="0.2">
      <c r="A1055" s="386">
        <v>2017</v>
      </c>
      <c r="B1055" s="391">
        <v>43054</v>
      </c>
      <c r="C1055" s="386">
        <v>30</v>
      </c>
      <c r="D1055" s="386" t="s">
        <v>78</v>
      </c>
      <c r="E1055" s="386">
        <v>30</v>
      </c>
      <c r="F1055" s="386">
        <v>23</v>
      </c>
      <c r="G1055" s="386">
        <v>22.000000000000004</v>
      </c>
      <c r="H1055" s="386">
        <v>31</v>
      </c>
      <c r="I1055" s="386">
        <v>36.000000000000007</v>
      </c>
      <c r="J1055" s="386" t="s">
        <v>78</v>
      </c>
      <c r="K1055" s="386">
        <v>38</v>
      </c>
      <c r="L1055" s="386">
        <v>25</v>
      </c>
      <c r="M1055" s="386" t="s">
        <v>78</v>
      </c>
      <c r="N1055" s="386">
        <v>29</v>
      </c>
      <c r="O1055" s="386" t="s">
        <v>78</v>
      </c>
      <c r="P1055" s="386">
        <v>27</v>
      </c>
      <c r="Q1055" s="386" t="s">
        <v>78</v>
      </c>
      <c r="R1055" s="386">
        <v>27</v>
      </c>
      <c r="S1055" s="386">
        <v>29</v>
      </c>
      <c r="T1055" s="386">
        <v>30</v>
      </c>
      <c r="U1055" s="386">
        <v>27</v>
      </c>
      <c r="V1055" s="386">
        <v>27</v>
      </c>
      <c r="W1055" s="386" t="s">
        <v>78</v>
      </c>
      <c r="X1055" s="386">
        <v>28</v>
      </c>
      <c r="Y1055" s="386">
        <v>25</v>
      </c>
    </row>
    <row r="1056" spans="1:25" ht="12.75" customHeight="1" x14ac:dyDescent="0.2">
      <c r="A1056" s="386">
        <v>2017</v>
      </c>
      <c r="B1056" s="391">
        <v>43055</v>
      </c>
      <c r="C1056" s="386">
        <v>33</v>
      </c>
      <c r="D1056" s="386">
        <v>31</v>
      </c>
      <c r="E1056" s="386">
        <v>33</v>
      </c>
      <c r="F1056" s="386">
        <v>31</v>
      </c>
      <c r="G1056" s="386">
        <v>29</v>
      </c>
      <c r="H1056" s="386">
        <v>33</v>
      </c>
      <c r="I1056" s="386">
        <v>34</v>
      </c>
      <c r="J1056" s="386" t="s">
        <v>78</v>
      </c>
      <c r="K1056" s="386">
        <v>34</v>
      </c>
      <c r="L1056" s="386">
        <v>23</v>
      </c>
      <c r="M1056" s="386" t="s">
        <v>78</v>
      </c>
      <c r="N1056" s="386">
        <v>32</v>
      </c>
      <c r="O1056" s="386" t="s">
        <v>78</v>
      </c>
      <c r="P1056" s="386">
        <v>27</v>
      </c>
      <c r="Q1056" s="386" t="s">
        <v>78</v>
      </c>
      <c r="R1056" s="386">
        <v>28</v>
      </c>
      <c r="S1056" s="386">
        <v>29</v>
      </c>
      <c r="T1056" s="386">
        <v>31</v>
      </c>
      <c r="U1056" s="386">
        <v>29</v>
      </c>
      <c r="V1056" s="386">
        <v>30</v>
      </c>
      <c r="W1056" s="386" t="s">
        <v>78</v>
      </c>
      <c r="X1056" s="386">
        <v>28</v>
      </c>
      <c r="Y1056" s="386">
        <v>23</v>
      </c>
    </row>
    <row r="1057" spans="1:25" ht="12.75" customHeight="1" x14ac:dyDescent="0.2">
      <c r="A1057" s="386">
        <v>2017</v>
      </c>
      <c r="B1057" s="391">
        <v>43056</v>
      </c>
      <c r="C1057" s="386">
        <v>30</v>
      </c>
      <c r="D1057" s="386">
        <v>29</v>
      </c>
      <c r="E1057" s="386">
        <v>35</v>
      </c>
      <c r="F1057" s="386">
        <v>31</v>
      </c>
      <c r="G1057" s="386">
        <v>27</v>
      </c>
      <c r="H1057" s="386">
        <v>29</v>
      </c>
      <c r="I1057" s="386">
        <v>29</v>
      </c>
      <c r="J1057" s="386" t="s">
        <v>78</v>
      </c>
      <c r="K1057" s="386">
        <v>30</v>
      </c>
      <c r="L1057" s="386">
        <v>28</v>
      </c>
      <c r="M1057" s="386" t="s">
        <v>78</v>
      </c>
      <c r="N1057" s="386">
        <v>27</v>
      </c>
      <c r="O1057" s="386" t="s">
        <v>78</v>
      </c>
      <c r="P1057" s="386">
        <v>30</v>
      </c>
      <c r="Q1057" s="386" t="s">
        <v>78</v>
      </c>
      <c r="R1057" s="386">
        <v>33</v>
      </c>
      <c r="S1057" s="386">
        <v>31</v>
      </c>
      <c r="T1057" s="386">
        <v>33</v>
      </c>
      <c r="U1057" s="386">
        <v>29</v>
      </c>
      <c r="V1057" s="386">
        <v>33</v>
      </c>
      <c r="W1057" s="386" t="s">
        <v>78</v>
      </c>
      <c r="X1057" s="386">
        <v>29</v>
      </c>
      <c r="Y1057" s="386">
        <v>23</v>
      </c>
    </row>
    <row r="1058" spans="1:25" ht="12.75" customHeight="1" x14ac:dyDescent="0.2">
      <c r="A1058" s="386">
        <v>2017</v>
      </c>
      <c r="B1058" s="391">
        <v>43057</v>
      </c>
      <c r="C1058" s="386">
        <v>38</v>
      </c>
      <c r="D1058" s="386">
        <v>36.000000000000007</v>
      </c>
      <c r="E1058" s="386">
        <v>35</v>
      </c>
      <c r="F1058" s="386">
        <v>32</v>
      </c>
      <c r="G1058" s="386">
        <v>35</v>
      </c>
      <c r="H1058" s="386">
        <v>40</v>
      </c>
      <c r="I1058" s="386">
        <v>39</v>
      </c>
      <c r="J1058" s="386" t="s">
        <v>78</v>
      </c>
      <c r="K1058" s="386">
        <v>40</v>
      </c>
      <c r="L1058" s="386">
        <v>34</v>
      </c>
      <c r="M1058" s="386" t="s">
        <v>78</v>
      </c>
      <c r="N1058" s="386">
        <v>38</v>
      </c>
      <c r="O1058" s="386" t="s">
        <v>78</v>
      </c>
      <c r="P1058" s="386">
        <v>32</v>
      </c>
      <c r="Q1058" s="386" t="s">
        <v>78</v>
      </c>
      <c r="R1058" s="386">
        <v>31</v>
      </c>
      <c r="S1058" s="386">
        <v>37.000000000000007</v>
      </c>
      <c r="T1058" s="386">
        <v>38</v>
      </c>
      <c r="U1058" s="386">
        <v>37.000000000000007</v>
      </c>
      <c r="V1058" s="386">
        <v>36.000000000000007</v>
      </c>
      <c r="W1058" s="386" t="s">
        <v>78</v>
      </c>
      <c r="X1058" s="386">
        <v>33</v>
      </c>
      <c r="Y1058" s="386">
        <v>35</v>
      </c>
    </row>
    <row r="1059" spans="1:25" ht="12.75" customHeight="1" x14ac:dyDescent="0.2">
      <c r="A1059" s="386">
        <v>2017</v>
      </c>
      <c r="B1059" s="391">
        <v>43058</v>
      </c>
      <c r="C1059" s="386">
        <v>30</v>
      </c>
      <c r="D1059" s="386">
        <v>29</v>
      </c>
      <c r="E1059" s="386">
        <v>31</v>
      </c>
      <c r="F1059" s="386">
        <v>28</v>
      </c>
      <c r="G1059" s="386">
        <v>26.000000000000004</v>
      </c>
      <c r="H1059" s="386">
        <v>30</v>
      </c>
      <c r="I1059" s="386">
        <v>28</v>
      </c>
      <c r="J1059" s="386" t="s">
        <v>78</v>
      </c>
      <c r="K1059" s="386">
        <v>29</v>
      </c>
      <c r="L1059" s="386">
        <v>26.000000000000004</v>
      </c>
      <c r="M1059" s="386" t="s">
        <v>78</v>
      </c>
      <c r="N1059" s="386">
        <v>29</v>
      </c>
      <c r="O1059" s="386" t="s">
        <v>78</v>
      </c>
      <c r="P1059" s="386">
        <v>27</v>
      </c>
      <c r="Q1059" s="386" t="s">
        <v>78</v>
      </c>
      <c r="R1059" s="386">
        <v>28</v>
      </c>
      <c r="S1059" s="386">
        <v>29</v>
      </c>
      <c r="T1059" s="386">
        <v>29</v>
      </c>
      <c r="U1059" s="386">
        <v>28</v>
      </c>
      <c r="V1059" s="386">
        <v>30</v>
      </c>
      <c r="W1059" s="386" t="s">
        <v>78</v>
      </c>
      <c r="X1059" s="386">
        <v>27</v>
      </c>
      <c r="Y1059" s="386">
        <v>26.000000000000004</v>
      </c>
    </row>
    <row r="1060" spans="1:25" ht="12.75" customHeight="1" x14ac:dyDescent="0.2">
      <c r="A1060" s="386">
        <v>2017</v>
      </c>
      <c r="B1060" s="391">
        <v>43059</v>
      </c>
      <c r="C1060" s="386">
        <v>31</v>
      </c>
      <c r="D1060" s="386">
        <v>33</v>
      </c>
      <c r="E1060" s="386">
        <v>37.000000000000007</v>
      </c>
      <c r="F1060" s="386">
        <v>33</v>
      </c>
      <c r="G1060" s="386">
        <v>32</v>
      </c>
      <c r="H1060" s="386">
        <v>33</v>
      </c>
      <c r="I1060" s="386">
        <v>32</v>
      </c>
      <c r="J1060" s="386" t="s">
        <v>78</v>
      </c>
      <c r="K1060" s="386">
        <v>35</v>
      </c>
      <c r="L1060" s="386">
        <v>28</v>
      </c>
      <c r="M1060" s="386" t="s">
        <v>78</v>
      </c>
      <c r="N1060" s="386">
        <v>30</v>
      </c>
      <c r="O1060" s="386" t="s">
        <v>78</v>
      </c>
      <c r="P1060" s="386">
        <v>33</v>
      </c>
      <c r="Q1060" s="386" t="s">
        <v>78</v>
      </c>
      <c r="R1060" s="386">
        <v>33</v>
      </c>
      <c r="S1060" s="386">
        <v>35</v>
      </c>
      <c r="T1060" s="386">
        <v>35</v>
      </c>
      <c r="U1060" s="386">
        <v>33</v>
      </c>
      <c r="V1060" s="386">
        <v>36.000000000000007</v>
      </c>
      <c r="W1060" s="386" t="s">
        <v>78</v>
      </c>
      <c r="X1060" s="386">
        <v>33</v>
      </c>
      <c r="Y1060" s="386">
        <v>29</v>
      </c>
    </row>
    <row r="1061" spans="1:25" ht="12.75" customHeight="1" x14ac:dyDescent="0.2">
      <c r="A1061" s="386">
        <v>2017</v>
      </c>
      <c r="B1061" s="391">
        <v>43060</v>
      </c>
      <c r="C1061" s="386">
        <v>37.000000000000007</v>
      </c>
      <c r="D1061" s="386">
        <v>35</v>
      </c>
      <c r="E1061" s="386">
        <v>37.000000000000007</v>
      </c>
      <c r="F1061" s="386">
        <v>31</v>
      </c>
      <c r="G1061" s="386">
        <v>32</v>
      </c>
      <c r="H1061" s="386">
        <v>22.000000000000004</v>
      </c>
      <c r="I1061" s="386">
        <v>36.000000000000007</v>
      </c>
      <c r="J1061" s="386" t="s">
        <v>78</v>
      </c>
      <c r="K1061" s="386">
        <v>39</v>
      </c>
      <c r="L1061" s="386">
        <v>29</v>
      </c>
      <c r="M1061" s="386" t="s">
        <v>78</v>
      </c>
      <c r="N1061" s="386">
        <v>34</v>
      </c>
      <c r="O1061" s="386" t="s">
        <v>78</v>
      </c>
      <c r="P1061" s="386">
        <v>30</v>
      </c>
      <c r="Q1061" s="386" t="s">
        <v>78</v>
      </c>
      <c r="R1061" s="386">
        <v>30</v>
      </c>
      <c r="S1061" s="386">
        <v>36.000000000000007</v>
      </c>
      <c r="T1061" s="386">
        <v>34</v>
      </c>
      <c r="U1061" s="386">
        <v>32</v>
      </c>
      <c r="V1061" s="386">
        <v>29</v>
      </c>
      <c r="W1061" s="386" t="s">
        <v>78</v>
      </c>
      <c r="X1061" s="386">
        <v>30</v>
      </c>
      <c r="Y1061" s="386">
        <v>31</v>
      </c>
    </row>
    <row r="1062" spans="1:25" ht="12.75" customHeight="1" x14ac:dyDescent="0.2">
      <c r="A1062" s="386">
        <v>2017</v>
      </c>
      <c r="B1062" s="391">
        <v>43061</v>
      </c>
      <c r="C1062" s="386">
        <v>31</v>
      </c>
      <c r="D1062" s="386">
        <v>29</v>
      </c>
      <c r="E1062" s="386">
        <v>31</v>
      </c>
      <c r="F1062" s="386">
        <v>28</v>
      </c>
      <c r="G1062" s="386">
        <v>25</v>
      </c>
      <c r="H1062" s="386">
        <v>20</v>
      </c>
      <c r="I1062" s="386">
        <v>30</v>
      </c>
      <c r="J1062" s="386" t="s">
        <v>78</v>
      </c>
      <c r="K1062" s="386">
        <v>29</v>
      </c>
      <c r="L1062" s="386">
        <v>27</v>
      </c>
      <c r="M1062" s="386" t="s">
        <v>78</v>
      </c>
      <c r="N1062" s="386">
        <v>24</v>
      </c>
      <c r="O1062" s="386" t="s">
        <v>78</v>
      </c>
      <c r="P1062" s="386">
        <v>27</v>
      </c>
      <c r="Q1062" s="386" t="s">
        <v>78</v>
      </c>
      <c r="R1062" s="386">
        <v>28</v>
      </c>
      <c r="S1062" s="386">
        <v>28</v>
      </c>
      <c r="T1062" s="386">
        <v>30</v>
      </c>
      <c r="U1062" s="386">
        <v>28</v>
      </c>
      <c r="V1062" s="386">
        <v>30</v>
      </c>
      <c r="W1062" s="386" t="s">
        <v>78</v>
      </c>
      <c r="X1062" s="386">
        <v>26.000000000000004</v>
      </c>
      <c r="Y1062" s="386">
        <v>23</v>
      </c>
    </row>
    <row r="1063" spans="1:25" ht="12.75" customHeight="1" x14ac:dyDescent="0.2">
      <c r="A1063" s="386">
        <v>2017</v>
      </c>
      <c r="B1063" s="391">
        <v>43062</v>
      </c>
      <c r="C1063" s="386">
        <v>32</v>
      </c>
      <c r="D1063" s="386">
        <v>31</v>
      </c>
      <c r="E1063" s="386">
        <v>36.000000000000007</v>
      </c>
      <c r="F1063" s="386">
        <v>33</v>
      </c>
      <c r="G1063" s="386">
        <v>31</v>
      </c>
      <c r="H1063" s="386">
        <v>18.000000000000004</v>
      </c>
      <c r="I1063" s="386">
        <v>32</v>
      </c>
      <c r="J1063" s="386" t="s">
        <v>78</v>
      </c>
      <c r="K1063" s="386">
        <v>31</v>
      </c>
      <c r="L1063" s="386">
        <v>30</v>
      </c>
      <c r="M1063" s="386" t="s">
        <v>78</v>
      </c>
      <c r="N1063" s="386">
        <v>27</v>
      </c>
      <c r="O1063" s="386" t="s">
        <v>78</v>
      </c>
      <c r="P1063" s="386">
        <v>29</v>
      </c>
      <c r="Q1063" s="386" t="s">
        <v>78</v>
      </c>
      <c r="R1063" s="386">
        <v>30</v>
      </c>
      <c r="S1063" s="386">
        <v>32</v>
      </c>
      <c r="T1063" s="386">
        <v>34</v>
      </c>
      <c r="U1063" s="386">
        <v>33</v>
      </c>
      <c r="V1063" s="386">
        <v>33</v>
      </c>
      <c r="W1063" s="386" t="s">
        <v>78</v>
      </c>
      <c r="X1063" s="386">
        <v>30</v>
      </c>
      <c r="Y1063" s="386">
        <v>29</v>
      </c>
    </row>
    <row r="1064" spans="1:25" ht="12.75" customHeight="1" x14ac:dyDescent="0.2">
      <c r="A1064" s="386">
        <v>2017</v>
      </c>
      <c r="B1064" s="391">
        <v>43063</v>
      </c>
      <c r="C1064" s="386">
        <v>32</v>
      </c>
      <c r="D1064" s="386">
        <v>27</v>
      </c>
      <c r="E1064" s="386">
        <v>30</v>
      </c>
      <c r="F1064" s="386">
        <v>19</v>
      </c>
      <c r="G1064" s="386">
        <v>25</v>
      </c>
      <c r="H1064" s="386">
        <v>15.000000000000002</v>
      </c>
      <c r="I1064" s="386">
        <v>32</v>
      </c>
      <c r="J1064" s="386" t="s">
        <v>78</v>
      </c>
      <c r="K1064" s="386">
        <v>32</v>
      </c>
      <c r="L1064" s="386">
        <v>24</v>
      </c>
      <c r="M1064" s="386" t="s">
        <v>78</v>
      </c>
      <c r="N1064" s="386">
        <v>27</v>
      </c>
      <c r="O1064" s="386" t="s">
        <v>78</v>
      </c>
      <c r="P1064" s="386">
        <v>22.000000000000004</v>
      </c>
      <c r="Q1064" s="386" t="s">
        <v>78</v>
      </c>
      <c r="R1064" s="386">
        <v>26.000000000000004</v>
      </c>
      <c r="S1064" s="386">
        <v>22.000000000000004</v>
      </c>
      <c r="T1064" s="386">
        <v>31</v>
      </c>
      <c r="U1064" s="386">
        <v>26.000000000000004</v>
      </c>
      <c r="V1064" s="386">
        <v>25</v>
      </c>
      <c r="W1064" s="386" t="s">
        <v>78</v>
      </c>
      <c r="X1064" s="386">
        <v>18.000000000000004</v>
      </c>
      <c r="Y1064" s="386">
        <v>19</v>
      </c>
    </row>
    <row r="1065" spans="1:25" ht="12.75" customHeight="1" x14ac:dyDescent="0.2">
      <c r="A1065" s="386">
        <v>2017</v>
      </c>
      <c r="B1065" s="391">
        <v>43064</v>
      </c>
      <c r="C1065" s="386">
        <v>38</v>
      </c>
      <c r="D1065" s="386">
        <v>33</v>
      </c>
      <c r="E1065" s="386">
        <v>36.000000000000007</v>
      </c>
      <c r="F1065" s="386">
        <v>32</v>
      </c>
      <c r="G1065" s="386">
        <v>31</v>
      </c>
      <c r="H1065" s="386">
        <v>21</v>
      </c>
      <c r="I1065" s="386">
        <v>39</v>
      </c>
      <c r="J1065" s="386" t="s">
        <v>78</v>
      </c>
      <c r="K1065" s="386">
        <v>39</v>
      </c>
      <c r="L1065" s="386">
        <v>29</v>
      </c>
      <c r="M1065" s="386" t="s">
        <v>78</v>
      </c>
      <c r="N1065" s="386">
        <v>32</v>
      </c>
      <c r="O1065" s="386" t="s">
        <v>78</v>
      </c>
      <c r="P1065" s="386">
        <v>31</v>
      </c>
      <c r="Q1065" s="386" t="s">
        <v>78</v>
      </c>
      <c r="R1065" s="386">
        <v>33</v>
      </c>
      <c r="S1065" s="386">
        <v>33</v>
      </c>
      <c r="T1065" s="386">
        <v>33</v>
      </c>
      <c r="U1065" s="386">
        <v>26.000000000000004</v>
      </c>
      <c r="V1065" s="386">
        <v>35</v>
      </c>
      <c r="W1065" s="386" t="s">
        <v>78</v>
      </c>
      <c r="X1065" s="386">
        <v>27</v>
      </c>
      <c r="Y1065" s="386">
        <v>29</v>
      </c>
    </row>
    <row r="1066" spans="1:25" ht="12.75" customHeight="1" x14ac:dyDescent="0.2">
      <c r="A1066" s="386">
        <v>2017</v>
      </c>
      <c r="B1066" s="391">
        <v>43065</v>
      </c>
      <c r="C1066" s="386">
        <v>32</v>
      </c>
      <c r="D1066" s="386">
        <v>32</v>
      </c>
      <c r="E1066" s="386">
        <v>37.000000000000007</v>
      </c>
      <c r="F1066" s="386">
        <v>35</v>
      </c>
      <c r="G1066" s="386">
        <v>32</v>
      </c>
      <c r="H1066" s="386">
        <v>21</v>
      </c>
      <c r="I1066" s="386">
        <v>32</v>
      </c>
      <c r="J1066" s="386" t="s">
        <v>78</v>
      </c>
      <c r="K1066" s="386">
        <v>34</v>
      </c>
      <c r="L1066" s="386">
        <v>34</v>
      </c>
      <c r="M1066" s="386" t="s">
        <v>78</v>
      </c>
      <c r="N1066" s="386">
        <v>29</v>
      </c>
      <c r="O1066" s="386" t="s">
        <v>78</v>
      </c>
      <c r="P1066" s="386">
        <v>32</v>
      </c>
      <c r="Q1066" s="386" t="s">
        <v>78</v>
      </c>
      <c r="R1066" s="386">
        <v>33</v>
      </c>
      <c r="S1066" s="386">
        <v>36.000000000000007</v>
      </c>
      <c r="T1066" s="386">
        <v>36.000000000000007</v>
      </c>
      <c r="U1066" s="386">
        <v>33</v>
      </c>
      <c r="V1066" s="386">
        <v>37.000000000000007</v>
      </c>
      <c r="W1066" s="386" t="s">
        <v>78</v>
      </c>
      <c r="X1066" s="386">
        <v>33</v>
      </c>
      <c r="Y1066" s="386">
        <v>32</v>
      </c>
    </row>
    <row r="1067" spans="1:25" ht="12.75" customHeight="1" x14ac:dyDescent="0.2">
      <c r="A1067" s="386">
        <v>2017</v>
      </c>
      <c r="B1067" s="391">
        <v>43066</v>
      </c>
      <c r="C1067" s="386">
        <v>33</v>
      </c>
      <c r="D1067" s="386">
        <v>32</v>
      </c>
      <c r="E1067" s="386">
        <v>34</v>
      </c>
      <c r="F1067" s="386">
        <v>32</v>
      </c>
      <c r="G1067" s="386">
        <v>28</v>
      </c>
      <c r="H1067" s="386">
        <v>18.000000000000004</v>
      </c>
      <c r="I1067" s="386">
        <v>33</v>
      </c>
      <c r="J1067" s="386" t="s">
        <v>78</v>
      </c>
      <c r="K1067" s="386">
        <v>35</v>
      </c>
      <c r="L1067" s="386">
        <v>22.000000000000004</v>
      </c>
      <c r="M1067" s="386" t="s">
        <v>78</v>
      </c>
      <c r="N1067" s="386">
        <v>28</v>
      </c>
      <c r="O1067" s="386" t="s">
        <v>78</v>
      </c>
      <c r="P1067" s="386">
        <v>31</v>
      </c>
      <c r="Q1067" s="386" t="s">
        <v>78</v>
      </c>
      <c r="R1067" s="386">
        <v>33</v>
      </c>
      <c r="S1067" s="386">
        <v>31</v>
      </c>
      <c r="T1067" s="386">
        <v>32</v>
      </c>
      <c r="U1067" s="386">
        <v>28</v>
      </c>
      <c r="V1067" s="386">
        <v>34</v>
      </c>
      <c r="W1067" s="386" t="s">
        <v>78</v>
      </c>
      <c r="X1067" s="386">
        <v>29</v>
      </c>
      <c r="Y1067" s="386">
        <v>23</v>
      </c>
    </row>
    <row r="1068" spans="1:25" ht="12.75" customHeight="1" x14ac:dyDescent="0.2">
      <c r="A1068" s="386">
        <v>2017</v>
      </c>
      <c r="B1068" s="391">
        <v>43067</v>
      </c>
      <c r="C1068" s="386">
        <v>41</v>
      </c>
      <c r="D1068" s="386">
        <v>35</v>
      </c>
      <c r="E1068" s="386">
        <v>32</v>
      </c>
      <c r="F1068" s="386">
        <v>26.000000000000004</v>
      </c>
      <c r="G1068" s="386">
        <v>27</v>
      </c>
      <c r="H1068" s="386">
        <v>37.000000000000007</v>
      </c>
      <c r="I1068" s="386">
        <v>39</v>
      </c>
      <c r="J1068" s="386" t="s">
        <v>78</v>
      </c>
      <c r="K1068" s="386">
        <v>42</v>
      </c>
      <c r="L1068" s="386">
        <v>28</v>
      </c>
      <c r="M1068" s="386" t="s">
        <v>78</v>
      </c>
      <c r="N1068" s="386">
        <v>38</v>
      </c>
      <c r="O1068" s="386" t="s">
        <v>78</v>
      </c>
      <c r="P1068" s="386">
        <v>30</v>
      </c>
      <c r="Q1068" s="386" t="s">
        <v>78</v>
      </c>
      <c r="R1068" s="386">
        <v>34</v>
      </c>
      <c r="S1068" s="386">
        <v>38</v>
      </c>
      <c r="T1068" s="386">
        <v>39</v>
      </c>
      <c r="U1068" s="386">
        <v>30</v>
      </c>
      <c r="V1068" s="386">
        <v>29</v>
      </c>
      <c r="W1068" s="386" t="s">
        <v>78</v>
      </c>
      <c r="X1068" s="386">
        <v>32</v>
      </c>
      <c r="Y1068" s="386">
        <v>32</v>
      </c>
    </row>
    <row r="1069" spans="1:25" ht="12.75" customHeight="1" x14ac:dyDescent="0.2">
      <c r="A1069" s="386">
        <v>2017</v>
      </c>
      <c r="B1069" s="391">
        <v>43068</v>
      </c>
      <c r="C1069" s="386">
        <v>41</v>
      </c>
      <c r="D1069" s="386">
        <v>36.000000000000007</v>
      </c>
      <c r="E1069" s="386">
        <v>42</v>
      </c>
      <c r="F1069" s="386">
        <v>37.000000000000007</v>
      </c>
      <c r="G1069" s="386">
        <v>31</v>
      </c>
      <c r="H1069" s="386">
        <v>41</v>
      </c>
      <c r="I1069" s="386">
        <v>41</v>
      </c>
      <c r="J1069" s="386" t="s">
        <v>78</v>
      </c>
      <c r="K1069" s="386">
        <v>41</v>
      </c>
      <c r="L1069" s="386">
        <v>31</v>
      </c>
      <c r="M1069" s="386" t="s">
        <v>78</v>
      </c>
      <c r="N1069" s="386">
        <v>32</v>
      </c>
      <c r="O1069" s="386" t="s">
        <v>78</v>
      </c>
      <c r="P1069" s="386">
        <v>37.000000000000007</v>
      </c>
      <c r="Q1069" s="386" t="s">
        <v>78</v>
      </c>
      <c r="R1069" s="386">
        <v>38</v>
      </c>
      <c r="S1069" s="386">
        <v>37.000000000000007</v>
      </c>
      <c r="T1069" s="386">
        <v>41</v>
      </c>
      <c r="U1069" s="386">
        <v>35</v>
      </c>
      <c r="V1069" s="386">
        <v>40</v>
      </c>
      <c r="W1069" s="386" t="s">
        <v>78</v>
      </c>
      <c r="X1069" s="386">
        <v>36.000000000000007</v>
      </c>
      <c r="Y1069" s="386">
        <v>29</v>
      </c>
    </row>
    <row r="1070" spans="1:25" ht="12.75" customHeight="1" x14ac:dyDescent="0.2">
      <c r="A1070" s="386">
        <v>2017</v>
      </c>
      <c r="B1070" s="391">
        <v>43069</v>
      </c>
      <c r="C1070" s="386">
        <v>33</v>
      </c>
      <c r="D1070" s="386">
        <v>28</v>
      </c>
      <c r="E1070" s="386">
        <v>26.000000000000004</v>
      </c>
      <c r="F1070" s="386">
        <v>21</v>
      </c>
      <c r="G1070" s="386">
        <v>21</v>
      </c>
      <c r="H1070" s="386">
        <v>34</v>
      </c>
      <c r="I1070" s="386">
        <v>33</v>
      </c>
      <c r="J1070" s="386" t="s">
        <v>78</v>
      </c>
      <c r="K1070" s="386">
        <v>34</v>
      </c>
      <c r="L1070" s="386">
        <v>14</v>
      </c>
      <c r="M1070" s="386" t="s">
        <v>78</v>
      </c>
      <c r="N1070" s="386">
        <v>29</v>
      </c>
      <c r="O1070" s="386" t="s">
        <v>78</v>
      </c>
      <c r="P1070" s="386">
        <v>15.000000000000002</v>
      </c>
      <c r="Q1070" s="386" t="s">
        <v>78</v>
      </c>
      <c r="R1070" s="386">
        <v>18.000000000000004</v>
      </c>
      <c r="S1070" s="386">
        <v>18.000000000000004</v>
      </c>
      <c r="T1070" s="386">
        <v>27</v>
      </c>
      <c r="U1070" s="386">
        <v>21</v>
      </c>
      <c r="V1070" s="386">
        <v>16</v>
      </c>
      <c r="W1070" s="386" t="s">
        <v>78</v>
      </c>
      <c r="X1070" s="386">
        <v>16</v>
      </c>
      <c r="Y1070" s="386">
        <v>16</v>
      </c>
    </row>
    <row r="1071" spans="1:25" ht="12.75" customHeight="1" x14ac:dyDescent="0.2">
      <c r="A1071" s="386">
        <v>2017</v>
      </c>
      <c r="B1071" s="391">
        <v>43070</v>
      </c>
      <c r="C1071" s="386">
        <v>29</v>
      </c>
      <c r="D1071" s="386">
        <v>27</v>
      </c>
      <c r="E1071" s="386">
        <v>31</v>
      </c>
      <c r="F1071" s="386">
        <v>28</v>
      </c>
      <c r="G1071" s="386">
        <v>23</v>
      </c>
      <c r="H1071" s="386">
        <v>31</v>
      </c>
      <c r="I1071" s="386">
        <v>28</v>
      </c>
      <c r="J1071" s="386" t="s">
        <v>78</v>
      </c>
      <c r="K1071" s="386">
        <v>27</v>
      </c>
      <c r="L1071" s="386">
        <v>24</v>
      </c>
      <c r="M1071" s="386" t="s">
        <v>78</v>
      </c>
      <c r="N1071" s="386">
        <v>21</v>
      </c>
      <c r="O1071" s="386" t="s">
        <v>78</v>
      </c>
      <c r="P1071" s="386">
        <v>24</v>
      </c>
      <c r="Q1071" s="386" t="s">
        <v>78</v>
      </c>
      <c r="R1071" s="386">
        <v>28</v>
      </c>
      <c r="S1071" s="386">
        <v>26.000000000000004</v>
      </c>
      <c r="T1071" s="386">
        <v>30</v>
      </c>
      <c r="U1071" s="386">
        <v>26.000000000000004</v>
      </c>
      <c r="V1071" s="386">
        <v>29</v>
      </c>
      <c r="W1071" s="386" t="s">
        <v>78</v>
      </c>
      <c r="X1071" s="386">
        <v>27</v>
      </c>
      <c r="Y1071" s="386">
        <v>20</v>
      </c>
    </row>
    <row r="1072" spans="1:25" ht="12.75" customHeight="1" x14ac:dyDescent="0.2">
      <c r="A1072" s="386">
        <v>2017</v>
      </c>
      <c r="B1072" s="391">
        <v>43071</v>
      </c>
      <c r="C1072" s="386">
        <v>25</v>
      </c>
      <c r="D1072" s="386">
        <v>18.000000000000004</v>
      </c>
      <c r="E1072" s="386">
        <v>23</v>
      </c>
      <c r="F1072" s="386">
        <v>17</v>
      </c>
      <c r="G1072" s="386">
        <v>18.000000000000004</v>
      </c>
      <c r="H1072" s="386">
        <v>27</v>
      </c>
      <c r="I1072" s="386">
        <v>27</v>
      </c>
      <c r="J1072" s="386" t="s">
        <v>78</v>
      </c>
      <c r="K1072" s="386">
        <v>30</v>
      </c>
      <c r="L1072" s="386">
        <v>18.000000000000004</v>
      </c>
      <c r="M1072" s="386" t="s">
        <v>78</v>
      </c>
      <c r="N1072" s="386">
        <v>26.000000000000004</v>
      </c>
      <c r="O1072" s="386" t="s">
        <v>78</v>
      </c>
      <c r="P1072" s="386">
        <v>21</v>
      </c>
      <c r="Q1072" s="386" t="s">
        <v>78</v>
      </c>
      <c r="R1072" s="386">
        <v>24</v>
      </c>
      <c r="S1072" s="386">
        <v>22.000000000000004</v>
      </c>
      <c r="T1072" s="386">
        <v>22.000000000000004</v>
      </c>
      <c r="U1072" s="386">
        <v>13.000000000000002</v>
      </c>
      <c r="V1072" s="386">
        <v>16</v>
      </c>
      <c r="W1072" s="386" t="s">
        <v>78</v>
      </c>
      <c r="X1072" s="386">
        <v>20</v>
      </c>
      <c r="Y1072" s="386">
        <v>17</v>
      </c>
    </row>
    <row r="1073" spans="1:25" ht="12.75" customHeight="1" x14ac:dyDescent="0.2">
      <c r="A1073" s="386">
        <v>2017</v>
      </c>
      <c r="B1073" s="391">
        <v>43072</v>
      </c>
      <c r="C1073" s="386">
        <v>30</v>
      </c>
      <c r="D1073" s="386">
        <v>20</v>
      </c>
      <c r="E1073" s="386">
        <v>26.000000000000004</v>
      </c>
      <c r="F1073" s="386">
        <v>18.000000000000004</v>
      </c>
      <c r="G1073" s="386">
        <v>19</v>
      </c>
      <c r="H1073" s="386">
        <v>31</v>
      </c>
      <c r="I1073" s="386">
        <v>18.000000000000004</v>
      </c>
      <c r="J1073" s="386" t="s">
        <v>78</v>
      </c>
      <c r="K1073" s="386">
        <v>27</v>
      </c>
      <c r="L1073" s="386">
        <v>12</v>
      </c>
      <c r="M1073" s="386" t="s">
        <v>78</v>
      </c>
      <c r="N1073" s="386">
        <v>17</v>
      </c>
      <c r="O1073" s="386" t="s">
        <v>78</v>
      </c>
      <c r="P1073" s="386">
        <v>7</v>
      </c>
      <c r="Q1073" s="386" t="s">
        <v>78</v>
      </c>
      <c r="R1073" s="386">
        <v>11.000000000000002</v>
      </c>
      <c r="S1073" s="386">
        <v>11.000000000000002</v>
      </c>
      <c r="T1073" s="386">
        <v>23</v>
      </c>
      <c r="U1073" s="386">
        <v>13.000000000000002</v>
      </c>
      <c r="V1073" s="386">
        <v>13.000000000000002</v>
      </c>
      <c r="W1073" s="386" t="s">
        <v>78</v>
      </c>
      <c r="X1073" s="386">
        <v>14</v>
      </c>
      <c r="Y1073" s="386">
        <v>10</v>
      </c>
    </row>
    <row r="1074" spans="1:25" ht="12.75" customHeight="1" x14ac:dyDescent="0.2">
      <c r="A1074" s="386">
        <v>2017</v>
      </c>
      <c r="B1074" s="391">
        <v>43073</v>
      </c>
      <c r="C1074" s="386">
        <v>22.000000000000004</v>
      </c>
      <c r="D1074" s="386">
        <v>21</v>
      </c>
      <c r="E1074" s="386">
        <v>24</v>
      </c>
      <c r="F1074" s="386">
        <v>17</v>
      </c>
      <c r="G1074" s="386">
        <v>11.000000000000002</v>
      </c>
      <c r="H1074" s="386">
        <v>25</v>
      </c>
      <c r="I1074" s="386">
        <v>32</v>
      </c>
      <c r="J1074" s="386" t="s">
        <v>78</v>
      </c>
      <c r="K1074" s="386">
        <v>34</v>
      </c>
      <c r="L1074" s="386">
        <v>22.000000000000004</v>
      </c>
      <c r="M1074" s="386" t="s">
        <v>78</v>
      </c>
      <c r="N1074" s="386">
        <v>22.000000000000004</v>
      </c>
      <c r="O1074" s="386" t="s">
        <v>78</v>
      </c>
      <c r="P1074" s="386">
        <v>23</v>
      </c>
      <c r="Q1074" s="386" t="s">
        <v>78</v>
      </c>
      <c r="R1074" s="386">
        <v>26.000000000000004</v>
      </c>
      <c r="S1074" s="386">
        <v>29</v>
      </c>
      <c r="T1074" s="386">
        <v>21</v>
      </c>
      <c r="U1074" s="386">
        <v>24</v>
      </c>
      <c r="V1074" s="386">
        <v>21</v>
      </c>
      <c r="W1074" s="386" t="s">
        <v>78</v>
      </c>
      <c r="X1074" s="386">
        <v>24</v>
      </c>
      <c r="Y1074" s="386">
        <v>25</v>
      </c>
    </row>
    <row r="1075" spans="1:25" ht="12.75" customHeight="1" x14ac:dyDescent="0.2">
      <c r="A1075" s="386">
        <v>2017</v>
      </c>
      <c r="B1075" s="391">
        <v>43074</v>
      </c>
      <c r="C1075" s="386">
        <v>38</v>
      </c>
      <c r="D1075" s="386">
        <v>28</v>
      </c>
      <c r="E1075" s="386">
        <v>28</v>
      </c>
      <c r="F1075" s="386">
        <v>27</v>
      </c>
      <c r="G1075" s="386">
        <v>24</v>
      </c>
      <c r="H1075" s="386">
        <v>39</v>
      </c>
      <c r="I1075" s="386">
        <v>37.000000000000007</v>
      </c>
      <c r="J1075" s="386" t="s">
        <v>78</v>
      </c>
      <c r="K1075" s="386">
        <v>41</v>
      </c>
      <c r="L1075" s="386">
        <v>20</v>
      </c>
      <c r="M1075" s="386" t="s">
        <v>78</v>
      </c>
      <c r="N1075" s="386">
        <v>36.000000000000007</v>
      </c>
      <c r="O1075" s="386" t="s">
        <v>78</v>
      </c>
      <c r="P1075" s="386">
        <v>30</v>
      </c>
      <c r="Q1075" s="386" t="s">
        <v>78</v>
      </c>
      <c r="R1075" s="386">
        <v>31</v>
      </c>
      <c r="S1075" s="386">
        <v>36.000000000000007</v>
      </c>
      <c r="T1075" s="386">
        <v>27</v>
      </c>
      <c r="U1075" s="386">
        <v>19</v>
      </c>
      <c r="V1075" s="386">
        <v>30</v>
      </c>
      <c r="W1075" s="386" t="s">
        <v>78</v>
      </c>
      <c r="X1075" s="386">
        <v>28</v>
      </c>
      <c r="Y1075" s="386">
        <v>25</v>
      </c>
    </row>
    <row r="1076" spans="1:25" ht="12.75" customHeight="1" x14ac:dyDescent="0.2">
      <c r="A1076" s="386">
        <v>2017</v>
      </c>
      <c r="B1076" s="391">
        <v>43075</v>
      </c>
      <c r="C1076" s="386">
        <v>31</v>
      </c>
      <c r="D1076" s="386">
        <v>28</v>
      </c>
      <c r="E1076" s="386">
        <v>34</v>
      </c>
      <c r="F1076" s="386">
        <v>32</v>
      </c>
      <c r="G1076" s="386">
        <v>28</v>
      </c>
      <c r="H1076" s="386">
        <v>32</v>
      </c>
      <c r="I1076" s="386">
        <v>32</v>
      </c>
      <c r="J1076" s="386" t="s">
        <v>78</v>
      </c>
      <c r="K1076" s="386">
        <v>32</v>
      </c>
      <c r="L1076" s="386">
        <v>22.000000000000004</v>
      </c>
      <c r="M1076" s="386" t="s">
        <v>78</v>
      </c>
      <c r="N1076" s="386">
        <v>27</v>
      </c>
      <c r="O1076" s="386" t="s">
        <v>78</v>
      </c>
      <c r="P1076" s="386">
        <v>28</v>
      </c>
      <c r="Q1076" s="386" t="s">
        <v>78</v>
      </c>
      <c r="R1076" s="386">
        <v>29</v>
      </c>
      <c r="S1076" s="386">
        <v>29</v>
      </c>
      <c r="T1076" s="386">
        <v>29</v>
      </c>
      <c r="U1076" s="386">
        <v>28</v>
      </c>
      <c r="V1076" s="386">
        <v>31</v>
      </c>
      <c r="W1076" s="386" t="s">
        <v>78</v>
      </c>
      <c r="X1076" s="386">
        <v>28</v>
      </c>
      <c r="Y1076" s="386">
        <v>23</v>
      </c>
    </row>
    <row r="1077" spans="1:25" ht="12.75" customHeight="1" x14ac:dyDescent="0.2">
      <c r="A1077" s="386">
        <v>2017</v>
      </c>
      <c r="B1077" s="391">
        <v>43076</v>
      </c>
      <c r="C1077" s="386">
        <v>31</v>
      </c>
      <c r="D1077" s="386">
        <v>28</v>
      </c>
      <c r="E1077" s="386">
        <v>32</v>
      </c>
      <c r="F1077" s="386">
        <v>31</v>
      </c>
      <c r="G1077" s="386">
        <v>27</v>
      </c>
      <c r="H1077" s="386">
        <v>29</v>
      </c>
      <c r="I1077" s="386">
        <v>29</v>
      </c>
      <c r="J1077" s="386" t="s">
        <v>78</v>
      </c>
      <c r="K1077" s="386">
        <v>32</v>
      </c>
      <c r="L1077" s="386">
        <v>19</v>
      </c>
      <c r="M1077" s="386" t="s">
        <v>78</v>
      </c>
      <c r="N1077" s="386">
        <v>28</v>
      </c>
      <c r="O1077" s="386" t="s">
        <v>78</v>
      </c>
      <c r="P1077" s="386">
        <v>27</v>
      </c>
      <c r="Q1077" s="386" t="s">
        <v>78</v>
      </c>
      <c r="R1077" s="386">
        <v>29</v>
      </c>
      <c r="S1077" s="386">
        <v>28</v>
      </c>
      <c r="T1077" s="386">
        <v>28</v>
      </c>
      <c r="U1077" s="386">
        <v>28</v>
      </c>
      <c r="V1077" s="386">
        <v>28</v>
      </c>
      <c r="W1077" s="386" t="s">
        <v>78</v>
      </c>
      <c r="X1077" s="386">
        <v>26.000000000000004</v>
      </c>
      <c r="Y1077" s="386">
        <v>22.000000000000004</v>
      </c>
    </row>
    <row r="1078" spans="1:25" ht="12.75" customHeight="1" x14ac:dyDescent="0.2">
      <c r="A1078" s="386">
        <v>2017</v>
      </c>
      <c r="B1078" s="391">
        <v>43077</v>
      </c>
      <c r="C1078" s="386">
        <v>27</v>
      </c>
      <c r="D1078" s="386">
        <v>22.000000000000004</v>
      </c>
      <c r="E1078" s="386">
        <v>26.000000000000004</v>
      </c>
      <c r="F1078" s="386">
        <v>24</v>
      </c>
      <c r="G1078" s="386">
        <v>21</v>
      </c>
      <c r="H1078" s="386">
        <v>31</v>
      </c>
      <c r="I1078" s="386">
        <v>29</v>
      </c>
      <c r="J1078" s="386" t="s">
        <v>78</v>
      </c>
      <c r="K1078" s="386">
        <v>29</v>
      </c>
      <c r="L1078" s="386">
        <v>15.000000000000002</v>
      </c>
      <c r="M1078" s="386" t="s">
        <v>78</v>
      </c>
      <c r="N1078" s="386">
        <v>26.000000000000004</v>
      </c>
      <c r="O1078" s="386" t="s">
        <v>78</v>
      </c>
      <c r="P1078" s="386">
        <v>22.000000000000004</v>
      </c>
      <c r="Q1078" s="386" t="s">
        <v>78</v>
      </c>
      <c r="R1078" s="386">
        <v>23</v>
      </c>
      <c r="S1078" s="386">
        <v>22.000000000000004</v>
      </c>
      <c r="T1078" s="386">
        <v>21</v>
      </c>
      <c r="U1078" s="386">
        <v>22.000000000000004</v>
      </c>
      <c r="V1078" s="386">
        <v>24</v>
      </c>
      <c r="W1078" s="386" t="s">
        <v>78</v>
      </c>
      <c r="X1078" s="386">
        <v>20</v>
      </c>
      <c r="Y1078" s="386">
        <v>16</v>
      </c>
    </row>
    <row r="1079" spans="1:25" ht="12.75" customHeight="1" x14ac:dyDescent="0.2">
      <c r="A1079" s="386">
        <v>2017</v>
      </c>
      <c r="B1079" s="391">
        <v>43078</v>
      </c>
      <c r="C1079" s="386">
        <v>24</v>
      </c>
      <c r="D1079" s="386">
        <v>22.000000000000004</v>
      </c>
      <c r="E1079" s="386">
        <v>25</v>
      </c>
      <c r="F1079" s="386">
        <v>24</v>
      </c>
      <c r="G1079" s="386">
        <v>19</v>
      </c>
      <c r="H1079" s="386">
        <v>27</v>
      </c>
      <c r="I1079" s="386">
        <v>27</v>
      </c>
      <c r="J1079" s="386" t="s">
        <v>78</v>
      </c>
      <c r="K1079" s="386">
        <v>22.000000000000004</v>
      </c>
      <c r="L1079" s="386">
        <v>15.000000000000002</v>
      </c>
      <c r="M1079" s="386" t="s">
        <v>78</v>
      </c>
      <c r="N1079" s="386">
        <v>20</v>
      </c>
      <c r="O1079" s="386" t="s">
        <v>78</v>
      </c>
      <c r="P1079" s="386">
        <v>21</v>
      </c>
      <c r="Q1079" s="386" t="s">
        <v>78</v>
      </c>
      <c r="R1079" s="386">
        <v>21</v>
      </c>
      <c r="S1079" s="386">
        <v>20</v>
      </c>
      <c r="T1079" s="386">
        <v>21</v>
      </c>
      <c r="U1079" s="386">
        <v>18.000000000000004</v>
      </c>
      <c r="V1079" s="386">
        <v>22.000000000000004</v>
      </c>
      <c r="W1079" s="386" t="s">
        <v>78</v>
      </c>
      <c r="X1079" s="386">
        <v>17</v>
      </c>
      <c r="Y1079" s="386">
        <v>15.000000000000002</v>
      </c>
    </row>
    <row r="1080" spans="1:25" ht="12.75" customHeight="1" x14ac:dyDescent="0.2">
      <c r="A1080" s="386">
        <v>2017</v>
      </c>
      <c r="B1080" s="391">
        <v>43079</v>
      </c>
      <c r="C1080" s="386">
        <v>25</v>
      </c>
      <c r="D1080" s="386">
        <v>23</v>
      </c>
      <c r="E1080" s="386">
        <v>28</v>
      </c>
      <c r="F1080" s="386">
        <v>26.000000000000004</v>
      </c>
      <c r="G1080" s="386">
        <v>24</v>
      </c>
      <c r="H1080" s="386">
        <v>25</v>
      </c>
      <c r="I1080" s="386">
        <v>23</v>
      </c>
      <c r="J1080" s="386" t="s">
        <v>78</v>
      </c>
      <c r="K1080" s="386">
        <v>26.000000000000004</v>
      </c>
      <c r="L1080" s="386">
        <v>15.000000000000002</v>
      </c>
      <c r="M1080" s="386" t="s">
        <v>78</v>
      </c>
      <c r="N1080" s="386">
        <v>24</v>
      </c>
      <c r="O1080" s="386" t="s">
        <v>78</v>
      </c>
      <c r="P1080" s="386">
        <v>23</v>
      </c>
      <c r="Q1080" s="386" t="s">
        <v>78</v>
      </c>
      <c r="R1080" s="386">
        <v>23</v>
      </c>
      <c r="S1080" s="386">
        <v>24</v>
      </c>
      <c r="T1080" s="386">
        <v>24</v>
      </c>
      <c r="U1080" s="386">
        <v>25</v>
      </c>
      <c r="V1080" s="386">
        <v>25</v>
      </c>
      <c r="W1080" s="386" t="s">
        <v>78</v>
      </c>
      <c r="X1080" s="386">
        <v>22.000000000000004</v>
      </c>
      <c r="Y1080" s="386">
        <v>21</v>
      </c>
    </row>
    <row r="1081" spans="1:25" ht="12.75" customHeight="1" x14ac:dyDescent="0.2">
      <c r="A1081" s="386">
        <v>2017</v>
      </c>
      <c r="B1081" s="391">
        <v>43080</v>
      </c>
      <c r="C1081" s="386">
        <v>29</v>
      </c>
      <c r="D1081" s="386">
        <v>26.000000000000004</v>
      </c>
      <c r="E1081" s="386">
        <v>28</v>
      </c>
      <c r="F1081" s="386">
        <v>26.000000000000004</v>
      </c>
      <c r="G1081" s="386">
        <v>23</v>
      </c>
      <c r="H1081" s="386">
        <v>30</v>
      </c>
      <c r="I1081" s="386">
        <v>29</v>
      </c>
      <c r="J1081" s="386" t="s">
        <v>78</v>
      </c>
      <c r="K1081" s="386">
        <v>32</v>
      </c>
      <c r="L1081" s="386">
        <v>16</v>
      </c>
      <c r="M1081" s="386" t="s">
        <v>78</v>
      </c>
      <c r="N1081" s="386">
        <v>26.000000000000004</v>
      </c>
      <c r="O1081" s="386" t="s">
        <v>78</v>
      </c>
      <c r="P1081" s="386">
        <v>22.000000000000004</v>
      </c>
      <c r="Q1081" s="386" t="s">
        <v>78</v>
      </c>
      <c r="R1081" s="386">
        <v>23</v>
      </c>
      <c r="S1081" s="386">
        <v>23</v>
      </c>
      <c r="T1081" s="386">
        <v>23</v>
      </c>
      <c r="U1081" s="386">
        <v>23</v>
      </c>
      <c r="V1081" s="386">
        <v>23</v>
      </c>
      <c r="W1081" s="386" t="s">
        <v>78</v>
      </c>
      <c r="X1081" s="386">
        <v>21</v>
      </c>
      <c r="Y1081" s="386">
        <v>16</v>
      </c>
    </row>
    <row r="1082" spans="1:25" ht="12.75" customHeight="1" x14ac:dyDescent="0.2">
      <c r="A1082" s="386">
        <v>2017</v>
      </c>
      <c r="B1082" s="391">
        <v>43081</v>
      </c>
      <c r="C1082" s="386">
        <v>33</v>
      </c>
      <c r="D1082" s="386">
        <v>33</v>
      </c>
      <c r="E1082" s="386">
        <v>37.000000000000007</v>
      </c>
      <c r="F1082" s="386">
        <v>36.000000000000007</v>
      </c>
      <c r="G1082" s="386">
        <v>33</v>
      </c>
      <c r="H1082" s="386">
        <v>32</v>
      </c>
      <c r="I1082" s="386">
        <v>32</v>
      </c>
      <c r="J1082" s="386" t="s">
        <v>78</v>
      </c>
      <c r="K1082" s="386">
        <v>36.000000000000007</v>
      </c>
      <c r="L1082" s="386">
        <v>30</v>
      </c>
      <c r="M1082" s="386" t="s">
        <v>78</v>
      </c>
      <c r="N1082" s="386">
        <v>35</v>
      </c>
      <c r="O1082" s="386" t="s">
        <v>78</v>
      </c>
      <c r="P1082" s="386">
        <v>33</v>
      </c>
      <c r="Q1082" s="386" t="s">
        <v>78</v>
      </c>
      <c r="R1082" s="386">
        <v>34</v>
      </c>
      <c r="S1082" s="386">
        <v>36.000000000000007</v>
      </c>
      <c r="T1082" s="386">
        <v>32</v>
      </c>
      <c r="U1082" s="386">
        <v>34</v>
      </c>
      <c r="V1082" s="386">
        <v>37.000000000000007</v>
      </c>
      <c r="W1082" s="386" t="s">
        <v>78</v>
      </c>
      <c r="X1082" s="386">
        <v>34</v>
      </c>
      <c r="Y1082" s="386">
        <v>32</v>
      </c>
    </row>
    <row r="1083" spans="1:25" ht="12.75" customHeight="1" x14ac:dyDescent="0.2">
      <c r="A1083" s="386">
        <v>2017</v>
      </c>
      <c r="B1083" s="391">
        <v>43082</v>
      </c>
      <c r="C1083" s="386">
        <v>35</v>
      </c>
      <c r="D1083" s="386">
        <v>32</v>
      </c>
      <c r="E1083" s="386" t="s">
        <v>78</v>
      </c>
      <c r="F1083" s="386">
        <v>34</v>
      </c>
      <c r="G1083" s="386">
        <v>31</v>
      </c>
      <c r="H1083" s="386">
        <v>34</v>
      </c>
      <c r="I1083" s="386">
        <v>33</v>
      </c>
      <c r="J1083" s="386" t="s">
        <v>78</v>
      </c>
      <c r="K1083" s="386">
        <v>35</v>
      </c>
      <c r="L1083" s="386">
        <v>25</v>
      </c>
      <c r="M1083" s="386" t="s">
        <v>78</v>
      </c>
      <c r="N1083" s="386">
        <v>33</v>
      </c>
      <c r="O1083" s="386" t="s">
        <v>78</v>
      </c>
      <c r="P1083" s="386">
        <v>33</v>
      </c>
      <c r="Q1083" s="386" t="s">
        <v>78</v>
      </c>
      <c r="R1083" s="386">
        <v>33</v>
      </c>
      <c r="S1083" s="386">
        <v>35</v>
      </c>
      <c r="T1083" s="386">
        <v>30</v>
      </c>
      <c r="U1083" s="386">
        <v>31</v>
      </c>
      <c r="V1083" s="386">
        <v>36.000000000000007</v>
      </c>
      <c r="W1083" s="386" t="s">
        <v>78</v>
      </c>
      <c r="X1083" s="386">
        <v>32</v>
      </c>
      <c r="Y1083" s="386">
        <v>28</v>
      </c>
    </row>
    <row r="1084" spans="1:25" ht="12.75" customHeight="1" x14ac:dyDescent="0.2">
      <c r="A1084" s="386">
        <v>2017</v>
      </c>
      <c r="B1084" s="391">
        <v>43083</v>
      </c>
      <c r="C1084" s="386">
        <v>28</v>
      </c>
      <c r="D1084" s="386">
        <v>26.000000000000004</v>
      </c>
      <c r="E1084" s="386" t="s">
        <v>78</v>
      </c>
      <c r="F1084" s="386">
        <v>30</v>
      </c>
      <c r="G1084" s="386">
        <v>21</v>
      </c>
      <c r="H1084" s="386">
        <v>26.000000000000004</v>
      </c>
      <c r="I1084" s="386">
        <v>28</v>
      </c>
      <c r="J1084" s="386" t="s">
        <v>78</v>
      </c>
      <c r="K1084" s="386">
        <v>28</v>
      </c>
      <c r="L1084" s="386">
        <v>22.000000000000004</v>
      </c>
      <c r="M1084" s="386" t="s">
        <v>78</v>
      </c>
      <c r="N1084" s="386">
        <v>26.000000000000004</v>
      </c>
      <c r="O1084" s="386" t="s">
        <v>78</v>
      </c>
      <c r="P1084" s="386">
        <v>28</v>
      </c>
      <c r="Q1084" s="386" t="s">
        <v>78</v>
      </c>
      <c r="R1084" s="386">
        <v>32</v>
      </c>
      <c r="S1084" s="386">
        <v>30</v>
      </c>
      <c r="T1084" s="386">
        <v>29</v>
      </c>
      <c r="U1084" s="386">
        <v>27</v>
      </c>
      <c r="V1084" s="386">
        <v>30</v>
      </c>
      <c r="W1084" s="386" t="s">
        <v>78</v>
      </c>
      <c r="X1084" s="386">
        <v>27</v>
      </c>
      <c r="Y1084" s="386">
        <v>21</v>
      </c>
    </row>
    <row r="1085" spans="1:25" ht="12.75" customHeight="1" x14ac:dyDescent="0.2">
      <c r="A1085" s="386">
        <v>2017</v>
      </c>
      <c r="B1085" s="391">
        <v>43084</v>
      </c>
      <c r="C1085" s="386">
        <v>30</v>
      </c>
      <c r="D1085" s="386">
        <v>24</v>
      </c>
      <c r="E1085" s="386" t="s">
        <v>78</v>
      </c>
      <c r="F1085" s="386">
        <v>24</v>
      </c>
      <c r="G1085" s="386">
        <v>18.000000000000004</v>
      </c>
      <c r="H1085" s="386">
        <v>29</v>
      </c>
      <c r="I1085" s="386">
        <v>30</v>
      </c>
      <c r="J1085" s="386" t="s">
        <v>78</v>
      </c>
      <c r="K1085" s="386">
        <v>32</v>
      </c>
      <c r="L1085" s="386">
        <v>15.000000000000002</v>
      </c>
      <c r="M1085" s="386" t="s">
        <v>78</v>
      </c>
      <c r="N1085" s="386">
        <v>23</v>
      </c>
      <c r="O1085" s="386" t="s">
        <v>78</v>
      </c>
      <c r="P1085" s="386">
        <v>24</v>
      </c>
      <c r="Q1085" s="386" t="s">
        <v>78</v>
      </c>
      <c r="R1085" s="386">
        <v>27</v>
      </c>
      <c r="S1085" s="386">
        <v>18.000000000000004</v>
      </c>
      <c r="T1085" s="386">
        <v>17</v>
      </c>
      <c r="U1085" s="386">
        <v>21</v>
      </c>
      <c r="V1085" s="386">
        <v>10</v>
      </c>
      <c r="W1085" s="386" t="s">
        <v>78</v>
      </c>
      <c r="X1085" s="386">
        <v>19</v>
      </c>
      <c r="Y1085" s="386">
        <v>17</v>
      </c>
    </row>
    <row r="1086" spans="1:25" ht="12.75" customHeight="1" x14ac:dyDescent="0.2">
      <c r="A1086" s="386">
        <v>2017</v>
      </c>
      <c r="B1086" s="391">
        <v>43085</v>
      </c>
      <c r="C1086" s="386">
        <v>30</v>
      </c>
      <c r="D1086" s="386">
        <v>28</v>
      </c>
      <c r="E1086" s="386" t="s">
        <v>78</v>
      </c>
      <c r="F1086" s="386">
        <v>26.000000000000004</v>
      </c>
      <c r="G1086" s="386">
        <v>25</v>
      </c>
      <c r="H1086" s="386">
        <v>30</v>
      </c>
      <c r="I1086" s="386">
        <v>29</v>
      </c>
      <c r="J1086" s="386" t="s">
        <v>78</v>
      </c>
      <c r="K1086" s="386">
        <v>33</v>
      </c>
      <c r="L1086" s="386">
        <v>21</v>
      </c>
      <c r="M1086" s="386" t="s">
        <v>78</v>
      </c>
      <c r="N1086" s="386">
        <v>30</v>
      </c>
      <c r="O1086" s="386" t="s">
        <v>78</v>
      </c>
      <c r="P1086" s="386">
        <v>26.000000000000004</v>
      </c>
      <c r="Q1086" s="386" t="s">
        <v>78</v>
      </c>
      <c r="R1086" s="386">
        <v>26.000000000000004</v>
      </c>
      <c r="S1086" s="386">
        <v>25</v>
      </c>
      <c r="T1086" s="386">
        <v>25</v>
      </c>
      <c r="U1086" s="386">
        <v>23</v>
      </c>
      <c r="V1086" s="386">
        <v>28</v>
      </c>
      <c r="W1086" s="386" t="s">
        <v>78</v>
      </c>
      <c r="X1086" s="386">
        <v>21</v>
      </c>
      <c r="Y1086" s="386">
        <v>23</v>
      </c>
    </row>
    <row r="1087" spans="1:25" ht="12.75" customHeight="1" x14ac:dyDescent="0.2">
      <c r="A1087" s="386">
        <v>2017</v>
      </c>
      <c r="B1087" s="391">
        <v>43086</v>
      </c>
      <c r="C1087" s="386">
        <v>23</v>
      </c>
      <c r="D1087" s="386">
        <v>14</v>
      </c>
      <c r="E1087" s="386" t="s">
        <v>78</v>
      </c>
      <c r="F1087" s="386">
        <v>11.000000000000002</v>
      </c>
      <c r="G1087" s="386">
        <v>13.000000000000002</v>
      </c>
      <c r="H1087" s="386">
        <v>18.000000000000004</v>
      </c>
      <c r="I1087" s="386">
        <v>20</v>
      </c>
      <c r="J1087" s="386" t="s">
        <v>78</v>
      </c>
      <c r="K1087" s="386">
        <v>25</v>
      </c>
      <c r="L1087" s="386">
        <v>12</v>
      </c>
      <c r="M1087" s="386" t="s">
        <v>78</v>
      </c>
      <c r="N1087" s="386">
        <v>22.000000000000004</v>
      </c>
      <c r="O1087" s="386" t="s">
        <v>78</v>
      </c>
      <c r="P1087" s="386">
        <v>18.000000000000004</v>
      </c>
      <c r="Q1087" s="386" t="s">
        <v>78</v>
      </c>
      <c r="R1087" s="386">
        <v>22.000000000000004</v>
      </c>
      <c r="S1087" s="386">
        <v>18.000000000000004</v>
      </c>
      <c r="T1087" s="386">
        <v>12</v>
      </c>
      <c r="U1087" s="386">
        <v>10</v>
      </c>
      <c r="V1087" s="386">
        <v>17</v>
      </c>
      <c r="W1087" s="386" t="s">
        <v>78</v>
      </c>
      <c r="X1087" s="386">
        <v>16</v>
      </c>
      <c r="Y1087" s="386">
        <v>14</v>
      </c>
    </row>
    <row r="1088" spans="1:25" ht="12.75" customHeight="1" x14ac:dyDescent="0.2">
      <c r="A1088" s="386">
        <v>2017</v>
      </c>
      <c r="B1088" s="391">
        <v>43087</v>
      </c>
      <c r="C1088" s="386">
        <v>33</v>
      </c>
      <c r="D1088" s="386">
        <v>15.000000000000002</v>
      </c>
      <c r="E1088" s="386" t="s">
        <v>78</v>
      </c>
      <c r="F1088" s="386">
        <v>23</v>
      </c>
      <c r="G1088" s="386">
        <v>17</v>
      </c>
      <c r="H1088" s="386">
        <v>29</v>
      </c>
      <c r="I1088" s="386">
        <v>21</v>
      </c>
      <c r="J1088" s="386" t="s">
        <v>78</v>
      </c>
      <c r="K1088" s="386">
        <v>33</v>
      </c>
      <c r="L1088" s="386">
        <v>8</v>
      </c>
      <c r="M1088" s="386" t="s">
        <v>78</v>
      </c>
      <c r="N1088" s="386">
        <v>22.000000000000004</v>
      </c>
      <c r="O1088" s="386" t="s">
        <v>78</v>
      </c>
      <c r="P1088" s="386">
        <v>18.000000000000004</v>
      </c>
      <c r="Q1088" s="386" t="s">
        <v>78</v>
      </c>
      <c r="R1088" s="386">
        <v>20</v>
      </c>
      <c r="S1088" s="386">
        <v>16</v>
      </c>
      <c r="T1088" s="386">
        <v>17</v>
      </c>
      <c r="U1088" s="386">
        <v>15.000000000000002</v>
      </c>
      <c r="V1088" s="386">
        <v>19</v>
      </c>
      <c r="W1088" s="386" t="s">
        <v>78</v>
      </c>
      <c r="X1088" s="386">
        <v>16</v>
      </c>
      <c r="Y1088" s="386">
        <v>12</v>
      </c>
    </row>
    <row r="1089" spans="1:25" ht="12.75" customHeight="1" x14ac:dyDescent="0.2">
      <c r="A1089" s="386">
        <v>2017</v>
      </c>
      <c r="B1089" s="391">
        <v>43088</v>
      </c>
      <c r="C1089" s="386">
        <v>35</v>
      </c>
      <c r="D1089" s="386">
        <v>28</v>
      </c>
      <c r="E1089" s="386" t="s">
        <v>78</v>
      </c>
      <c r="F1089" s="386">
        <v>27</v>
      </c>
      <c r="G1089" s="386">
        <v>24</v>
      </c>
      <c r="H1089" s="386">
        <v>32</v>
      </c>
      <c r="I1089" s="386">
        <v>32</v>
      </c>
      <c r="J1089" s="386" t="s">
        <v>78</v>
      </c>
      <c r="K1089" s="386">
        <v>34</v>
      </c>
      <c r="L1089" s="386">
        <v>18.000000000000004</v>
      </c>
      <c r="M1089" s="386" t="s">
        <v>78</v>
      </c>
      <c r="N1089" s="386">
        <v>34</v>
      </c>
      <c r="O1089" s="386" t="s">
        <v>78</v>
      </c>
      <c r="P1089" s="386">
        <v>27</v>
      </c>
      <c r="Q1089" s="386" t="s">
        <v>78</v>
      </c>
      <c r="R1089" s="386">
        <v>30</v>
      </c>
      <c r="S1089" s="386">
        <v>28</v>
      </c>
      <c r="T1089" s="386">
        <v>29</v>
      </c>
      <c r="U1089" s="386">
        <v>13.000000000000002</v>
      </c>
      <c r="V1089" s="386">
        <v>31</v>
      </c>
      <c r="W1089" s="386" t="s">
        <v>78</v>
      </c>
      <c r="X1089" s="386">
        <v>25</v>
      </c>
      <c r="Y1089" s="386">
        <v>20</v>
      </c>
    </row>
    <row r="1090" spans="1:25" ht="12.75" customHeight="1" x14ac:dyDescent="0.2">
      <c r="A1090" s="386">
        <v>2017</v>
      </c>
      <c r="B1090" s="391">
        <v>43089</v>
      </c>
      <c r="C1090" s="386">
        <v>28</v>
      </c>
      <c r="D1090" s="386">
        <v>28</v>
      </c>
      <c r="E1090" s="386" t="s">
        <v>78</v>
      </c>
      <c r="F1090" s="386">
        <v>31</v>
      </c>
      <c r="G1090" s="386">
        <v>24</v>
      </c>
      <c r="H1090" s="386">
        <v>27</v>
      </c>
      <c r="I1090" s="386">
        <v>26.000000000000004</v>
      </c>
      <c r="J1090" s="386" t="s">
        <v>78</v>
      </c>
      <c r="K1090" s="386">
        <v>30</v>
      </c>
      <c r="L1090" s="386">
        <v>22.000000000000004</v>
      </c>
      <c r="M1090" s="386" t="s">
        <v>78</v>
      </c>
      <c r="N1090" s="386">
        <v>27</v>
      </c>
      <c r="O1090" s="386" t="s">
        <v>78</v>
      </c>
      <c r="P1090" s="386">
        <v>33</v>
      </c>
      <c r="Q1090" s="386" t="s">
        <v>78</v>
      </c>
      <c r="R1090" s="386">
        <v>35</v>
      </c>
      <c r="S1090" s="386">
        <v>33</v>
      </c>
      <c r="T1090" s="386">
        <v>28</v>
      </c>
      <c r="U1090" s="386">
        <v>26.000000000000004</v>
      </c>
      <c r="V1090" s="386">
        <v>33</v>
      </c>
      <c r="W1090" s="386" t="s">
        <v>78</v>
      </c>
      <c r="X1090" s="386">
        <v>30</v>
      </c>
      <c r="Y1090" s="386">
        <v>20</v>
      </c>
    </row>
    <row r="1091" spans="1:25" ht="12.75" customHeight="1" x14ac:dyDescent="0.2">
      <c r="A1091" s="386">
        <v>2017</v>
      </c>
      <c r="B1091" s="391">
        <v>43090</v>
      </c>
      <c r="C1091" s="386">
        <v>26.000000000000004</v>
      </c>
      <c r="D1091" s="386">
        <v>23</v>
      </c>
      <c r="E1091" s="386" t="s">
        <v>78</v>
      </c>
      <c r="F1091" s="386">
        <v>24</v>
      </c>
      <c r="G1091" s="386">
        <v>22.000000000000004</v>
      </c>
      <c r="H1091" s="386">
        <v>27</v>
      </c>
      <c r="I1091" s="386">
        <v>27</v>
      </c>
      <c r="J1091" s="386" t="s">
        <v>78</v>
      </c>
      <c r="K1091" s="386">
        <v>29</v>
      </c>
      <c r="L1091" s="386">
        <v>19</v>
      </c>
      <c r="M1091" s="386" t="s">
        <v>78</v>
      </c>
      <c r="N1091" s="386">
        <v>19</v>
      </c>
      <c r="O1091" s="386" t="s">
        <v>78</v>
      </c>
      <c r="P1091" s="386">
        <v>25</v>
      </c>
      <c r="Q1091" s="386" t="s">
        <v>78</v>
      </c>
      <c r="R1091" s="386">
        <v>26.000000000000004</v>
      </c>
      <c r="S1091" s="386">
        <v>26.000000000000004</v>
      </c>
      <c r="T1091" s="386">
        <v>24</v>
      </c>
      <c r="U1091" s="386">
        <v>23</v>
      </c>
      <c r="V1091" s="386">
        <v>27</v>
      </c>
      <c r="W1091" s="386" t="s">
        <v>78</v>
      </c>
      <c r="X1091" s="386">
        <v>23</v>
      </c>
      <c r="Y1091" s="386">
        <v>19</v>
      </c>
    </row>
    <row r="1092" spans="1:25" ht="12.75" customHeight="1" x14ac:dyDescent="0.2">
      <c r="A1092" s="386">
        <v>2017</v>
      </c>
      <c r="B1092" s="391">
        <v>43091</v>
      </c>
      <c r="C1092" s="386" t="s">
        <v>78</v>
      </c>
      <c r="D1092" s="386">
        <v>20</v>
      </c>
      <c r="E1092" s="386" t="s">
        <v>78</v>
      </c>
      <c r="F1092" s="386">
        <v>14</v>
      </c>
      <c r="G1092" s="386">
        <v>14</v>
      </c>
      <c r="H1092" s="386">
        <v>31</v>
      </c>
      <c r="I1092" s="386">
        <v>31</v>
      </c>
      <c r="J1092" s="386" t="s">
        <v>78</v>
      </c>
      <c r="K1092" s="386">
        <v>24</v>
      </c>
      <c r="L1092" s="386">
        <v>8</v>
      </c>
      <c r="M1092" s="386" t="s">
        <v>78</v>
      </c>
      <c r="N1092" s="386">
        <v>19</v>
      </c>
      <c r="O1092" s="386" t="s">
        <v>78</v>
      </c>
      <c r="P1092" s="386">
        <v>8</v>
      </c>
      <c r="Q1092" s="386" t="s">
        <v>78</v>
      </c>
      <c r="R1092" s="386">
        <v>11.000000000000002</v>
      </c>
      <c r="S1092" s="386">
        <v>11.000000000000002</v>
      </c>
      <c r="T1092" s="386">
        <v>21</v>
      </c>
      <c r="U1092" s="386">
        <v>11.000000000000002</v>
      </c>
      <c r="V1092" s="386">
        <v>12</v>
      </c>
      <c r="W1092" s="386" t="s">
        <v>78</v>
      </c>
      <c r="X1092" s="386">
        <v>7</v>
      </c>
      <c r="Y1092" s="386">
        <v>3</v>
      </c>
    </row>
    <row r="1093" spans="1:25" ht="12.75" customHeight="1" x14ac:dyDescent="0.2">
      <c r="A1093" s="386">
        <v>2017</v>
      </c>
      <c r="B1093" s="391">
        <v>43092</v>
      </c>
      <c r="C1093" s="386" t="s">
        <v>78</v>
      </c>
      <c r="D1093" s="386">
        <v>21</v>
      </c>
      <c r="E1093" s="386" t="s">
        <v>78</v>
      </c>
      <c r="F1093" s="386">
        <v>24</v>
      </c>
      <c r="G1093" s="386">
        <v>21</v>
      </c>
      <c r="H1093" s="386">
        <v>29</v>
      </c>
      <c r="I1093" s="386">
        <v>27</v>
      </c>
      <c r="J1093" s="386" t="s">
        <v>78</v>
      </c>
      <c r="K1093" s="386">
        <v>31</v>
      </c>
      <c r="L1093" s="386">
        <v>20</v>
      </c>
      <c r="M1093" s="386" t="s">
        <v>78</v>
      </c>
      <c r="N1093" s="386">
        <v>25</v>
      </c>
      <c r="O1093" s="386" t="s">
        <v>78</v>
      </c>
      <c r="P1093" s="386">
        <v>21</v>
      </c>
      <c r="Q1093" s="386" t="s">
        <v>78</v>
      </c>
      <c r="R1093" s="386">
        <v>23</v>
      </c>
      <c r="S1093" s="386">
        <v>22.000000000000004</v>
      </c>
      <c r="T1093" s="386">
        <v>20</v>
      </c>
      <c r="U1093" s="386">
        <v>23</v>
      </c>
      <c r="V1093" s="386">
        <v>25</v>
      </c>
      <c r="W1093" s="386" t="s">
        <v>78</v>
      </c>
      <c r="X1093" s="386">
        <v>22.000000000000004</v>
      </c>
      <c r="Y1093" s="386">
        <v>22.000000000000004</v>
      </c>
    </row>
    <row r="1094" spans="1:25" ht="12.75" customHeight="1" x14ac:dyDescent="0.2">
      <c r="A1094" s="386">
        <v>2017</v>
      </c>
      <c r="B1094" s="391">
        <v>43093</v>
      </c>
      <c r="C1094" s="386" t="s">
        <v>78</v>
      </c>
      <c r="D1094" s="386">
        <v>26.000000000000004</v>
      </c>
      <c r="E1094" s="386" t="s">
        <v>78</v>
      </c>
      <c r="F1094" s="386">
        <v>25</v>
      </c>
      <c r="G1094" s="386">
        <v>26.000000000000004</v>
      </c>
      <c r="H1094" s="386">
        <v>27</v>
      </c>
      <c r="I1094" s="386">
        <v>28</v>
      </c>
      <c r="J1094" s="386" t="s">
        <v>78</v>
      </c>
      <c r="K1094" s="386">
        <v>33</v>
      </c>
      <c r="L1094" s="386">
        <v>23</v>
      </c>
      <c r="M1094" s="386" t="s">
        <v>78</v>
      </c>
      <c r="N1094" s="386">
        <v>29</v>
      </c>
      <c r="O1094" s="386" t="s">
        <v>78</v>
      </c>
      <c r="P1094" s="386">
        <v>27</v>
      </c>
      <c r="Q1094" s="386" t="s">
        <v>78</v>
      </c>
      <c r="R1094" s="386">
        <v>28</v>
      </c>
      <c r="S1094" s="386">
        <v>29</v>
      </c>
      <c r="T1094" s="386">
        <v>25</v>
      </c>
      <c r="U1094" s="386">
        <v>27</v>
      </c>
      <c r="V1094" s="386">
        <v>29</v>
      </c>
      <c r="W1094" s="386" t="s">
        <v>78</v>
      </c>
      <c r="X1094" s="386">
        <v>28</v>
      </c>
      <c r="Y1094" s="386">
        <v>27</v>
      </c>
    </row>
    <row r="1095" spans="1:25" ht="12.75" customHeight="1" x14ac:dyDescent="0.2">
      <c r="A1095" s="386">
        <v>2017</v>
      </c>
      <c r="B1095" s="391">
        <v>43094</v>
      </c>
      <c r="C1095" s="386" t="s">
        <v>78</v>
      </c>
      <c r="D1095" s="386">
        <v>33</v>
      </c>
      <c r="E1095" s="386" t="s">
        <v>78</v>
      </c>
      <c r="F1095" s="386">
        <v>34</v>
      </c>
      <c r="G1095" s="386">
        <v>32</v>
      </c>
      <c r="H1095" s="386">
        <v>33</v>
      </c>
      <c r="I1095" s="386">
        <v>32</v>
      </c>
      <c r="J1095" s="386" t="s">
        <v>78</v>
      </c>
      <c r="K1095" s="386">
        <v>34</v>
      </c>
      <c r="L1095" s="386">
        <v>27</v>
      </c>
      <c r="M1095" s="386" t="s">
        <v>78</v>
      </c>
      <c r="N1095" s="386">
        <v>34</v>
      </c>
      <c r="O1095" s="386" t="s">
        <v>78</v>
      </c>
      <c r="P1095" s="386">
        <v>33</v>
      </c>
      <c r="Q1095" s="386" t="s">
        <v>78</v>
      </c>
      <c r="R1095" s="386">
        <v>33</v>
      </c>
      <c r="S1095" s="386">
        <v>34</v>
      </c>
      <c r="T1095" s="386">
        <v>30</v>
      </c>
      <c r="U1095" s="386">
        <v>33</v>
      </c>
      <c r="V1095" s="386">
        <v>34</v>
      </c>
      <c r="W1095" s="386" t="s">
        <v>78</v>
      </c>
      <c r="X1095" s="386">
        <v>32</v>
      </c>
      <c r="Y1095" s="386">
        <v>31</v>
      </c>
    </row>
    <row r="1096" spans="1:25" ht="12.75" customHeight="1" x14ac:dyDescent="0.2">
      <c r="A1096" s="386">
        <v>2017</v>
      </c>
      <c r="B1096" s="391">
        <v>43095</v>
      </c>
      <c r="C1096" s="386">
        <v>30</v>
      </c>
      <c r="D1096" s="386">
        <v>34</v>
      </c>
      <c r="E1096" s="386" t="s">
        <v>78</v>
      </c>
      <c r="F1096" s="386">
        <v>37.000000000000007</v>
      </c>
      <c r="G1096" s="386">
        <v>30</v>
      </c>
      <c r="H1096" s="386">
        <v>33</v>
      </c>
      <c r="I1096" s="386">
        <v>32</v>
      </c>
      <c r="J1096" s="386" t="s">
        <v>78</v>
      </c>
      <c r="K1096" s="386">
        <v>38</v>
      </c>
      <c r="L1096" s="386">
        <v>27</v>
      </c>
      <c r="M1096" s="386" t="s">
        <v>78</v>
      </c>
      <c r="N1096" s="386">
        <v>35</v>
      </c>
      <c r="O1096" s="386" t="s">
        <v>78</v>
      </c>
      <c r="P1096" s="386">
        <v>35</v>
      </c>
      <c r="Q1096" s="386" t="s">
        <v>78</v>
      </c>
      <c r="R1096" s="386">
        <v>35</v>
      </c>
      <c r="S1096" s="386">
        <v>37.000000000000007</v>
      </c>
      <c r="T1096" s="386">
        <v>33</v>
      </c>
      <c r="U1096" s="386">
        <v>34</v>
      </c>
      <c r="V1096" s="386">
        <v>37.000000000000007</v>
      </c>
      <c r="W1096" s="386" t="s">
        <v>78</v>
      </c>
      <c r="X1096" s="386">
        <v>34</v>
      </c>
      <c r="Y1096" s="386">
        <v>31</v>
      </c>
    </row>
    <row r="1097" spans="1:25" ht="12.75" customHeight="1" x14ac:dyDescent="0.2">
      <c r="A1097" s="386">
        <v>2017</v>
      </c>
      <c r="B1097" s="391">
        <v>43096</v>
      </c>
      <c r="C1097" s="386">
        <v>32</v>
      </c>
      <c r="D1097" s="386">
        <v>31</v>
      </c>
      <c r="E1097" s="386" t="s">
        <v>78</v>
      </c>
      <c r="F1097" s="386">
        <v>33</v>
      </c>
      <c r="G1097" s="386">
        <v>28</v>
      </c>
      <c r="H1097" s="386">
        <v>31</v>
      </c>
      <c r="I1097" s="386">
        <v>31</v>
      </c>
      <c r="J1097" s="386" t="s">
        <v>78</v>
      </c>
      <c r="K1097" s="386">
        <v>32</v>
      </c>
      <c r="L1097" s="386">
        <v>26.000000000000004</v>
      </c>
      <c r="M1097" s="386" t="s">
        <v>78</v>
      </c>
      <c r="N1097" s="386">
        <v>29</v>
      </c>
      <c r="O1097" s="386" t="s">
        <v>78</v>
      </c>
      <c r="P1097" s="386">
        <v>31</v>
      </c>
      <c r="Q1097" s="386" t="s">
        <v>78</v>
      </c>
      <c r="R1097" s="386">
        <v>32</v>
      </c>
      <c r="S1097" s="386">
        <v>33</v>
      </c>
      <c r="T1097" s="386">
        <v>30</v>
      </c>
      <c r="U1097" s="386">
        <v>30</v>
      </c>
      <c r="V1097" s="386">
        <v>35</v>
      </c>
      <c r="W1097" s="386" t="s">
        <v>78</v>
      </c>
      <c r="X1097" s="386">
        <v>31</v>
      </c>
      <c r="Y1097" s="386">
        <v>26.000000000000004</v>
      </c>
    </row>
    <row r="1098" spans="1:25" ht="12.75" customHeight="1" x14ac:dyDescent="0.2">
      <c r="A1098" s="386">
        <v>2017</v>
      </c>
      <c r="B1098" s="391">
        <v>43097</v>
      </c>
      <c r="C1098" s="386">
        <v>33</v>
      </c>
      <c r="D1098" s="386">
        <v>30</v>
      </c>
      <c r="E1098" s="386" t="s">
        <v>78</v>
      </c>
      <c r="F1098" s="386">
        <v>33</v>
      </c>
      <c r="G1098" s="386">
        <v>29</v>
      </c>
      <c r="H1098" s="386">
        <v>32</v>
      </c>
      <c r="I1098" s="386">
        <v>30</v>
      </c>
      <c r="J1098" s="386" t="s">
        <v>78</v>
      </c>
      <c r="K1098" s="386">
        <v>34</v>
      </c>
      <c r="L1098" s="386">
        <v>30</v>
      </c>
      <c r="M1098" s="386" t="s">
        <v>78</v>
      </c>
      <c r="N1098" s="386">
        <v>31</v>
      </c>
      <c r="O1098" s="386" t="s">
        <v>78</v>
      </c>
      <c r="P1098" s="386">
        <v>33</v>
      </c>
      <c r="Q1098" s="386" t="s">
        <v>78</v>
      </c>
      <c r="R1098" s="386">
        <v>34</v>
      </c>
      <c r="S1098" s="386">
        <v>36.000000000000007</v>
      </c>
      <c r="T1098" s="386">
        <v>30</v>
      </c>
      <c r="U1098" s="386">
        <v>31</v>
      </c>
      <c r="V1098" s="386">
        <v>37.000000000000007</v>
      </c>
      <c r="W1098" s="386" t="s">
        <v>78</v>
      </c>
      <c r="X1098" s="386">
        <v>33</v>
      </c>
      <c r="Y1098" s="386">
        <v>29</v>
      </c>
    </row>
    <row r="1099" spans="1:25" ht="12.75" customHeight="1" x14ac:dyDescent="0.2">
      <c r="A1099" s="386">
        <v>2017</v>
      </c>
      <c r="B1099" s="391">
        <v>43098</v>
      </c>
      <c r="C1099" s="386">
        <v>29</v>
      </c>
      <c r="D1099" s="386">
        <v>25</v>
      </c>
      <c r="E1099" s="386" t="s">
        <v>78</v>
      </c>
      <c r="F1099" s="386">
        <v>28</v>
      </c>
      <c r="G1099" s="386">
        <v>24</v>
      </c>
      <c r="H1099" s="386">
        <v>29</v>
      </c>
      <c r="I1099" s="386">
        <v>27</v>
      </c>
      <c r="J1099" s="386" t="s">
        <v>78</v>
      </c>
      <c r="K1099" s="386">
        <v>30</v>
      </c>
      <c r="L1099" s="386">
        <v>24</v>
      </c>
      <c r="M1099" s="386" t="s">
        <v>78</v>
      </c>
      <c r="N1099" s="386">
        <v>26.000000000000004</v>
      </c>
      <c r="O1099" s="386" t="s">
        <v>78</v>
      </c>
      <c r="P1099" s="386">
        <v>30</v>
      </c>
      <c r="Q1099" s="386" t="s">
        <v>78</v>
      </c>
      <c r="R1099" s="386">
        <v>30</v>
      </c>
      <c r="S1099" s="386">
        <v>30</v>
      </c>
      <c r="T1099" s="386">
        <v>25</v>
      </c>
      <c r="U1099" s="386">
        <v>26.000000000000004</v>
      </c>
      <c r="V1099" s="386">
        <v>31</v>
      </c>
      <c r="W1099" s="386" t="s">
        <v>78</v>
      </c>
      <c r="X1099" s="386">
        <v>28</v>
      </c>
      <c r="Y1099" s="386">
        <v>22.000000000000004</v>
      </c>
    </row>
    <row r="1100" spans="1:25" ht="12.75" customHeight="1" x14ac:dyDescent="0.2">
      <c r="A1100" s="386">
        <v>2017</v>
      </c>
      <c r="B1100" s="391">
        <v>43099</v>
      </c>
      <c r="C1100" s="386">
        <v>28</v>
      </c>
      <c r="D1100" s="386">
        <v>27</v>
      </c>
      <c r="E1100" s="386" t="s">
        <v>78</v>
      </c>
      <c r="F1100" s="386">
        <v>29</v>
      </c>
      <c r="G1100" s="386">
        <v>26.000000000000004</v>
      </c>
      <c r="H1100" s="386">
        <v>28</v>
      </c>
      <c r="I1100" s="386">
        <v>26.000000000000004</v>
      </c>
      <c r="J1100" s="386" t="s">
        <v>78</v>
      </c>
      <c r="K1100" s="386">
        <v>27</v>
      </c>
      <c r="L1100" s="386">
        <v>24</v>
      </c>
      <c r="M1100" s="386" t="s">
        <v>78</v>
      </c>
      <c r="N1100" s="386">
        <v>28</v>
      </c>
      <c r="O1100" s="386" t="s">
        <v>78</v>
      </c>
      <c r="P1100" s="386">
        <v>27</v>
      </c>
      <c r="Q1100" s="386" t="s">
        <v>78</v>
      </c>
      <c r="R1100" s="386">
        <v>28</v>
      </c>
      <c r="S1100" s="386">
        <v>30</v>
      </c>
      <c r="T1100" s="386">
        <v>26.000000000000004</v>
      </c>
      <c r="U1100" s="386">
        <v>27</v>
      </c>
      <c r="V1100" s="386">
        <v>29</v>
      </c>
      <c r="W1100" s="386" t="s">
        <v>78</v>
      </c>
      <c r="X1100" s="386">
        <v>27</v>
      </c>
      <c r="Y1100" s="386">
        <v>25</v>
      </c>
    </row>
    <row r="1101" spans="1:25" ht="12.75" customHeight="1" x14ac:dyDescent="0.2">
      <c r="A1101" s="386">
        <v>2017</v>
      </c>
      <c r="B1101" s="391">
        <v>43100</v>
      </c>
      <c r="C1101" s="386">
        <v>36.000000000000007</v>
      </c>
      <c r="D1101" s="386">
        <v>34</v>
      </c>
      <c r="E1101" s="386" t="s">
        <v>78</v>
      </c>
      <c r="F1101" s="386">
        <v>35</v>
      </c>
      <c r="G1101" s="386">
        <v>32</v>
      </c>
      <c r="H1101" s="386">
        <v>36.000000000000007</v>
      </c>
      <c r="I1101" s="386">
        <v>33</v>
      </c>
      <c r="J1101" s="386" t="s">
        <v>78</v>
      </c>
      <c r="K1101" s="386">
        <v>34</v>
      </c>
      <c r="L1101" s="386">
        <v>33</v>
      </c>
      <c r="M1101" s="386" t="s">
        <v>78</v>
      </c>
      <c r="N1101" s="386">
        <v>32</v>
      </c>
      <c r="O1101" s="386" t="s">
        <v>78</v>
      </c>
      <c r="P1101" s="386">
        <v>34</v>
      </c>
      <c r="Q1101" s="386" t="s">
        <v>78</v>
      </c>
      <c r="R1101" s="386">
        <v>36.000000000000007</v>
      </c>
      <c r="S1101" s="386">
        <v>35</v>
      </c>
      <c r="T1101" s="386">
        <v>32</v>
      </c>
      <c r="U1101" s="386">
        <v>33</v>
      </c>
      <c r="V1101" s="386">
        <v>37.000000000000007</v>
      </c>
      <c r="W1101" s="386" t="s">
        <v>78</v>
      </c>
      <c r="X1101" s="386">
        <v>34</v>
      </c>
      <c r="Y1101" s="386">
        <v>31</v>
      </c>
    </row>
    <row r="1102" spans="1:25" ht="12.75" customHeight="1" x14ac:dyDescent="0.2">
      <c r="A1102" s="386">
        <v>2018</v>
      </c>
      <c r="B1102" s="391">
        <v>43101</v>
      </c>
      <c r="C1102" s="386">
        <v>36.000000000000007</v>
      </c>
      <c r="D1102" s="386">
        <v>34</v>
      </c>
      <c r="E1102" s="386" t="s">
        <v>78</v>
      </c>
      <c r="F1102" s="386" t="s">
        <v>78</v>
      </c>
      <c r="G1102" s="386">
        <v>34</v>
      </c>
      <c r="H1102" s="386">
        <v>36.000000000000007</v>
      </c>
      <c r="I1102" s="386">
        <v>33</v>
      </c>
      <c r="J1102" s="386" t="s">
        <v>78</v>
      </c>
      <c r="K1102" s="386">
        <v>37.000000000000007</v>
      </c>
      <c r="L1102" s="386">
        <v>34</v>
      </c>
      <c r="M1102" s="386" t="s">
        <v>78</v>
      </c>
      <c r="N1102" s="386">
        <v>34</v>
      </c>
      <c r="O1102" s="386" t="s">
        <v>78</v>
      </c>
      <c r="P1102" s="386">
        <v>36.000000000000007</v>
      </c>
      <c r="Q1102" s="386" t="s">
        <v>78</v>
      </c>
      <c r="R1102" s="386">
        <v>35</v>
      </c>
      <c r="S1102" s="386">
        <v>37.000000000000007</v>
      </c>
      <c r="T1102" s="386">
        <v>32</v>
      </c>
      <c r="U1102" s="386">
        <v>34</v>
      </c>
      <c r="V1102" s="386">
        <v>38</v>
      </c>
      <c r="W1102" s="386" t="s">
        <v>78</v>
      </c>
      <c r="X1102" s="386">
        <v>35</v>
      </c>
      <c r="Y1102" s="386">
        <v>33</v>
      </c>
    </row>
    <row r="1103" spans="1:25" ht="12.75" customHeight="1" x14ac:dyDescent="0.2">
      <c r="A1103" s="386">
        <v>2018</v>
      </c>
      <c r="B1103" s="391">
        <v>43102</v>
      </c>
      <c r="C1103" s="386">
        <v>32</v>
      </c>
      <c r="D1103" s="386">
        <v>32</v>
      </c>
      <c r="E1103" s="386" t="s">
        <v>78</v>
      </c>
      <c r="F1103" s="386" t="s">
        <v>78</v>
      </c>
      <c r="G1103" s="386">
        <v>30</v>
      </c>
      <c r="H1103" s="386">
        <v>32</v>
      </c>
      <c r="I1103" s="386">
        <v>29</v>
      </c>
      <c r="J1103" s="386" t="s">
        <v>78</v>
      </c>
      <c r="K1103" s="386">
        <v>33</v>
      </c>
      <c r="L1103" s="386">
        <v>24</v>
      </c>
      <c r="M1103" s="386" t="s">
        <v>78</v>
      </c>
      <c r="N1103" s="386">
        <v>31</v>
      </c>
      <c r="O1103" s="386" t="s">
        <v>78</v>
      </c>
      <c r="P1103" s="386">
        <v>31</v>
      </c>
      <c r="Q1103" s="386" t="s">
        <v>78</v>
      </c>
      <c r="R1103" s="386">
        <v>31</v>
      </c>
      <c r="S1103" s="386">
        <v>32</v>
      </c>
      <c r="T1103" s="386">
        <v>29</v>
      </c>
      <c r="U1103" s="386">
        <v>29</v>
      </c>
      <c r="V1103" s="386">
        <v>33</v>
      </c>
      <c r="W1103" s="386" t="s">
        <v>78</v>
      </c>
      <c r="X1103" s="386">
        <v>30</v>
      </c>
      <c r="Y1103" s="386">
        <v>26.000000000000004</v>
      </c>
    </row>
    <row r="1104" spans="1:25" ht="12.75" customHeight="1" x14ac:dyDescent="0.2">
      <c r="A1104" s="386">
        <v>2018</v>
      </c>
      <c r="B1104" s="391">
        <v>43103</v>
      </c>
      <c r="C1104" s="386">
        <v>32</v>
      </c>
      <c r="D1104" s="386">
        <v>27</v>
      </c>
      <c r="E1104" s="386" t="s">
        <v>78</v>
      </c>
      <c r="F1104" s="386" t="s">
        <v>78</v>
      </c>
      <c r="G1104" s="386">
        <v>19</v>
      </c>
      <c r="H1104" s="386">
        <v>34</v>
      </c>
      <c r="I1104" s="386">
        <v>30</v>
      </c>
      <c r="J1104" s="386" t="s">
        <v>78</v>
      </c>
      <c r="K1104" s="386">
        <v>31</v>
      </c>
      <c r="L1104" s="386">
        <v>16</v>
      </c>
      <c r="M1104" s="386" t="s">
        <v>78</v>
      </c>
      <c r="N1104" s="386">
        <v>28</v>
      </c>
      <c r="O1104" s="386" t="s">
        <v>78</v>
      </c>
      <c r="P1104" s="386">
        <v>23</v>
      </c>
      <c r="Q1104" s="386" t="s">
        <v>78</v>
      </c>
      <c r="R1104" s="386">
        <v>23</v>
      </c>
      <c r="S1104" s="386" t="s">
        <v>78</v>
      </c>
      <c r="T1104" s="386">
        <v>19</v>
      </c>
      <c r="U1104" s="386">
        <v>20</v>
      </c>
      <c r="V1104" s="386">
        <v>21</v>
      </c>
      <c r="W1104" s="386" t="s">
        <v>78</v>
      </c>
      <c r="X1104" s="386">
        <v>20</v>
      </c>
      <c r="Y1104" s="386">
        <v>16</v>
      </c>
    </row>
    <row r="1105" spans="1:25" ht="12.75" customHeight="1" x14ac:dyDescent="0.2">
      <c r="A1105" s="386">
        <v>2018</v>
      </c>
      <c r="B1105" s="391">
        <v>43104</v>
      </c>
      <c r="C1105" s="386">
        <v>36.000000000000007</v>
      </c>
      <c r="D1105" s="386">
        <v>33</v>
      </c>
      <c r="E1105" s="386" t="s">
        <v>78</v>
      </c>
      <c r="F1105" s="386" t="s">
        <v>78</v>
      </c>
      <c r="G1105" s="386">
        <v>33</v>
      </c>
      <c r="H1105" s="386">
        <v>34</v>
      </c>
      <c r="I1105" s="386">
        <v>33</v>
      </c>
      <c r="J1105" s="386" t="s">
        <v>78</v>
      </c>
      <c r="K1105" s="386">
        <v>36.000000000000007</v>
      </c>
      <c r="L1105" s="386">
        <v>33</v>
      </c>
      <c r="M1105" s="386" t="s">
        <v>78</v>
      </c>
      <c r="N1105" s="386">
        <v>35</v>
      </c>
      <c r="O1105" s="386" t="s">
        <v>78</v>
      </c>
      <c r="P1105" s="386">
        <v>33</v>
      </c>
      <c r="Q1105" s="386" t="s">
        <v>78</v>
      </c>
      <c r="R1105" s="386">
        <v>33</v>
      </c>
      <c r="S1105" s="386" t="s">
        <v>78</v>
      </c>
      <c r="T1105" s="386">
        <v>31</v>
      </c>
      <c r="U1105" s="386">
        <v>35</v>
      </c>
      <c r="V1105" s="386">
        <v>38</v>
      </c>
      <c r="W1105" s="386" t="s">
        <v>78</v>
      </c>
      <c r="X1105" s="386">
        <v>35</v>
      </c>
      <c r="Y1105" s="386">
        <v>33</v>
      </c>
    </row>
    <row r="1106" spans="1:25" ht="12.75" customHeight="1" x14ac:dyDescent="0.2">
      <c r="A1106" s="386">
        <v>2018</v>
      </c>
      <c r="B1106" s="391">
        <v>43105</v>
      </c>
      <c r="C1106" s="386">
        <v>35</v>
      </c>
      <c r="D1106" s="386">
        <v>33</v>
      </c>
      <c r="E1106" s="386" t="s">
        <v>78</v>
      </c>
      <c r="F1106" s="386">
        <v>34</v>
      </c>
      <c r="G1106" s="386">
        <v>30</v>
      </c>
      <c r="H1106" s="386">
        <v>36.000000000000007</v>
      </c>
      <c r="I1106" s="386">
        <v>33</v>
      </c>
      <c r="J1106" s="386" t="s">
        <v>78</v>
      </c>
      <c r="K1106" s="386">
        <v>36.000000000000007</v>
      </c>
      <c r="L1106" s="386">
        <v>31</v>
      </c>
      <c r="M1106" s="386" t="s">
        <v>78</v>
      </c>
      <c r="N1106" s="386">
        <v>34</v>
      </c>
      <c r="O1106" s="386" t="s">
        <v>78</v>
      </c>
      <c r="P1106" s="386">
        <v>35</v>
      </c>
      <c r="Q1106" s="386" t="s">
        <v>78</v>
      </c>
      <c r="R1106" s="386">
        <v>35</v>
      </c>
      <c r="S1106" s="386" t="s">
        <v>78</v>
      </c>
      <c r="T1106" s="386">
        <v>30</v>
      </c>
      <c r="U1106" s="386">
        <v>31</v>
      </c>
      <c r="V1106" s="386">
        <v>38</v>
      </c>
      <c r="W1106" s="386" t="s">
        <v>78</v>
      </c>
      <c r="X1106" s="386">
        <v>36.000000000000007</v>
      </c>
      <c r="Y1106" s="386">
        <v>31</v>
      </c>
    </row>
    <row r="1107" spans="1:25" ht="12.75" customHeight="1" x14ac:dyDescent="0.2">
      <c r="A1107" s="386">
        <v>2018</v>
      </c>
      <c r="B1107" s="391">
        <v>43106</v>
      </c>
      <c r="C1107" s="386">
        <v>34</v>
      </c>
      <c r="D1107" s="386">
        <v>33</v>
      </c>
      <c r="E1107" s="386" t="s">
        <v>78</v>
      </c>
      <c r="F1107" s="386">
        <v>36.000000000000007</v>
      </c>
      <c r="G1107" s="386">
        <v>31</v>
      </c>
      <c r="H1107" s="386">
        <v>34</v>
      </c>
      <c r="I1107" s="386">
        <v>31</v>
      </c>
      <c r="J1107" s="386" t="s">
        <v>78</v>
      </c>
      <c r="K1107" s="386">
        <v>36.000000000000007</v>
      </c>
      <c r="L1107" s="386">
        <v>32</v>
      </c>
      <c r="M1107" s="386" t="s">
        <v>78</v>
      </c>
      <c r="N1107" s="386">
        <v>33</v>
      </c>
      <c r="O1107" s="386" t="s">
        <v>78</v>
      </c>
      <c r="P1107" s="386">
        <v>36.000000000000007</v>
      </c>
      <c r="Q1107" s="386" t="s">
        <v>78</v>
      </c>
      <c r="R1107" s="386">
        <v>37.000000000000007</v>
      </c>
      <c r="S1107" s="386" t="s">
        <v>78</v>
      </c>
      <c r="T1107" s="386">
        <v>30</v>
      </c>
      <c r="U1107" s="386">
        <v>32</v>
      </c>
      <c r="V1107" s="386">
        <v>38</v>
      </c>
      <c r="W1107" s="386" t="s">
        <v>78</v>
      </c>
      <c r="X1107" s="386">
        <v>35</v>
      </c>
      <c r="Y1107" s="386">
        <v>32</v>
      </c>
    </row>
    <row r="1108" spans="1:25" ht="12.75" customHeight="1" x14ac:dyDescent="0.2">
      <c r="A1108" s="386">
        <v>2018</v>
      </c>
      <c r="B1108" s="391">
        <v>43107</v>
      </c>
      <c r="C1108" s="386">
        <v>37.000000000000007</v>
      </c>
      <c r="D1108" s="386">
        <v>33</v>
      </c>
      <c r="E1108" s="386" t="s">
        <v>78</v>
      </c>
      <c r="F1108" s="386">
        <v>37.000000000000007</v>
      </c>
      <c r="G1108" s="386">
        <v>34</v>
      </c>
      <c r="H1108" s="386">
        <v>36.000000000000007</v>
      </c>
      <c r="I1108" s="386">
        <v>33</v>
      </c>
      <c r="J1108" s="386" t="s">
        <v>78</v>
      </c>
      <c r="K1108" s="386">
        <v>36.000000000000007</v>
      </c>
      <c r="L1108" s="386">
        <v>31</v>
      </c>
      <c r="M1108" s="386" t="s">
        <v>78</v>
      </c>
      <c r="N1108" s="386">
        <v>35</v>
      </c>
      <c r="O1108" s="386" t="s">
        <v>78</v>
      </c>
      <c r="P1108" s="386">
        <v>35</v>
      </c>
      <c r="Q1108" s="386" t="s">
        <v>78</v>
      </c>
      <c r="R1108" s="386">
        <v>34</v>
      </c>
      <c r="S1108" s="386" t="s">
        <v>78</v>
      </c>
      <c r="T1108" s="386">
        <v>31</v>
      </c>
      <c r="U1108" s="386">
        <v>31</v>
      </c>
      <c r="V1108" s="386">
        <v>39</v>
      </c>
      <c r="W1108" s="386" t="s">
        <v>78</v>
      </c>
      <c r="X1108" s="386">
        <v>32</v>
      </c>
      <c r="Y1108" s="386">
        <v>31</v>
      </c>
    </row>
    <row r="1109" spans="1:25" ht="12.75" customHeight="1" x14ac:dyDescent="0.2">
      <c r="A1109" s="386">
        <v>2018</v>
      </c>
      <c r="B1109" s="391">
        <v>43108</v>
      </c>
      <c r="C1109" s="386">
        <v>35</v>
      </c>
      <c r="D1109" s="386">
        <v>29</v>
      </c>
      <c r="E1109" s="386" t="s">
        <v>78</v>
      </c>
      <c r="F1109" s="386">
        <v>26.000000000000004</v>
      </c>
      <c r="G1109" s="386">
        <v>25</v>
      </c>
      <c r="H1109" s="386">
        <v>36.000000000000007</v>
      </c>
      <c r="I1109" s="386">
        <v>33</v>
      </c>
      <c r="J1109" s="386" t="s">
        <v>78</v>
      </c>
      <c r="K1109" s="386">
        <v>35</v>
      </c>
      <c r="L1109" s="386">
        <v>23</v>
      </c>
      <c r="M1109" s="386" t="s">
        <v>78</v>
      </c>
      <c r="N1109" s="386">
        <v>32</v>
      </c>
      <c r="O1109" s="386" t="s">
        <v>78</v>
      </c>
      <c r="P1109" s="386">
        <v>20</v>
      </c>
      <c r="Q1109" s="386" t="s">
        <v>78</v>
      </c>
      <c r="R1109" s="386">
        <v>18.000000000000004</v>
      </c>
      <c r="S1109" s="386" t="s">
        <v>78</v>
      </c>
      <c r="T1109" s="386">
        <v>22.000000000000004</v>
      </c>
      <c r="U1109" s="386">
        <v>21</v>
      </c>
      <c r="V1109" s="386">
        <v>23</v>
      </c>
      <c r="W1109" s="386" t="s">
        <v>78</v>
      </c>
      <c r="X1109" s="386">
        <v>20</v>
      </c>
      <c r="Y1109" s="386">
        <v>22.000000000000004</v>
      </c>
    </row>
    <row r="1110" spans="1:25" ht="12.75" customHeight="1" x14ac:dyDescent="0.2">
      <c r="A1110" s="386">
        <v>2018</v>
      </c>
      <c r="B1110" s="391">
        <v>43109</v>
      </c>
      <c r="C1110" s="386">
        <v>26.000000000000004</v>
      </c>
      <c r="D1110" s="386" t="s">
        <v>78</v>
      </c>
      <c r="E1110" s="386" t="s">
        <v>78</v>
      </c>
      <c r="F1110" s="386">
        <v>29</v>
      </c>
      <c r="G1110" s="386">
        <v>18.000000000000004</v>
      </c>
      <c r="H1110" s="386">
        <v>28</v>
      </c>
      <c r="I1110" s="386">
        <v>25</v>
      </c>
      <c r="J1110" s="386" t="s">
        <v>78</v>
      </c>
      <c r="K1110" s="386">
        <v>32</v>
      </c>
      <c r="L1110" s="386">
        <v>22.000000000000004</v>
      </c>
      <c r="M1110" s="386" t="s">
        <v>78</v>
      </c>
      <c r="N1110" s="386">
        <v>25</v>
      </c>
      <c r="O1110" s="386" t="s">
        <v>78</v>
      </c>
      <c r="P1110" s="386">
        <v>31</v>
      </c>
      <c r="Q1110" s="386" t="s">
        <v>78</v>
      </c>
      <c r="R1110" s="386">
        <v>34</v>
      </c>
      <c r="S1110" s="386" t="s">
        <v>78</v>
      </c>
      <c r="T1110" s="386">
        <v>26.000000000000004</v>
      </c>
      <c r="U1110" s="386">
        <v>23</v>
      </c>
      <c r="V1110" s="386">
        <v>32</v>
      </c>
      <c r="W1110" s="386" t="s">
        <v>78</v>
      </c>
      <c r="X1110" s="386">
        <v>30</v>
      </c>
      <c r="Y1110" s="386">
        <v>20</v>
      </c>
    </row>
    <row r="1111" spans="1:25" ht="12.75" customHeight="1" x14ac:dyDescent="0.2">
      <c r="A1111" s="386">
        <v>2018</v>
      </c>
      <c r="B1111" s="391">
        <v>43110</v>
      </c>
      <c r="C1111" s="386">
        <v>26.000000000000004</v>
      </c>
      <c r="D1111" s="386" t="s">
        <v>78</v>
      </c>
      <c r="E1111" s="386" t="s">
        <v>78</v>
      </c>
      <c r="F1111" s="386">
        <v>21</v>
      </c>
      <c r="G1111" s="386">
        <v>20</v>
      </c>
      <c r="H1111" s="386">
        <v>27</v>
      </c>
      <c r="I1111" s="386">
        <v>22.000000000000004</v>
      </c>
      <c r="J1111" s="386" t="s">
        <v>78</v>
      </c>
      <c r="K1111" s="386">
        <v>31</v>
      </c>
      <c r="L1111" s="386">
        <v>13.000000000000002</v>
      </c>
      <c r="M1111" s="386" t="s">
        <v>78</v>
      </c>
      <c r="N1111" s="386">
        <v>29</v>
      </c>
      <c r="O1111" s="386" t="s">
        <v>78</v>
      </c>
      <c r="P1111" s="386">
        <v>19</v>
      </c>
      <c r="Q1111" s="386" t="s">
        <v>78</v>
      </c>
      <c r="R1111" s="386">
        <v>23</v>
      </c>
      <c r="S1111" s="386">
        <v>18.000000000000004</v>
      </c>
      <c r="T1111" s="386">
        <v>19</v>
      </c>
      <c r="U1111" s="386">
        <v>11.000000000000002</v>
      </c>
      <c r="V1111" s="386" t="s">
        <v>78</v>
      </c>
      <c r="W1111" s="386" t="s">
        <v>78</v>
      </c>
      <c r="X1111" s="386">
        <v>18.000000000000004</v>
      </c>
      <c r="Y1111" s="386">
        <v>13.000000000000002</v>
      </c>
    </row>
    <row r="1112" spans="1:25" ht="12.75" customHeight="1" x14ac:dyDescent="0.2">
      <c r="A1112" s="386">
        <v>2018</v>
      </c>
      <c r="B1112" s="391">
        <v>43111</v>
      </c>
      <c r="C1112" s="386">
        <v>36.000000000000007</v>
      </c>
      <c r="D1112" s="386" t="s">
        <v>78</v>
      </c>
      <c r="E1112" s="386" t="s">
        <v>78</v>
      </c>
      <c r="F1112" s="386">
        <v>27</v>
      </c>
      <c r="G1112" s="386">
        <v>19</v>
      </c>
      <c r="H1112" s="386">
        <v>35</v>
      </c>
      <c r="I1112" s="386">
        <v>32</v>
      </c>
      <c r="J1112" s="386" t="s">
        <v>78</v>
      </c>
      <c r="K1112" s="386">
        <v>36.000000000000007</v>
      </c>
      <c r="L1112" s="386">
        <v>28</v>
      </c>
      <c r="M1112" s="386" t="s">
        <v>78</v>
      </c>
      <c r="N1112" s="386">
        <v>32</v>
      </c>
      <c r="O1112" s="386" t="s">
        <v>78</v>
      </c>
      <c r="P1112" s="386">
        <v>21</v>
      </c>
      <c r="Q1112" s="386" t="s">
        <v>78</v>
      </c>
      <c r="R1112" s="386">
        <v>26.000000000000004</v>
      </c>
      <c r="S1112" s="386">
        <v>29</v>
      </c>
      <c r="T1112" s="386">
        <v>25</v>
      </c>
      <c r="U1112" s="386">
        <v>19</v>
      </c>
      <c r="V1112" s="386" t="s">
        <v>78</v>
      </c>
      <c r="W1112" s="386" t="s">
        <v>78</v>
      </c>
      <c r="X1112" s="386">
        <v>23</v>
      </c>
      <c r="Y1112" s="386">
        <v>23</v>
      </c>
    </row>
    <row r="1113" spans="1:25" ht="12.75" customHeight="1" x14ac:dyDescent="0.2">
      <c r="A1113" s="386">
        <v>2018</v>
      </c>
      <c r="B1113" s="391">
        <v>43112</v>
      </c>
      <c r="C1113" s="386">
        <v>30</v>
      </c>
      <c r="D1113" s="386" t="s">
        <v>78</v>
      </c>
      <c r="E1113" s="386" t="s">
        <v>78</v>
      </c>
      <c r="F1113" s="386">
        <v>23</v>
      </c>
      <c r="G1113" s="386">
        <v>19</v>
      </c>
      <c r="H1113" s="386">
        <v>33</v>
      </c>
      <c r="I1113" s="386">
        <v>32</v>
      </c>
      <c r="J1113" s="386" t="s">
        <v>78</v>
      </c>
      <c r="K1113" s="386">
        <v>34</v>
      </c>
      <c r="L1113" s="386">
        <v>21</v>
      </c>
      <c r="M1113" s="386" t="s">
        <v>78</v>
      </c>
      <c r="N1113" s="386">
        <v>31</v>
      </c>
      <c r="O1113" s="386" t="s">
        <v>78</v>
      </c>
      <c r="P1113" s="386">
        <v>26.000000000000004</v>
      </c>
      <c r="Q1113" s="386" t="s">
        <v>78</v>
      </c>
      <c r="R1113" s="386">
        <v>28</v>
      </c>
      <c r="S1113" s="386">
        <v>31</v>
      </c>
      <c r="T1113" s="386">
        <v>22.000000000000004</v>
      </c>
      <c r="U1113" s="386">
        <v>21</v>
      </c>
      <c r="V1113" s="386" t="s">
        <v>78</v>
      </c>
      <c r="W1113" s="386" t="s">
        <v>78</v>
      </c>
      <c r="X1113" s="386">
        <v>25</v>
      </c>
      <c r="Y1113" s="386">
        <v>25</v>
      </c>
    </row>
    <row r="1114" spans="1:25" ht="12.75" customHeight="1" x14ac:dyDescent="0.2">
      <c r="A1114" s="386">
        <v>2018</v>
      </c>
      <c r="B1114" s="391">
        <v>43113</v>
      </c>
      <c r="C1114" s="386">
        <v>35</v>
      </c>
      <c r="D1114" s="386" t="s">
        <v>78</v>
      </c>
      <c r="E1114" s="386" t="s">
        <v>78</v>
      </c>
      <c r="F1114" s="386">
        <v>40</v>
      </c>
      <c r="G1114" s="386">
        <v>32</v>
      </c>
      <c r="H1114" s="386">
        <v>34</v>
      </c>
      <c r="I1114" s="386">
        <v>35</v>
      </c>
      <c r="J1114" s="386" t="s">
        <v>78</v>
      </c>
      <c r="K1114" s="386">
        <v>35</v>
      </c>
      <c r="L1114" s="386">
        <v>33</v>
      </c>
      <c r="M1114" s="386" t="s">
        <v>78</v>
      </c>
      <c r="N1114" s="386">
        <v>33</v>
      </c>
      <c r="O1114" s="386" t="s">
        <v>78</v>
      </c>
      <c r="P1114" s="386">
        <v>34</v>
      </c>
      <c r="Q1114" s="386" t="s">
        <v>78</v>
      </c>
      <c r="R1114" s="386">
        <v>34</v>
      </c>
      <c r="S1114" s="386">
        <v>37.000000000000007</v>
      </c>
      <c r="T1114" s="386">
        <v>33</v>
      </c>
      <c r="U1114" s="386">
        <v>35</v>
      </c>
      <c r="V1114" s="386" t="s">
        <v>78</v>
      </c>
      <c r="W1114" s="386" t="s">
        <v>78</v>
      </c>
      <c r="X1114" s="386">
        <v>35</v>
      </c>
      <c r="Y1114" s="386">
        <v>33</v>
      </c>
    </row>
    <row r="1115" spans="1:25" ht="12.75" customHeight="1" x14ac:dyDescent="0.2">
      <c r="A1115" s="386">
        <v>2018</v>
      </c>
      <c r="B1115" s="391">
        <v>43114</v>
      </c>
      <c r="C1115" s="386">
        <v>34</v>
      </c>
      <c r="D1115" s="386" t="s">
        <v>78</v>
      </c>
      <c r="E1115" s="386" t="s">
        <v>78</v>
      </c>
      <c r="F1115" s="386">
        <v>39</v>
      </c>
      <c r="G1115" s="386">
        <v>33</v>
      </c>
      <c r="H1115" s="386">
        <v>34</v>
      </c>
      <c r="I1115" s="386">
        <v>32</v>
      </c>
      <c r="J1115" s="386" t="s">
        <v>78</v>
      </c>
      <c r="K1115" s="386">
        <v>35</v>
      </c>
      <c r="L1115" s="386">
        <v>33</v>
      </c>
      <c r="M1115" s="386" t="s">
        <v>78</v>
      </c>
      <c r="N1115" s="386">
        <v>29</v>
      </c>
      <c r="O1115" s="386" t="s">
        <v>78</v>
      </c>
      <c r="P1115" s="386">
        <v>35</v>
      </c>
      <c r="Q1115" s="386" t="s">
        <v>78</v>
      </c>
      <c r="R1115" s="386">
        <v>35</v>
      </c>
      <c r="S1115" s="386">
        <v>36.000000000000007</v>
      </c>
      <c r="T1115" s="386">
        <v>33</v>
      </c>
      <c r="U1115" s="386">
        <v>34</v>
      </c>
      <c r="V1115" s="386" t="s">
        <v>78</v>
      </c>
      <c r="W1115" s="386" t="s">
        <v>78</v>
      </c>
      <c r="X1115" s="386">
        <v>36.000000000000007</v>
      </c>
      <c r="Y1115" s="386">
        <v>34</v>
      </c>
    </row>
    <row r="1116" spans="1:25" ht="12.75" customHeight="1" x14ac:dyDescent="0.2">
      <c r="A1116" s="386">
        <v>2018</v>
      </c>
      <c r="B1116" s="391">
        <v>43115</v>
      </c>
      <c r="C1116" s="386">
        <v>22.000000000000004</v>
      </c>
      <c r="D1116" s="386" t="s">
        <v>78</v>
      </c>
      <c r="E1116" s="386" t="s">
        <v>78</v>
      </c>
      <c r="F1116" s="386">
        <v>23</v>
      </c>
      <c r="G1116" s="386">
        <v>21</v>
      </c>
      <c r="H1116" s="386">
        <v>26.000000000000004</v>
      </c>
      <c r="I1116" s="386">
        <v>30</v>
      </c>
      <c r="J1116" s="386" t="s">
        <v>78</v>
      </c>
      <c r="K1116" s="386">
        <v>35</v>
      </c>
      <c r="L1116" s="386">
        <v>24</v>
      </c>
      <c r="M1116" s="386" t="s">
        <v>78</v>
      </c>
      <c r="N1116" s="386">
        <v>30</v>
      </c>
      <c r="O1116" s="386" t="s">
        <v>78</v>
      </c>
      <c r="P1116" s="386">
        <v>23</v>
      </c>
      <c r="Q1116" s="386" t="s">
        <v>78</v>
      </c>
      <c r="R1116" s="386">
        <v>23</v>
      </c>
      <c r="S1116" s="386">
        <v>28</v>
      </c>
      <c r="T1116" s="386">
        <v>21</v>
      </c>
      <c r="U1116" s="386">
        <v>23</v>
      </c>
      <c r="V1116" s="386" t="s">
        <v>78</v>
      </c>
      <c r="W1116" s="386" t="s">
        <v>78</v>
      </c>
      <c r="X1116" s="386">
        <v>26.000000000000004</v>
      </c>
      <c r="Y1116" s="386">
        <v>24</v>
      </c>
    </row>
    <row r="1117" spans="1:25" ht="12.75" customHeight="1" x14ac:dyDescent="0.2">
      <c r="A1117" s="386">
        <v>2018</v>
      </c>
      <c r="B1117" s="391">
        <v>43116</v>
      </c>
      <c r="C1117" s="386">
        <v>35</v>
      </c>
      <c r="D1117" s="386" t="s">
        <v>78</v>
      </c>
      <c r="E1117" s="386" t="s">
        <v>78</v>
      </c>
      <c r="F1117" s="386">
        <v>21</v>
      </c>
      <c r="G1117" s="386">
        <v>22.000000000000004</v>
      </c>
      <c r="H1117" s="386">
        <v>33</v>
      </c>
      <c r="I1117" s="386">
        <v>31</v>
      </c>
      <c r="J1117" s="386" t="s">
        <v>78</v>
      </c>
      <c r="K1117" s="386">
        <v>37.000000000000007</v>
      </c>
      <c r="L1117" s="386">
        <v>14</v>
      </c>
      <c r="M1117" s="386" t="s">
        <v>78</v>
      </c>
      <c r="N1117" s="386">
        <v>33</v>
      </c>
      <c r="O1117" s="386" t="s">
        <v>78</v>
      </c>
      <c r="P1117" s="386">
        <v>16</v>
      </c>
      <c r="Q1117" s="386" t="s">
        <v>78</v>
      </c>
      <c r="R1117" s="386">
        <v>19</v>
      </c>
      <c r="S1117" s="386">
        <v>24</v>
      </c>
      <c r="T1117" s="386">
        <v>25</v>
      </c>
      <c r="U1117" s="386">
        <v>14</v>
      </c>
      <c r="V1117" s="386" t="s">
        <v>78</v>
      </c>
      <c r="W1117" s="386" t="s">
        <v>78</v>
      </c>
      <c r="X1117" s="386">
        <v>21</v>
      </c>
      <c r="Y1117" s="386">
        <v>14</v>
      </c>
    </row>
    <row r="1118" spans="1:25" ht="12.75" customHeight="1" x14ac:dyDescent="0.2">
      <c r="A1118" s="386">
        <v>2018</v>
      </c>
      <c r="B1118" s="391">
        <v>43117</v>
      </c>
      <c r="C1118" s="386">
        <v>29</v>
      </c>
      <c r="D1118" s="386" t="s">
        <v>78</v>
      </c>
      <c r="E1118" s="386" t="s">
        <v>78</v>
      </c>
      <c r="F1118" s="386">
        <v>32</v>
      </c>
      <c r="G1118" s="386">
        <v>21</v>
      </c>
      <c r="H1118" s="386">
        <v>28</v>
      </c>
      <c r="I1118" s="386">
        <v>26.000000000000004</v>
      </c>
      <c r="J1118" s="386" t="s">
        <v>78</v>
      </c>
      <c r="K1118" s="386">
        <v>26.000000000000004</v>
      </c>
      <c r="L1118" s="386">
        <v>22.000000000000004</v>
      </c>
      <c r="M1118" s="386" t="s">
        <v>78</v>
      </c>
      <c r="N1118" s="386">
        <v>24</v>
      </c>
      <c r="O1118" s="386" t="s">
        <v>78</v>
      </c>
      <c r="P1118" s="386">
        <v>23</v>
      </c>
      <c r="Q1118" s="386" t="s">
        <v>78</v>
      </c>
      <c r="R1118" s="386">
        <v>25</v>
      </c>
      <c r="S1118" s="386">
        <v>25</v>
      </c>
      <c r="T1118" s="386">
        <v>27</v>
      </c>
      <c r="U1118" s="386">
        <v>25</v>
      </c>
      <c r="V1118" s="386" t="s">
        <v>78</v>
      </c>
      <c r="W1118" s="386" t="s">
        <v>78</v>
      </c>
      <c r="X1118" s="386">
        <v>25</v>
      </c>
      <c r="Y1118" s="386">
        <v>20</v>
      </c>
    </row>
    <row r="1119" spans="1:25" ht="12.75" customHeight="1" x14ac:dyDescent="0.2">
      <c r="A1119" s="386">
        <v>2018</v>
      </c>
      <c r="B1119" s="391">
        <v>43118</v>
      </c>
      <c r="C1119" s="386">
        <v>31</v>
      </c>
      <c r="D1119" s="386" t="s">
        <v>78</v>
      </c>
      <c r="E1119" s="386" t="s">
        <v>78</v>
      </c>
      <c r="F1119" s="386">
        <v>37.000000000000007</v>
      </c>
      <c r="G1119" s="386">
        <v>28</v>
      </c>
      <c r="H1119" s="386">
        <v>32</v>
      </c>
      <c r="I1119" s="386">
        <v>30</v>
      </c>
      <c r="J1119" s="386" t="s">
        <v>78</v>
      </c>
      <c r="K1119" s="386">
        <v>32</v>
      </c>
      <c r="L1119" s="386">
        <v>26.000000000000004</v>
      </c>
      <c r="M1119" s="386" t="s">
        <v>78</v>
      </c>
      <c r="N1119" s="386">
        <v>29</v>
      </c>
      <c r="O1119" s="386" t="s">
        <v>78</v>
      </c>
      <c r="P1119" s="386">
        <v>29</v>
      </c>
      <c r="Q1119" s="386" t="s">
        <v>78</v>
      </c>
      <c r="R1119" s="386">
        <v>29</v>
      </c>
      <c r="S1119" s="386">
        <v>32</v>
      </c>
      <c r="T1119" s="386">
        <v>30</v>
      </c>
      <c r="U1119" s="386">
        <v>29</v>
      </c>
      <c r="V1119" s="386" t="s">
        <v>78</v>
      </c>
      <c r="W1119" s="386" t="s">
        <v>78</v>
      </c>
      <c r="X1119" s="386">
        <v>31</v>
      </c>
      <c r="Y1119" s="386">
        <v>26.000000000000004</v>
      </c>
    </row>
    <row r="1120" spans="1:25" ht="12.75" customHeight="1" x14ac:dyDescent="0.2">
      <c r="A1120" s="386">
        <v>2018</v>
      </c>
      <c r="B1120" s="391">
        <v>43119</v>
      </c>
      <c r="C1120" s="386">
        <v>38</v>
      </c>
      <c r="D1120" s="386">
        <v>28</v>
      </c>
      <c r="E1120" s="386" t="s">
        <v>78</v>
      </c>
      <c r="F1120" s="386">
        <v>35</v>
      </c>
      <c r="G1120" s="386">
        <v>30</v>
      </c>
      <c r="H1120" s="386">
        <v>35</v>
      </c>
      <c r="I1120" s="386">
        <v>33</v>
      </c>
      <c r="J1120" s="386" t="s">
        <v>78</v>
      </c>
      <c r="K1120" s="386">
        <v>39</v>
      </c>
      <c r="L1120" s="386">
        <v>19</v>
      </c>
      <c r="M1120" s="386" t="s">
        <v>78</v>
      </c>
      <c r="N1120" s="386">
        <v>32</v>
      </c>
      <c r="O1120" s="386" t="s">
        <v>78</v>
      </c>
      <c r="P1120" s="386">
        <v>23</v>
      </c>
      <c r="Q1120" s="386" t="s">
        <v>78</v>
      </c>
      <c r="R1120" s="386">
        <v>32</v>
      </c>
      <c r="S1120" s="386">
        <v>30</v>
      </c>
      <c r="T1120" s="386">
        <v>34</v>
      </c>
      <c r="U1120" s="386">
        <v>27</v>
      </c>
      <c r="V1120" s="386" t="s">
        <v>78</v>
      </c>
      <c r="W1120" s="386" t="s">
        <v>78</v>
      </c>
      <c r="X1120" s="386">
        <v>29</v>
      </c>
      <c r="Y1120" s="386">
        <v>24</v>
      </c>
    </row>
    <row r="1121" spans="1:25" ht="12.75" customHeight="1" x14ac:dyDescent="0.2">
      <c r="A1121" s="386">
        <v>2018</v>
      </c>
      <c r="B1121" s="391">
        <v>43120</v>
      </c>
      <c r="C1121" s="386">
        <v>39</v>
      </c>
      <c r="D1121" s="386">
        <v>34</v>
      </c>
      <c r="E1121" s="386" t="s">
        <v>78</v>
      </c>
      <c r="F1121" s="386">
        <v>37.000000000000007</v>
      </c>
      <c r="G1121" s="386">
        <v>31</v>
      </c>
      <c r="H1121" s="386">
        <v>36.000000000000007</v>
      </c>
      <c r="I1121" s="386">
        <v>36.000000000000007</v>
      </c>
      <c r="J1121" s="386" t="s">
        <v>78</v>
      </c>
      <c r="K1121" s="386">
        <v>41</v>
      </c>
      <c r="L1121" s="386">
        <v>27</v>
      </c>
      <c r="M1121" s="386" t="s">
        <v>78</v>
      </c>
      <c r="N1121" s="386">
        <v>33</v>
      </c>
      <c r="O1121" s="386" t="s">
        <v>78</v>
      </c>
      <c r="P1121" s="386">
        <v>39</v>
      </c>
      <c r="Q1121" s="386" t="s">
        <v>78</v>
      </c>
      <c r="R1121" s="386">
        <v>39</v>
      </c>
      <c r="S1121" s="386">
        <v>38</v>
      </c>
      <c r="T1121" s="386">
        <v>35</v>
      </c>
      <c r="U1121" s="386">
        <v>28</v>
      </c>
      <c r="V1121" s="386" t="s">
        <v>78</v>
      </c>
      <c r="W1121" s="386" t="s">
        <v>78</v>
      </c>
      <c r="X1121" s="386">
        <v>36.000000000000007</v>
      </c>
      <c r="Y1121" s="386">
        <v>30</v>
      </c>
    </row>
    <row r="1122" spans="1:25" ht="12.75" customHeight="1" x14ac:dyDescent="0.2">
      <c r="A1122" s="386">
        <v>2018</v>
      </c>
      <c r="B1122" s="391">
        <v>43121</v>
      </c>
      <c r="C1122" s="386">
        <v>37.000000000000007</v>
      </c>
      <c r="D1122" s="386">
        <v>29</v>
      </c>
      <c r="E1122" s="386" t="s">
        <v>78</v>
      </c>
      <c r="F1122" s="386">
        <v>29</v>
      </c>
      <c r="G1122" s="386">
        <v>25</v>
      </c>
      <c r="H1122" s="386">
        <v>39</v>
      </c>
      <c r="I1122" s="386">
        <v>35</v>
      </c>
      <c r="J1122" s="386" t="s">
        <v>78</v>
      </c>
      <c r="K1122" s="386">
        <v>39</v>
      </c>
      <c r="L1122" s="386">
        <v>26.000000000000004</v>
      </c>
      <c r="M1122" s="386" t="s">
        <v>78</v>
      </c>
      <c r="N1122" s="386">
        <v>32</v>
      </c>
      <c r="O1122" s="386" t="s">
        <v>78</v>
      </c>
      <c r="P1122" s="386">
        <v>38</v>
      </c>
      <c r="Q1122" s="386" t="s">
        <v>78</v>
      </c>
      <c r="R1122" s="386">
        <v>38</v>
      </c>
      <c r="S1122" s="386">
        <v>36.000000000000007</v>
      </c>
      <c r="T1122" s="386">
        <v>27</v>
      </c>
      <c r="U1122" s="386">
        <v>16</v>
      </c>
      <c r="V1122" s="386" t="s">
        <v>78</v>
      </c>
      <c r="W1122" s="386" t="s">
        <v>78</v>
      </c>
      <c r="X1122" s="386">
        <v>34</v>
      </c>
      <c r="Y1122" s="386">
        <v>29</v>
      </c>
    </row>
    <row r="1123" spans="1:25" ht="12.75" customHeight="1" x14ac:dyDescent="0.2">
      <c r="A1123" s="386">
        <v>2018</v>
      </c>
      <c r="B1123" s="391">
        <v>43122</v>
      </c>
      <c r="C1123" s="386">
        <v>41</v>
      </c>
      <c r="D1123" s="386">
        <v>28</v>
      </c>
      <c r="E1123" s="386" t="s">
        <v>78</v>
      </c>
      <c r="F1123" s="386">
        <v>31</v>
      </c>
      <c r="G1123" s="386">
        <v>19</v>
      </c>
      <c r="H1123" s="386">
        <v>40</v>
      </c>
      <c r="I1123" s="386">
        <v>36.000000000000007</v>
      </c>
      <c r="J1123" s="386" t="s">
        <v>78</v>
      </c>
      <c r="K1123" s="386">
        <v>39</v>
      </c>
      <c r="L1123" s="386">
        <v>30</v>
      </c>
      <c r="M1123" s="386" t="s">
        <v>78</v>
      </c>
      <c r="N1123" s="386">
        <v>37.000000000000007</v>
      </c>
      <c r="O1123" s="386" t="s">
        <v>78</v>
      </c>
      <c r="P1123" s="386">
        <v>17</v>
      </c>
      <c r="Q1123" s="386" t="s">
        <v>78</v>
      </c>
      <c r="R1123" s="386">
        <v>21</v>
      </c>
      <c r="S1123" s="386">
        <v>18.000000000000004</v>
      </c>
      <c r="T1123" s="386">
        <v>26.000000000000004</v>
      </c>
      <c r="U1123" s="386">
        <v>23</v>
      </c>
      <c r="V1123" s="386" t="s">
        <v>78</v>
      </c>
      <c r="W1123" s="386" t="s">
        <v>78</v>
      </c>
      <c r="X1123" s="386">
        <v>17</v>
      </c>
      <c r="Y1123" s="386">
        <v>14</v>
      </c>
    </row>
    <row r="1124" spans="1:25" ht="12.75" customHeight="1" x14ac:dyDescent="0.2">
      <c r="A1124" s="386">
        <v>2018</v>
      </c>
      <c r="B1124" s="391">
        <v>43123</v>
      </c>
      <c r="C1124" s="386">
        <v>33</v>
      </c>
      <c r="D1124" s="386">
        <v>35</v>
      </c>
      <c r="E1124" s="386" t="s">
        <v>78</v>
      </c>
      <c r="F1124" s="386">
        <v>37.000000000000007</v>
      </c>
      <c r="G1124" s="386">
        <v>29</v>
      </c>
      <c r="H1124" s="386" t="s">
        <v>78</v>
      </c>
      <c r="I1124" s="386">
        <v>29</v>
      </c>
      <c r="J1124" s="386" t="s">
        <v>78</v>
      </c>
      <c r="K1124" s="386">
        <v>38</v>
      </c>
      <c r="L1124" s="386">
        <v>26.000000000000004</v>
      </c>
      <c r="M1124" s="386" t="s">
        <v>78</v>
      </c>
      <c r="N1124" s="386">
        <v>28</v>
      </c>
      <c r="O1124" s="386" t="s">
        <v>78</v>
      </c>
      <c r="P1124" s="386">
        <v>34</v>
      </c>
      <c r="Q1124" s="386" t="s">
        <v>78</v>
      </c>
      <c r="R1124" s="386">
        <v>34</v>
      </c>
      <c r="S1124" s="386">
        <v>36.000000000000007</v>
      </c>
      <c r="T1124" s="386">
        <v>30</v>
      </c>
      <c r="U1124" s="386">
        <v>31</v>
      </c>
      <c r="V1124" s="386" t="s">
        <v>78</v>
      </c>
      <c r="W1124" s="386" t="s">
        <v>78</v>
      </c>
      <c r="X1124" s="386">
        <v>33</v>
      </c>
      <c r="Y1124" s="386">
        <v>28</v>
      </c>
    </row>
    <row r="1125" spans="1:25" ht="12.75" customHeight="1" x14ac:dyDescent="0.2">
      <c r="A1125" s="386">
        <v>2018</v>
      </c>
      <c r="B1125" s="391">
        <v>43124</v>
      </c>
      <c r="C1125" s="386">
        <v>28</v>
      </c>
      <c r="D1125" s="386">
        <v>32</v>
      </c>
      <c r="E1125" s="386" t="s">
        <v>78</v>
      </c>
      <c r="F1125" s="386">
        <v>35</v>
      </c>
      <c r="G1125" s="386">
        <v>30</v>
      </c>
      <c r="H1125" s="386" t="s">
        <v>78</v>
      </c>
      <c r="I1125" s="386">
        <v>26.000000000000004</v>
      </c>
      <c r="J1125" s="386" t="s">
        <v>78</v>
      </c>
      <c r="K1125" s="386">
        <v>33</v>
      </c>
      <c r="L1125" s="386">
        <v>30</v>
      </c>
      <c r="M1125" s="386" t="s">
        <v>78</v>
      </c>
      <c r="N1125" s="386">
        <v>30</v>
      </c>
      <c r="O1125" s="386" t="s">
        <v>78</v>
      </c>
      <c r="P1125" s="386">
        <v>32</v>
      </c>
      <c r="Q1125" s="386" t="s">
        <v>78</v>
      </c>
      <c r="R1125" s="386">
        <v>32</v>
      </c>
      <c r="S1125" s="386">
        <v>33</v>
      </c>
      <c r="T1125" s="386">
        <v>29</v>
      </c>
      <c r="U1125" s="386">
        <v>30</v>
      </c>
      <c r="V1125" s="386" t="s">
        <v>78</v>
      </c>
      <c r="W1125" s="386" t="s">
        <v>78</v>
      </c>
      <c r="X1125" s="386">
        <v>31</v>
      </c>
      <c r="Y1125" s="386">
        <v>28</v>
      </c>
    </row>
    <row r="1126" spans="1:25" ht="12.75" customHeight="1" x14ac:dyDescent="0.2">
      <c r="A1126" s="386">
        <v>2018</v>
      </c>
      <c r="B1126" s="391">
        <v>43125</v>
      </c>
      <c r="C1126" s="386">
        <v>34</v>
      </c>
      <c r="D1126" s="386">
        <v>35</v>
      </c>
      <c r="E1126" s="386">
        <v>32</v>
      </c>
      <c r="F1126" s="386">
        <v>38</v>
      </c>
      <c r="G1126" s="386">
        <v>31</v>
      </c>
      <c r="H1126" s="386" t="s">
        <v>78</v>
      </c>
      <c r="I1126" s="386">
        <v>33</v>
      </c>
      <c r="J1126" s="386" t="s">
        <v>78</v>
      </c>
      <c r="K1126" s="386">
        <v>35</v>
      </c>
      <c r="L1126" s="386">
        <v>31</v>
      </c>
      <c r="M1126" s="386" t="s">
        <v>78</v>
      </c>
      <c r="N1126" s="386">
        <v>31</v>
      </c>
      <c r="O1126" s="386" t="s">
        <v>78</v>
      </c>
      <c r="P1126" s="386">
        <v>35</v>
      </c>
      <c r="Q1126" s="386" t="s">
        <v>78</v>
      </c>
      <c r="R1126" s="386">
        <v>36.000000000000007</v>
      </c>
      <c r="S1126" s="386">
        <v>37.000000000000007</v>
      </c>
      <c r="T1126" s="386">
        <v>32</v>
      </c>
      <c r="U1126" s="386">
        <v>32</v>
      </c>
      <c r="V1126" s="386" t="s">
        <v>78</v>
      </c>
      <c r="W1126" s="386" t="s">
        <v>78</v>
      </c>
      <c r="X1126" s="386">
        <v>35</v>
      </c>
      <c r="Y1126" s="386">
        <v>30</v>
      </c>
    </row>
    <row r="1127" spans="1:25" ht="12.75" customHeight="1" x14ac:dyDescent="0.2">
      <c r="A1127" s="386">
        <v>2018</v>
      </c>
      <c r="B1127" s="391">
        <v>43126</v>
      </c>
      <c r="C1127" s="386">
        <v>31</v>
      </c>
      <c r="D1127" s="386">
        <v>32</v>
      </c>
      <c r="E1127" s="386">
        <v>25</v>
      </c>
      <c r="F1127" s="386">
        <v>29</v>
      </c>
      <c r="G1127" s="386">
        <v>28</v>
      </c>
      <c r="H1127" s="386" t="s">
        <v>78</v>
      </c>
      <c r="I1127" s="386">
        <v>30</v>
      </c>
      <c r="J1127" s="386" t="s">
        <v>78</v>
      </c>
      <c r="K1127" s="386">
        <v>34</v>
      </c>
      <c r="L1127" s="386">
        <v>25</v>
      </c>
      <c r="M1127" s="386" t="s">
        <v>78</v>
      </c>
      <c r="N1127" s="386">
        <v>27</v>
      </c>
      <c r="O1127" s="386" t="s">
        <v>78</v>
      </c>
      <c r="P1127" s="386">
        <v>27</v>
      </c>
      <c r="Q1127" s="386" t="s">
        <v>78</v>
      </c>
      <c r="R1127" s="386">
        <v>27</v>
      </c>
      <c r="S1127" s="386">
        <v>31</v>
      </c>
      <c r="T1127" s="386">
        <v>26.000000000000004</v>
      </c>
      <c r="U1127" s="386">
        <v>22.000000000000004</v>
      </c>
      <c r="V1127" s="386" t="s">
        <v>78</v>
      </c>
      <c r="W1127" s="386" t="s">
        <v>78</v>
      </c>
      <c r="X1127" s="386">
        <v>25</v>
      </c>
      <c r="Y1127" s="386">
        <v>26.000000000000004</v>
      </c>
    </row>
    <row r="1128" spans="1:25" ht="12.75" customHeight="1" x14ac:dyDescent="0.2">
      <c r="A1128" s="386">
        <v>2018</v>
      </c>
      <c r="B1128" s="391">
        <v>43127</v>
      </c>
      <c r="C1128" s="386">
        <v>43</v>
      </c>
      <c r="D1128" s="386">
        <v>42</v>
      </c>
      <c r="E1128" s="386">
        <v>34</v>
      </c>
      <c r="F1128" s="386">
        <v>40</v>
      </c>
      <c r="G1128" s="386">
        <v>40</v>
      </c>
      <c r="H1128" s="386" t="s">
        <v>78</v>
      </c>
      <c r="I1128" s="386">
        <v>38</v>
      </c>
      <c r="J1128" s="386" t="s">
        <v>78</v>
      </c>
      <c r="K1128" s="386">
        <v>42</v>
      </c>
      <c r="L1128" s="386">
        <v>38</v>
      </c>
      <c r="M1128" s="386" t="s">
        <v>78</v>
      </c>
      <c r="N1128" s="386">
        <v>39</v>
      </c>
      <c r="O1128" s="386" t="s">
        <v>78</v>
      </c>
      <c r="P1128" s="386">
        <v>39</v>
      </c>
      <c r="Q1128" s="386" t="s">
        <v>78</v>
      </c>
      <c r="R1128" s="386">
        <v>39</v>
      </c>
      <c r="S1128" s="386">
        <v>43</v>
      </c>
      <c r="T1128" s="386">
        <v>36.000000000000007</v>
      </c>
      <c r="U1128" s="386">
        <v>30</v>
      </c>
      <c r="V1128" s="386" t="s">
        <v>78</v>
      </c>
      <c r="W1128" s="386" t="s">
        <v>78</v>
      </c>
      <c r="X1128" s="386">
        <v>39</v>
      </c>
      <c r="Y1128" s="386">
        <v>37.000000000000007</v>
      </c>
    </row>
    <row r="1129" spans="1:25" ht="12.75" customHeight="1" x14ac:dyDescent="0.2">
      <c r="A1129" s="386">
        <v>2018</v>
      </c>
      <c r="B1129" s="391">
        <v>43128</v>
      </c>
      <c r="C1129" s="386">
        <v>28</v>
      </c>
      <c r="D1129" s="386">
        <v>22.000000000000004</v>
      </c>
      <c r="E1129" s="386">
        <v>20</v>
      </c>
      <c r="F1129" s="386">
        <v>20</v>
      </c>
      <c r="G1129" s="386">
        <v>18.000000000000004</v>
      </c>
      <c r="H1129" s="386" t="s">
        <v>78</v>
      </c>
      <c r="I1129" s="386">
        <v>25</v>
      </c>
      <c r="J1129" s="386" t="s">
        <v>78</v>
      </c>
      <c r="K1129" s="386">
        <v>28</v>
      </c>
      <c r="L1129" s="386">
        <v>16</v>
      </c>
      <c r="M1129" s="386" t="s">
        <v>78</v>
      </c>
      <c r="N1129" s="386">
        <v>24</v>
      </c>
      <c r="O1129" s="386" t="s">
        <v>78</v>
      </c>
      <c r="P1129" s="386">
        <v>19</v>
      </c>
      <c r="Q1129" s="386" t="s">
        <v>78</v>
      </c>
      <c r="R1129" s="386">
        <v>24</v>
      </c>
      <c r="S1129" s="386">
        <v>20</v>
      </c>
      <c r="T1129" s="386">
        <v>20</v>
      </c>
      <c r="U1129" s="386">
        <v>17</v>
      </c>
      <c r="V1129" s="386" t="s">
        <v>78</v>
      </c>
      <c r="W1129" s="386" t="s">
        <v>78</v>
      </c>
      <c r="X1129" s="386">
        <v>22.000000000000004</v>
      </c>
      <c r="Y1129" s="386">
        <v>14</v>
      </c>
    </row>
    <row r="1130" spans="1:25" ht="12.75" customHeight="1" x14ac:dyDescent="0.2">
      <c r="A1130" s="386">
        <v>2018</v>
      </c>
      <c r="B1130" s="391">
        <v>43129</v>
      </c>
      <c r="C1130" s="386">
        <v>28</v>
      </c>
      <c r="D1130" s="386">
        <v>21</v>
      </c>
      <c r="E1130" s="386">
        <v>22.000000000000004</v>
      </c>
      <c r="F1130" s="386">
        <v>22.000000000000004</v>
      </c>
      <c r="G1130" s="386">
        <v>19</v>
      </c>
      <c r="H1130" s="386" t="s">
        <v>78</v>
      </c>
      <c r="I1130" s="386">
        <v>26.000000000000004</v>
      </c>
      <c r="J1130" s="386" t="s">
        <v>78</v>
      </c>
      <c r="K1130" s="386">
        <v>31</v>
      </c>
      <c r="L1130" s="386">
        <v>19</v>
      </c>
      <c r="M1130" s="386" t="s">
        <v>78</v>
      </c>
      <c r="N1130" s="386">
        <v>28</v>
      </c>
      <c r="O1130" s="386" t="s">
        <v>78</v>
      </c>
      <c r="P1130" s="386">
        <v>20</v>
      </c>
      <c r="Q1130" s="386" t="s">
        <v>78</v>
      </c>
      <c r="R1130" s="386">
        <v>25</v>
      </c>
      <c r="S1130" s="386">
        <v>23</v>
      </c>
      <c r="T1130" s="386">
        <v>23</v>
      </c>
      <c r="U1130" s="386">
        <v>17</v>
      </c>
      <c r="V1130" s="386" t="s">
        <v>78</v>
      </c>
      <c r="W1130" s="386" t="s">
        <v>78</v>
      </c>
      <c r="X1130" s="386">
        <v>22.000000000000004</v>
      </c>
      <c r="Y1130" s="386">
        <v>18.000000000000004</v>
      </c>
    </row>
    <row r="1131" spans="1:25" ht="12.75" customHeight="1" x14ac:dyDescent="0.2">
      <c r="A1131" s="386">
        <v>2018</v>
      </c>
      <c r="B1131" s="391">
        <v>43130</v>
      </c>
      <c r="C1131" s="386">
        <v>34</v>
      </c>
      <c r="D1131" s="386">
        <v>33</v>
      </c>
      <c r="E1131" s="386">
        <v>32</v>
      </c>
      <c r="F1131" s="386">
        <v>39</v>
      </c>
      <c r="G1131" s="386">
        <v>31</v>
      </c>
      <c r="H1131" s="386" t="s">
        <v>78</v>
      </c>
      <c r="I1131" s="386">
        <v>32</v>
      </c>
      <c r="J1131" s="386" t="s">
        <v>78</v>
      </c>
      <c r="K1131" s="386">
        <v>33</v>
      </c>
      <c r="L1131" s="386">
        <v>31</v>
      </c>
      <c r="M1131" s="386" t="s">
        <v>78</v>
      </c>
      <c r="N1131" s="386">
        <v>33</v>
      </c>
      <c r="O1131" s="386" t="s">
        <v>78</v>
      </c>
      <c r="P1131" s="386">
        <v>30</v>
      </c>
      <c r="Q1131" s="386" t="s">
        <v>78</v>
      </c>
      <c r="R1131" s="386">
        <v>31</v>
      </c>
      <c r="S1131" s="386">
        <v>33</v>
      </c>
      <c r="T1131" s="386">
        <v>32</v>
      </c>
      <c r="U1131" s="386">
        <v>33</v>
      </c>
      <c r="V1131" s="386" t="s">
        <v>78</v>
      </c>
      <c r="W1131" s="386" t="s">
        <v>78</v>
      </c>
      <c r="X1131" s="386">
        <v>32</v>
      </c>
      <c r="Y1131" s="386">
        <v>31</v>
      </c>
    </row>
    <row r="1132" spans="1:25" ht="12.75" customHeight="1" x14ac:dyDescent="0.2">
      <c r="A1132" s="386">
        <v>2018</v>
      </c>
      <c r="B1132" s="391">
        <v>43131</v>
      </c>
      <c r="C1132" s="386">
        <v>35</v>
      </c>
      <c r="D1132" s="386">
        <v>34</v>
      </c>
      <c r="E1132" s="386">
        <v>29</v>
      </c>
      <c r="F1132" s="386">
        <v>34</v>
      </c>
      <c r="G1132" s="386">
        <v>31</v>
      </c>
      <c r="H1132" s="386">
        <v>35</v>
      </c>
      <c r="I1132" s="386">
        <v>32</v>
      </c>
      <c r="J1132" s="386" t="s">
        <v>78</v>
      </c>
      <c r="K1132" s="386">
        <v>35</v>
      </c>
      <c r="L1132" s="386">
        <v>26.000000000000004</v>
      </c>
      <c r="M1132" s="386" t="s">
        <v>78</v>
      </c>
      <c r="N1132" s="386">
        <v>31</v>
      </c>
      <c r="O1132" s="386" t="s">
        <v>78</v>
      </c>
      <c r="P1132" s="386">
        <v>32</v>
      </c>
      <c r="Q1132" s="386" t="s">
        <v>78</v>
      </c>
      <c r="R1132" s="386">
        <v>32</v>
      </c>
      <c r="S1132" s="386">
        <v>32</v>
      </c>
      <c r="T1132" s="386">
        <v>30</v>
      </c>
      <c r="U1132" s="386">
        <v>30</v>
      </c>
      <c r="V1132" s="386" t="s">
        <v>78</v>
      </c>
      <c r="W1132" s="386" t="s">
        <v>78</v>
      </c>
      <c r="X1132" s="386">
        <v>30</v>
      </c>
      <c r="Y1132" s="386">
        <v>29</v>
      </c>
    </row>
    <row r="1133" spans="1:25" ht="12.75" customHeight="1" x14ac:dyDescent="0.2">
      <c r="A1133" s="386">
        <v>2018</v>
      </c>
      <c r="B1133" s="391">
        <v>43132</v>
      </c>
      <c r="C1133" s="386">
        <v>36.000000000000007</v>
      </c>
      <c r="D1133" s="386" t="s">
        <v>78</v>
      </c>
      <c r="E1133" s="386">
        <v>21</v>
      </c>
      <c r="F1133" s="386">
        <v>28</v>
      </c>
      <c r="G1133" s="386">
        <v>22.000000000000004</v>
      </c>
      <c r="H1133" s="386">
        <v>38</v>
      </c>
      <c r="I1133" s="386">
        <v>36.000000000000007</v>
      </c>
      <c r="J1133" s="386" t="s">
        <v>78</v>
      </c>
      <c r="K1133" s="386">
        <v>35</v>
      </c>
      <c r="L1133" s="386">
        <v>15.000000000000002</v>
      </c>
      <c r="M1133" s="386" t="s">
        <v>78</v>
      </c>
      <c r="N1133" s="386">
        <v>30</v>
      </c>
      <c r="O1133" s="386" t="s">
        <v>78</v>
      </c>
      <c r="P1133" s="386">
        <v>18.000000000000004</v>
      </c>
      <c r="Q1133" s="386" t="s">
        <v>78</v>
      </c>
      <c r="R1133" s="386">
        <v>20</v>
      </c>
      <c r="S1133" s="386">
        <v>21</v>
      </c>
      <c r="T1133" s="386">
        <v>21</v>
      </c>
      <c r="U1133" s="386">
        <v>20</v>
      </c>
      <c r="V1133" s="386" t="s">
        <v>78</v>
      </c>
      <c r="W1133" s="386" t="s">
        <v>78</v>
      </c>
      <c r="X1133" s="386">
        <v>19</v>
      </c>
      <c r="Y1133" s="386">
        <v>17</v>
      </c>
    </row>
    <row r="1134" spans="1:25" ht="12.75" customHeight="1" x14ac:dyDescent="0.2">
      <c r="A1134" s="386">
        <v>2018</v>
      </c>
      <c r="B1134" s="391">
        <v>43133</v>
      </c>
      <c r="C1134" s="386">
        <v>32</v>
      </c>
      <c r="D1134" s="386" t="s">
        <v>78</v>
      </c>
      <c r="E1134" s="386">
        <v>30</v>
      </c>
      <c r="F1134" s="386">
        <v>36.000000000000007</v>
      </c>
      <c r="G1134" s="386">
        <v>30</v>
      </c>
      <c r="H1134" s="386">
        <v>30</v>
      </c>
      <c r="I1134" s="386">
        <v>30</v>
      </c>
      <c r="J1134" s="386" t="s">
        <v>78</v>
      </c>
      <c r="K1134" s="386">
        <v>33</v>
      </c>
      <c r="L1134" s="386">
        <v>30</v>
      </c>
      <c r="M1134" s="386" t="s">
        <v>78</v>
      </c>
      <c r="N1134" s="386">
        <v>30</v>
      </c>
      <c r="O1134" s="386" t="s">
        <v>78</v>
      </c>
      <c r="P1134" s="386">
        <v>34</v>
      </c>
      <c r="Q1134" s="386" t="s">
        <v>78</v>
      </c>
      <c r="R1134" s="386">
        <v>34</v>
      </c>
      <c r="S1134" s="386">
        <v>36.000000000000007</v>
      </c>
      <c r="T1134" s="386">
        <v>29</v>
      </c>
      <c r="U1134" s="386">
        <v>31</v>
      </c>
      <c r="V1134" s="386" t="s">
        <v>78</v>
      </c>
      <c r="W1134" s="386" t="s">
        <v>78</v>
      </c>
      <c r="X1134" s="386">
        <v>33</v>
      </c>
      <c r="Y1134" s="386">
        <v>28</v>
      </c>
    </row>
    <row r="1135" spans="1:25" ht="12.75" customHeight="1" x14ac:dyDescent="0.2">
      <c r="A1135" s="386">
        <v>2018</v>
      </c>
      <c r="B1135" s="391">
        <v>43134</v>
      </c>
      <c r="C1135" s="386">
        <v>33</v>
      </c>
      <c r="D1135" s="386" t="s">
        <v>78</v>
      </c>
      <c r="E1135" s="386">
        <v>24</v>
      </c>
      <c r="F1135" s="386">
        <v>30</v>
      </c>
      <c r="G1135" s="386">
        <v>29</v>
      </c>
      <c r="H1135" s="386">
        <v>33</v>
      </c>
      <c r="I1135" s="386">
        <v>31</v>
      </c>
      <c r="J1135" s="386" t="s">
        <v>78</v>
      </c>
      <c r="K1135" s="386">
        <v>33</v>
      </c>
      <c r="L1135" s="386">
        <v>26.000000000000004</v>
      </c>
      <c r="M1135" s="386" t="s">
        <v>78</v>
      </c>
      <c r="N1135" s="386">
        <v>30</v>
      </c>
      <c r="O1135" s="386" t="s">
        <v>78</v>
      </c>
      <c r="P1135" s="386">
        <v>29</v>
      </c>
      <c r="Q1135" s="386" t="s">
        <v>78</v>
      </c>
      <c r="R1135" s="386">
        <v>29</v>
      </c>
      <c r="S1135" s="386">
        <v>29</v>
      </c>
      <c r="T1135" s="386">
        <v>26.000000000000004</v>
      </c>
      <c r="U1135" s="386">
        <v>26.000000000000004</v>
      </c>
      <c r="V1135" s="386" t="s">
        <v>78</v>
      </c>
      <c r="W1135" s="386" t="s">
        <v>78</v>
      </c>
      <c r="X1135" s="386">
        <v>27</v>
      </c>
      <c r="Y1135" s="386">
        <v>27</v>
      </c>
    </row>
    <row r="1136" spans="1:25" ht="12.75" customHeight="1" x14ac:dyDescent="0.2">
      <c r="A1136" s="386">
        <v>2018</v>
      </c>
      <c r="B1136" s="391">
        <v>43135</v>
      </c>
      <c r="C1136" s="386">
        <v>31</v>
      </c>
      <c r="D1136" s="386" t="s">
        <v>78</v>
      </c>
      <c r="E1136" s="386">
        <v>22.000000000000004</v>
      </c>
      <c r="F1136" s="386">
        <v>27</v>
      </c>
      <c r="G1136" s="386">
        <v>24</v>
      </c>
      <c r="H1136" s="386">
        <v>36.000000000000007</v>
      </c>
      <c r="I1136" s="386">
        <v>34</v>
      </c>
      <c r="J1136" s="386" t="s">
        <v>78</v>
      </c>
      <c r="K1136" s="386">
        <v>40</v>
      </c>
      <c r="L1136" s="386">
        <v>21</v>
      </c>
      <c r="M1136" s="386" t="s">
        <v>78</v>
      </c>
      <c r="N1136" s="386">
        <v>35</v>
      </c>
      <c r="O1136" s="386" t="s">
        <v>78</v>
      </c>
      <c r="P1136" s="386">
        <v>30</v>
      </c>
      <c r="Q1136" s="386" t="s">
        <v>78</v>
      </c>
      <c r="R1136" s="386">
        <v>28</v>
      </c>
      <c r="S1136" s="386">
        <v>30</v>
      </c>
      <c r="T1136" s="386">
        <v>24</v>
      </c>
      <c r="U1136" s="386">
        <v>23</v>
      </c>
      <c r="V1136" s="386" t="s">
        <v>78</v>
      </c>
      <c r="W1136" s="386" t="s">
        <v>78</v>
      </c>
      <c r="X1136" s="386">
        <v>23</v>
      </c>
      <c r="Y1136" s="386">
        <v>24</v>
      </c>
    </row>
    <row r="1137" spans="1:25" ht="12.75" customHeight="1" x14ac:dyDescent="0.2">
      <c r="A1137" s="386">
        <v>2018</v>
      </c>
      <c r="B1137" s="391">
        <v>43136</v>
      </c>
      <c r="C1137" s="386">
        <v>38</v>
      </c>
      <c r="D1137" s="386">
        <v>26.000000000000004</v>
      </c>
      <c r="E1137" s="386">
        <v>32</v>
      </c>
      <c r="F1137" s="386">
        <v>41</v>
      </c>
      <c r="G1137" s="386">
        <v>33</v>
      </c>
      <c r="H1137" s="386">
        <v>38</v>
      </c>
      <c r="I1137" s="386">
        <v>35</v>
      </c>
      <c r="J1137" s="386" t="s">
        <v>78</v>
      </c>
      <c r="K1137" s="386">
        <v>35</v>
      </c>
      <c r="L1137" s="386">
        <v>32</v>
      </c>
      <c r="M1137" s="386" t="s">
        <v>78</v>
      </c>
      <c r="N1137" s="386">
        <v>34</v>
      </c>
      <c r="O1137" s="386" t="s">
        <v>78</v>
      </c>
      <c r="P1137" s="386">
        <v>37.000000000000007</v>
      </c>
      <c r="Q1137" s="386" t="s">
        <v>78</v>
      </c>
      <c r="R1137" s="386">
        <v>37.000000000000007</v>
      </c>
      <c r="S1137" s="386">
        <v>38</v>
      </c>
      <c r="T1137" s="386">
        <v>33</v>
      </c>
      <c r="U1137" s="386">
        <v>34</v>
      </c>
      <c r="V1137" s="386" t="s">
        <v>78</v>
      </c>
      <c r="W1137" s="386" t="s">
        <v>78</v>
      </c>
      <c r="X1137" s="386">
        <v>37.000000000000007</v>
      </c>
      <c r="Y1137" s="386">
        <v>33</v>
      </c>
    </row>
    <row r="1138" spans="1:25" ht="12.75" customHeight="1" x14ac:dyDescent="0.2">
      <c r="A1138" s="386">
        <v>2018</v>
      </c>
      <c r="B1138" s="391">
        <v>43137</v>
      </c>
      <c r="C1138" s="386">
        <v>29</v>
      </c>
      <c r="D1138" s="386">
        <v>25</v>
      </c>
      <c r="E1138" s="386">
        <v>24</v>
      </c>
      <c r="F1138" s="386">
        <v>28</v>
      </c>
      <c r="G1138" s="386">
        <v>19</v>
      </c>
      <c r="H1138" s="386">
        <v>28</v>
      </c>
      <c r="I1138" s="386">
        <v>27</v>
      </c>
      <c r="J1138" s="386" t="s">
        <v>78</v>
      </c>
      <c r="K1138" s="386">
        <v>33</v>
      </c>
      <c r="L1138" s="386">
        <v>18.000000000000004</v>
      </c>
      <c r="M1138" s="386" t="s">
        <v>78</v>
      </c>
      <c r="N1138" s="386">
        <v>22.000000000000004</v>
      </c>
      <c r="O1138" s="386" t="s">
        <v>78</v>
      </c>
      <c r="P1138" s="386">
        <v>20</v>
      </c>
      <c r="Q1138" s="386" t="s">
        <v>78</v>
      </c>
      <c r="R1138" s="386">
        <v>25</v>
      </c>
      <c r="S1138" s="386">
        <v>23</v>
      </c>
      <c r="T1138" s="386">
        <v>22.000000000000004</v>
      </c>
      <c r="U1138" s="386">
        <v>22.000000000000004</v>
      </c>
      <c r="V1138" s="386">
        <v>24</v>
      </c>
      <c r="W1138" s="386" t="s">
        <v>78</v>
      </c>
      <c r="X1138" s="386">
        <v>20</v>
      </c>
      <c r="Y1138" s="386">
        <v>13.000000000000002</v>
      </c>
    </row>
    <row r="1139" spans="1:25" ht="12.75" customHeight="1" x14ac:dyDescent="0.2">
      <c r="A1139" s="386">
        <v>2018</v>
      </c>
      <c r="B1139" s="391">
        <v>43138</v>
      </c>
      <c r="C1139" s="386">
        <v>34</v>
      </c>
      <c r="D1139" s="386">
        <v>36.000000000000007</v>
      </c>
      <c r="E1139" s="386">
        <v>29</v>
      </c>
      <c r="F1139" s="386">
        <v>36.000000000000007</v>
      </c>
      <c r="G1139" s="386">
        <v>29</v>
      </c>
      <c r="H1139" s="386">
        <v>33</v>
      </c>
      <c r="I1139" s="386">
        <v>32</v>
      </c>
      <c r="J1139" s="386" t="s">
        <v>78</v>
      </c>
      <c r="K1139" s="386">
        <v>34</v>
      </c>
      <c r="L1139" s="386">
        <v>30</v>
      </c>
      <c r="M1139" s="386" t="s">
        <v>78</v>
      </c>
      <c r="N1139" s="386">
        <v>25</v>
      </c>
      <c r="O1139" s="386" t="s">
        <v>78</v>
      </c>
      <c r="P1139" s="386">
        <v>34</v>
      </c>
      <c r="Q1139" s="386" t="s">
        <v>78</v>
      </c>
      <c r="R1139" s="386">
        <v>35</v>
      </c>
      <c r="S1139" s="386">
        <v>31</v>
      </c>
      <c r="T1139" s="386">
        <v>31</v>
      </c>
      <c r="U1139" s="386">
        <v>30</v>
      </c>
      <c r="V1139" s="386">
        <v>34</v>
      </c>
      <c r="W1139" s="386" t="s">
        <v>78</v>
      </c>
      <c r="X1139" s="386">
        <v>32</v>
      </c>
      <c r="Y1139" s="386">
        <v>31</v>
      </c>
    </row>
    <row r="1140" spans="1:25" ht="12.75" customHeight="1" x14ac:dyDescent="0.2">
      <c r="A1140" s="386">
        <v>2018</v>
      </c>
      <c r="B1140" s="391">
        <v>43139</v>
      </c>
      <c r="C1140" s="386">
        <v>42</v>
      </c>
      <c r="D1140" s="386">
        <v>41</v>
      </c>
      <c r="E1140" s="386">
        <v>34</v>
      </c>
      <c r="F1140" s="386">
        <v>44.000000000000007</v>
      </c>
      <c r="G1140" s="386">
        <v>37.000000000000007</v>
      </c>
      <c r="H1140" s="386">
        <v>41</v>
      </c>
      <c r="I1140" s="386">
        <v>39</v>
      </c>
      <c r="J1140" s="386" t="s">
        <v>78</v>
      </c>
      <c r="K1140" s="386">
        <v>40</v>
      </c>
      <c r="L1140" s="386">
        <v>37.000000000000007</v>
      </c>
      <c r="M1140" s="386" t="s">
        <v>78</v>
      </c>
      <c r="N1140" s="386">
        <v>33</v>
      </c>
      <c r="O1140" s="386" t="s">
        <v>78</v>
      </c>
      <c r="P1140" s="386">
        <v>40</v>
      </c>
      <c r="Q1140" s="386" t="s">
        <v>78</v>
      </c>
      <c r="R1140" s="386">
        <v>41</v>
      </c>
      <c r="S1140" s="386">
        <v>40</v>
      </c>
      <c r="T1140" s="386">
        <v>36.000000000000007</v>
      </c>
      <c r="U1140" s="386">
        <v>38</v>
      </c>
      <c r="V1140" s="386">
        <v>42</v>
      </c>
      <c r="W1140" s="386" t="s">
        <v>78</v>
      </c>
      <c r="X1140" s="386">
        <v>41</v>
      </c>
      <c r="Y1140" s="386">
        <v>37.000000000000007</v>
      </c>
    </row>
    <row r="1141" spans="1:25" ht="12.75" customHeight="1" x14ac:dyDescent="0.2">
      <c r="A1141" s="386">
        <v>2018</v>
      </c>
      <c r="B1141" s="391">
        <v>43140</v>
      </c>
      <c r="C1141" s="386">
        <v>41</v>
      </c>
      <c r="D1141" s="386" t="s">
        <v>78</v>
      </c>
      <c r="E1141" s="386">
        <v>28</v>
      </c>
      <c r="F1141" s="386">
        <v>37.000000000000007</v>
      </c>
      <c r="G1141" s="386">
        <v>36.000000000000007</v>
      </c>
      <c r="H1141" s="386">
        <v>39</v>
      </c>
      <c r="I1141" s="386">
        <v>39</v>
      </c>
      <c r="J1141" s="386" t="s">
        <v>78</v>
      </c>
      <c r="K1141" s="386">
        <v>43</v>
      </c>
      <c r="L1141" s="386">
        <v>32</v>
      </c>
      <c r="M1141" s="386" t="s">
        <v>78</v>
      </c>
      <c r="N1141" s="386">
        <v>39</v>
      </c>
      <c r="O1141" s="386" t="s">
        <v>78</v>
      </c>
      <c r="P1141" s="386">
        <v>33</v>
      </c>
      <c r="Q1141" s="386" t="s">
        <v>78</v>
      </c>
      <c r="R1141" s="386">
        <v>35</v>
      </c>
      <c r="S1141" s="386">
        <v>37.000000000000007</v>
      </c>
      <c r="T1141" s="386">
        <v>30</v>
      </c>
      <c r="U1141" s="386">
        <v>34</v>
      </c>
      <c r="V1141" s="386">
        <v>32</v>
      </c>
      <c r="W1141" s="386" t="s">
        <v>78</v>
      </c>
      <c r="X1141" s="386">
        <v>35</v>
      </c>
      <c r="Y1141" s="386">
        <v>35</v>
      </c>
    </row>
    <row r="1142" spans="1:25" ht="12.75" customHeight="1" x14ac:dyDescent="0.2">
      <c r="A1142" s="386">
        <v>2018</v>
      </c>
      <c r="B1142" s="391">
        <v>43141</v>
      </c>
      <c r="C1142" s="386">
        <v>31</v>
      </c>
      <c r="D1142" s="386" t="s">
        <v>78</v>
      </c>
      <c r="E1142" s="386">
        <v>19</v>
      </c>
      <c r="F1142" s="386">
        <v>17</v>
      </c>
      <c r="G1142" s="386">
        <v>10</v>
      </c>
      <c r="H1142" s="386">
        <v>29</v>
      </c>
      <c r="I1142" s="386">
        <v>31</v>
      </c>
      <c r="J1142" s="386" t="s">
        <v>78</v>
      </c>
      <c r="K1142" s="386">
        <v>40</v>
      </c>
      <c r="L1142" s="386">
        <v>4</v>
      </c>
      <c r="M1142" s="386" t="s">
        <v>78</v>
      </c>
      <c r="N1142" s="386">
        <v>33</v>
      </c>
      <c r="O1142" s="386" t="s">
        <v>78</v>
      </c>
      <c r="P1142" s="386">
        <v>11.000000000000002</v>
      </c>
      <c r="Q1142" s="386" t="s">
        <v>78</v>
      </c>
      <c r="R1142" s="386">
        <v>19</v>
      </c>
      <c r="S1142" s="386">
        <v>8</v>
      </c>
      <c r="T1142" s="386">
        <v>21</v>
      </c>
      <c r="U1142" s="386">
        <v>7</v>
      </c>
      <c r="V1142" s="386">
        <v>12</v>
      </c>
      <c r="W1142" s="386" t="s">
        <v>78</v>
      </c>
      <c r="X1142" s="386">
        <v>10</v>
      </c>
      <c r="Y1142" s="386">
        <v>5</v>
      </c>
    </row>
    <row r="1143" spans="1:25" ht="12.75" customHeight="1" x14ac:dyDescent="0.2">
      <c r="A1143" s="386">
        <v>2018</v>
      </c>
      <c r="B1143" s="391">
        <v>43142</v>
      </c>
      <c r="C1143" s="386">
        <v>23</v>
      </c>
      <c r="D1143" s="386" t="s">
        <v>78</v>
      </c>
      <c r="E1143" s="386">
        <v>15.000000000000002</v>
      </c>
      <c r="F1143" s="386">
        <v>18.000000000000004</v>
      </c>
      <c r="G1143" s="386">
        <v>15.000000000000002</v>
      </c>
      <c r="H1143" s="386">
        <v>22.000000000000004</v>
      </c>
      <c r="I1143" s="386">
        <v>21</v>
      </c>
      <c r="J1143" s="386" t="s">
        <v>78</v>
      </c>
      <c r="K1143" s="386">
        <v>26.000000000000004</v>
      </c>
      <c r="L1143" s="386">
        <v>17</v>
      </c>
      <c r="M1143" s="386" t="s">
        <v>78</v>
      </c>
      <c r="N1143" s="386">
        <v>20</v>
      </c>
      <c r="O1143" s="386" t="s">
        <v>78</v>
      </c>
      <c r="P1143" s="386">
        <v>17</v>
      </c>
      <c r="Q1143" s="386" t="s">
        <v>78</v>
      </c>
      <c r="R1143" s="386">
        <v>17</v>
      </c>
      <c r="S1143" s="386">
        <v>18.000000000000004</v>
      </c>
      <c r="T1143" s="386">
        <v>16</v>
      </c>
      <c r="U1143" s="386">
        <v>12</v>
      </c>
      <c r="V1143" s="386">
        <v>17</v>
      </c>
      <c r="W1143" s="386" t="s">
        <v>78</v>
      </c>
      <c r="X1143" s="386">
        <v>15.000000000000002</v>
      </c>
      <c r="Y1143" s="386">
        <v>16</v>
      </c>
    </row>
    <row r="1144" spans="1:25" ht="12.75" customHeight="1" x14ac:dyDescent="0.2">
      <c r="A1144" s="386">
        <v>2018</v>
      </c>
      <c r="B1144" s="391">
        <v>43143</v>
      </c>
      <c r="C1144" s="386">
        <v>37.000000000000007</v>
      </c>
      <c r="D1144" s="386">
        <v>37.000000000000007</v>
      </c>
      <c r="E1144" s="386">
        <v>37.000000000000007</v>
      </c>
      <c r="F1144" s="386">
        <v>43</v>
      </c>
      <c r="G1144" s="386">
        <v>34</v>
      </c>
      <c r="H1144" s="386">
        <v>31</v>
      </c>
      <c r="I1144" s="386">
        <v>35</v>
      </c>
      <c r="J1144" s="386" t="s">
        <v>78</v>
      </c>
      <c r="K1144" s="386">
        <v>33</v>
      </c>
      <c r="L1144" s="386">
        <v>34</v>
      </c>
      <c r="M1144" s="386" t="s">
        <v>78</v>
      </c>
      <c r="N1144" s="386">
        <v>29</v>
      </c>
      <c r="O1144" s="386" t="s">
        <v>78</v>
      </c>
      <c r="P1144" s="386">
        <v>38</v>
      </c>
      <c r="Q1144" s="386" t="s">
        <v>78</v>
      </c>
      <c r="R1144" s="386">
        <v>41</v>
      </c>
      <c r="S1144" s="386">
        <v>37.000000000000007</v>
      </c>
      <c r="T1144" s="386">
        <v>38</v>
      </c>
      <c r="U1144" s="386">
        <v>35</v>
      </c>
      <c r="V1144" s="386">
        <v>39</v>
      </c>
      <c r="W1144" s="386" t="s">
        <v>78</v>
      </c>
      <c r="X1144" s="386">
        <v>38</v>
      </c>
      <c r="Y1144" s="386">
        <v>32</v>
      </c>
    </row>
    <row r="1145" spans="1:25" ht="12.75" customHeight="1" x14ac:dyDescent="0.2">
      <c r="A1145" s="386">
        <v>2018</v>
      </c>
      <c r="B1145" s="391">
        <v>43144</v>
      </c>
      <c r="C1145" s="386">
        <v>41</v>
      </c>
      <c r="D1145" s="386">
        <v>34</v>
      </c>
      <c r="E1145" s="386">
        <v>29</v>
      </c>
      <c r="F1145" s="386">
        <v>36.000000000000007</v>
      </c>
      <c r="G1145" s="386">
        <v>36.000000000000007</v>
      </c>
      <c r="H1145" s="386">
        <v>38</v>
      </c>
      <c r="I1145" s="386">
        <v>45.000000000000007</v>
      </c>
      <c r="J1145" s="386" t="s">
        <v>78</v>
      </c>
      <c r="K1145" s="386">
        <v>43</v>
      </c>
      <c r="L1145" s="386">
        <v>32</v>
      </c>
      <c r="M1145" s="386" t="s">
        <v>78</v>
      </c>
      <c r="N1145" s="386">
        <v>37.000000000000007</v>
      </c>
      <c r="O1145" s="386" t="s">
        <v>78</v>
      </c>
      <c r="P1145" s="386">
        <v>34</v>
      </c>
      <c r="Q1145" s="386" t="s">
        <v>78</v>
      </c>
      <c r="R1145" s="386">
        <v>34</v>
      </c>
      <c r="S1145" s="386">
        <v>37.000000000000007</v>
      </c>
      <c r="T1145" s="386">
        <v>31</v>
      </c>
      <c r="U1145" s="386">
        <v>32</v>
      </c>
      <c r="V1145" s="386">
        <v>33</v>
      </c>
      <c r="W1145" s="386" t="s">
        <v>78</v>
      </c>
      <c r="X1145" s="386">
        <v>36.000000000000007</v>
      </c>
      <c r="Y1145" s="386">
        <v>37.000000000000007</v>
      </c>
    </row>
    <row r="1146" spans="1:25" ht="12.75" customHeight="1" x14ac:dyDescent="0.2">
      <c r="A1146" s="386">
        <v>2018</v>
      </c>
      <c r="B1146" s="391">
        <v>43145</v>
      </c>
      <c r="C1146" s="386">
        <v>33</v>
      </c>
      <c r="D1146" s="386">
        <v>29</v>
      </c>
      <c r="E1146" s="386">
        <v>24</v>
      </c>
      <c r="F1146" s="386">
        <v>30</v>
      </c>
      <c r="G1146" s="386">
        <v>27</v>
      </c>
      <c r="H1146" s="386">
        <v>32</v>
      </c>
      <c r="I1146" s="386">
        <v>38</v>
      </c>
      <c r="J1146" s="386" t="s">
        <v>78</v>
      </c>
      <c r="K1146" s="386">
        <v>38</v>
      </c>
      <c r="L1146" s="386">
        <v>24</v>
      </c>
      <c r="M1146" s="386" t="s">
        <v>78</v>
      </c>
      <c r="N1146" s="386">
        <v>33</v>
      </c>
      <c r="O1146" s="386" t="s">
        <v>78</v>
      </c>
      <c r="P1146" s="386">
        <v>25</v>
      </c>
      <c r="Q1146" s="386" t="s">
        <v>78</v>
      </c>
      <c r="R1146" s="386">
        <v>26.000000000000004</v>
      </c>
      <c r="S1146" s="386">
        <v>25</v>
      </c>
      <c r="T1146" s="386">
        <v>23</v>
      </c>
      <c r="U1146" s="386">
        <v>23</v>
      </c>
      <c r="V1146" s="386">
        <v>28</v>
      </c>
      <c r="W1146" s="386" t="s">
        <v>78</v>
      </c>
      <c r="X1146" s="386">
        <v>24</v>
      </c>
      <c r="Y1146" s="386">
        <v>25</v>
      </c>
    </row>
    <row r="1147" spans="1:25" ht="12.75" customHeight="1" x14ac:dyDescent="0.2">
      <c r="A1147" s="386">
        <v>2018</v>
      </c>
      <c r="B1147" s="391">
        <v>43146</v>
      </c>
      <c r="C1147" s="386">
        <v>21</v>
      </c>
      <c r="D1147" s="386">
        <v>13.000000000000002</v>
      </c>
      <c r="E1147" s="386">
        <v>9.0000000000000018</v>
      </c>
      <c r="F1147" s="386">
        <v>8</v>
      </c>
      <c r="G1147" s="386">
        <v>7</v>
      </c>
      <c r="H1147" s="386">
        <v>21</v>
      </c>
      <c r="I1147" s="386">
        <v>25</v>
      </c>
      <c r="J1147" s="386" t="s">
        <v>78</v>
      </c>
      <c r="K1147" s="386">
        <v>16</v>
      </c>
      <c r="L1147" s="386">
        <v>5</v>
      </c>
      <c r="M1147" s="386" t="s">
        <v>78</v>
      </c>
      <c r="N1147" s="386">
        <v>12</v>
      </c>
      <c r="O1147" s="386" t="s">
        <v>78</v>
      </c>
      <c r="P1147" s="386">
        <v>5</v>
      </c>
      <c r="Q1147" s="386" t="s">
        <v>78</v>
      </c>
      <c r="R1147" s="386">
        <v>10</v>
      </c>
      <c r="S1147" s="386">
        <v>6</v>
      </c>
      <c r="T1147" s="386">
        <v>9.0000000000000018</v>
      </c>
      <c r="U1147" s="386">
        <v>4</v>
      </c>
      <c r="V1147" s="386">
        <v>10</v>
      </c>
      <c r="W1147" s="386" t="s">
        <v>78</v>
      </c>
      <c r="X1147" s="386">
        <v>6</v>
      </c>
      <c r="Y1147" s="386">
        <v>6</v>
      </c>
    </row>
    <row r="1148" spans="1:25" ht="12.75" customHeight="1" x14ac:dyDescent="0.2">
      <c r="A1148" s="386">
        <v>2018</v>
      </c>
      <c r="B1148" s="391">
        <v>43147</v>
      </c>
      <c r="C1148" s="386">
        <v>35</v>
      </c>
      <c r="D1148" s="386">
        <v>34</v>
      </c>
      <c r="E1148" s="386">
        <v>32</v>
      </c>
      <c r="F1148" s="386">
        <v>39</v>
      </c>
      <c r="G1148" s="386">
        <v>33</v>
      </c>
      <c r="H1148" s="386">
        <v>31</v>
      </c>
      <c r="I1148" s="386">
        <v>39</v>
      </c>
      <c r="J1148" s="386" t="s">
        <v>78</v>
      </c>
      <c r="K1148" s="386">
        <v>36.000000000000007</v>
      </c>
      <c r="L1148" s="386">
        <v>33</v>
      </c>
      <c r="M1148" s="386" t="s">
        <v>78</v>
      </c>
      <c r="N1148" s="386">
        <v>32</v>
      </c>
      <c r="O1148" s="386" t="s">
        <v>78</v>
      </c>
      <c r="P1148" s="386">
        <v>35</v>
      </c>
      <c r="Q1148" s="386" t="s">
        <v>78</v>
      </c>
      <c r="R1148" s="386">
        <v>35</v>
      </c>
      <c r="S1148" s="386">
        <v>33</v>
      </c>
      <c r="T1148" s="386">
        <v>32</v>
      </c>
      <c r="U1148" s="386">
        <v>34</v>
      </c>
      <c r="V1148" s="386">
        <v>35</v>
      </c>
      <c r="W1148" s="386" t="s">
        <v>78</v>
      </c>
      <c r="X1148" s="386">
        <v>34</v>
      </c>
      <c r="Y1148" s="386" t="s">
        <v>78</v>
      </c>
    </row>
    <row r="1149" spans="1:25" ht="12.75" customHeight="1" x14ac:dyDescent="0.2">
      <c r="A1149" s="386">
        <v>2018</v>
      </c>
      <c r="B1149" s="391">
        <v>43148</v>
      </c>
      <c r="C1149" s="386">
        <v>38</v>
      </c>
      <c r="D1149" s="386">
        <v>37.000000000000007</v>
      </c>
      <c r="E1149" s="386">
        <v>31</v>
      </c>
      <c r="F1149" s="386">
        <v>38</v>
      </c>
      <c r="G1149" s="386">
        <v>35</v>
      </c>
      <c r="H1149" s="386">
        <v>37.000000000000007</v>
      </c>
      <c r="I1149" s="386">
        <v>42</v>
      </c>
      <c r="J1149" s="386" t="s">
        <v>78</v>
      </c>
      <c r="K1149" s="386">
        <v>41</v>
      </c>
      <c r="L1149" s="386">
        <v>35</v>
      </c>
      <c r="M1149" s="386" t="s">
        <v>78</v>
      </c>
      <c r="N1149" s="386">
        <v>37.000000000000007</v>
      </c>
      <c r="O1149" s="386" t="s">
        <v>78</v>
      </c>
      <c r="P1149" s="386">
        <v>35</v>
      </c>
      <c r="Q1149" s="386" t="s">
        <v>78</v>
      </c>
      <c r="R1149" s="386">
        <v>35</v>
      </c>
      <c r="S1149" s="386">
        <v>38</v>
      </c>
      <c r="T1149" s="386">
        <v>34</v>
      </c>
      <c r="U1149" s="386">
        <v>33</v>
      </c>
      <c r="V1149" s="386">
        <v>35</v>
      </c>
      <c r="W1149" s="386" t="s">
        <v>78</v>
      </c>
      <c r="X1149" s="386">
        <v>38</v>
      </c>
      <c r="Y1149" s="386" t="s">
        <v>78</v>
      </c>
    </row>
    <row r="1150" spans="1:25" ht="12.75" customHeight="1" x14ac:dyDescent="0.2">
      <c r="A1150" s="386">
        <v>2018</v>
      </c>
      <c r="B1150" s="391">
        <v>43149</v>
      </c>
      <c r="C1150" s="386">
        <v>37.000000000000007</v>
      </c>
      <c r="D1150" s="386">
        <v>36.000000000000007</v>
      </c>
      <c r="E1150" s="386">
        <v>35</v>
      </c>
      <c r="F1150" s="386">
        <v>43</v>
      </c>
      <c r="G1150" s="386">
        <v>38</v>
      </c>
      <c r="H1150" s="386">
        <v>37.000000000000007</v>
      </c>
      <c r="I1150" s="386">
        <v>41</v>
      </c>
      <c r="J1150" s="386" t="s">
        <v>78</v>
      </c>
      <c r="K1150" s="386">
        <v>40</v>
      </c>
      <c r="L1150" s="386">
        <v>38</v>
      </c>
      <c r="M1150" s="386" t="s">
        <v>78</v>
      </c>
      <c r="N1150" s="386">
        <v>37.000000000000007</v>
      </c>
      <c r="O1150" s="386" t="s">
        <v>78</v>
      </c>
      <c r="P1150" s="386">
        <v>42</v>
      </c>
      <c r="Q1150" s="386" t="s">
        <v>78</v>
      </c>
      <c r="R1150" s="386">
        <v>40</v>
      </c>
      <c r="S1150" s="386">
        <v>41</v>
      </c>
      <c r="T1150" s="386">
        <v>37.000000000000007</v>
      </c>
      <c r="U1150" s="386">
        <v>38</v>
      </c>
      <c r="V1150" s="386">
        <v>41</v>
      </c>
      <c r="W1150" s="386" t="s">
        <v>78</v>
      </c>
      <c r="X1150" s="386">
        <v>41</v>
      </c>
      <c r="Y1150" s="386" t="s">
        <v>78</v>
      </c>
    </row>
    <row r="1151" spans="1:25" ht="12.75" customHeight="1" x14ac:dyDescent="0.2">
      <c r="A1151" s="386">
        <v>2018</v>
      </c>
      <c r="B1151" s="391">
        <v>43150</v>
      </c>
      <c r="C1151" s="386">
        <v>35</v>
      </c>
      <c r="D1151" s="386">
        <v>27</v>
      </c>
      <c r="E1151" s="386">
        <v>23</v>
      </c>
      <c r="F1151" s="386">
        <v>26.000000000000004</v>
      </c>
      <c r="G1151" s="386">
        <v>26.000000000000004</v>
      </c>
      <c r="H1151" s="386">
        <v>35</v>
      </c>
      <c r="I1151" s="386">
        <v>43</v>
      </c>
      <c r="J1151" s="386" t="s">
        <v>78</v>
      </c>
      <c r="K1151" s="386">
        <v>40</v>
      </c>
      <c r="L1151" s="386">
        <v>23</v>
      </c>
      <c r="M1151" s="386" t="s">
        <v>78</v>
      </c>
      <c r="N1151" s="386">
        <v>37.000000000000007</v>
      </c>
      <c r="O1151" s="386" t="s">
        <v>78</v>
      </c>
      <c r="P1151" s="386">
        <v>32</v>
      </c>
      <c r="Q1151" s="386" t="s">
        <v>78</v>
      </c>
      <c r="R1151" s="386">
        <v>31</v>
      </c>
      <c r="S1151" s="386">
        <v>34</v>
      </c>
      <c r="T1151" s="386">
        <v>25</v>
      </c>
      <c r="U1151" s="386">
        <v>22.000000000000004</v>
      </c>
      <c r="V1151" s="386">
        <v>27</v>
      </c>
      <c r="W1151" s="386" t="s">
        <v>78</v>
      </c>
      <c r="X1151" s="386">
        <v>29</v>
      </c>
      <c r="Y1151" s="386" t="s">
        <v>78</v>
      </c>
    </row>
    <row r="1152" spans="1:25" ht="12.75" customHeight="1" x14ac:dyDescent="0.2">
      <c r="A1152" s="386">
        <v>2018</v>
      </c>
      <c r="B1152" s="391">
        <v>43151</v>
      </c>
      <c r="C1152" s="386">
        <v>31</v>
      </c>
      <c r="D1152" s="386" t="s">
        <v>78</v>
      </c>
      <c r="E1152" s="386">
        <v>26.000000000000004</v>
      </c>
      <c r="F1152" s="386">
        <v>25</v>
      </c>
      <c r="G1152" s="386">
        <v>28</v>
      </c>
      <c r="H1152" s="386">
        <v>26.000000000000004</v>
      </c>
      <c r="I1152" s="386">
        <v>31</v>
      </c>
      <c r="J1152" s="386" t="s">
        <v>78</v>
      </c>
      <c r="K1152" s="386">
        <v>27</v>
      </c>
      <c r="L1152" s="386">
        <v>17</v>
      </c>
      <c r="M1152" s="386" t="s">
        <v>78</v>
      </c>
      <c r="N1152" s="386">
        <v>30</v>
      </c>
      <c r="O1152" s="386" t="s">
        <v>78</v>
      </c>
      <c r="P1152" s="386">
        <v>24</v>
      </c>
      <c r="Q1152" s="386" t="s">
        <v>78</v>
      </c>
      <c r="R1152" s="386">
        <v>27</v>
      </c>
      <c r="S1152" s="386">
        <v>29</v>
      </c>
      <c r="T1152" s="386">
        <v>26.000000000000004</v>
      </c>
      <c r="U1152" s="386">
        <v>17</v>
      </c>
      <c r="V1152" s="386">
        <v>27</v>
      </c>
      <c r="W1152" s="386" t="s">
        <v>78</v>
      </c>
      <c r="X1152" s="386">
        <v>26.000000000000004</v>
      </c>
      <c r="Y1152" s="386" t="s">
        <v>78</v>
      </c>
    </row>
    <row r="1153" spans="1:25" ht="12.75" customHeight="1" x14ac:dyDescent="0.2">
      <c r="A1153" s="386">
        <v>2018</v>
      </c>
      <c r="B1153" s="391">
        <v>43152</v>
      </c>
      <c r="C1153" s="386">
        <v>26.000000000000004</v>
      </c>
      <c r="D1153" s="386" t="s">
        <v>78</v>
      </c>
      <c r="E1153" s="386">
        <v>25</v>
      </c>
      <c r="F1153" s="386">
        <v>30</v>
      </c>
      <c r="G1153" s="386">
        <v>27</v>
      </c>
      <c r="H1153" s="386">
        <v>24</v>
      </c>
      <c r="I1153" s="386">
        <v>27</v>
      </c>
      <c r="J1153" s="386" t="s">
        <v>78</v>
      </c>
      <c r="K1153" s="386">
        <v>23</v>
      </c>
      <c r="L1153" s="386">
        <v>28</v>
      </c>
      <c r="M1153" s="386" t="s">
        <v>78</v>
      </c>
      <c r="N1153" s="386">
        <v>24</v>
      </c>
      <c r="O1153" s="386" t="s">
        <v>78</v>
      </c>
      <c r="P1153" s="386">
        <v>29</v>
      </c>
      <c r="Q1153" s="386" t="s">
        <v>78</v>
      </c>
      <c r="R1153" s="386">
        <v>29</v>
      </c>
      <c r="S1153" s="386">
        <v>29</v>
      </c>
      <c r="T1153" s="386">
        <v>25</v>
      </c>
      <c r="U1153" s="386">
        <v>26.000000000000004</v>
      </c>
      <c r="V1153" s="386">
        <v>29</v>
      </c>
      <c r="W1153" s="386" t="s">
        <v>78</v>
      </c>
      <c r="X1153" s="386">
        <v>31</v>
      </c>
      <c r="Y1153" s="386" t="s">
        <v>78</v>
      </c>
    </row>
    <row r="1154" spans="1:25" ht="12.75" customHeight="1" x14ac:dyDescent="0.2">
      <c r="A1154" s="386">
        <v>2018</v>
      </c>
      <c r="B1154" s="391">
        <v>43153</v>
      </c>
      <c r="C1154" s="386">
        <v>34</v>
      </c>
      <c r="D1154" s="386">
        <v>26.000000000000004</v>
      </c>
      <c r="E1154" s="386">
        <v>20</v>
      </c>
      <c r="F1154" s="386">
        <v>22.000000000000004</v>
      </c>
      <c r="G1154" s="386">
        <v>23</v>
      </c>
      <c r="H1154" s="386">
        <v>35</v>
      </c>
      <c r="I1154" s="386">
        <v>41</v>
      </c>
      <c r="J1154" s="386" t="s">
        <v>78</v>
      </c>
      <c r="K1154" s="386">
        <v>39</v>
      </c>
      <c r="L1154" s="386">
        <v>22.000000000000004</v>
      </c>
      <c r="M1154" s="386" t="s">
        <v>78</v>
      </c>
      <c r="N1154" s="386">
        <v>33</v>
      </c>
      <c r="O1154" s="386" t="s">
        <v>78</v>
      </c>
      <c r="P1154" s="386">
        <v>21</v>
      </c>
      <c r="Q1154" s="386" t="s">
        <v>78</v>
      </c>
      <c r="R1154" s="386">
        <v>21</v>
      </c>
      <c r="S1154" s="386">
        <v>25</v>
      </c>
      <c r="T1154" s="386">
        <v>21</v>
      </c>
      <c r="U1154" s="386">
        <v>18.000000000000004</v>
      </c>
      <c r="V1154" s="386">
        <v>21</v>
      </c>
      <c r="W1154" s="386" t="s">
        <v>78</v>
      </c>
      <c r="X1154" s="386">
        <v>26.000000000000004</v>
      </c>
      <c r="Y1154" s="386" t="s">
        <v>78</v>
      </c>
    </row>
    <row r="1155" spans="1:25" ht="12.75" customHeight="1" x14ac:dyDescent="0.2">
      <c r="A1155" s="386">
        <v>2018</v>
      </c>
      <c r="B1155" s="391">
        <v>43154</v>
      </c>
      <c r="C1155" s="386">
        <v>38</v>
      </c>
      <c r="D1155" s="386">
        <v>32</v>
      </c>
      <c r="E1155" s="386">
        <v>23</v>
      </c>
      <c r="F1155" s="386">
        <v>26.000000000000004</v>
      </c>
      <c r="G1155" s="386">
        <v>27</v>
      </c>
      <c r="H1155" s="386">
        <v>35</v>
      </c>
      <c r="I1155" s="386">
        <v>43</v>
      </c>
      <c r="J1155" s="386" t="s">
        <v>78</v>
      </c>
      <c r="K1155" s="386">
        <v>42</v>
      </c>
      <c r="L1155" s="386">
        <v>25</v>
      </c>
      <c r="M1155" s="386" t="s">
        <v>78</v>
      </c>
      <c r="N1155" s="386">
        <v>34</v>
      </c>
      <c r="O1155" s="386" t="s">
        <v>78</v>
      </c>
      <c r="P1155" s="386">
        <v>30</v>
      </c>
      <c r="Q1155" s="386" t="s">
        <v>78</v>
      </c>
      <c r="R1155" s="386">
        <v>30</v>
      </c>
      <c r="S1155" s="386">
        <v>30</v>
      </c>
      <c r="T1155" s="386">
        <v>28</v>
      </c>
      <c r="U1155" s="386">
        <v>24</v>
      </c>
      <c r="V1155" s="386">
        <v>24</v>
      </c>
      <c r="W1155" s="386" t="s">
        <v>78</v>
      </c>
      <c r="X1155" s="386">
        <v>32</v>
      </c>
      <c r="Y1155" s="386">
        <v>14</v>
      </c>
    </row>
    <row r="1156" spans="1:25" ht="12.75" customHeight="1" x14ac:dyDescent="0.2">
      <c r="A1156" s="386">
        <v>2018</v>
      </c>
      <c r="B1156" s="391">
        <v>43155</v>
      </c>
      <c r="C1156" s="386">
        <v>15.000000000000002</v>
      </c>
      <c r="D1156" s="386">
        <v>19</v>
      </c>
      <c r="E1156" s="386">
        <v>17</v>
      </c>
      <c r="F1156" s="386">
        <v>18.000000000000004</v>
      </c>
      <c r="G1156" s="386">
        <v>20</v>
      </c>
      <c r="H1156" s="386">
        <v>18.000000000000004</v>
      </c>
      <c r="I1156" s="386">
        <v>19</v>
      </c>
      <c r="J1156" s="386" t="s">
        <v>78</v>
      </c>
      <c r="K1156" s="386">
        <v>20</v>
      </c>
      <c r="L1156" s="386">
        <v>19</v>
      </c>
      <c r="M1156" s="386" t="s">
        <v>78</v>
      </c>
      <c r="N1156" s="386">
        <v>18.000000000000004</v>
      </c>
      <c r="O1156" s="386" t="s">
        <v>78</v>
      </c>
      <c r="P1156" s="386">
        <v>17</v>
      </c>
      <c r="Q1156" s="386" t="s">
        <v>78</v>
      </c>
      <c r="R1156" s="386">
        <v>20</v>
      </c>
      <c r="S1156" s="386">
        <v>21</v>
      </c>
      <c r="T1156" s="386">
        <v>21</v>
      </c>
      <c r="U1156" s="386">
        <v>18.000000000000004</v>
      </c>
      <c r="V1156" s="386">
        <v>21</v>
      </c>
      <c r="W1156" s="386" t="s">
        <v>78</v>
      </c>
      <c r="X1156" s="386">
        <v>20</v>
      </c>
      <c r="Y1156" s="386">
        <v>15.000000000000002</v>
      </c>
    </row>
    <row r="1157" spans="1:25" ht="12.75" customHeight="1" x14ac:dyDescent="0.2">
      <c r="A1157" s="386">
        <v>2018</v>
      </c>
      <c r="B1157" s="391">
        <v>43156</v>
      </c>
      <c r="C1157" s="386">
        <v>18.000000000000004</v>
      </c>
      <c r="D1157" s="386">
        <v>19</v>
      </c>
      <c r="E1157" s="386">
        <v>17</v>
      </c>
      <c r="F1157" s="386">
        <v>19</v>
      </c>
      <c r="G1157" s="386">
        <v>16</v>
      </c>
      <c r="H1157" s="386">
        <v>12</v>
      </c>
      <c r="I1157" s="386">
        <v>16</v>
      </c>
      <c r="J1157" s="386" t="s">
        <v>78</v>
      </c>
      <c r="K1157" s="386">
        <v>27</v>
      </c>
      <c r="L1157" s="386">
        <v>22.000000000000004</v>
      </c>
      <c r="M1157" s="386" t="s">
        <v>78</v>
      </c>
      <c r="N1157" s="386">
        <v>19</v>
      </c>
      <c r="O1157" s="386" t="s">
        <v>78</v>
      </c>
      <c r="P1157" s="386">
        <v>27</v>
      </c>
      <c r="Q1157" s="386" t="s">
        <v>78</v>
      </c>
      <c r="R1157" s="386">
        <v>29</v>
      </c>
      <c r="S1157" s="386">
        <v>28</v>
      </c>
      <c r="T1157" s="386">
        <v>20</v>
      </c>
      <c r="U1157" s="386">
        <v>17</v>
      </c>
      <c r="V1157" s="386">
        <v>26.000000000000004</v>
      </c>
      <c r="W1157" s="386" t="s">
        <v>78</v>
      </c>
      <c r="X1157" s="386">
        <v>29</v>
      </c>
      <c r="Y1157" s="386">
        <v>18.000000000000004</v>
      </c>
    </row>
    <row r="1158" spans="1:25" ht="12.75" customHeight="1" x14ac:dyDescent="0.2">
      <c r="A1158" s="386">
        <v>2018</v>
      </c>
      <c r="B1158" s="391">
        <v>43157</v>
      </c>
      <c r="C1158" s="386">
        <v>29</v>
      </c>
      <c r="D1158" s="386">
        <v>33</v>
      </c>
      <c r="E1158" s="386">
        <v>33</v>
      </c>
      <c r="F1158" s="386">
        <v>40</v>
      </c>
      <c r="G1158" s="386">
        <v>30</v>
      </c>
      <c r="H1158" s="386">
        <v>27</v>
      </c>
      <c r="I1158" s="386">
        <v>29</v>
      </c>
      <c r="J1158" s="386" t="s">
        <v>78</v>
      </c>
      <c r="K1158" s="386">
        <v>30</v>
      </c>
      <c r="L1158" s="386">
        <v>27</v>
      </c>
      <c r="M1158" s="386" t="s">
        <v>78</v>
      </c>
      <c r="N1158" s="386">
        <v>28</v>
      </c>
      <c r="O1158" s="386" t="s">
        <v>78</v>
      </c>
      <c r="P1158" s="386">
        <v>35</v>
      </c>
      <c r="Q1158" s="386" t="s">
        <v>78</v>
      </c>
      <c r="R1158" s="386">
        <v>37.000000000000007</v>
      </c>
      <c r="S1158" s="386">
        <v>32</v>
      </c>
      <c r="T1158" s="386">
        <v>35</v>
      </c>
      <c r="U1158" s="386">
        <v>32</v>
      </c>
      <c r="V1158" s="386">
        <v>35</v>
      </c>
      <c r="W1158" s="386" t="s">
        <v>78</v>
      </c>
      <c r="X1158" s="386">
        <v>36.000000000000007</v>
      </c>
      <c r="Y1158" s="386">
        <v>22.000000000000004</v>
      </c>
    </row>
    <row r="1159" spans="1:25" ht="12.75" customHeight="1" x14ac:dyDescent="0.2">
      <c r="A1159" s="386">
        <v>2018</v>
      </c>
      <c r="B1159" s="391">
        <v>43158</v>
      </c>
      <c r="C1159" s="386">
        <v>46</v>
      </c>
      <c r="D1159" s="386">
        <v>44.000000000000007</v>
      </c>
      <c r="E1159" s="386">
        <v>41</v>
      </c>
      <c r="F1159" s="386">
        <v>45.000000000000007</v>
      </c>
      <c r="G1159" s="386">
        <v>42</v>
      </c>
      <c r="H1159" s="386">
        <v>44.000000000000007</v>
      </c>
      <c r="I1159" s="386">
        <v>49</v>
      </c>
      <c r="J1159" s="386" t="s">
        <v>78</v>
      </c>
      <c r="K1159" s="386">
        <v>44.000000000000007</v>
      </c>
      <c r="L1159" s="386">
        <v>34</v>
      </c>
      <c r="M1159" s="386" t="s">
        <v>78</v>
      </c>
      <c r="N1159" s="386">
        <v>42</v>
      </c>
      <c r="O1159" s="386" t="s">
        <v>78</v>
      </c>
      <c r="P1159" s="386">
        <v>42</v>
      </c>
      <c r="Q1159" s="386" t="s">
        <v>78</v>
      </c>
      <c r="R1159" s="386">
        <v>44.000000000000007</v>
      </c>
      <c r="S1159" s="386">
        <v>41</v>
      </c>
      <c r="T1159" s="386">
        <v>43</v>
      </c>
      <c r="U1159" s="386">
        <v>34</v>
      </c>
      <c r="V1159" s="386">
        <v>44.000000000000007</v>
      </c>
      <c r="W1159" s="386" t="s">
        <v>78</v>
      </c>
      <c r="X1159" s="386">
        <v>43</v>
      </c>
      <c r="Y1159" s="386">
        <v>30</v>
      </c>
    </row>
    <row r="1160" spans="1:25" ht="12.75" customHeight="1" x14ac:dyDescent="0.2">
      <c r="A1160" s="386">
        <v>2018</v>
      </c>
      <c r="B1160" s="391">
        <v>43159</v>
      </c>
      <c r="C1160" s="386">
        <v>44.000000000000007</v>
      </c>
      <c r="D1160" s="386">
        <v>44.000000000000007</v>
      </c>
      <c r="E1160" s="386">
        <v>36.000000000000007</v>
      </c>
      <c r="F1160" s="386">
        <v>45.000000000000007</v>
      </c>
      <c r="G1160" s="386">
        <v>42</v>
      </c>
      <c r="H1160" s="386">
        <v>42</v>
      </c>
      <c r="I1160" s="386">
        <v>49</v>
      </c>
      <c r="J1160" s="386">
        <v>30</v>
      </c>
      <c r="K1160" s="386">
        <v>44.000000000000007</v>
      </c>
      <c r="L1160" s="386">
        <v>38</v>
      </c>
      <c r="M1160" s="386">
        <v>21</v>
      </c>
      <c r="N1160" s="386">
        <v>44.000000000000007</v>
      </c>
      <c r="O1160" s="386">
        <v>11.000000000000002</v>
      </c>
      <c r="P1160" s="386">
        <v>43</v>
      </c>
      <c r="Q1160" s="386" t="s">
        <v>78</v>
      </c>
      <c r="R1160" s="386">
        <v>41</v>
      </c>
      <c r="S1160" s="386">
        <v>45.000000000000007</v>
      </c>
      <c r="T1160" s="386">
        <v>39</v>
      </c>
      <c r="U1160" s="386">
        <v>37.000000000000007</v>
      </c>
      <c r="V1160" s="386">
        <v>42</v>
      </c>
      <c r="W1160" s="386" t="s">
        <v>78</v>
      </c>
      <c r="X1160" s="386">
        <v>41</v>
      </c>
      <c r="Y1160" s="386">
        <v>35</v>
      </c>
    </row>
    <row r="1161" spans="1:25" ht="12.75" customHeight="1" x14ac:dyDescent="0.2">
      <c r="A1161" s="386">
        <v>2018</v>
      </c>
      <c r="B1161" s="391">
        <v>43160</v>
      </c>
      <c r="C1161" s="392">
        <v>33</v>
      </c>
      <c r="D1161" s="392">
        <v>31</v>
      </c>
      <c r="E1161" s="392">
        <v>23</v>
      </c>
      <c r="F1161" s="392">
        <v>30</v>
      </c>
      <c r="G1161" s="392">
        <v>26</v>
      </c>
      <c r="H1161" s="392">
        <v>29</v>
      </c>
      <c r="I1161" s="392">
        <v>36</v>
      </c>
      <c r="J1161" s="392">
        <v>32</v>
      </c>
      <c r="K1161" s="392">
        <v>41</v>
      </c>
      <c r="L1161" s="392">
        <v>27</v>
      </c>
      <c r="M1161" s="392">
        <v>33</v>
      </c>
      <c r="N1161" s="392">
        <v>32</v>
      </c>
      <c r="O1161" s="392">
        <v>32</v>
      </c>
      <c r="P1161" s="392">
        <v>36</v>
      </c>
      <c r="Q1161" s="392">
        <v>38</v>
      </c>
      <c r="R1161" s="392">
        <v>37</v>
      </c>
      <c r="S1161" s="392">
        <v>33</v>
      </c>
      <c r="T1161" s="392">
        <v>28</v>
      </c>
      <c r="U1161" s="392">
        <v>25</v>
      </c>
      <c r="V1161" s="392">
        <v>33</v>
      </c>
      <c r="W1161" s="392">
        <v>27</v>
      </c>
      <c r="X1161" s="392">
        <v>33</v>
      </c>
      <c r="Y1161" s="392">
        <v>26</v>
      </c>
    </row>
    <row r="1162" spans="1:25" ht="12.75" customHeight="1" x14ac:dyDescent="0.2">
      <c r="A1162" s="386">
        <v>2018</v>
      </c>
      <c r="B1162" s="391">
        <v>43161</v>
      </c>
      <c r="C1162" s="392">
        <v>40</v>
      </c>
      <c r="D1162" s="392">
        <v>39</v>
      </c>
      <c r="E1162" s="392">
        <v>32</v>
      </c>
      <c r="F1162" s="392">
        <v>41</v>
      </c>
      <c r="G1162" s="392">
        <v>38</v>
      </c>
      <c r="H1162" s="392">
        <v>40</v>
      </c>
      <c r="I1162" s="392">
        <v>42</v>
      </c>
      <c r="J1162" s="392">
        <v>40</v>
      </c>
      <c r="K1162" s="392">
        <v>39</v>
      </c>
      <c r="L1162" s="392">
        <v>37</v>
      </c>
      <c r="M1162" s="392">
        <v>36</v>
      </c>
      <c r="N1162" s="392">
        <v>38</v>
      </c>
      <c r="O1162" s="392">
        <v>38</v>
      </c>
      <c r="P1162" s="392">
        <v>38</v>
      </c>
      <c r="Q1162" s="392">
        <v>38</v>
      </c>
      <c r="R1162" s="392">
        <v>39</v>
      </c>
      <c r="S1162" s="392">
        <v>38</v>
      </c>
      <c r="T1162" s="392">
        <v>36</v>
      </c>
      <c r="U1162" s="392">
        <v>36</v>
      </c>
      <c r="V1162" s="392">
        <v>35</v>
      </c>
      <c r="W1162" s="392">
        <v>36</v>
      </c>
      <c r="X1162" s="392">
        <v>37</v>
      </c>
      <c r="Y1162" s="392">
        <v>36</v>
      </c>
    </row>
    <row r="1163" spans="1:25" ht="12.75" customHeight="1" x14ac:dyDescent="0.2">
      <c r="A1163" s="386">
        <v>2018</v>
      </c>
      <c r="B1163" s="391">
        <v>43162</v>
      </c>
      <c r="C1163" s="392">
        <v>41</v>
      </c>
      <c r="D1163" s="392">
        <v>41</v>
      </c>
      <c r="E1163" s="392">
        <v>33</v>
      </c>
      <c r="F1163" s="392">
        <v>43</v>
      </c>
      <c r="G1163" s="392">
        <v>38</v>
      </c>
      <c r="H1163" s="392">
        <v>41</v>
      </c>
      <c r="I1163" s="392">
        <v>45</v>
      </c>
      <c r="J1163" s="392">
        <v>41</v>
      </c>
      <c r="K1163" s="392">
        <v>41</v>
      </c>
      <c r="L1163" s="392">
        <v>38</v>
      </c>
      <c r="M1163" s="392">
        <v>38</v>
      </c>
      <c r="N1163" s="392">
        <v>38</v>
      </c>
      <c r="O1163" s="392">
        <v>39</v>
      </c>
      <c r="P1163" s="392">
        <v>39</v>
      </c>
      <c r="Q1163" s="392">
        <v>40</v>
      </c>
      <c r="R1163" s="392">
        <v>37</v>
      </c>
      <c r="S1163" s="392">
        <v>40</v>
      </c>
      <c r="T1163" s="392">
        <v>37</v>
      </c>
      <c r="U1163" s="392">
        <v>37</v>
      </c>
      <c r="V1163" s="392">
        <v>40</v>
      </c>
      <c r="W1163" s="392">
        <v>36</v>
      </c>
      <c r="X1163" s="392">
        <v>40</v>
      </c>
      <c r="Y1163" s="392">
        <v>38</v>
      </c>
    </row>
    <row r="1164" spans="1:25" ht="12.75" customHeight="1" x14ac:dyDescent="0.2">
      <c r="A1164" s="386">
        <v>2018</v>
      </c>
      <c r="B1164" s="391">
        <v>43163</v>
      </c>
      <c r="C1164" s="392">
        <v>44</v>
      </c>
      <c r="D1164" s="392">
        <v>44</v>
      </c>
      <c r="E1164" s="392">
        <v>38</v>
      </c>
      <c r="F1164" s="392">
        <v>47</v>
      </c>
      <c r="G1164" s="392">
        <v>42</v>
      </c>
      <c r="H1164" s="392">
        <v>43</v>
      </c>
      <c r="I1164" s="392">
        <v>48</v>
      </c>
      <c r="J1164" s="392">
        <v>45</v>
      </c>
      <c r="K1164" s="392">
        <v>44</v>
      </c>
      <c r="L1164" s="392">
        <v>42</v>
      </c>
      <c r="M1164" s="392">
        <v>41</v>
      </c>
      <c r="N1164" s="392">
        <v>42</v>
      </c>
      <c r="O1164" s="392">
        <v>43</v>
      </c>
      <c r="P1164" s="392">
        <v>43</v>
      </c>
      <c r="Q1164" s="392">
        <v>43</v>
      </c>
      <c r="R1164" s="392">
        <v>44</v>
      </c>
      <c r="S1164" s="392">
        <v>43</v>
      </c>
      <c r="T1164" s="392">
        <v>41</v>
      </c>
      <c r="U1164" s="392">
        <v>41</v>
      </c>
      <c r="V1164" s="392">
        <v>45</v>
      </c>
      <c r="W1164" s="392">
        <v>41</v>
      </c>
      <c r="X1164" s="392">
        <v>43</v>
      </c>
      <c r="Y1164" s="392">
        <v>42</v>
      </c>
    </row>
    <row r="1165" spans="1:25" ht="12.75" customHeight="1" x14ac:dyDescent="0.2">
      <c r="A1165" s="386">
        <v>2018</v>
      </c>
      <c r="B1165" s="391">
        <v>43164</v>
      </c>
      <c r="C1165" s="392">
        <v>40</v>
      </c>
      <c r="D1165" s="392">
        <v>41</v>
      </c>
      <c r="E1165" s="392">
        <v>33</v>
      </c>
      <c r="F1165" s="392">
        <v>42</v>
      </c>
      <c r="G1165" s="392">
        <v>36</v>
      </c>
      <c r="H1165" s="392">
        <v>40</v>
      </c>
      <c r="I1165" s="392">
        <v>44</v>
      </c>
      <c r="J1165" s="392">
        <v>41</v>
      </c>
      <c r="K1165" s="392">
        <v>41</v>
      </c>
      <c r="L1165" s="392">
        <v>37</v>
      </c>
      <c r="M1165" s="392">
        <v>38</v>
      </c>
      <c r="N1165" s="392">
        <v>35</v>
      </c>
      <c r="O1165" s="392">
        <v>38</v>
      </c>
      <c r="P1165" s="392">
        <v>40</v>
      </c>
      <c r="Q1165" s="392">
        <v>38</v>
      </c>
      <c r="R1165" s="392">
        <v>41</v>
      </c>
      <c r="S1165" s="392">
        <v>39</v>
      </c>
      <c r="T1165" s="392">
        <v>37</v>
      </c>
      <c r="U1165" s="392">
        <v>35</v>
      </c>
      <c r="V1165" s="392">
        <v>40</v>
      </c>
      <c r="W1165" s="392">
        <v>36</v>
      </c>
      <c r="X1165" s="392">
        <v>42</v>
      </c>
      <c r="Y1165" s="392">
        <v>36</v>
      </c>
    </row>
    <row r="1166" spans="1:25" ht="12.75" customHeight="1" x14ac:dyDescent="0.2">
      <c r="A1166" s="386">
        <v>2018</v>
      </c>
      <c r="B1166" s="391">
        <v>43165</v>
      </c>
      <c r="C1166" s="392">
        <v>42</v>
      </c>
      <c r="D1166" s="392">
        <v>39</v>
      </c>
      <c r="E1166" s="392">
        <v>30</v>
      </c>
      <c r="F1166" s="392">
        <v>40</v>
      </c>
      <c r="G1166" s="392">
        <v>36</v>
      </c>
      <c r="H1166" s="392">
        <v>41</v>
      </c>
      <c r="I1166" s="392">
        <v>48</v>
      </c>
      <c r="J1166" s="392">
        <v>39</v>
      </c>
      <c r="K1166" s="392">
        <v>48</v>
      </c>
      <c r="L1166" s="392">
        <v>34</v>
      </c>
      <c r="M1166" s="392">
        <v>42</v>
      </c>
      <c r="N1166" s="392">
        <v>42</v>
      </c>
      <c r="O1166" s="392">
        <v>41</v>
      </c>
      <c r="P1166" s="392">
        <v>40</v>
      </c>
      <c r="Q1166" s="392">
        <v>44</v>
      </c>
      <c r="R1166" s="392">
        <v>43</v>
      </c>
      <c r="S1166" s="392">
        <v>43</v>
      </c>
      <c r="T1166" s="392">
        <v>35</v>
      </c>
      <c r="U1166" s="392">
        <v>36</v>
      </c>
      <c r="V1166" s="392">
        <v>36</v>
      </c>
      <c r="W1166" s="392">
        <v>32</v>
      </c>
      <c r="X1166" s="392">
        <v>40</v>
      </c>
      <c r="Y1166" s="392">
        <v>38</v>
      </c>
    </row>
    <row r="1167" spans="1:25" ht="12.75" customHeight="1" x14ac:dyDescent="0.2">
      <c r="A1167" s="386">
        <v>2018</v>
      </c>
      <c r="B1167" s="391">
        <v>43166</v>
      </c>
      <c r="C1167" s="392">
        <v>36</v>
      </c>
      <c r="D1167" s="392">
        <v>34</v>
      </c>
      <c r="E1167" s="392">
        <v>28</v>
      </c>
      <c r="F1167" s="392">
        <v>36</v>
      </c>
      <c r="G1167" s="392">
        <v>27</v>
      </c>
      <c r="H1167" s="392">
        <v>37</v>
      </c>
      <c r="I1167" s="392">
        <v>44</v>
      </c>
      <c r="J1167" s="392">
        <v>36</v>
      </c>
      <c r="K1167" s="392">
        <v>47</v>
      </c>
      <c r="L1167" s="392">
        <v>30</v>
      </c>
      <c r="M1167" s="392">
        <v>41</v>
      </c>
      <c r="N1167" s="392">
        <v>42</v>
      </c>
      <c r="O1167" s="392">
        <v>34</v>
      </c>
      <c r="P1167" s="392">
        <v>37</v>
      </c>
      <c r="Q1167" s="392">
        <v>41</v>
      </c>
      <c r="R1167" s="392">
        <v>36</v>
      </c>
      <c r="S1167" s="392">
        <v>31</v>
      </c>
      <c r="T1167" s="392">
        <v>32</v>
      </c>
      <c r="U1167" s="392">
        <v>30</v>
      </c>
      <c r="V1167" s="392">
        <v>34</v>
      </c>
      <c r="W1167" s="392">
        <v>27</v>
      </c>
      <c r="X1167" s="392">
        <v>33</v>
      </c>
      <c r="Y1167" s="392">
        <v>29</v>
      </c>
    </row>
    <row r="1168" spans="1:25" ht="12.75" customHeight="1" x14ac:dyDescent="0.2">
      <c r="A1168" s="386">
        <v>2018</v>
      </c>
      <c r="B1168" s="391">
        <v>43167</v>
      </c>
      <c r="C1168" s="392">
        <v>41</v>
      </c>
      <c r="D1168" s="392">
        <v>41</v>
      </c>
      <c r="E1168" s="392">
        <v>34</v>
      </c>
      <c r="F1168" s="392">
        <v>43</v>
      </c>
      <c r="G1168" s="392">
        <v>38</v>
      </c>
      <c r="H1168" s="392">
        <v>40</v>
      </c>
      <c r="I1168" s="392">
        <v>43</v>
      </c>
      <c r="J1168" s="392">
        <v>38</v>
      </c>
      <c r="K1168" s="392">
        <v>42</v>
      </c>
      <c r="L1168" s="392">
        <v>32</v>
      </c>
      <c r="M1168" s="392">
        <v>40</v>
      </c>
      <c r="N1168" s="392">
        <v>39</v>
      </c>
      <c r="O1168" s="392">
        <v>41</v>
      </c>
      <c r="P1168" s="392">
        <v>41</v>
      </c>
      <c r="Q1168" s="392">
        <v>40</v>
      </c>
      <c r="R1168" s="392">
        <v>41</v>
      </c>
      <c r="S1168" s="392" t="s">
        <v>78</v>
      </c>
      <c r="T1168" s="392">
        <v>39</v>
      </c>
      <c r="U1168" s="392">
        <v>36</v>
      </c>
      <c r="V1168" s="392">
        <v>36</v>
      </c>
      <c r="W1168" s="392">
        <v>31</v>
      </c>
      <c r="X1168" s="392">
        <v>41</v>
      </c>
      <c r="Y1168" s="392">
        <v>35</v>
      </c>
    </row>
    <row r="1169" spans="1:25" ht="12.75" customHeight="1" x14ac:dyDescent="0.2">
      <c r="A1169" s="386">
        <v>2018</v>
      </c>
      <c r="B1169" s="391">
        <v>43168</v>
      </c>
      <c r="C1169" s="392">
        <v>37</v>
      </c>
      <c r="D1169" s="392">
        <v>38</v>
      </c>
      <c r="E1169" s="392">
        <v>30</v>
      </c>
      <c r="F1169" s="392">
        <v>38</v>
      </c>
      <c r="G1169" s="392">
        <v>34</v>
      </c>
      <c r="H1169" s="392">
        <v>37</v>
      </c>
      <c r="I1169" s="392">
        <v>39</v>
      </c>
      <c r="J1169" s="392">
        <v>37</v>
      </c>
      <c r="K1169" s="392">
        <v>38</v>
      </c>
      <c r="L1169" s="392">
        <v>29</v>
      </c>
      <c r="M1169" s="392">
        <v>34</v>
      </c>
      <c r="N1169" s="392">
        <v>35</v>
      </c>
      <c r="O1169" s="392">
        <v>35</v>
      </c>
      <c r="P1169" s="392">
        <v>37</v>
      </c>
      <c r="Q1169" s="392">
        <v>36</v>
      </c>
      <c r="R1169" s="392">
        <v>36</v>
      </c>
      <c r="S1169" s="392">
        <v>31</v>
      </c>
      <c r="T1169" s="392">
        <v>34</v>
      </c>
      <c r="U1169" s="392">
        <v>31</v>
      </c>
      <c r="V1169" s="392">
        <v>36</v>
      </c>
      <c r="W1169" s="392">
        <v>29</v>
      </c>
      <c r="X1169" s="392">
        <v>38</v>
      </c>
      <c r="Y1169" s="392">
        <v>31</v>
      </c>
    </row>
    <row r="1170" spans="1:25" ht="12.75" customHeight="1" x14ac:dyDescent="0.2">
      <c r="A1170" s="386">
        <v>2018</v>
      </c>
      <c r="B1170" s="391">
        <v>43169</v>
      </c>
      <c r="C1170" s="392">
        <v>43</v>
      </c>
      <c r="D1170" s="392">
        <v>44</v>
      </c>
      <c r="E1170" s="392">
        <v>36</v>
      </c>
      <c r="F1170" s="392">
        <v>46</v>
      </c>
      <c r="G1170" s="392">
        <v>42</v>
      </c>
      <c r="H1170" s="392">
        <v>43</v>
      </c>
      <c r="I1170" s="392">
        <v>47</v>
      </c>
      <c r="J1170" s="392">
        <v>43</v>
      </c>
      <c r="K1170" s="392">
        <v>45</v>
      </c>
      <c r="L1170" s="392">
        <v>39</v>
      </c>
      <c r="M1170" s="392">
        <v>43</v>
      </c>
      <c r="N1170" s="392">
        <v>42</v>
      </c>
      <c r="O1170" s="392">
        <v>43</v>
      </c>
      <c r="P1170" s="392">
        <v>43</v>
      </c>
      <c r="Q1170" s="392">
        <v>42</v>
      </c>
      <c r="R1170" s="392">
        <v>42</v>
      </c>
      <c r="S1170" s="392">
        <v>42</v>
      </c>
      <c r="T1170" s="392">
        <v>41</v>
      </c>
      <c r="U1170" s="392">
        <v>39</v>
      </c>
      <c r="V1170" s="392">
        <v>41</v>
      </c>
      <c r="W1170" s="392">
        <v>35</v>
      </c>
      <c r="X1170" s="392">
        <v>43</v>
      </c>
      <c r="Y1170" s="392">
        <v>39</v>
      </c>
    </row>
    <row r="1171" spans="1:25" ht="12.75" customHeight="1" x14ac:dyDescent="0.2">
      <c r="A1171" s="386">
        <v>2018</v>
      </c>
      <c r="B1171" s="391">
        <v>43170</v>
      </c>
      <c r="C1171" s="392">
        <v>47</v>
      </c>
      <c r="D1171" s="392">
        <v>45</v>
      </c>
      <c r="E1171" s="392">
        <v>36</v>
      </c>
      <c r="F1171" s="392">
        <v>47</v>
      </c>
      <c r="G1171" s="392">
        <v>43</v>
      </c>
      <c r="H1171" s="392">
        <v>45</v>
      </c>
      <c r="I1171" s="392">
        <v>48</v>
      </c>
      <c r="J1171" s="392">
        <v>45</v>
      </c>
      <c r="K1171" s="392">
        <v>45</v>
      </c>
      <c r="L1171" s="392">
        <v>43</v>
      </c>
      <c r="M1171" s="392">
        <v>42</v>
      </c>
      <c r="N1171" s="392">
        <v>43</v>
      </c>
      <c r="O1171" s="392">
        <v>45</v>
      </c>
      <c r="P1171" s="392">
        <v>45</v>
      </c>
      <c r="Q1171" s="392">
        <v>45</v>
      </c>
      <c r="R1171" s="392">
        <v>44</v>
      </c>
      <c r="S1171" s="392">
        <v>45</v>
      </c>
      <c r="T1171" s="392">
        <v>41</v>
      </c>
      <c r="U1171" s="392">
        <v>42</v>
      </c>
      <c r="V1171" s="392">
        <v>42</v>
      </c>
      <c r="W1171" s="392">
        <v>39</v>
      </c>
      <c r="X1171" s="392">
        <v>46</v>
      </c>
      <c r="Y1171" s="392">
        <v>43</v>
      </c>
    </row>
    <row r="1172" spans="1:25" ht="12.75" customHeight="1" x14ac:dyDescent="0.2">
      <c r="A1172" s="386">
        <v>2018</v>
      </c>
      <c r="B1172" s="391">
        <v>43171</v>
      </c>
      <c r="C1172" s="392">
        <v>37</v>
      </c>
      <c r="D1172" s="392">
        <v>32</v>
      </c>
      <c r="E1172" s="392">
        <v>26</v>
      </c>
      <c r="F1172" s="392">
        <v>32</v>
      </c>
      <c r="G1172" s="392">
        <v>28</v>
      </c>
      <c r="H1172" s="392">
        <v>38</v>
      </c>
      <c r="I1172" s="392">
        <v>45</v>
      </c>
      <c r="J1172" s="392">
        <v>33</v>
      </c>
      <c r="K1172" s="392">
        <v>44</v>
      </c>
      <c r="L1172" s="392">
        <v>35</v>
      </c>
      <c r="M1172" s="392">
        <v>38</v>
      </c>
      <c r="N1172" s="392">
        <v>38</v>
      </c>
      <c r="O1172" s="392">
        <v>37</v>
      </c>
      <c r="P1172" s="392">
        <v>35</v>
      </c>
      <c r="Q1172" s="392">
        <v>42</v>
      </c>
      <c r="R1172" s="392">
        <v>36</v>
      </c>
      <c r="S1172" s="392">
        <v>38</v>
      </c>
      <c r="T1172" s="392">
        <v>29</v>
      </c>
      <c r="U1172" s="392">
        <v>25</v>
      </c>
      <c r="V1172" s="392">
        <v>33</v>
      </c>
      <c r="W1172" s="392">
        <v>32</v>
      </c>
      <c r="X1172" s="392">
        <v>37</v>
      </c>
      <c r="Y1172" s="392">
        <v>34</v>
      </c>
    </row>
    <row r="1173" spans="1:25" ht="12.75" customHeight="1" x14ac:dyDescent="0.2">
      <c r="A1173" s="386">
        <v>2018</v>
      </c>
      <c r="B1173" s="391">
        <v>43172</v>
      </c>
      <c r="C1173" s="392">
        <v>43</v>
      </c>
      <c r="D1173" s="392">
        <v>42</v>
      </c>
      <c r="E1173" s="392">
        <v>34</v>
      </c>
      <c r="F1173" s="392">
        <v>43</v>
      </c>
      <c r="G1173" s="392">
        <v>38</v>
      </c>
      <c r="H1173" s="392">
        <v>42</v>
      </c>
      <c r="I1173" s="392">
        <v>45</v>
      </c>
      <c r="J1173" s="392">
        <v>42</v>
      </c>
      <c r="K1173" s="392">
        <v>41</v>
      </c>
      <c r="L1173" s="392">
        <v>38</v>
      </c>
      <c r="M1173" s="392">
        <v>39</v>
      </c>
      <c r="N1173" s="392">
        <v>39</v>
      </c>
      <c r="O1173" s="392">
        <v>41</v>
      </c>
      <c r="P1173" s="392">
        <v>41</v>
      </c>
      <c r="Q1173" s="392">
        <v>41</v>
      </c>
      <c r="R1173" s="392">
        <v>41</v>
      </c>
      <c r="S1173" s="392">
        <v>40</v>
      </c>
      <c r="T1173" s="392">
        <v>38</v>
      </c>
      <c r="U1173" s="392">
        <v>36</v>
      </c>
      <c r="V1173" s="392">
        <v>41</v>
      </c>
      <c r="W1173" s="392">
        <v>36</v>
      </c>
      <c r="X1173" s="392">
        <v>41</v>
      </c>
      <c r="Y1173" s="392">
        <v>36</v>
      </c>
    </row>
    <row r="1174" spans="1:25" ht="12.75" customHeight="1" x14ac:dyDescent="0.2">
      <c r="A1174" s="386">
        <v>2018</v>
      </c>
      <c r="B1174" s="391">
        <v>43173</v>
      </c>
      <c r="C1174" s="392">
        <v>37</v>
      </c>
      <c r="D1174" s="392">
        <v>37</v>
      </c>
      <c r="E1174" s="392">
        <v>30</v>
      </c>
      <c r="F1174" s="392">
        <v>38</v>
      </c>
      <c r="G1174" s="392">
        <v>35</v>
      </c>
      <c r="H1174" s="392">
        <v>38</v>
      </c>
      <c r="I1174" s="392">
        <v>38</v>
      </c>
      <c r="J1174" s="392">
        <v>37</v>
      </c>
      <c r="K1174" s="392">
        <v>39</v>
      </c>
      <c r="L1174" s="392">
        <v>31</v>
      </c>
      <c r="M1174" s="392">
        <v>35</v>
      </c>
      <c r="N1174" s="392">
        <v>35</v>
      </c>
      <c r="O1174" s="392">
        <v>36</v>
      </c>
      <c r="P1174" s="392">
        <v>37</v>
      </c>
      <c r="Q1174" s="392">
        <v>37</v>
      </c>
      <c r="R1174" s="392">
        <v>38</v>
      </c>
      <c r="S1174" s="392">
        <v>37</v>
      </c>
      <c r="T1174" s="392">
        <v>32</v>
      </c>
      <c r="U1174" s="392">
        <v>32</v>
      </c>
      <c r="V1174" s="392">
        <v>37</v>
      </c>
      <c r="W1174" s="392">
        <v>31</v>
      </c>
      <c r="X1174" s="392">
        <v>38</v>
      </c>
      <c r="Y1174" s="392">
        <v>34</v>
      </c>
    </row>
    <row r="1175" spans="1:25" ht="12.75" customHeight="1" x14ac:dyDescent="0.2">
      <c r="A1175" s="386">
        <v>2018</v>
      </c>
      <c r="B1175" s="391">
        <v>43174</v>
      </c>
      <c r="C1175" s="392">
        <v>45</v>
      </c>
      <c r="D1175" s="392">
        <v>40</v>
      </c>
      <c r="E1175" s="392">
        <v>32</v>
      </c>
      <c r="F1175" s="392">
        <v>40</v>
      </c>
      <c r="G1175" s="392">
        <v>36</v>
      </c>
      <c r="H1175" s="392">
        <v>43</v>
      </c>
      <c r="I1175" s="392">
        <v>45</v>
      </c>
      <c r="J1175" s="392">
        <v>39</v>
      </c>
      <c r="K1175" s="392">
        <v>44</v>
      </c>
      <c r="L1175" s="392">
        <v>35</v>
      </c>
      <c r="M1175" s="392">
        <v>37</v>
      </c>
      <c r="N1175" s="392">
        <v>40</v>
      </c>
      <c r="O1175" s="392">
        <v>38</v>
      </c>
      <c r="P1175" s="392">
        <v>40</v>
      </c>
      <c r="Q1175" s="392">
        <v>39</v>
      </c>
      <c r="R1175" s="392">
        <v>40</v>
      </c>
      <c r="S1175" s="392">
        <v>39</v>
      </c>
      <c r="T1175" s="392">
        <v>36</v>
      </c>
      <c r="U1175" s="392">
        <v>33</v>
      </c>
      <c r="V1175" s="392">
        <v>40</v>
      </c>
      <c r="W1175" s="392">
        <v>32</v>
      </c>
      <c r="X1175" s="392">
        <v>40</v>
      </c>
      <c r="Y1175" s="392">
        <v>34</v>
      </c>
    </row>
    <row r="1176" spans="1:25" ht="12.75" customHeight="1" x14ac:dyDescent="0.2">
      <c r="A1176" s="386">
        <v>2018</v>
      </c>
      <c r="B1176" s="391">
        <v>43175</v>
      </c>
      <c r="C1176" s="392">
        <v>42</v>
      </c>
      <c r="D1176" s="392">
        <v>42</v>
      </c>
      <c r="E1176" s="392">
        <v>33</v>
      </c>
      <c r="F1176" s="392">
        <v>43</v>
      </c>
      <c r="G1176" s="392">
        <v>38</v>
      </c>
      <c r="H1176" s="392">
        <v>41</v>
      </c>
      <c r="I1176" s="392">
        <v>42</v>
      </c>
      <c r="J1176" s="392">
        <v>41</v>
      </c>
      <c r="K1176" s="392">
        <v>43</v>
      </c>
      <c r="L1176" s="392">
        <v>38</v>
      </c>
      <c r="M1176" s="392">
        <v>38</v>
      </c>
      <c r="N1176" s="392">
        <v>38</v>
      </c>
      <c r="O1176" s="392">
        <v>40</v>
      </c>
      <c r="P1176" s="392">
        <v>41</v>
      </c>
      <c r="Q1176" s="392">
        <v>41</v>
      </c>
      <c r="R1176" s="392">
        <v>42</v>
      </c>
      <c r="S1176" s="392">
        <v>41</v>
      </c>
      <c r="T1176" s="392">
        <v>36</v>
      </c>
      <c r="U1176" s="392">
        <v>36</v>
      </c>
      <c r="V1176" s="392">
        <v>41</v>
      </c>
      <c r="W1176" s="392">
        <v>36</v>
      </c>
      <c r="X1176" s="392">
        <v>40</v>
      </c>
      <c r="Y1176" s="392">
        <v>36</v>
      </c>
    </row>
    <row r="1177" spans="1:25" ht="12.75" customHeight="1" x14ac:dyDescent="0.2">
      <c r="A1177" s="386">
        <v>2018</v>
      </c>
      <c r="B1177" s="391">
        <v>43176</v>
      </c>
      <c r="C1177" s="392">
        <v>41</v>
      </c>
      <c r="D1177" s="392">
        <v>37</v>
      </c>
      <c r="E1177" s="392">
        <v>35</v>
      </c>
      <c r="F1177" s="392">
        <v>45</v>
      </c>
      <c r="G1177" s="392">
        <v>42</v>
      </c>
      <c r="H1177" s="392">
        <v>39</v>
      </c>
      <c r="I1177" s="392">
        <v>43</v>
      </c>
      <c r="J1177" s="392">
        <v>43</v>
      </c>
      <c r="K1177" s="392">
        <v>43</v>
      </c>
      <c r="L1177" s="392">
        <v>38</v>
      </c>
      <c r="M1177" s="392">
        <v>39</v>
      </c>
      <c r="N1177" s="392">
        <v>37</v>
      </c>
      <c r="O1177" s="392">
        <v>43</v>
      </c>
      <c r="P1177" s="392">
        <v>43</v>
      </c>
      <c r="Q1177" s="392">
        <v>43</v>
      </c>
      <c r="R1177" s="392">
        <v>44</v>
      </c>
      <c r="S1177" s="392">
        <v>42</v>
      </c>
      <c r="T1177" s="392">
        <v>38</v>
      </c>
      <c r="U1177" s="392">
        <v>38</v>
      </c>
      <c r="V1177" s="392">
        <v>43</v>
      </c>
      <c r="W1177" s="392">
        <v>36</v>
      </c>
      <c r="X1177" s="392">
        <v>43</v>
      </c>
      <c r="Y1177" s="392">
        <v>40</v>
      </c>
    </row>
    <row r="1178" spans="1:25" ht="12.75" customHeight="1" x14ac:dyDescent="0.2">
      <c r="A1178" s="386">
        <v>2018</v>
      </c>
      <c r="B1178" s="391">
        <v>43177</v>
      </c>
      <c r="C1178" s="392">
        <v>49</v>
      </c>
      <c r="D1178" s="392">
        <v>49</v>
      </c>
      <c r="E1178" s="392">
        <v>39</v>
      </c>
      <c r="F1178" s="392">
        <v>51</v>
      </c>
      <c r="G1178" s="392">
        <v>48</v>
      </c>
      <c r="H1178" s="392">
        <v>47</v>
      </c>
      <c r="I1178" s="392">
        <v>50</v>
      </c>
      <c r="J1178" s="392">
        <v>50</v>
      </c>
      <c r="K1178" s="392">
        <v>51</v>
      </c>
      <c r="L1178" s="392">
        <v>47</v>
      </c>
      <c r="M1178" s="392">
        <v>46</v>
      </c>
      <c r="N1178" s="392">
        <v>46</v>
      </c>
      <c r="O1178" s="392">
        <v>48</v>
      </c>
      <c r="P1178" s="392">
        <v>48</v>
      </c>
      <c r="Q1178" s="392">
        <v>48</v>
      </c>
      <c r="R1178" s="392">
        <v>48</v>
      </c>
      <c r="S1178" s="392">
        <v>47</v>
      </c>
      <c r="T1178" s="392">
        <v>43</v>
      </c>
      <c r="U1178" s="392">
        <v>44</v>
      </c>
      <c r="V1178" s="392">
        <v>49</v>
      </c>
      <c r="W1178" s="392">
        <v>44</v>
      </c>
      <c r="X1178" s="392">
        <v>48</v>
      </c>
      <c r="Y1178" s="392">
        <v>47</v>
      </c>
    </row>
    <row r="1179" spans="1:25" ht="12.75" customHeight="1" x14ac:dyDescent="0.2">
      <c r="A1179" s="386">
        <v>2018</v>
      </c>
      <c r="B1179" s="391">
        <v>43178</v>
      </c>
      <c r="C1179" s="392">
        <v>47</v>
      </c>
      <c r="D1179" s="392">
        <v>46</v>
      </c>
      <c r="E1179" s="392">
        <v>37</v>
      </c>
      <c r="F1179" s="392">
        <v>45</v>
      </c>
      <c r="G1179" s="392">
        <v>45</v>
      </c>
      <c r="H1179" s="392">
        <v>47</v>
      </c>
      <c r="I1179" s="392">
        <v>50</v>
      </c>
      <c r="J1179" s="392">
        <v>47</v>
      </c>
      <c r="K1179" s="392">
        <v>49</v>
      </c>
      <c r="L1179" s="392">
        <v>43</v>
      </c>
      <c r="M1179" s="392">
        <v>43</v>
      </c>
      <c r="N1179" s="392">
        <v>43</v>
      </c>
      <c r="O1179" s="392">
        <v>45</v>
      </c>
      <c r="P1179" s="392">
        <v>47</v>
      </c>
      <c r="Q1179" s="392">
        <v>43</v>
      </c>
      <c r="R1179" s="392">
        <v>49</v>
      </c>
      <c r="S1179" s="392">
        <v>47</v>
      </c>
      <c r="T1179" s="392">
        <v>42</v>
      </c>
      <c r="U1179" s="392">
        <v>39</v>
      </c>
      <c r="V1179" s="392">
        <v>47</v>
      </c>
      <c r="W1179" s="392">
        <v>42</v>
      </c>
      <c r="X1179" s="392">
        <v>48</v>
      </c>
      <c r="Y1179" s="392">
        <v>42</v>
      </c>
    </row>
    <row r="1180" spans="1:25" ht="12.75" customHeight="1" x14ac:dyDescent="0.2">
      <c r="A1180" s="386">
        <v>2018</v>
      </c>
      <c r="B1180" s="391">
        <v>43179</v>
      </c>
      <c r="C1180" s="392">
        <v>41</v>
      </c>
      <c r="D1180" s="392">
        <v>33</v>
      </c>
      <c r="E1180" s="392">
        <v>25</v>
      </c>
      <c r="F1180" s="392">
        <v>33</v>
      </c>
      <c r="G1180" s="392">
        <v>32</v>
      </c>
      <c r="H1180" s="392">
        <v>42</v>
      </c>
      <c r="I1180" s="392">
        <v>44</v>
      </c>
      <c r="J1180" s="392">
        <v>35</v>
      </c>
      <c r="K1180" s="392">
        <v>44</v>
      </c>
      <c r="L1180" s="392">
        <v>29</v>
      </c>
      <c r="M1180" s="392">
        <v>36</v>
      </c>
      <c r="N1180" s="392">
        <v>36</v>
      </c>
      <c r="O1180" s="392">
        <v>33</v>
      </c>
      <c r="P1180" s="392">
        <v>32</v>
      </c>
      <c r="Q1180" s="392">
        <v>37</v>
      </c>
      <c r="R1180" s="392">
        <v>36</v>
      </c>
      <c r="S1180" s="392">
        <v>34</v>
      </c>
      <c r="T1180" s="392">
        <v>32</v>
      </c>
      <c r="U1180" s="392">
        <v>25</v>
      </c>
      <c r="V1180" s="392">
        <v>35</v>
      </c>
      <c r="W1180" s="392">
        <v>27</v>
      </c>
      <c r="X1180" s="392">
        <v>29</v>
      </c>
      <c r="Y1180" s="392">
        <v>26</v>
      </c>
    </row>
    <row r="1181" spans="1:25" ht="12.75" customHeight="1" x14ac:dyDescent="0.2">
      <c r="A1181" s="386">
        <v>2018</v>
      </c>
      <c r="B1181" s="391">
        <v>43180</v>
      </c>
      <c r="C1181" s="392">
        <v>41</v>
      </c>
      <c r="D1181" s="392">
        <v>41</v>
      </c>
      <c r="E1181" s="392">
        <v>31</v>
      </c>
      <c r="F1181" s="392">
        <v>43</v>
      </c>
      <c r="G1181" s="392">
        <v>43</v>
      </c>
      <c r="H1181" s="392">
        <v>42</v>
      </c>
      <c r="I1181" s="392">
        <v>42</v>
      </c>
      <c r="J1181" s="392">
        <v>43</v>
      </c>
      <c r="K1181" s="392">
        <v>43</v>
      </c>
      <c r="L1181" s="392">
        <v>36</v>
      </c>
      <c r="M1181" s="392">
        <v>37</v>
      </c>
      <c r="N1181" s="392">
        <v>35</v>
      </c>
      <c r="O1181" s="392">
        <v>37</v>
      </c>
      <c r="P1181" s="392">
        <v>40</v>
      </c>
      <c r="Q1181" s="392">
        <v>38</v>
      </c>
      <c r="R1181" s="392">
        <v>40</v>
      </c>
      <c r="S1181" s="392">
        <v>39</v>
      </c>
      <c r="T1181" s="392">
        <v>37</v>
      </c>
      <c r="U1181" s="392">
        <v>36</v>
      </c>
      <c r="V1181" s="392">
        <v>38</v>
      </c>
      <c r="W1181" s="392">
        <v>35</v>
      </c>
      <c r="X1181" s="392">
        <v>37</v>
      </c>
      <c r="Y1181" s="392">
        <v>37</v>
      </c>
    </row>
    <row r="1182" spans="1:25" ht="12.75" customHeight="1" x14ac:dyDescent="0.2">
      <c r="A1182" s="386">
        <v>2018</v>
      </c>
      <c r="B1182" s="391">
        <v>43181</v>
      </c>
      <c r="C1182" s="392">
        <v>48</v>
      </c>
      <c r="D1182" s="392">
        <v>48</v>
      </c>
      <c r="E1182" s="392">
        <v>36</v>
      </c>
      <c r="F1182" s="392">
        <v>48</v>
      </c>
      <c r="G1182" s="392">
        <v>48</v>
      </c>
      <c r="H1182" s="392">
        <v>48</v>
      </c>
      <c r="I1182" s="392">
        <v>49</v>
      </c>
      <c r="J1182" s="392">
        <v>48</v>
      </c>
      <c r="K1182" s="392">
        <v>45</v>
      </c>
      <c r="L1182" s="392">
        <v>41</v>
      </c>
      <c r="M1182" s="392">
        <v>42</v>
      </c>
      <c r="N1182" s="392">
        <v>42</v>
      </c>
      <c r="O1182" s="392">
        <v>45</v>
      </c>
      <c r="P1182" s="392">
        <v>44</v>
      </c>
      <c r="Q1182" s="392">
        <v>46</v>
      </c>
      <c r="R1182" s="392">
        <v>43</v>
      </c>
      <c r="S1182" s="392">
        <v>44</v>
      </c>
      <c r="T1182" s="392">
        <v>42</v>
      </c>
      <c r="U1182" s="392">
        <v>39</v>
      </c>
      <c r="V1182" s="392">
        <v>43</v>
      </c>
      <c r="W1182" s="392">
        <v>39</v>
      </c>
      <c r="X1182" s="392">
        <v>45</v>
      </c>
      <c r="Y1182" s="392">
        <v>39</v>
      </c>
    </row>
    <row r="1183" spans="1:25" ht="12.75" customHeight="1" x14ac:dyDescent="0.2">
      <c r="A1183" s="386">
        <v>2018</v>
      </c>
      <c r="B1183" s="391">
        <v>43182</v>
      </c>
      <c r="C1183" s="392">
        <v>46</v>
      </c>
      <c r="D1183" s="392">
        <v>46</v>
      </c>
      <c r="E1183" s="392">
        <v>36</v>
      </c>
      <c r="F1183" s="392">
        <v>49</v>
      </c>
      <c r="G1183" s="392">
        <v>49</v>
      </c>
      <c r="H1183" s="392">
        <v>48</v>
      </c>
      <c r="I1183" s="392">
        <v>46</v>
      </c>
      <c r="J1183" s="392">
        <v>47</v>
      </c>
      <c r="K1183" s="392">
        <v>45</v>
      </c>
      <c r="L1183" s="392">
        <v>40</v>
      </c>
      <c r="M1183" s="392">
        <v>42</v>
      </c>
      <c r="N1183" s="392">
        <v>41</v>
      </c>
      <c r="O1183" s="392">
        <v>45</v>
      </c>
      <c r="P1183" s="392">
        <v>44</v>
      </c>
      <c r="Q1183" s="392">
        <v>45</v>
      </c>
      <c r="R1183" s="392">
        <v>45</v>
      </c>
      <c r="S1183" s="392">
        <v>44</v>
      </c>
      <c r="T1183" s="392">
        <v>40</v>
      </c>
      <c r="U1183" s="392">
        <v>39</v>
      </c>
      <c r="V1183" s="392">
        <v>37</v>
      </c>
      <c r="W1183" s="392">
        <v>38</v>
      </c>
      <c r="X1183" s="392">
        <v>44</v>
      </c>
      <c r="Y1183" s="392">
        <v>40</v>
      </c>
    </row>
    <row r="1184" spans="1:25" ht="12.75" customHeight="1" x14ac:dyDescent="0.2">
      <c r="A1184" s="386">
        <v>2018</v>
      </c>
      <c r="B1184" s="391">
        <v>43183</v>
      </c>
      <c r="C1184" s="392">
        <v>46</v>
      </c>
      <c r="D1184" s="392">
        <v>48</v>
      </c>
      <c r="E1184" s="392">
        <v>38</v>
      </c>
      <c r="F1184" s="392">
        <v>50</v>
      </c>
      <c r="G1184" s="392">
        <v>53</v>
      </c>
      <c r="H1184" s="392">
        <v>46</v>
      </c>
      <c r="I1184" s="392">
        <v>47</v>
      </c>
      <c r="J1184" s="392">
        <v>50</v>
      </c>
      <c r="K1184" s="392">
        <v>49</v>
      </c>
      <c r="L1184" s="392">
        <v>46</v>
      </c>
      <c r="M1184" s="392">
        <v>45</v>
      </c>
      <c r="N1184" s="392">
        <v>44</v>
      </c>
      <c r="O1184" s="392">
        <v>49</v>
      </c>
      <c r="P1184" s="392">
        <v>47</v>
      </c>
      <c r="Q1184" s="392" t="s">
        <v>78</v>
      </c>
      <c r="R1184" s="392">
        <v>48</v>
      </c>
      <c r="S1184" s="392">
        <v>47</v>
      </c>
      <c r="T1184" s="392">
        <v>41</v>
      </c>
      <c r="U1184" s="392">
        <v>43</v>
      </c>
      <c r="V1184" s="392" t="s">
        <v>78</v>
      </c>
      <c r="W1184" s="392">
        <v>42</v>
      </c>
      <c r="X1184" s="392">
        <v>47</v>
      </c>
      <c r="Y1184" s="392">
        <v>46</v>
      </c>
    </row>
    <row r="1185" spans="1:25" ht="12.75" customHeight="1" x14ac:dyDescent="0.2">
      <c r="A1185" s="386">
        <v>2018</v>
      </c>
      <c r="B1185" s="391">
        <v>43184</v>
      </c>
      <c r="C1185" s="392">
        <v>44</v>
      </c>
      <c r="D1185" s="392">
        <v>43</v>
      </c>
      <c r="E1185" s="392">
        <v>30</v>
      </c>
      <c r="F1185" s="392">
        <v>38</v>
      </c>
      <c r="G1185" s="392">
        <v>44</v>
      </c>
      <c r="H1185" s="392">
        <v>45</v>
      </c>
      <c r="I1185" s="392">
        <v>45</v>
      </c>
      <c r="J1185" s="392">
        <v>42</v>
      </c>
      <c r="K1185" s="392">
        <v>45</v>
      </c>
      <c r="L1185" s="392">
        <v>37</v>
      </c>
      <c r="M1185" s="392">
        <v>43</v>
      </c>
      <c r="N1185" s="392">
        <v>41</v>
      </c>
      <c r="O1185" s="392">
        <v>42</v>
      </c>
      <c r="P1185" s="392">
        <v>39</v>
      </c>
      <c r="Q1185" s="392" t="s">
        <v>78</v>
      </c>
      <c r="R1185" s="392">
        <v>39</v>
      </c>
      <c r="S1185" s="392">
        <v>38</v>
      </c>
      <c r="T1185" s="392">
        <v>35</v>
      </c>
      <c r="U1185" s="392">
        <v>33</v>
      </c>
      <c r="V1185" s="392" t="s">
        <v>78</v>
      </c>
      <c r="W1185" s="392">
        <v>36</v>
      </c>
      <c r="X1185" s="392">
        <v>39</v>
      </c>
      <c r="Y1185" s="392">
        <v>37</v>
      </c>
    </row>
    <row r="1186" spans="1:25" ht="12.75" customHeight="1" x14ac:dyDescent="0.2">
      <c r="A1186" s="386">
        <v>2018</v>
      </c>
      <c r="B1186" s="391">
        <v>43185</v>
      </c>
      <c r="C1186" s="392">
        <v>46</v>
      </c>
      <c r="D1186" s="392">
        <v>45</v>
      </c>
      <c r="E1186" s="392">
        <v>33</v>
      </c>
      <c r="F1186" s="392">
        <v>43</v>
      </c>
      <c r="G1186" s="392">
        <v>47</v>
      </c>
      <c r="H1186" s="392">
        <v>46</v>
      </c>
      <c r="I1186" s="392">
        <v>48</v>
      </c>
      <c r="J1186" s="392">
        <v>44</v>
      </c>
      <c r="K1186" s="392">
        <v>48</v>
      </c>
      <c r="L1186" s="392">
        <v>42</v>
      </c>
      <c r="M1186" s="392">
        <v>46</v>
      </c>
      <c r="N1186" s="392">
        <v>42</v>
      </c>
      <c r="O1186" s="392">
        <v>45</v>
      </c>
      <c r="P1186" s="392">
        <v>42</v>
      </c>
      <c r="Q1186" s="392">
        <v>46</v>
      </c>
      <c r="R1186" s="392">
        <v>40</v>
      </c>
      <c r="S1186" s="392">
        <v>45</v>
      </c>
      <c r="T1186" s="392">
        <v>37</v>
      </c>
      <c r="U1186" s="392">
        <v>38</v>
      </c>
      <c r="V1186" s="392">
        <v>41</v>
      </c>
      <c r="W1186" s="392">
        <v>40</v>
      </c>
      <c r="X1186" s="392">
        <v>45</v>
      </c>
      <c r="Y1186" s="392">
        <v>43</v>
      </c>
    </row>
    <row r="1187" spans="1:25" ht="12.75" customHeight="1" x14ac:dyDescent="0.2">
      <c r="A1187" s="386">
        <v>2018</v>
      </c>
      <c r="B1187" s="391">
        <v>43186</v>
      </c>
      <c r="C1187" s="392">
        <v>47</v>
      </c>
      <c r="D1187" s="392">
        <v>48</v>
      </c>
      <c r="E1187" s="392">
        <v>34</v>
      </c>
      <c r="F1187" s="392">
        <v>44</v>
      </c>
      <c r="G1187" s="392">
        <v>46</v>
      </c>
      <c r="H1187" s="392">
        <v>47</v>
      </c>
      <c r="I1187" s="392">
        <v>49</v>
      </c>
      <c r="J1187" s="392">
        <v>48</v>
      </c>
      <c r="K1187" s="392">
        <v>49</v>
      </c>
      <c r="L1187" s="392">
        <v>37</v>
      </c>
      <c r="M1187" s="392">
        <v>46</v>
      </c>
      <c r="N1187" s="392">
        <v>41</v>
      </c>
      <c r="O1187" s="392">
        <v>44</v>
      </c>
      <c r="P1187" s="392">
        <v>40</v>
      </c>
      <c r="Q1187" s="392">
        <v>47</v>
      </c>
      <c r="R1187" s="392">
        <v>41</v>
      </c>
      <c r="S1187" s="392">
        <v>44</v>
      </c>
      <c r="T1187" s="392">
        <v>39</v>
      </c>
      <c r="U1187" s="392">
        <v>36</v>
      </c>
      <c r="V1187" s="392">
        <v>37</v>
      </c>
      <c r="W1187" s="392">
        <v>33</v>
      </c>
      <c r="X1187" s="392">
        <v>42</v>
      </c>
      <c r="Y1187" s="392">
        <v>41</v>
      </c>
    </row>
    <row r="1188" spans="1:25" ht="12.75" customHeight="1" x14ac:dyDescent="0.2">
      <c r="A1188" s="386">
        <v>2018</v>
      </c>
      <c r="B1188" s="391">
        <v>43187</v>
      </c>
      <c r="C1188" s="392">
        <v>30</v>
      </c>
      <c r="D1188" s="392">
        <v>30</v>
      </c>
      <c r="E1188" s="392">
        <v>20</v>
      </c>
      <c r="F1188" s="392">
        <v>24</v>
      </c>
      <c r="G1188" s="392">
        <v>24</v>
      </c>
      <c r="H1188" s="392">
        <v>33</v>
      </c>
      <c r="I1188" s="392">
        <v>39</v>
      </c>
      <c r="J1188" s="392">
        <v>25</v>
      </c>
      <c r="K1188" s="392">
        <v>43</v>
      </c>
      <c r="L1188" s="392">
        <v>22</v>
      </c>
      <c r="M1188" s="392">
        <v>33</v>
      </c>
      <c r="N1188" s="392">
        <v>31</v>
      </c>
      <c r="O1188" s="392">
        <v>31</v>
      </c>
      <c r="P1188" s="392">
        <v>25</v>
      </c>
      <c r="Q1188" s="392">
        <v>31</v>
      </c>
      <c r="R1188" s="392">
        <v>26</v>
      </c>
      <c r="S1188" s="392">
        <v>22</v>
      </c>
      <c r="T1188" s="392">
        <v>20</v>
      </c>
      <c r="U1188" s="392">
        <v>21</v>
      </c>
      <c r="V1188" s="392">
        <v>23</v>
      </c>
      <c r="W1188" s="392">
        <v>13</v>
      </c>
      <c r="X1188" s="392">
        <v>19</v>
      </c>
      <c r="Y1188" s="392">
        <v>18</v>
      </c>
    </row>
    <row r="1189" spans="1:25" ht="12.75" customHeight="1" x14ac:dyDescent="0.2">
      <c r="A1189" s="386">
        <v>2018</v>
      </c>
      <c r="B1189" s="391">
        <v>43188</v>
      </c>
      <c r="C1189" s="392">
        <v>46</v>
      </c>
      <c r="D1189" s="392">
        <v>45</v>
      </c>
      <c r="E1189" s="392">
        <v>35</v>
      </c>
      <c r="F1189" s="392">
        <v>44</v>
      </c>
      <c r="G1189" s="392">
        <v>40</v>
      </c>
      <c r="H1189" s="392">
        <v>47</v>
      </c>
      <c r="I1189" s="392">
        <v>44</v>
      </c>
      <c r="J1189" s="392">
        <v>48</v>
      </c>
      <c r="K1189" s="392">
        <v>44</v>
      </c>
      <c r="L1189" s="392">
        <v>41</v>
      </c>
      <c r="M1189" s="392">
        <v>46</v>
      </c>
      <c r="N1189" s="392">
        <v>46</v>
      </c>
      <c r="O1189" s="392">
        <v>51</v>
      </c>
      <c r="P1189" s="392">
        <v>34</v>
      </c>
      <c r="Q1189" s="392">
        <v>37</v>
      </c>
      <c r="R1189" s="392">
        <v>31</v>
      </c>
      <c r="S1189" s="392">
        <v>37</v>
      </c>
      <c r="T1189" s="392">
        <v>41</v>
      </c>
      <c r="U1189" s="392">
        <v>35</v>
      </c>
      <c r="V1189" s="392">
        <v>37</v>
      </c>
      <c r="W1189" s="392">
        <v>36</v>
      </c>
      <c r="X1189" s="392">
        <v>37</v>
      </c>
      <c r="Y1189" s="392">
        <v>35</v>
      </c>
    </row>
    <row r="1190" spans="1:25" ht="12.75" customHeight="1" x14ac:dyDescent="0.2">
      <c r="A1190" s="386">
        <v>2018</v>
      </c>
      <c r="B1190" s="391">
        <v>43189</v>
      </c>
      <c r="C1190" s="392">
        <v>38</v>
      </c>
      <c r="D1190" s="392">
        <v>36</v>
      </c>
      <c r="E1190" s="392">
        <v>32</v>
      </c>
      <c r="F1190" s="392">
        <v>41</v>
      </c>
      <c r="G1190" s="392">
        <v>34</v>
      </c>
      <c r="H1190" s="392">
        <v>40</v>
      </c>
      <c r="I1190" s="392">
        <v>41</v>
      </c>
      <c r="J1190" s="392">
        <v>37</v>
      </c>
      <c r="K1190" s="392">
        <v>37</v>
      </c>
      <c r="L1190" s="392">
        <v>36</v>
      </c>
      <c r="M1190" s="392">
        <v>37</v>
      </c>
      <c r="N1190" s="392">
        <v>34</v>
      </c>
      <c r="O1190" s="392">
        <v>37</v>
      </c>
      <c r="P1190" s="392">
        <v>36</v>
      </c>
      <c r="Q1190" s="392">
        <v>36</v>
      </c>
      <c r="R1190" s="392">
        <v>38</v>
      </c>
      <c r="S1190" s="392">
        <v>36</v>
      </c>
      <c r="T1190" s="392">
        <v>19</v>
      </c>
      <c r="U1190" s="392">
        <v>35</v>
      </c>
      <c r="V1190" s="392">
        <v>38</v>
      </c>
      <c r="W1190" s="392">
        <v>32</v>
      </c>
      <c r="X1190" s="392">
        <v>35</v>
      </c>
      <c r="Y1190" s="392">
        <v>34</v>
      </c>
    </row>
    <row r="1191" spans="1:25" ht="12.75" customHeight="1" x14ac:dyDescent="0.2">
      <c r="A1191" s="386">
        <v>2018</v>
      </c>
      <c r="B1191" s="391">
        <v>43190</v>
      </c>
      <c r="C1191" s="392">
        <v>45</v>
      </c>
      <c r="D1191" s="392">
        <v>43</v>
      </c>
      <c r="E1191" s="392">
        <v>36</v>
      </c>
      <c r="F1191" s="392">
        <v>45</v>
      </c>
      <c r="G1191" s="392">
        <v>42</v>
      </c>
      <c r="H1191" s="392">
        <v>44</v>
      </c>
      <c r="I1191" s="392">
        <v>45</v>
      </c>
      <c r="J1191" s="392">
        <v>44</v>
      </c>
      <c r="K1191" s="392">
        <v>47</v>
      </c>
      <c r="L1191" s="392">
        <v>42</v>
      </c>
      <c r="M1191" s="392">
        <v>45</v>
      </c>
      <c r="N1191" s="392">
        <v>42</v>
      </c>
      <c r="O1191" s="392">
        <v>45</v>
      </c>
      <c r="P1191" s="392">
        <v>44</v>
      </c>
      <c r="Q1191" s="392">
        <v>45</v>
      </c>
      <c r="R1191" s="392">
        <v>45</v>
      </c>
      <c r="S1191" s="392">
        <v>45</v>
      </c>
      <c r="T1191" s="392">
        <v>26</v>
      </c>
      <c r="U1191" s="392">
        <v>40</v>
      </c>
      <c r="V1191" s="392">
        <v>43</v>
      </c>
      <c r="W1191" s="392">
        <v>38</v>
      </c>
      <c r="X1191" s="392">
        <v>44</v>
      </c>
      <c r="Y1191" s="392">
        <v>44</v>
      </c>
    </row>
    <row r="1192" spans="1:25" ht="12.75" customHeight="1" x14ac:dyDescent="0.2">
      <c r="A1192" s="386">
        <v>2018</v>
      </c>
      <c r="B1192" s="391">
        <v>43191</v>
      </c>
      <c r="C1192" s="392">
        <v>47</v>
      </c>
      <c r="D1192" s="392">
        <v>40</v>
      </c>
      <c r="E1192" s="392">
        <v>34</v>
      </c>
      <c r="F1192" s="392">
        <v>44</v>
      </c>
      <c r="G1192" s="392">
        <v>40</v>
      </c>
      <c r="H1192" s="392">
        <v>45</v>
      </c>
      <c r="I1192" s="392">
        <v>46</v>
      </c>
      <c r="J1192" s="392">
        <v>41</v>
      </c>
      <c r="K1192" s="392">
        <v>47</v>
      </c>
      <c r="L1192" s="392">
        <v>41</v>
      </c>
      <c r="M1192" s="392">
        <v>43</v>
      </c>
      <c r="N1192" s="392">
        <v>41</v>
      </c>
      <c r="O1192" s="392">
        <v>42</v>
      </c>
      <c r="P1192" s="392">
        <v>42</v>
      </c>
      <c r="Q1192" s="392">
        <v>44</v>
      </c>
      <c r="R1192" s="392">
        <v>43</v>
      </c>
      <c r="S1192" s="392">
        <v>43</v>
      </c>
      <c r="T1192" s="392">
        <v>36</v>
      </c>
      <c r="U1192" s="392">
        <v>39</v>
      </c>
      <c r="V1192" s="392">
        <v>43</v>
      </c>
      <c r="W1192" s="392">
        <v>38</v>
      </c>
      <c r="X1192" s="392">
        <v>42</v>
      </c>
      <c r="Y1192" s="392">
        <v>40</v>
      </c>
    </row>
    <row r="1193" spans="1:25" ht="12.75" customHeight="1" x14ac:dyDescent="0.2">
      <c r="A1193" s="386">
        <v>2018</v>
      </c>
      <c r="B1193" s="391">
        <v>43192</v>
      </c>
      <c r="C1193" s="392">
        <v>41</v>
      </c>
      <c r="D1193" s="392">
        <v>40</v>
      </c>
      <c r="E1193" s="392">
        <v>33</v>
      </c>
      <c r="F1193" s="392">
        <v>42</v>
      </c>
      <c r="G1193" s="392">
        <v>37</v>
      </c>
      <c r="H1193" s="392">
        <v>42</v>
      </c>
      <c r="I1193" s="392">
        <v>46</v>
      </c>
      <c r="J1193" s="392">
        <v>40</v>
      </c>
      <c r="K1193" s="392">
        <v>49</v>
      </c>
      <c r="L1193" s="392">
        <v>35</v>
      </c>
      <c r="M1193" s="392">
        <v>40</v>
      </c>
      <c r="N1193" s="392">
        <v>38</v>
      </c>
      <c r="O1193" s="392">
        <v>36</v>
      </c>
      <c r="P1193" s="392">
        <v>38</v>
      </c>
      <c r="Q1193" s="392">
        <v>39</v>
      </c>
      <c r="R1193" s="392">
        <v>43</v>
      </c>
      <c r="S1193" s="392">
        <v>36</v>
      </c>
      <c r="T1193" s="392">
        <v>35</v>
      </c>
      <c r="U1193" s="392">
        <v>36</v>
      </c>
      <c r="V1193" s="392">
        <v>42</v>
      </c>
      <c r="W1193" s="392">
        <v>33</v>
      </c>
      <c r="X1193" s="392">
        <v>38</v>
      </c>
      <c r="Y1193" s="392">
        <v>34</v>
      </c>
    </row>
    <row r="1194" spans="1:25" ht="12.75" customHeight="1" x14ac:dyDescent="0.2">
      <c r="A1194" s="386">
        <v>2018</v>
      </c>
      <c r="B1194" s="391">
        <v>43193</v>
      </c>
      <c r="C1194" s="392">
        <v>32</v>
      </c>
      <c r="D1194" s="392">
        <v>40</v>
      </c>
      <c r="E1194" s="392">
        <v>26</v>
      </c>
      <c r="F1194" s="392">
        <v>34</v>
      </c>
      <c r="G1194" s="392">
        <v>29</v>
      </c>
      <c r="H1194" s="392">
        <v>40</v>
      </c>
      <c r="I1194" s="392">
        <v>45</v>
      </c>
      <c r="J1194" s="392">
        <v>38</v>
      </c>
      <c r="K1194" s="392">
        <v>48</v>
      </c>
      <c r="L1194" s="392">
        <v>33</v>
      </c>
      <c r="M1194" s="392">
        <v>40</v>
      </c>
      <c r="N1194" s="392">
        <v>33</v>
      </c>
      <c r="O1194" s="392">
        <v>37</v>
      </c>
      <c r="P1194" s="392">
        <v>35</v>
      </c>
      <c r="Q1194" s="392">
        <v>40</v>
      </c>
      <c r="R1194" s="392">
        <v>35</v>
      </c>
      <c r="S1194" s="392">
        <v>36</v>
      </c>
      <c r="T1194" s="392">
        <v>29</v>
      </c>
      <c r="U1194" s="392">
        <v>31</v>
      </c>
      <c r="V1194" s="392">
        <v>27</v>
      </c>
      <c r="W1194" s="392">
        <v>25</v>
      </c>
      <c r="X1194" s="392">
        <v>35</v>
      </c>
      <c r="Y1194" s="392">
        <v>29</v>
      </c>
    </row>
    <row r="1195" spans="1:25" ht="12.75" customHeight="1" x14ac:dyDescent="0.2">
      <c r="A1195" s="386">
        <v>2018</v>
      </c>
      <c r="B1195" s="391">
        <v>43194</v>
      </c>
      <c r="C1195" s="392">
        <v>45</v>
      </c>
      <c r="D1195" s="392">
        <v>46</v>
      </c>
      <c r="E1195" s="392">
        <v>39</v>
      </c>
      <c r="F1195" s="392">
        <v>49</v>
      </c>
      <c r="G1195" s="392">
        <v>43</v>
      </c>
      <c r="H1195" s="392">
        <v>46</v>
      </c>
      <c r="I1195" s="392">
        <v>45</v>
      </c>
      <c r="J1195" s="392">
        <v>45</v>
      </c>
      <c r="K1195" s="392">
        <v>46</v>
      </c>
      <c r="L1195" s="392">
        <v>41</v>
      </c>
      <c r="M1195" s="392">
        <v>43</v>
      </c>
      <c r="N1195" s="392">
        <v>42</v>
      </c>
      <c r="O1195" s="392">
        <v>44</v>
      </c>
      <c r="P1195" s="392">
        <v>44</v>
      </c>
      <c r="Q1195" s="392">
        <v>44</v>
      </c>
      <c r="R1195" s="392">
        <v>44</v>
      </c>
      <c r="S1195" s="392">
        <v>44</v>
      </c>
      <c r="T1195" s="392">
        <v>41</v>
      </c>
      <c r="U1195" s="392">
        <v>42</v>
      </c>
      <c r="V1195" s="392">
        <v>44</v>
      </c>
      <c r="W1195" s="392">
        <v>40</v>
      </c>
      <c r="X1195" s="392">
        <v>43</v>
      </c>
      <c r="Y1195" s="392">
        <v>42</v>
      </c>
    </row>
    <row r="1196" spans="1:25" ht="12.75" customHeight="1" x14ac:dyDescent="0.2">
      <c r="A1196" s="386">
        <v>2018</v>
      </c>
      <c r="B1196" s="391">
        <v>43195</v>
      </c>
      <c r="C1196" s="392">
        <v>46</v>
      </c>
      <c r="D1196" s="392">
        <v>48</v>
      </c>
      <c r="E1196" s="392">
        <v>40</v>
      </c>
      <c r="F1196" s="392">
        <v>49</v>
      </c>
      <c r="G1196" s="392">
        <v>44</v>
      </c>
      <c r="H1196" s="392">
        <v>48</v>
      </c>
      <c r="I1196" s="392">
        <v>48</v>
      </c>
      <c r="J1196" s="392">
        <v>46</v>
      </c>
      <c r="K1196" s="392">
        <v>48</v>
      </c>
      <c r="L1196" s="392">
        <v>39</v>
      </c>
      <c r="M1196" s="392">
        <v>45</v>
      </c>
      <c r="N1196" s="392">
        <v>43</v>
      </c>
      <c r="O1196" s="392">
        <v>46</v>
      </c>
      <c r="P1196" s="392">
        <v>46</v>
      </c>
      <c r="Q1196" s="392">
        <v>46</v>
      </c>
      <c r="R1196" s="392">
        <v>46</v>
      </c>
      <c r="S1196" s="392" t="s">
        <v>78</v>
      </c>
      <c r="T1196" s="392">
        <v>41</v>
      </c>
      <c r="U1196" s="392">
        <v>42</v>
      </c>
      <c r="V1196" s="392">
        <v>47</v>
      </c>
      <c r="W1196" s="392">
        <v>40</v>
      </c>
      <c r="X1196" s="392">
        <v>42</v>
      </c>
      <c r="Y1196" s="392">
        <v>42</v>
      </c>
    </row>
    <row r="1197" spans="1:25" ht="12.75" customHeight="1" x14ac:dyDescent="0.2">
      <c r="A1197" s="386">
        <v>2018</v>
      </c>
      <c r="B1197" s="391">
        <v>43196</v>
      </c>
      <c r="C1197" s="392">
        <v>57</v>
      </c>
      <c r="D1197" s="392">
        <v>55</v>
      </c>
      <c r="E1197" s="392">
        <v>43</v>
      </c>
      <c r="F1197" s="392">
        <v>49</v>
      </c>
      <c r="G1197" s="392">
        <v>49</v>
      </c>
      <c r="H1197" s="392">
        <v>58</v>
      </c>
      <c r="I1197" s="392">
        <v>56</v>
      </c>
      <c r="J1197" s="392">
        <v>56</v>
      </c>
      <c r="K1197" s="392">
        <v>52</v>
      </c>
      <c r="L1197" s="392">
        <v>48</v>
      </c>
      <c r="M1197" s="392">
        <v>53</v>
      </c>
      <c r="N1197" s="392">
        <v>47</v>
      </c>
      <c r="O1197" s="392">
        <v>52</v>
      </c>
      <c r="P1197" s="392">
        <v>47</v>
      </c>
      <c r="Q1197" s="392">
        <v>50</v>
      </c>
      <c r="R1197" s="392">
        <v>50</v>
      </c>
      <c r="S1197" s="392">
        <v>49</v>
      </c>
      <c r="T1197" s="392">
        <v>36</v>
      </c>
      <c r="U1197" s="392">
        <v>44</v>
      </c>
      <c r="V1197" s="392">
        <v>49</v>
      </c>
      <c r="W1197" s="392">
        <v>40</v>
      </c>
      <c r="X1197" s="392">
        <v>47</v>
      </c>
      <c r="Y1197" s="392">
        <v>47</v>
      </c>
    </row>
    <row r="1198" spans="1:25" ht="12.75" customHeight="1" x14ac:dyDescent="0.2">
      <c r="A1198" s="386">
        <v>2018</v>
      </c>
      <c r="B1198" s="391">
        <v>43197</v>
      </c>
      <c r="C1198" s="392">
        <v>47</v>
      </c>
      <c r="D1198" s="392">
        <v>48</v>
      </c>
      <c r="E1198" s="392">
        <v>40</v>
      </c>
      <c r="F1198" s="392">
        <v>50</v>
      </c>
      <c r="G1198" s="392">
        <v>45</v>
      </c>
      <c r="H1198" s="392">
        <v>49</v>
      </c>
      <c r="I1198" s="392">
        <v>51</v>
      </c>
      <c r="J1198" s="392">
        <v>47</v>
      </c>
      <c r="K1198" s="392">
        <v>49</v>
      </c>
      <c r="L1198" s="392">
        <v>47</v>
      </c>
      <c r="M1198" s="392">
        <v>44</v>
      </c>
      <c r="N1198" s="392">
        <v>43</v>
      </c>
      <c r="O1198" s="392">
        <v>47</v>
      </c>
      <c r="P1198" s="392">
        <v>47</v>
      </c>
      <c r="Q1198" s="392">
        <v>49</v>
      </c>
      <c r="R1198" s="392">
        <v>47</v>
      </c>
      <c r="S1198" s="392">
        <v>47</v>
      </c>
      <c r="T1198" s="392">
        <v>31</v>
      </c>
      <c r="U1198" s="392">
        <v>45</v>
      </c>
      <c r="V1198" s="392">
        <v>48</v>
      </c>
      <c r="W1198" s="392">
        <v>43</v>
      </c>
      <c r="X1198" s="392">
        <v>48</v>
      </c>
      <c r="Y1198" s="392">
        <v>46</v>
      </c>
    </row>
    <row r="1199" spans="1:25" ht="12.75" customHeight="1" x14ac:dyDescent="0.2">
      <c r="A1199" s="386">
        <v>2018</v>
      </c>
      <c r="B1199" s="391">
        <v>43198</v>
      </c>
      <c r="C1199" s="392">
        <v>48</v>
      </c>
      <c r="D1199" s="392">
        <v>49</v>
      </c>
      <c r="E1199" s="392">
        <v>38</v>
      </c>
      <c r="F1199" s="392">
        <v>48</v>
      </c>
      <c r="G1199" s="392">
        <v>46</v>
      </c>
      <c r="H1199" s="392">
        <v>49</v>
      </c>
      <c r="I1199" s="392">
        <v>48</v>
      </c>
      <c r="J1199" s="392">
        <v>48</v>
      </c>
      <c r="K1199" s="392">
        <v>47</v>
      </c>
      <c r="L1199" s="392">
        <v>45</v>
      </c>
      <c r="M1199" s="392">
        <v>43</v>
      </c>
      <c r="N1199" s="392">
        <v>43</v>
      </c>
      <c r="O1199" s="392">
        <v>45</v>
      </c>
      <c r="P1199" s="392">
        <v>45</v>
      </c>
      <c r="Q1199" s="392">
        <v>46</v>
      </c>
      <c r="R1199" s="392">
        <v>45</v>
      </c>
      <c r="S1199" s="392">
        <v>45</v>
      </c>
      <c r="T1199" s="392">
        <v>41</v>
      </c>
      <c r="U1199" s="392">
        <v>42</v>
      </c>
      <c r="V1199" s="392">
        <v>37</v>
      </c>
      <c r="W1199" s="392">
        <v>41</v>
      </c>
      <c r="X1199" s="392">
        <v>46</v>
      </c>
      <c r="Y1199" s="392">
        <v>44</v>
      </c>
    </row>
    <row r="1200" spans="1:25" ht="12.75" customHeight="1" x14ac:dyDescent="0.2">
      <c r="A1200" s="386">
        <v>2018</v>
      </c>
      <c r="B1200" s="391">
        <v>43199</v>
      </c>
      <c r="C1200" s="392">
        <v>46</v>
      </c>
      <c r="D1200" s="392">
        <v>46</v>
      </c>
      <c r="E1200" s="392">
        <v>32</v>
      </c>
      <c r="F1200" s="392">
        <v>43</v>
      </c>
      <c r="G1200" s="392">
        <v>43</v>
      </c>
      <c r="H1200" s="392">
        <v>47</v>
      </c>
      <c r="I1200" s="392">
        <v>50</v>
      </c>
      <c r="J1200" s="392">
        <v>45</v>
      </c>
      <c r="K1200" s="392">
        <v>49</v>
      </c>
      <c r="L1200" s="392">
        <v>42</v>
      </c>
      <c r="M1200" s="392">
        <v>46</v>
      </c>
      <c r="N1200" s="392">
        <v>45</v>
      </c>
      <c r="O1200" s="392">
        <v>45</v>
      </c>
      <c r="P1200" s="392">
        <v>41</v>
      </c>
      <c r="Q1200" s="392">
        <v>44</v>
      </c>
      <c r="R1200" s="392">
        <v>41</v>
      </c>
      <c r="S1200" s="392">
        <v>40</v>
      </c>
      <c r="T1200" s="392">
        <v>39</v>
      </c>
      <c r="U1200" s="392">
        <v>39</v>
      </c>
      <c r="V1200" s="392">
        <v>41</v>
      </c>
      <c r="W1200" s="392">
        <v>32</v>
      </c>
      <c r="X1200" s="392">
        <v>39</v>
      </c>
      <c r="Y1200" s="392">
        <v>40</v>
      </c>
    </row>
    <row r="1201" spans="1:25" ht="12.75" customHeight="1" x14ac:dyDescent="0.2">
      <c r="A1201" s="386">
        <v>2018</v>
      </c>
      <c r="B1201" s="391">
        <v>43200</v>
      </c>
      <c r="C1201" s="392">
        <v>49</v>
      </c>
      <c r="D1201" s="392">
        <v>50</v>
      </c>
      <c r="E1201" s="392">
        <v>38</v>
      </c>
      <c r="F1201" s="392">
        <v>48</v>
      </c>
      <c r="G1201" s="392">
        <v>44</v>
      </c>
      <c r="H1201" s="392">
        <v>51</v>
      </c>
      <c r="I1201" s="392">
        <v>49</v>
      </c>
      <c r="J1201" s="392">
        <v>48</v>
      </c>
      <c r="K1201" s="392">
        <v>47</v>
      </c>
      <c r="L1201" s="392">
        <v>42</v>
      </c>
      <c r="M1201" s="392">
        <v>42</v>
      </c>
      <c r="N1201" s="392">
        <v>43</v>
      </c>
      <c r="O1201" s="392">
        <v>45</v>
      </c>
      <c r="P1201" s="392">
        <v>44</v>
      </c>
      <c r="Q1201" s="392">
        <v>45</v>
      </c>
      <c r="R1201" s="392">
        <v>45</v>
      </c>
      <c r="S1201" s="392">
        <v>45</v>
      </c>
      <c r="T1201" s="392">
        <v>41</v>
      </c>
      <c r="U1201" s="392">
        <v>41</v>
      </c>
      <c r="V1201" s="392">
        <v>45</v>
      </c>
      <c r="W1201" s="392">
        <v>39</v>
      </c>
      <c r="X1201" s="392">
        <v>45</v>
      </c>
      <c r="Y1201" s="392">
        <v>41</v>
      </c>
    </row>
    <row r="1202" spans="1:25" ht="12.75" customHeight="1" x14ac:dyDescent="0.2">
      <c r="A1202" s="386">
        <v>2018</v>
      </c>
      <c r="B1202" s="391">
        <v>43201</v>
      </c>
      <c r="C1202" s="392">
        <v>54</v>
      </c>
      <c r="D1202" s="392">
        <v>51</v>
      </c>
      <c r="E1202" s="392">
        <v>40</v>
      </c>
      <c r="F1202" s="392">
        <v>50</v>
      </c>
      <c r="G1202" s="392">
        <v>48</v>
      </c>
      <c r="H1202" s="392">
        <v>53</v>
      </c>
      <c r="I1202" s="392">
        <v>52</v>
      </c>
      <c r="J1202" s="392">
        <v>52</v>
      </c>
      <c r="K1202" s="392">
        <v>52</v>
      </c>
      <c r="L1202" s="392">
        <v>43</v>
      </c>
      <c r="M1202" s="392">
        <v>49</v>
      </c>
      <c r="N1202" s="392">
        <v>47</v>
      </c>
      <c r="O1202" s="392">
        <v>50</v>
      </c>
      <c r="P1202" s="392">
        <v>48</v>
      </c>
      <c r="Q1202" s="392">
        <v>51</v>
      </c>
      <c r="R1202" s="392">
        <v>48</v>
      </c>
      <c r="S1202" s="392">
        <v>47</v>
      </c>
      <c r="T1202" s="392">
        <v>42</v>
      </c>
      <c r="U1202" s="392">
        <v>43</v>
      </c>
      <c r="V1202" s="392">
        <v>47</v>
      </c>
      <c r="W1202" s="392">
        <v>41</v>
      </c>
      <c r="X1202" s="392">
        <v>46</v>
      </c>
      <c r="Y1202" s="392">
        <v>45</v>
      </c>
    </row>
    <row r="1203" spans="1:25" ht="12.75" customHeight="1" x14ac:dyDescent="0.2">
      <c r="A1203" s="386">
        <v>2018</v>
      </c>
      <c r="B1203" s="391">
        <v>43202</v>
      </c>
      <c r="C1203" s="392">
        <v>57</v>
      </c>
      <c r="D1203" s="392">
        <v>56</v>
      </c>
      <c r="E1203" s="392">
        <v>40</v>
      </c>
      <c r="F1203" s="392">
        <v>49</v>
      </c>
      <c r="G1203" s="392">
        <v>52</v>
      </c>
      <c r="H1203" s="392">
        <v>57</v>
      </c>
      <c r="I1203" s="392">
        <v>56</v>
      </c>
      <c r="J1203" s="392">
        <v>56</v>
      </c>
      <c r="K1203" s="392">
        <v>57</v>
      </c>
      <c r="L1203" s="392">
        <v>45</v>
      </c>
      <c r="M1203" s="392">
        <v>55</v>
      </c>
      <c r="N1203" s="392">
        <v>51</v>
      </c>
      <c r="O1203" s="392">
        <v>55</v>
      </c>
      <c r="P1203" s="392">
        <v>51</v>
      </c>
      <c r="Q1203" s="392">
        <v>54</v>
      </c>
      <c r="R1203" s="392">
        <v>53</v>
      </c>
      <c r="S1203" s="392">
        <v>54</v>
      </c>
      <c r="T1203" s="392">
        <v>46</v>
      </c>
      <c r="U1203" s="392">
        <v>51</v>
      </c>
      <c r="V1203" s="392">
        <v>50</v>
      </c>
      <c r="W1203" s="392">
        <v>43</v>
      </c>
      <c r="X1203" s="392">
        <v>52</v>
      </c>
      <c r="Y1203" s="392">
        <v>49</v>
      </c>
    </row>
    <row r="1204" spans="1:25" ht="12.75" customHeight="1" x14ac:dyDescent="0.2">
      <c r="A1204" s="386">
        <v>2018</v>
      </c>
      <c r="B1204" s="391">
        <v>43203</v>
      </c>
      <c r="C1204" s="392">
        <v>61</v>
      </c>
      <c r="D1204" s="392">
        <v>65</v>
      </c>
      <c r="E1204" s="392">
        <v>48</v>
      </c>
      <c r="F1204" s="392">
        <v>58</v>
      </c>
      <c r="G1204" s="392">
        <v>61</v>
      </c>
      <c r="H1204" s="392">
        <v>61</v>
      </c>
      <c r="I1204" s="392">
        <v>61</v>
      </c>
      <c r="J1204" s="392">
        <v>66</v>
      </c>
      <c r="K1204" s="392">
        <v>55</v>
      </c>
      <c r="L1204" s="392">
        <v>57</v>
      </c>
      <c r="M1204" s="392">
        <v>63</v>
      </c>
      <c r="N1204" s="392">
        <v>57</v>
      </c>
      <c r="O1204" s="392">
        <v>63</v>
      </c>
      <c r="P1204" s="392">
        <v>63</v>
      </c>
      <c r="Q1204" s="392">
        <v>64</v>
      </c>
      <c r="R1204" s="392">
        <v>65</v>
      </c>
      <c r="S1204" s="392">
        <v>64</v>
      </c>
      <c r="T1204" s="392">
        <v>54</v>
      </c>
      <c r="U1204" s="392">
        <v>59</v>
      </c>
      <c r="V1204" s="392">
        <v>63</v>
      </c>
      <c r="W1204" s="392">
        <v>50</v>
      </c>
      <c r="X1204" s="392">
        <v>62</v>
      </c>
      <c r="Y1204" s="392">
        <v>58</v>
      </c>
    </row>
    <row r="1205" spans="1:25" ht="12.75" customHeight="1" x14ac:dyDescent="0.2">
      <c r="A1205" s="386">
        <v>2018</v>
      </c>
      <c r="B1205" s="391">
        <v>43204</v>
      </c>
      <c r="C1205" s="392">
        <v>50</v>
      </c>
      <c r="D1205" s="392">
        <v>53</v>
      </c>
      <c r="E1205" s="392">
        <v>43</v>
      </c>
      <c r="F1205" s="392">
        <v>54</v>
      </c>
      <c r="G1205" s="392">
        <v>54</v>
      </c>
      <c r="H1205" s="392">
        <v>50</v>
      </c>
      <c r="I1205" s="392">
        <v>50</v>
      </c>
      <c r="J1205" s="392">
        <v>58</v>
      </c>
      <c r="K1205" s="392">
        <v>47</v>
      </c>
      <c r="L1205" s="392">
        <v>53</v>
      </c>
      <c r="M1205" s="392">
        <v>54</v>
      </c>
      <c r="N1205" s="392">
        <v>48</v>
      </c>
      <c r="O1205" s="392">
        <v>55</v>
      </c>
      <c r="P1205" s="392">
        <v>62</v>
      </c>
      <c r="Q1205" s="392">
        <v>59</v>
      </c>
      <c r="R1205" s="392">
        <v>67</v>
      </c>
      <c r="S1205" s="392">
        <v>61</v>
      </c>
      <c r="T1205" s="392">
        <v>49</v>
      </c>
      <c r="U1205" s="392">
        <v>49</v>
      </c>
      <c r="V1205" s="392">
        <v>61</v>
      </c>
      <c r="W1205" s="392">
        <v>49</v>
      </c>
      <c r="X1205" s="392">
        <v>60</v>
      </c>
      <c r="Y1205" s="392">
        <v>53</v>
      </c>
    </row>
    <row r="1206" spans="1:25" ht="12.75" customHeight="1" x14ac:dyDescent="0.2">
      <c r="A1206" s="386">
        <v>2018</v>
      </c>
      <c r="B1206" s="391">
        <v>43205</v>
      </c>
      <c r="C1206" s="392">
        <v>43</v>
      </c>
      <c r="D1206" s="392">
        <v>47</v>
      </c>
      <c r="E1206" s="392">
        <v>32</v>
      </c>
      <c r="F1206" s="392">
        <v>41</v>
      </c>
      <c r="G1206" s="392">
        <v>42</v>
      </c>
      <c r="H1206" s="392">
        <v>43</v>
      </c>
      <c r="I1206" s="392">
        <v>47</v>
      </c>
      <c r="J1206" s="392">
        <v>42</v>
      </c>
      <c r="K1206" s="392">
        <v>48</v>
      </c>
      <c r="L1206" s="392">
        <v>41</v>
      </c>
      <c r="M1206" s="392">
        <v>44</v>
      </c>
      <c r="N1206" s="392">
        <v>42</v>
      </c>
      <c r="O1206" s="392">
        <v>43</v>
      </c>
      <c r="P1206" s="392">
        <v>43</v>
      </c>
      <c r="Q1206" s="392">
        <v>45</v>
      </c>
      <c r="R1206" s="392">
        <v>43</v>
      </c>
      <c r="S1206" s="392">
        <v>44</v>
      </c>
      <c r="T1206" s="392">
        <v>35</v>
      </c>
      <c r="U1206" s="392">
        <v>33</v>
      </c>
      <c r="V1206" s="392">
        <v>43</v>
      </c>
      <c r="W1206" s="392">
        <v>40</v>
      </c>
      <c r="X1206" s="392">
        <v>44</v>
      </c>
      <c r="Y1206" s="392">
        <v>42</v>
      </c>
    </row>
    <row r="1207" spans="1:25" ht="12.75" customHeight="1" x14ac:dyDescent="0.2">
      <c r="A1207" s="386">
        <v>2018</v>
      </c>
      <c r="B1207" s="391">
        <v>43206</v>
      </c>
      <c r="C1207" s="392">
        <v>42</v>
      </c>
      <c r="D1207" s="392">
        <v>44</v>
      </c>
      <c r="E1207" s="392">
        <v>31</v>
      </c>
      <c r="F1207" s="392">
        <v>43</v>
      </c>
      <c r="G1207" s="392">
        <v>44</v>
      </c>
      <c r="H1207" s="392">
        <v>38</v>
      </c>
      <c r="I1207" s="392">
        <v>44</v>
      </c>
      <c r="J1207" s="392">
        <v>46</v>
      </c>
      <c r="K1207" s="392">
        <v>35</v>
      </c>
      <c r="L1207" s="392">
        <v>33</v>
      </c>
      <c r="M1207" s="392">
        <v>42</v>
      </c>
      <c r="N1207" s="392">
        <v>44</v>
      </c>
      <c r="O1207" s="392">
        <v>51</v>
      </c>
      <c r="P1207" s="392">
        <v>38</v>
      </c>
      <c r="Q1207" s="392">
        <v>43</v>
      </c>
      <c r="R1207" s="392">
        <v>38</v>
      </c>
      <c r="S1207" s="392">
        <v>39</v>
      </c>
      <c r="T1207" s="392">
        <v>39</v>
      </c>
      <c r="U1207" s="392">
        <v>36</v>
      </c>
      <c r="V1207" s="392">
        <v>34</v>
      </c>
      <c r="W1207" s="392">
        <v>30</v>
      </c>
      <c r="X1207" s="392">
        <v>37</v>
      </c>
      <c r="Y1207" s="392">
        <v>34</v>
      </c>
    </row>
    <row r="1208" spans="1:25" ht="12.75" customHeight="1" x14ac:dyDescent="0.2">
      <c r="A1208" s="386">
        <v>2018</v>
      </c>
      <c r="B1208" s="391">
        <v>43207</v>
      </c>
      <c r="C1208" s="392">
        <v>40</v>
      </c>
      <c r="D1208" s="392">
        <v>39</v>
      </c>
      <c r="E1208" s="392">
        <v>29</v>
      </c>
      <c r="F1208" s="392">
        <v>39</v>
      </c>
      <c r="G1208" s="392">
        <v>34</v>
      </c>
      <c r="H1208" s="392">
        <v>40</v>
      </c>
      <c r="I1208" s="392">
        <v>37</v>
      </c>
      <c r="J1208" s="392">
        <v>38</v>
      </c>
      <c r="K1208" s="392">
        <v>38</v>
      </c>
      <c r="L1208" s="392">
        <v>33</v>
      </c>
      <c r="M1208" s="392">
        <v>34</v>
      </c>
      <c r="N1208" s="392">
        <v>35</v>
      </c>
      <c r="O1208" s="392">
        <v>36</v>
      </c>
      <c r="P1208" s="392">
        <v>34</v>
      </c>
      <c r="Q1208" s="392">
        <v>36</v>
      </c>
      <c r="R1208" s="392">
        <v>35</v>
      </c>
      <c r="S1208" s="392">
        <v>34</v>
      </c>
      <c r="T1208" s="392">
        <v>32</v>
      </c>
      <c r="U1208" s="392">
        <v>34</v>
      </c>
      <c r="V1208" s="392">
        <v>36</v>
      </c>
      <c r="W1208" s="392">
        <v>28</v>
      </c>
      <c r="X1208" s="392">
        <v>33</v>
      </c>
      <c r="Y1208" s="392">
        <v>33</v>
      </c>
    </row>
    <row r="1209" spans="1:25" ht="12.75" customHeight="1" x14ac:dyDescent="0.2">
      <c r="A1209" s="386">
        <v>2018</v>
      </c>
      <c r="B1209" s="391">
        <v>43208</v>
      </c>
      <c r="C1209" s="392">
        <v>50</v>
      </c>
      <c r="D1209" s="392">
        <v>44</v>
      </c>
      <c r="E1209" s="392">
        <v>35</v>
      </c>
      <c r="F1209" s="392">
        <v>45</v>
      </c>
      <c r="G1209" s="392">
        <v>41</v>
      </c>
      <c r="H1209" s="392">
        <v>49</v>
      </c>
      <c r="I1209" s="392">
        <v>50</v>
      </c>
      <c r="J1209" s="392">
        <v>45</v>
      </c>
      <c r="K1209" s="392">
        <v>47</v>
      </c>
      <c r="L1209" s="392">
        <v>36</v>
      </c>
      <c r="M1209" s="392">
        <v>40</v>
      </c>
      <c r="N1209" s="392">
        <v>42</v>
      </c>
      <c r="O1209" s="392">
        <v>42</v>
      </c>
      <c r="P1209" s="392">
        <v>38</v>
      </c>
      <c r="Q1209" s="392">
        <v>40</v>
      </c>
      <c r="R1209" s="392">
        <v>40</v>
      </c>
      <c r="S1209" s="392">
        <v>39</v>
      </c>
      <c r="T1209" s="392">
        <v>38</v>
      </c>
      <c r="U1209" s="392">
        <v>40</v>
      </c>
      <c r="V1209" s="392">
        <v>41</v>
      </c>
      <c r="W1209" s="392">
        <v>33</v>
      </c>
      <c r="X1209" s="392">
        <v>39</v>
      </c>
      <c r="Y1209" s="392">
        <v>38</v>
      </c>
    </row>
    <row r="1210" spans="1:25" ht="12.75" customHeight="1" x14ac:dyDescent="0.2">
      <c r="A1210" s="386">
        <v>2018</v>
      </c>
      <c r="B1210" s="391">
        <v>43209</v>
      </c>
      <c r="C1210" s="392">
        <v>44</v>
      </c>
      <c r="D1210" s="392">
        <v>46</v>
      </c>
      <c r="E1210" s="392">
        <v>37</v>
      </c>
      <c r="F1210" s="392">
        <v>48</v>
      </c>
      <c r="G1210" s="392">
        <v>44</v>
      </c>
      <c r="H1210" s="392">
        <v>44</v>
      </c>
      <c r="I1210" s="392">
        <v>44</v>
      </c>
      <c r="J1210" s="392">
        <v>46</v>
      </c>
      <c r="K1210" s="392">
        <v>44</v>
      </c>
      <c r="L1210" s="392">
        <v>44</v>
      </c>
      <c r="M1210" s="392">
        <v>40</v>
      </c>
      <c r="N1210" s="392">
        <v>41</v>
      </c>
      <c r="O1210" s="392">
        <v>43</v>
      </c>
      <c r="P1210" s="392">
        <v>42</v>
      </c>
      <c r="Q1210" s="392">
        <v>43</v>
      </c>
      <c r="R1210" s="392">
        <v>44</v>
      </c>
      <c r="S1210" s="392">
        <v>43</v>
      </c>
      <c r="T1210" s="392">
        <v>40</v>
      </c>
      <c r="U1210" s="392">
        <v>42</v>
      </c>
      <c r="V1210" s="392">
        <v>45</v>
      </c>
      <c r="W1210" s="392">
        <v>36</v>
      </c>
      <c r="X1210" s="392">
        <v>43</v>
      </c>
      <c r="Y1210" s="392">
        <v>41</v>
      </c>
    </row>
    <row r="1211" spans="1:25" ht="12.75" customHeight="1" x14ac:dyDescent="0.2">
      <c r="A1211" s="386">
        <v>2018</v>
      </c>
      <c r="B1211" s="391">
        <v>43210</v>
      </c>
      <c r="C1211" s="392">
        <v>50</v>
      </c>
      <c r="D1211" s="392">
        <v>49</v>
      </c>
      <c r="E1211" s="392">
        <v>38</v>
      </c>
      <c r="F1211" s="392">
        <v>49</v>
      </c>
      <c r="G1211" s="392">
        <v>44</v>
      </c>
      <c r="H1211" s="392">
        <v>52</v>
      </c>
      <c r="I1211" s="392">
        <v>51</v>
      </c>
      <c r="J1211" s="392">
        <v>48</v>
      </c>
      <c r="K1211" s="392">
        <v>47</v>
      </c>
      <c r="L1211" s="392">
        <v>43</v>
      </c>
      <c r="M1211" s="392">
        <v>42</v>
      </c>
      <c r="N1211" s="392">
        <v>42</v>
      </c>
      <c r="O1211" s="392">
        <v>44</v>
      </c>
      <c r="P1211" s="392">
        <v>44</v>
      </c>
      <c r="Q1211" s="392">
        <v>46</v>
      </c>
      <c r="R1211" s="392">
        <v>45</v>
      </c>
      <c r="S1211" s="392">
        <v>45</v>
      </c>
      <c r="T1211" s="392">
        <v>41</v>
      </c>
      <c r="U1211" s="392">
        <v>43</v>
      </c>
      <c r="V1211" s="392" t="s">
        <v>78</v>
      </c>
      <c r="W1211" s="392">
        <v>39</v>
      </c>
      <c r="X1211" s="392">
        <v>44</v>
      </c>
      <c r="Y1211" s="392">
        <v>42</v>
      </c>
    </row>
    <row r="1212" spans="1:25" ht="12.75" customHeight="1" x14ac:dyDescent="0.2">
      <c r="A1212" s="386">
        <v>2018</v>
      </c>
      <c r="B1212" s="391">
        <v>43211</v>
      </c>
      <c r="C1212" s="392">
        <v>53</v>
      </c>
      <c r="D1212" s="392">
        <v>53</v>
      </c>
      <c r="E1212" s="392">
        <v>42</v>
      </c>
      <c r="F1212" s="392">
        <v>54</v>
      </c>
      <c r="G1212" s="392">
        <v>51</v>
      </c>
      <c r="H1212" s="392">
        <v>54</v>
      </c>
      <c r="I1212" s="392">
        <v>51</v>
      </c>
      <c r="J1212" s="392">
        <v>53</v>
      </c>
      <c r="K1212" s="392">
        <v>53</v>
      </c>
      <c r="L1212" s="392">
        <v>51</v>
      </c>
      <c r="M1212" s="392">
        <v>50</v>
      </c>
      <c r="N1212" s="392">
        <v>49</v>
      </c>
      <c r="O1212" s="392">
        <v>51</v>
      </c>
      <c r="P1212" s="392">
        <v>52</v>
      </c>
      <c r="Q1212" s="392">
        <v>53</v>
      </c>
      <c r="R1212" s="392">
        <v>53</v>
      </c>
      <c r="S1212" s="392">
        <v>53</v>
      </c>
      <c r="T1212" s="392">
        <v>45</v>
      </c>
      <c r="U1212" s="392">
        <v>49</v>
      </c>
      <c r="V1212" s="392" t="s">
        <v>78</v>
      </c>
      <c r="W1212" s="392">
        <v>44</v>
      </c>
      <c r="X1212" s="392">
        <v>51</v>
      </c>
      <c r="Y1212" s="392">
        <v>50</v>
      </c>
    </row>
    <row r="1213" spans="1:25" ht="12.75" customHeight="1" x14ac:dyDescent="0.2">
      <c r="A1213" s="386">
        <v>2018</v>
      </c>
      <c r="B1213" s="391">
        <v>43212</v>
      </c>
      <c r="C1213" s="392">
        <v>52</v>
      </c>
      <c r="D1213" s="392">
        <v>57</v>
      </c>
      <c r="E1213" s="392">
        <v>45</v>
      </c>
      <c r="F1213" s="392">
        <v>58</v>
      </c>
      <c r="G1213" s="392">
        <v>57</v>
      </c>
      <c r="H1213" s="392">
        <v>57</v>
      </c>
      <c r="I1213" s="392">
        <v>55</v>
      </c>
      <c r="J1213" s="392">
        <v>58</v>
      </c>
      <c r="K1213" s="392">
        <v>54</v>
      </c>
      <c r="L1213" s="392">
        <v>56</v>
      </c>
      <c r="M1213" s="392">
        <v>55</v>
      </c>
      <c r="N1213" s="392">
        <v>52</v>
      </c>
      <c r="O1213" s="392">
        <v>58</v>
      </c>
      <c r="P1213" s="392">
        <v>55</v>
      </c>
      <c r="Q1213" s="392">
        <v>55</v>
      </c>
      <c r="R1213" s="392">
        <v>56</v>
      </c>
      <c r="S1213" s="392">
        <v>56</v>
      </c>
      <c r="T1213" s="392">
        <v>49</v>
      </c>
      <c r="U1213" s="392">
        <v>51</v>
      </c>
      <c r="V1213" s="392">
        <v>58</v>
      </c>
      <c r="W1213" s="392">
        <v>49</v>
      </c>
      <c r="X1213" s="392">
        <v>56</v>
      </c>
      <c r="Y1213" s="392">
        <v>57</v>
      </c>
    </row>
    <row r="1214" spans="1:25" ht="12.75" customHeight="1" x14ac:dyDescent="0.2">
      <c r="A1214" s="386">
        <v>2018</v>
      </c>
      <c r="B1214" s="391">
        <v>43213</v>
      </c>
      <c r="C1214" s="392">
        <v>53</v>
      </c>
      <c r="D1214" s="392" t="s">
        <v>78</v>
      </c>
      <c r="E1214" s="392">
        <v>45</v>
      </c>
      <c r="F1214" s="392">
        <v>59</v>
      </c>
      <c r="G1214" s="392">
        <v>57</v>
      </c>
      <c r="H1214" s="392">
        <v>57</v>
      </c>
      <c r="I1214" s="392">
        <v>58</v>
      </c>
      <c r="J1214" s="392">
        <v>61</v>
      </c>
      <c r="K1214" s="392">
        <v>59</v>
      </c>
      <c r="L1214" s="392">
        <v>58</v>
      </c>
      <c r="M1214" s="392">
        <v>59</v>
      </c>
      <c r="N1214" s="392">
        <v>56</v>
      </c>
      <c r="O1214" s="392">
        <v>60</v>
      </c>
      <c r="P1214" s="392">
        <v>58</v>
      </c>
      <c r="Q1214" s="392">
        <v>59</v>
      </c>
      <c r="R1214" s="392">
        <v>59</v>
      </c>
      <c r="S1214" s="392">
        <v>60</v>
      </c>
      <c r="T1214" s="392">
        <v>51</v>
      </c>
      <c r="U1214" s="392">
        <v>52</v>
      </c>
      <c r="V1214" s="392">
        <v>59</v>
      </c>
      <c r="W1214" s="392">
        <v>51</v>
      </c>
      <c r="X1214" s="392">
        <v>60</v>
      </c>
      <c r="Y1214" s="392">
        <v>59</v>
      </c>
    </row>
    <row r="1215" spans="1:25" ht="12.75" customHeight="1" x14ac:dyDescent="0.2">
      <c r="A1215" s="386">
        <v>2018</v>
      </c>
      <c r="B1215" s="391">
        <v>43214</v>
      </c>
      <c r="C1215" s="392">
        <v>53</v>
      </c>
      <c r="D1215" s="392">
        <v>53</v>
      </c>
      <c r="E1215" s="392">
        <v>36</v>
      </c>
      <c r="F1215" s="392">
        <v>50</v>
      </c>
      <c r="G1215" s="392">
        <v>48</v>
      </c>
      <c r="H1215" s="392">
        <v>53</v>
      </c>
      <c r="I1215" s="392">
        <v>55</v>
      </c>
      <c r="J1215" s="392">
        <v>53</v>
      </c>
      <c r="K1215" s="392">
        <v>57</v>
      </c>
      <c r="L1215" s="392">
        <v>51</v>
      </c>
      <c r="M1215" s="392">
        <v>52</v>
      </c>
      <c r="N1215" s="392">
        <v>49</v>
      </c>
      <c r="O1215" s="392">
        <v>52</v>
      </c>
      <c r="P1215" s="392">
        <v>51</v>
      </c>
      <c r="Q1215" s="392">
        <v>55</v>
      </c>
      <c r="R1215" s="392">
        <v>54</v>
      </c>
      <c r="S1215" s="392">
        <v>51</v>
      </c>
      <c r="T1215" s="392">
        <v>42</v>
      </c>
      <c r="U1215" s="392">
        <v>48</v>
      </c>
      <c r="V1215" s="392">
        <v>51</v>
      </c>
      <c r="W1215" s="392">
        <v>43</v>
      </c>
      <c r="X1215" s="392">
        <v>51</v>
      </c>
      <c r="Y1215" s="392">
        <v>50</v>
      </c>
    </row>
    <row r="1216" spans="1:25" ht="12.75" customHeight="1" x14ac:dyDescent="0.2">
      <c r="A1216" s="386">
        <v>2018</v>
      </c>
      <c r="B1216" s="391">
        <v>43215</v>
      </c>
      <c r="C1216" s="392">
        <v>43</v>
      </c>
      <c r="D1216" s="392">
        <v>42</v>
      </c>
      <c r="E1216" s="392">
        <v>31</v>
      </c>
      <c r="F1216" s="392">
        <v>41</v>
      </c>
      <c r="G1216" s="392">
        <v>35</v>
      </c>
      <c r="H1216" s="392">
        <v>42</v>
      </c>
      <c r="I1216" s="392">
        <v>43</v>
      </c>
      <c r="J1216" s="392">
        <v>41</v>
      </c>
      <c r="K1216" s="392">
        <v>51</v>
      </c>
      <c r="L1216" s="392">
        <v>42</v>
      </c>
      <c r="M1216" s="392">
        <v>46</v>
      </c>
      <c r="N1216" s="392">
        <v>44</v>
      </c>
      <c r="O1216" s="392">
        <v>43</v>
      </c>
      <c r="P1216" s="392">
        <v>42</v>
      </c>
      <c r="Q1216" s="392">
        <v>49</v>
      </c>
      <c r="R1216" s="392">
        <v>43</v>
      </c>
      <c r="S1216" s="392">
        <v>41</v>
      </c>
      <c r="T1216" s="392">
        <v>35</v>
      </c>
      <c r="U1216" s="392">
        <v>36</v>
      </c>
      <c r="V1216" s="392">
        <v>36</v>
      </c>
      <c r="W1216" s="392">
        <v>33</v>
      </c>
      <c r="X1216" s="392">
        <v>38</v>
      </c>
      <c r="Y1216" s="392">
        <v>36</v>
      </c>
    </row>
    <row r="1217" spans="1:25" ht="12.75" customHeight="1" x14ac:dyDescent="0.2">
      <c r="A1217" s="386">
        <v>2018</v>
      </c>
      <c r="B1217" s="391">
        <v>43216</v>
      </c>
      <c r="C1217" s="392">
        <v>58</v>
      </c>
      <c r="D1217" s="392">
        <v>55</v>
      </c>
      <c r="E1217" s="392">
        <v>41</v>
      </c>
      <c r="F1217" s="392">
        <v>54</v>
      </c>
      <c r="G1217" s="392">
        <v>49</v>
      </c>
      <c r="H1217" s="392">
        <v>60</v>
      </c>
      <c r="I1217" s="392">
        <v>57</v>
      </c>
      <c r="J1217" s="392">
        <v>53</v>
      </c>
      <c r="K1217" s="392">
        <v>56</v>
      </c>
      <c r="L1217" s="392">
        <v>45</v>
      </c>
      <c r="M1217" s="392">
        <v>50</v>
      </c>
      <c r="N1217" s="392">
        <v>50</v>
      </c>
      <c r="O1217" s="392">
        <v>50</v>
      </c>
      <c r="P1217" s="392">
        <v>49</v>
      </c>
      <c r="Q1217" s="392">
        <v>52</v>
      </c>
      <c r="R1217" s="392">
        <v>50</v>
      </c>
      <c r="S1217" s="392">
        <v>50</v>
      </c>
      <c r="T1217" s="392">
        <v>45</v>
      </c>
      <c r="U1217" s="392">
        <v>47</v>
      </c>
      <c r="V1217" s="392">
        <v>49</v>
      </c>
      <c r="W1217" s="392">
        <v>42</v>
      </c>
      <c r="X1217" s="392">
        <v>49</v>
      </c>
      <c r="Y1217" s="392">
        <v>47</v>
      </c>
    </row>
    <row r="1218" spans="1:25" ht="12.75" customHeight="1" x14ac:dyDescent="0.2">
      <c r="A1218" s="386">
        <v>2018</v>
      </c>
      <c r="B1218" s="391">
        <v>43217</v>
      </c>
      <c r="C1218" s="392">
        <v>52</v>
      </c>
      <c r="D1218" s="392">
        <v>43</v>
      </c>
      <c r="E1218" s="392" t="s">
        <v>78</v>
      </c>
      <c r="F1218" s="392">
        <v>39</v>
      </c>
      <c r="G1218" s="392">
        <v>32</v>
      </c>
      <c r="H1218" s="392">
        <v>54</v>
      </c>
      <c r="I1218" s="392">
        <v>50</v>
      </c>
      <c r="J1218" s="392">
        <v>38</v>
      </c>
      <c r="K1218" s="392">
        <v>54</v>
      </c>
      <c r="L1218" s="392">
        <v>42</v>
      </c>
      <c r="M1218" s="392">
        <v>48</v>
      </c>
      <c r="N1218" s="392">
        <v>46</v>
      </c>
      <c r="O1218" s="392">
        <v>44</v>
      </c>
      <c r="P1218" s="392">
        <v>46</v>
      </c>
      <c r="Q1218" s="392">
        <v>50</v>
      </c>
      <c r="R1218" s="392">
        <v>44</v>
      </c>
      <c r="S1218" s="392">
        <v>46</v>
      </c>
      <c r="T1218" s="392">
        <v>30</v>
      </c>
      <c r="U1218" s="392">
        <v>34</v>
      </c>
      <c r="V1218" s="392">
        <v>27</v>
      </c>
      <c r="W1218" s="392">
        <v>35</v>
      </c>
      <c r="X1218" s="392">
        <v>45</v>
      </c>
      <c r="Y1218" s="392">
        <v>37</v>
      </c>
    </row>
    <row r="1219" spans="1:25" ht="12.75" customHeight="1" x14ac:dyDescent="0.2">
      <c r="A1219" s="386">
        <v>2018</v>
      </c>
      <c r="B1219" s="391">
        <v>43218</v>
      </c>
      <c r="C1219" s="392">
        <v>61</v>
      </c>
      <c r="D1219" s="392">
        <v>53</v>
      </c>
      <c r="E1219" s="392" t="s">
        <v>78</v>
      </c>
      <c r="F1219" s="392">
        <v>57</v>
      </c>
      <c r="G1219" s="392">
        <v>55</v>
      </c>
      <c r="H1219" s="392">
        <v>60</v>
      </c>
      <c r="I1219" s="392">
        <v>55</v>
      </c>
      <c r="J1219" s="392">
        <v>56</v>
      </c>
      <c r="K1219" s="392">
        <v>56</v>
      </c>
      <c r="L1219" s="392">
        <v>56</v>
      </c>
      <c r="M1219" s="392">
        <v>54</v>
      </c>
      <c r="N1219" s="392">
        <v>52</v>
      </c>
      <c r="O1219" s="392">
        <v>57</v>
      </c>
      <c r="P1219" s="392">
        <v>55</v>
      </c>
      <c r="Q1219" s="392">
        <v>56</v>
      </c>
      <c r="R1219" s="392">
        <v>59</v>
      </c>
      <c r="S1219" s="392">
        <v>59</v>
      </c>
      <c r="T1219" s="392">
        <v>36</v>
      </c>
      <c r="U1219" s="392">
        <v>51</v>
      </c>
      <c r="V1219" s="392">
        <v>57</v>
      </c>
      <c r="W1219" s="392">
        <v>50</v>
      </c>
      <c r="X1219" s="392">
        <v>58</v>
      </c>
      <c r="Y1219" s="392">
        <v>57</v>
      </c>
    </row>
    <row r="1220" spans="1:25" ht="12.75" customHeight="1" x14ac:dyDescent="0.2">
      <c r="A1220" s="386">
        <v>2018</v>
      </c>
      <c r="B1220" s="391">
        <v>43219</v>
      </c>
      <c r="C1220" s="392">
        <v>41</v>
      </c>
      <c r="D1220" s="392">
        <v>38</v>
      </c>
      <c r="E1220" s="392" t="s">
        <v>78</v>
      </c>
      <c r="F1220" s="392">
        <v>39</v>
      </c>
      <c r="G1220" s="392">
        <v>34</v>
      </c>
      <c r="H1220" s="392">
        <v>44</v>
      </c>
      <c r="I1220" s="392">
        <v>42</v>
      </c>
      <c r="J1220" s="392">
        <v>37</v>
      </c>
      <c r="K1220" s="392">
        <v>41</v>
      </c>
      <c r="L1220" s="392">
        <v>37</v>
      </c>
      <c r="M1220" s="392">
        <v>35</v>
      </c>
      <c r="N1220" s="392">
        <v>34</v>
      </c>
      <c r="O1220" s="392">
        <v>35</v>
      </c>
      <c r="P1220" s="392">
        <v>34</v>
      </c>
      <c r="Q1220" s="392">
        <v>37</v>
      </c>
      <c r="R1220" s="392">
        <v>34</v>
      </c>
      <c r="S1220" s="392">
        <v>35</v>
      </c>
      <c r="T1220" s="392" t="s">
        <v>78</v>
      </c>
      <c r="U1220" s="392">
        <v>34</v>
      </c>
      <c r="V1220" s="392">
        <v>35</v>
      </c>
      <c r="W1220" s="392">
        <v>30</v>
      </c>
      <c r="X1220" s="392">
        <v>34</v>
      </c>
      <c r="Y1220" s="392">
        <v>34</v>
      </c>
    </row>
    <row r="1221" spans="1:25" ht="12.75" customHeight="1" x14ac:dyDescent="0.2">
      <c r="A1221" s="386">
        <v>2018</v>
      </c>
      <c r="B1221" s="391">
        <v>43220</v>
      </c>
      <c r="C1221" s="392">
        <v>57</v>
      </c>
      <c r="D1221" s="392">
        <v>55</v>
      </c>
      <c r="E1221" s="392">
        <v>55</v>
      </c>
      <c r="F1221" s="392">
        <v>57</v>
      </c>
      <c r="G1221" s="392">
        <v>51</v>
      </c>
      <c r="H1221" s="392">
        <v>58</v>
      </c>
      <c r="I1221" s="392">
        <v>57</v>
      </c>
      <c r="J1221" s="392">
        <v>55</v>
      </c>
      <c r="K1221" s="392">
        <v>50</v>
      </c>
      <c r="L1221" s="392">
        <v>42</v>
      </c>
      <c r="M1221" s="392">
        <v>45</v>
      </c>
      <c r="N1221" s="392">
        <v>47</v>
      </c>
      <c r="O1221" s="392">
        <v>49</v>
      </c>
      <c r="P1221" s="392">
        <v>43</v>
      </c>
      <c r="Q1221" s="392">
        <v>44</v>
      </c>
      <c r="R1221" s="392">
        <v>44</v>
      </c>
      <c r="S1221" s="392">
        <v>43</v>
      </c>
      <c r="T1221" s="392" t="s">
        <v>78</v>
      </c>
      <c r="U1221" s="392">
        <v>48</v>
      </c>
      <c r="V1221" s="392">
        <v>49</v>
      </c>
      <c r="W1221" s="392">
        <v>37</v>
      </c>
      <c r="X1221" s="392">
        <v>44</v>
      </c>
      <c r="Y1221" s="392">
        <v>41</v>
      </c>
    </row>
    <row r="1222" spans="1:25" ht="12.75" customHeight="1" x14ac:dyDescent="0.2">
      <c r="A1222" s="386">
        <v>2018</v>
      </c>
      <c r="B1222" s="391">
        <v>43221</v>
      </c>
      <c r="C1222" s="392">
        <v>75</v>
      </c>
      <c r="D1222" s="392">
        <v>74</v>
      </c>
      <c r="E1222" s="392">
        <v>69</v>
      </c>
      <c r="F1222" s="392">
        <v>74</v>
      </c>
      <c r="G1222" s="392">
        <v>69</v>
      </c>
      <c r="H1222" s="392">
        <v>74</v>
      </c>
      <c r="I1222" s="392">
        <v>74</v>
      </c>
      <c r="J1222" s="392">
        <v>74</v>
      </c>
      <c r="K1222" s="392">
        <v>74</v>
      </c>
      <c r="L1222" s="392">
        <v>63</v>
      </c>
      <c r="M1222" s="392">
        <v>69</v>
      </c>
      <c r="N1222" s="392">
        <v>66</v>
      </c>
      <c r="O1222" s="392">
        <v>72</v>
      </c>
      <c r="P1222" s="392">
        <v>70</v>
      </c>
      <c r="Q1222" s="392">
        <v>74</v>
      </c>
      <c r="R1222" s="392">
        <v>72</v>
      </c>
      <c r="S1222" s="392">
        <v>72</v>
      </c>
      <c r="T1222" s="392">
        <v>63</v>
      </c>
      <c r="U1222" s="392">
        <v>64</v>
      </c>
      <c r="V1222" s="392">
        <v>73</v>
      </c>
      <c r="W1222" s="392">
        <v>60</v>
      </c>
      <c r="X1222" s="392">
        <v>71</v>
      </c>
      <c r="Y1222" s="392">
        <v>67</v>
      </c>
    </row>
    <row r="1223" spans="1:25" ht="12.75" customHeight="1" x14ac:dyDescent="0.2">
      <c r="A1223" s="386">
        <v>2018</v>
      </c>
      <c r="B1223" s="391">
        <v>43222</v>
      </c>
      <c r="C1223" s="392">
        <v>70</v>
      </c>
      <c r="D1223" s="392">
        <v>74</v>
      </c>
      <c r="E1223" s="392">
        <v>65</v>
      </c>
      <c r="F1223" s="392">
        <v>72</v>
      </c>
      <c r="G1223" s="392">
        <v>71</v>
      </c>
      <c r="H1223" s="392">
        <v>68</v>
      </c>
      <c r="I1223" s="392">
        <v>68</v>
      </c>
      <c r="J1223" s="392">
        <v>75</v>
      </c>
      <c r="K1223" s="392">
        <v>65</v>
      </c>
      <c r="L1223" s="392">
        <v>68</v>
      </c>
      <c r="M1223" s="392">
        <v>70</v>
      </c>
      <c r="N1223" s="392">
        <v>66</v>
      </c>
      <c r="O1223" s="392">
        <v>74</v>
      </c>
      <c r="P1223" s="392">
        <v>68</v>
      </c>
      <c r="Q1223" s="392">
        <v>76</v>
      </c>
      <c r="R1223" s="392">
        <v>70</v>
      </c>
      <c r="S1223" s="392">
        <v>71</v>
      </c>
      <c r="T1223" s="392">
        <v>60</v>
      </c>
      <c r="U1223" s="392">
        <v>62</v>
      </c>
      <c r="V1223" s="392">
        <v>72</v>
      </c>
      <c r="W1223" s="392">
        <v>37</v>
      </c>
      <c r="X1223" s="392">
        <v>67</v>
      </c>
      <c r="Y1223" s="392">
        <v>67</v>
      </c>
    </row>
    <row r="1224" spans="1:25" ht="12.75" customHeight="1" x14ac:dyDescent="0.2">
      <c r="A1224" s="386">
        <v>2018</v>
      </c>
      <c r="B1224" s="391">
        <v>43223</v>
      </c>
      <c r="C1224" s="392">
        <v>62</v>
      </c>
      <c r="D1224" s="392">
        <v>65</v>
      </c>
      <c r="E1224" s="392">
        <v>62</v>
      </c>
      <c r="F1224" s="392">
        <v>66</v>
      </c>
      <c r="G1224" s="392">
        <v>65</v>
      </c>
      <c r="H1224" s="392">
        <v>62</v>
      </c>
      <c r="I1224" s="392">
        <v>62</v>
      </c>
      <c r="J1224" s="392">
        <v>70</v>
      </c>
      <c r="K1224" s="392">
        <v>61</v>
      </c>
      <c r="L1224" s="392">
        <v>64</v>
      </c>
      <c r="M1224" s="392">
        <v>59</v>
      </c>
      <c r="N1224" s="392">
        <v>57</v>
      </c>
      <c r="O1224" s="392">
        <v>63</v>
      </c>
      <c r="P1224" s="392">
        <v>68</v>
      </c>
      <c r="Q1224" s="392">
        <v>62</v>
      </c>
      <c r="R1224" s="392">
        <v>66</v>
      </c>
      <c r="S1224" s="392">
        <v>72</v>
      </c>
      <c r="T1224" s="392">
        <v>58</v>
      </c>
      <c r="U1224" s="392">
        <v>56</v>
      </c>
      <c r="V1224" s="392">
        <v>69</v>
      </c>
      <c r="W1224" s="392">
        <v>62</v>
      </c>
      <c r="X1224" s="392">
        <v>69</v>
      </c>
      <c r="Y1224" s="392">
        <v>65</v>
      </c>
    </row>
    <row r="1225" spans="1:25" ht="12.75" customHeight="1" x14ac:dyDescent="0.2">
      <c r="A1225" s="386">
        <v>2018</v>
      </c>
      <c r="B1225" s="391">
        <v>43224</v>
      </c>
      <c r="C1225" s="392">
        <v>61</v>
      </c>
      <c r="D1225" s="392">
        <v>62</v>
      </c>
      <c r="E1225" s="392">
        <v>58</v>
      </c>
      <c r="F1225" s="392">
        <v>60</v>
      </c>
      <c r="G1225" s="392">
        <v>60</v>
      </c>
      <c r="H1225" s="392">
        <v>60</v>
      </c>
      <c r="I1225" s="392">
        <v>60</v>
      </c>
      <c r="J1225" s="392">
        <v>66</v>
      </c>
      <c r="K1225" s="392">
        <v>55</v>
      </c>
      <c r="L1225" s="392">
        <v>56</v>
      </c>
      <c r="M1225" s="392">
        <v>60</v>
      </c>
      <c r="N1225" s="392">
        <v>57</v>
      </c>
      <c r="O1225" s="392">
        <v>60</v>
      </c>
      <c r="P1225" s="392">
        <v>59</v>
      </c>
      <c r="Q1225" s="392">
        <v>60</v>
      </c>
      <c r="R1225" s="392">
        <v>64</v>
      </c>
      <c r="S1225" s="392">
        <v>60</v>
      </c>
      <c r="T1225" s="392">
        <v>54</v>
      </c>
      <c r="U1225" s="392">
        <v>51</v>
      </c>
      <c r="V1225" s="392">
        <v>62</v>
      </c>
      <c r="W1225" s="392">
        <v>51</v>
      </c>
      <c r="X1225" s="392">
        <v>60</v>
      </c>
      <c r="Y1225" s="392">
        <v>56</v>
      </c>
    </row>
    <row r="1226" spans="1:25" ht="12.75" customHeight="1" x14ac:dyDescent="0.2">
      <c r="A1226" s="386">
        <v>2018</v>
      </c>
      <c r="B1226" s="391">
        <v>43225</v>
      </c>
      <c r="C1226" s="392">
        <v>53</v>
      </c>
      <c r="D1226" s="392">
        <v>52</v>
      </c>
      <c r="E1226" s="392">
        <v>53</v>
      </c>
      <c r="F1226" s="392">
        <v>56</v>
      </c>
      <c r="G1226" s="392">
        <v>54</v>
      </c>
      <c r="H1226" s="392">
        <v>51</v>
      </c>
      <c r="I1226" s="392">
        <v>51</v>
      </c>
      <c r="J1226" s="392">
        <v>54</v>
      </c>
      <c r="K1226" s="392">
        <v>54</v>
      </c>
      <c r="L1226" s="392">
        <v>55</v>
      </c>
      <c r="M1226" s="392">
        <v>55</v>
      </c>
      <c r="N1226" s="392">
        <v>52</v>
      </c>
      <c r="O1226" s="392">
        <v>55</v>
      </c>
      <c r="P1226" s="392">
        <v>55</v>
      </c>
      <c r="Q1226" s="392">
        <v>57</v>
      </c>
      <c r="R1226" s="392">
        <v>55</v>
      </c>
      <c r="S1226" s="392">
        <v>57</v>
      </c>
      <c r="T1226" s="392">
        <v>48</v>
      </c>
      <c r="U1226" s="392">
        <v>50</v>
      </c>
      <c r="V1226" s="392">
        <v>56</v>
      </c>
      <c r="W1226" s="392">
        <v>51</v>
      </c>
      <c r="X1226" s="392">
        <v>54</v>
      </c>
      <c r="Y1226" s="392">
        <v>55</v>
      </c>
    </row>
    <row r="1227" spans="1:25" ht="12.75" customHeight="1" x14ac:dyDescent="0.2">
      <c r="A1227" s="386">
        <v>2018</v>
      </c>
      <c r="B1227" s="391">
        <v>43226</v>
      </c>
      <c r="C1227" s="392">
        <v>36</v>
      </c>
      <c r="D1227" s="392">
        <v>46</v>
      </c>
      <c r="E1227" s="392">
        <v>43</v>
      </c>
      <c r="F1227" s="392">
        <v>45</v>
      </c>
      <c r="G1227" s="392">
        <v>45</v>
      </c>
      <c r="H1227" s="392">
        <v>29</v>
      </c>
      <c r="I1227" s="392">
        <v>43</v>
      </c>
      <c r="J1227" s="392">
        <v>44</v>
      </c>
      <c r="K1227" s="392">
        <v>46</v>
      </c>
      <c r="L1227" s="392">
        <v>49</v>
      </c>
      <c r="M1227" s="392">
        <v>45</v>
      </c>
      <c r="N1227" s="392">
        <v>39</v>
      </c>
      <c r="O1227" s="392">
        <v>49</v>
      </c>
      <c r="P1227" s="392">
        <v>42</v>
      </c>
      <c r="Q1227" s="392">
        <v>50</v>
      </c>
      <c r="R1227" s="392">
        <v>43</v>
      </c>
      <c r="S1227" s="392">
        <v>49</v>
      </c>
      <c r="T1227" s="392">
        <v>37</v>
      </c>
      <c r="U1227" s="392">
        <v>41</v>
      </c>
      <c r="V1227" s="392">
        <v>40</v>
      </c>
      <c r="W1227" s="392">
        <v>44</v>
      </c>
      <c r="X1227" s="392">
        <v>45</v>
      </c>
      <c r="Y1227" s="392">
        <v>46</v>
      </c>
    </row>
    <row r="1228" spans="1:25" ht="12.75" customHeight="1" x14ac:dyDescent="0.2">
      <c r="A1228" s="386">
        <v>2018</v>
      </c>
      <c r="B1228" s="391">
        <v>43227</v>
      </c>
      <c r="C1228" s="392">
        <v>56</v>
      </c>
      <c r="D1228" s="392">
        <v>62</v>
      </c>
      <c r="E1228" s="392">
        <v>56</v>
      </c>
      <c r="F1228" s="392">
        <v>59</v>
      </c>
      <c r="G1228" s="392">
        <v>56</v>
      </c>
      <c r="H1228" s="392">
        <v>56</v>
      </c>
      <c r="I1228" s="392">
        <v>56</v>
      </c>
      <c r="J1228" s="392">
        <v>59</v>
      </c>
      <c r="K1228" s="392">
        <v>56</v>
      </c>
      <c r="L1228" s="392">
        <v>55</v>
      </c>
      <c r="M1228" s="392">
        <v>54</v>
      </c>
      <c r="N1228" s="392">
        <v>50</v>
      </c>
      <c r="O1228" s="392">
        <v>57</v>
      </c>
      <c r="P1228" s="392">
        <v>53</v>
      </c>
      <c r="Q1228" s="392">
        <v>55</v>
      </c>
      <c r="R1228" s="392">
        <v>53</v>
      </c>
      <c r="S1228" s="392">
        <v>56</v>
      </c>
      <c r="T1228" s="392">
        <v>49</v>
      </c>
      <c r="U1228" s="392">
        <v>52</v>
      </c>
      <c r="V1228" s="392">
        <v>52</v>
      </c>
      <c r="W1228" s="392">
        <v>52</v>
      </c>
      <c r="X1228" s="392">
        <v>52</v>
      </c>
      <c r="Y1228" s="392">
        <v>52</v>
      </c>
    </row>
    <row r="1229" spans="1:25" ht="12.75" customHeight="1" x14ac:dyDescent="0.2">
      <c r="A1229" s="386">
        <v>2018</v>
      </c>
      <c r="B1229" s="391">
        <v>43228</v>
      </c>
      <c r="C1229" s="392">
        <v>54</v>
      </c>
      <c r="D1229" s="392">
        <v>54</v>
      </c>
      <c r="E1229" s="392">
        <v>55</v>
      </c>
      <c r="F1229" s="392">
        <v>52</v>
      </c>
      <c r="G1229" s="392">
        <v>52</v>
      </c>
      <c r="H1229" s="392">
        <v>56</v>
      </c>
      <c r="I1229" s="392">
        <v>52</v>
      </c>
      <c r="J1229" s="392">
        <v>57</v>
      </c>
      <c r="K1229" s="392">
        <v>56</v>
      </c>
      <c r="L1229" s="392">
        <v>52</v>
      </c>
      <c r="M1229" s="392">
        <v>51</v>
      </c>
      <c r="N1229" s="392">
        <v>48</v>
      </c>
      <c r="O1229" s="392">
        <v>53</v>
      </c>
      <c r="P1229" s="392">
        <v>51</v>
      </c>
      <c r="Q1229" s="392">
        <v>55</v>
      </c>
      <c r="R1229" s="392">
        <v>51</v>
      </c>
      <c r="S1229" s="392">
        <v>54</v>
      </c>
      <c r="T1229" s="392">
        <v>51</v>
      </c>
      <c r="U1229" s="392">
        <v>49</v>
      </c>
      <c r="V1229" s="392">
        <v>54</v>
      </c>
      <c r="W1229" s="392">
        <v>50</v>
      </c>
      <c r="X1229" s="392">
        <v>52</v>
      </c>
      <c r="Y1229" s="392">
        <v>50</v>
      </c>
    </row>
    <row r="1230" spans="1:25" ht="12.75" customHeight="1" x14ac:dyDescent="0.2">
      <c r="A1230" s="386">
        <v>2018</v>
      </c>
      <c r="B1230" s="391">
        <v>43229</v>
      </c>
      <c r="C1230" s="392">
        <v>54</v>
      </c>
      <c r="D1230" s="392">
        <v>60</v>
      </c>
      <c r="E1230" s="392">
        <v>59</v>
      </c>
      <c r="F1230" s="392">
        <v>56</v>
      </c>
      <c r="G1230" s="392">
        <v>59</v>
      </c>
      <c r="H1230" s="392">
        <v>55</v>
      </c>
      <c r="I1230" s="392">
        <v>48</v>
      </c>
      <c r="J1230" s="392">
        <v>66</v>
      </c>
      <c r="K1230" s="392">
        <v>49</v>
      </c>
      <c r="L1230" s="392">
        <v>61</v>
      </c>
      <c r="M1230" s="392">
        <v>56</v>
      </c>
      <c r="N1230" s="392">
        <v>51</v>
      </c>
      <c r="O1230" s="392">
        <v>60</v>
      </c>
      <c r="P1230" s="392">
        <v>63</v>
      </c>
      <c r="Q1230" s="392">
        <v>59</v>
      </c>
      <c r="R1230" s="392">
        <v>65</v>
      </c>
      <c r="S1230" s="392">
        <v>65</v>
      </c>
      <c r="T1230" s="392">
        <v>58</v>
      </c>
      <c r="U1230" s="392">
        <v>51</v>
      </c>
      <c r="V1230" s="392">
        <v>64</v>
      </c>
      <c r="W1230" s="392">
        <v>59</v>
      </c>
      <c r="X1230" s="392">
        <v>64</v>
      </c>
      <c r="Y1230" s="392">
        <v>58</v>
      </c>
    </row>
    <row r="1231" spans="1:25" ht="12.75" customHeight="1" x14ac:dyDescent="0.2">
      <c r="A1231" s="386">
        <v>2018</v>
      </c>
      <c r="B1231" s="391">
        <v>43230</v>
      </c>
      <c r="C1231" s="392">
        <v>53</v>
      </c>
      <c r="D1231" s="392">
        <v>44</v>
      </c>
      <c r="E1231" s="392">
        <v>46</v>
      </c>
      <c r="F1231" s="392">
        <v>46</v>
      </c>
      <c r="G1231" s="392">
        <v>45</v>
      </c>
      <c r="H1231" s="392">
        <v>53</v>
      </c>
      <c r="I1231" s="392">
        <v>50</v>
      </c>
      <c r="J1231" s="392">
        <v>51</v>
      </c>
      <c r="K1231" s="392">
        <v>43</v>
      </c>
      <c r="L1231" s="392">
        <v>45</v>
      </c>
      <c r="M1231" s="392">
        <v>49</v>
      </c>
      <c r="N1231" s="392">
        <v>42</v>
      </c>
      <c r="O1231" s="392">
        <v>50</v>
      </c>
      <c r="P1231" s="392">
        <v>47</v>
      </c>
      <c r="Q1231" s="392">
        <v>47</v>
      </c>
      <c r="R1231" s="392">
        <v>54</v>
      </c>
      <c r="S1231" s="392">
        <v>51</v>
      </c>
      <c r="T1231" s="392">
        <v>44</v>
      </c>
      <c r="U1231" s="392">
        <v>41</v>
      </c>
      <c r="V1231" s="392">
        <v>53</v>
      </c>
      <c r="W1231" s="392" t="s">
        <v>78</v>
      </c>
      <c r="X1231" s="392">
        <v>48</v>
      </c>
      <c r="Y1231" s="392">
        <v>47</v>
      </c>
    </row>
    <row r="1232" spans="1:25" ht="12.75" customHeight="1" x14ac:dyDescent="0.2">
      <c r="A1232" s="386">
        <v>2018</v>
      </c>
      <c r="B1232" s="391">
        <v>43231</v>
      </c>
      <c r="C1232" s="392">
        <v>60</v>
      </c>
      <c r="D1232" s="392">
        <v>54</v>
      </c>
      <c r="E1232" s="392">
        <v>56</v>
      </c>
      <c r="F1232" s="392">
        <v>55</v>
      </c>
      <c r="G1232" s="392">
        <v>51</v>
      </c>
      <c r="H1232" s="392">
        <v>64</v>
      </c>
      <c r="I1232" s="392">
        <v>61</v>
      </c>
      <c r="J1232" s="392">
        <v>55</v>
      </c>
      <c r="K1232" s="392">
        <v>57</v>
      </c>
      <c r="L1232" s="392">
        <v>54</v>
      </c>
      <c r="M1232" s="392">
        <v>55</v>
      </c>
      <c r="N1232" s="392">
        <v>54</v>
      </c>
      <c r="O1232" s="392">
        <v>55</v>
      </c>
      <c r="P1232" s="392">
        <v>52</v>
      </c>
      <c r="Q1232" s="392">
        <v>56</v>
      </c>
      <c r="R1232" s="392">
        <v>52</v>
      </c>
      <c r="S1232" s="392">
        <v>54</v>
      </c>
      <c r="T1232" s="392">
        <v>49</v>
      </c>
      <c r="U1232" s="392">
        <v>52</v>
      </c>
      <c r="V1232" s="392">
        <v>53</v>
      </c>
      <c r="W1232" s="392" t="s">
        <v>78</v>
      </c>
      <c r="X1232" s="392">
        <v>52</v>
      </c>
      <c r="Y1232" s="392">
        <v>52</v>
      </c>
    </row>
    <row r="1233" spans="1:25" ht="12.75" customHeight="1" x14ac:dyDescent="0.2">
      <c r="A1233" s="386">
        <v>2018</v>
      </c>
      <c r="B1233" s="391">
        <v>43232</v>
      </c>
      <c r="C1233" s="392">
        <v>60</v>
      </c>
      <c r="D1233" s="392">
        <v>53</v>
      </c>
      <c r="E1233" s="392">
        <v>42</v>
      </c>
      <c r="F1233" s="392">
        <v>43</v>
      </c>
      <c r="G1233" s="392">
        <v>48</v>
      </c>
      <c r="H1233" s="392">
        <v>61</v>
      </c>
      <c r="I1233" s="392">
        <v>54</v>
      </c>
      <c r="J1233" s="392">
        <v>50</v>
      </c>
      <c r="K1233" s="392">
        <v>57</v>
      </c>
      <c r="L1233" s="392">
        <v>46</v>
      </c>
      <c r="M1233" s="392">
        <v>48</v>
      </c>
      <c r="N1233" s="392">
        <v>53</v>
      </c>
      <c r="O1233" s="392">
        <v>49</v>
      </c>
      <c r="P1233" s="392">
        <v>40</v>
      </c>
      <c r="Q1233" s="392">
        <v>49</v>
      </c>
      <c r="R1233" s="392">
        <v>37</v>
      </c>
      <c r="S1233" s="392">
        <v>42</v>
      </c>
      <c r="T1233" s="392">
        <v>39</v>
      </c>
      <c r="U1233" s="392">
        <v>43</v>
      </c>
      <c r="V1233" s="392">
        <v>40</v>
      </c>
      <c r="W1233" s="392" t="s">
        <v>78</v>
      </c>
      <c r="X1233" s="392">
        <v>41</v>
      </c>
      <c r="Y1233" s="392">
        <v>42</v>
      </c>
    </row>
    <row r="1234" spans="1:25" ht="12.75" customHeight="1" x14ac:dyDescent="0.2">
      <c r="A1234" s="386">
        <v>2018</v>
      </c>
      <c r="B1234" s="391">
        <v>43233</v>
      </c>
      <c r="C1234" s="392">
        <v>44</v>
      </c>
      <c r="D1234" s="392">
        <v>32</v>
      </c>
      <c r="E1234" s="392">
        <v>27</v>
      </c>
      <c r="F1234" s="392">
        <v>28</v>
      </c>
      <c r="G1234" s="392">
        <v>33</v>
      </c>
      <c r="H1234" s="392">
        <v>41</v>
      </c>
      <c r="I1234" s="392">
        <v>43</v>
      </c>
      <c r="J1234" s="392">
        <v>31</v>
      </c>
      <c r="K1234" s="392">
        <v>45</v>
      </c>
      <c r="L1234" s="392">
        <v>33</v>
      </c>
      <c r="M1234" s="392">
        <v>35</v>
      </c>
      <c r="N1234" s="392">
        <v>37</v>
      </c>
      <c r="O1234" s="392">
        <v>31</v>
      </c>
      <c r="P1234" s="392">
        <v>30</v>
      </c>
      <c r="Q1234" s="392">
        <v>36</v>
      </c>
      <c r="R1234" s="392">
        <v>30</v>
      </c>
      <c r="S1234" s="392">
        <v>36</v>
      </c>
      <c r="T1234" s="392">
        <v>28</v>
      </c>
      <c r="U1234" s="392">
        <v>33</v>
      </c>
      <c r="V1234" s="392">
        <v>28</v>
      </c>
      <c r="W1234" s="392" t="s">
        <v>78</v>
      </c>
      <c r="X1234" s="392">
        <v>32</v>
      </c>
      <c r="Y1234" s="392">
        <v>32</v>
      </c>
    </row>
    <row r="1235" spans="1:25" ht="12.75" customHeight="1" x14ac:dyDescent="0.2">
      <c r="A1235" s="386">
        <v>2018</v>
      </c>
      <c r="B1235" s="391">
        <v>43234</v>
      </c>
      <c r="C1235" s="392">
        <v>34</v>
      </c>
      <c r="D1235" s="392">
        <v>31</v>
      </c>
      <c r="E1235" s="392">
        <v>25</v>
      </c>
      <c r="F1235" s="392">
        <v>29</v>
      </c>
      <c r="G1235" s="392">
        <v>31</v>
      </c>
      <c r="H1235" s="392">
        <v>41</v>
      </c>
      <c r="I1235" s="392">
        <v>41</v>
      </c>
      <c r="J1235" s="392">
        <v>36</v>
      </c>
      <c r="K1235" s="392">
        <v>42</v>
      </c>
      <c r="L1235" s="392">
        <v>33</v>
      </c>
      <c r="M1235" s="392">
        <v>33</v>
      </c>
      <c r="N1235" s="392">
        <v>29</v>
      </c>
      <c r="O1235" s="392">
        <v>37</v>
      </c>
      <c r="P1235" s="392">
        <v>37</v>
      </c>
      <c r="Q1235" s="392">
        <v>39</v>
      </c>
      <c r="R1235" s="392">
        <v>39</v>
      </c>
      <c r="S1235" s="392">
        <v>40</v>
      </c>
      <c r="T1235" s="392">
        <v>28</v>
      </c>
      <c r="U1235" s="392">
        <v>30</v>
      </c>
      <c r="V1235" s="392">
        <v>33</v>
      </c>
      <c r="W1235" s="392" t="s">
        <v>78</v>
      </c>
      <c r="X1235" s="392">
        <v>35</v>
      </c>
      <c r="Y1235" s="392">
        <v>35</v>
      </c>
    </row>
    <row r="1236" spans="1:25" ht="12.75" customHeight="1" x14ac:dyDescent="0.2">
      <c r="A1236" s="386">
        <v>2018</v>
      </c>
      <c r="B1236" s="391">
        <v>43235</v>
      </c>
      <c r="C1236" s="392">
        <v>46</v>
      </c>
      <c r="D1236" s="392">
        <v>49</v>
      </c>
      <c r="E1236" s="392">
        <v>52</v>
      </c>
      <c r="F1236" s="392">
        <v>53</v>
      </c>
      <c r="G1236" s="392">
        <v>49</v>
      </c>
      <c r="H1236" s="392">
        <v>42</v>
      </c>
      <c r="I1236" s="392">
        <v>44</v>
      </c>
      <c r="J1236" s="392">
        <v>59</v>
      </c>
      <c r="K1236" s="392">
        <v>44</v>
      </c>
      <c r="L1236" s="392">
        <v>49</v>
      </c>
      <c r="M1236" s="392">
        <v>52</v>
      </c>
      <c r="N1236" s="392">
        <v>44</v>
      </c>
      <c r="O1236" s="392">
        <v>50</v>
      </c>
      <c r="P1236" s="392">
        <v>57</v>
      </c>
      <c r="Q1236" s="392">
        <v>52</v>
      </c>
      <c r="R1236" s="392">
        <v>64</v>
      </c>
      <c r="S1236" s="392">
        <v>54</v>
      </c>
      <c r="T1236" s="392">
        <v>49</v>
      </c>
      <c r="U1236" s="392">
        <v>48</v>
      </c>
      <c r="V1236" s="392">
        <v>54</v>
      </c>
      <c r="W1236" s="392" t="s">
        <v>78</v>
      </c>
      <c r="X1236" s="392">
        <v>53</v>
      </c>
      <c r="Y1236" s="392">
        <v>49</v>
      </c>
    </row>
    <row r="1237" spans="1:25" ht="12.75" customHeight="1" x14ac:dyDescent="0.2">
      <c r="A1237" s="386">
        <v>2018</v>
      </c>
      <c r="B1237" s="391">
        <v>43236</v>
      </c>
      <c r="C1237" s="392">
        <v>40</v>
      </c>
      <c r="D1237" s="392">
        <v>36</v>
      </c>
      <c r="E1237" s="392">
        <v>19</v>
      </c>
      <c r="F1237" s="392">
        <v>22</v>
      </c>
      <c r="G1237" s="392">
        <v>26</v>
      </c>
      <c r="H1237" s="392">
        <v>33</v>
      </c>
      <c r="I1237" s="392">
        <v>38</v>
      </c>
      <c r="J1237" s="392">
        <v>37</v>
      </c>
      <c r="K1237" s="392">
        <v>41</v>
      </c>
      <c r="L1237" s="392">
        <v>29</v>
      </c>
      <c r="M1237" s="392">
        <v>31</v>
      </c>
      <c r="N1237" s="392">
        <v>32</v>
      </c>
      <c r="O1237" s="392">
        <v>27</v>
      </c>
      <c r="P1237" s="392">
        <v>35</v>
      </c>
      <c r="Q1237" s="392">
        <v>39</v>
      </c>
      <c r="R1237" s="392">
        <v>37</v>
      </c>
      <c r="S1237" s="392">
        <v>34</v>
      </c>
      <c r="T1237" s="392">
        <v>27</v>
      </c>
      <c r="U1237" s="392">
        <v>21</v>
      </c>
      <c r="V1237" s="392">
        <v>29</v>
      </c>
      <c r="W1237" s="392" t="s">
        <v>78</v>
      </c>
      <c r="X1237" s="392">
        <v>33</v>
      </c>
      <c r="Y1237" s="392">
        <v>28</v>
      </c>
    </row>
    <row r="1238" spans="1:25" ht="12.75" customHeight="1" x14ac:dyDescent="0.2">
      <c r="A1238" s="386">
        <v>2018</v>
      </c>
      <c r="B1238" s="391">
        <v>43237</v>
      </c>
      <c r="C1238" s="392">
        <v>27</v>
      </c>
      <c r="D1238" s="392">
        <v>27</v>
      </c>
      <c r="E1238" s="392">
        <v>14</v>
      </c>
      <c r="F1238" s="392">
        <v>11</v>
      </c>
      <c r="G1238" s="392">
        <v>14</v>
      </c>
      <c r="H1238" s="392">
        <v>22</v>
      </c>
      <c r="I1238" s="392">
        <v>28</v>
      </c>
      <c r="J1238" s="392">
        <v>22</v>
      </c>
      <c r="K1238" s="392">
        <v>34</v>
      </c>
      <c r="L1238" s="392">
        <v>18</v>
      </c>
      <c r="M1238" s="392">
        <v>24</v>
      </c>
      <c r="N1238" s="392">
        <v>23</v>
      </c>
      <c r="O1238" s="392">
        <v>20</v>
      </c>
      <c r="P1238" s="392">
        <v>19</v>
      </c>
      <c r="Q1238" s="392">
        <v>27</v>
      </c>
      <c r="R1238" s="392">
        <v>24</v>
      </c>
      <c r="S1238" s="392">
        <v>18</v>
      </c>
      <c r="T1238" s="392">
        <v>23</v>
      </c>
      <c r="U1238" s="392">
        <v>14</v>
      </c>
      <c r="V1238" s="392">
        <v>22</v>
      </c>
      <c r="W1238" s="392" t="s">
        <v>78</v>
      </c>
      <c r="X1238" s="392">
        <v>21</v>
      </c>
      <c r="Y1238" s="392">
        <v>15</v>
      </c>
    </row>
    <row r="1239" spans="1:25" ht="12.75" customHeight="1" x14ac:dyDescent="0.2">
      <c r="A1239" s="386">
        <v>2018</v>
      </c>
      <c r="B1239" s="391">
        <v>43238</v>
      </c>
      <c r="C1239" s="392">
        <v>33</v>
      </c>
      <c r="D1239" s="392">
        <v>33</v>
      </c>
      <c r="E1239" s="392">
        <v>28</v>
      </c>
      <c r="F1239" s="392">
        <v>34</v>
      </c>
      <c r="G1239" s="392">
        <v>33</v>
      </c>
      <c r="H1239" s="392">
        <v>35</v>
      </c>
      <c r="I1239" s="392">
        <v>34</v>
      </c>
      <c r="J1239" s="392">
        <v>32</v>
      </c>
      <c r="K1239" s="392">
        <v>35</v>
      </c>
      <c r="L1239" s="392">
        <v>34</v>
      </c>
      <c r="M1239" s="392">
        <v>32</v>
      </c>
      <c r="N1239" s="392">
        <v>30</v>
      </c>
      <c r="O1239" s="392">
        <v>34</v>
      </c>
      <c r="P1239" s="392">
        <v>37</v>
      </c>
      <c r="Q1239" s="392">
        <v>37</v>
      </c>
      <c r="R1239" s="392">
        <v>37</v>
      </c>
      <c r="S1239" s="392">
        <v>36</v>
      </c>
      <c r="T1239" s="392">
        <v>33</v>
      </c>
      <c r="U1239" s="392">
        <v>27</v>
      </c>
      <c r="V1239" s="392" t="s">
        <v>78</v>
      </c>
      <c r="W1239" s="392" t="s">
        <v>78</v>
      </c>
      <c r="X1239" s="392">
        <v>34</v>
      </c>
      <c r="Y1239" s="392">
        <v>34</v>
      </c>
    </row>
    <row r="1240" spans="1:25" ht="12.75" customHeight="1" x14ac:dyDescent="0.2">
      <c r="A1240" s="386">
        <v>2018</v>
      </c>
      <c r="B1240" s="391">
        <v>43239</v>
      </c>
      <c r="C1240" s="392">
        <v>24</v>
      </c>
      <c r="D1240" s="392">
        <v>23</v>
      </c>
      <c r="E1240" s="392">
        <v>16</v>
      </c>
      <c r="F1240" s="392">
        <v>21</v>
      </c>
      <c r="G1240" s="392">
        <v>23</v>
      </c>
      <c r="H1240" s="392">
        <v>23</v>
      </c>
      <c r="I1240" s="392">
        <v>23</v>
      </c>
      <c r="J1240" s="392">
        <v>21</v>
      </c>
      <c r="K1240" s="392">
        <v>33</v>
      </c>
      <c r="L1240" s="392">
        <v>28</v>
      </c>
      <c r="M1240" s="392">
        <v>28</v>
      </c>
      <c r="N1240" s="392">
        <v>27</v>
      </c>
      <c r="O1240" s="392">
        <v>28</v>
      </c>
      <c r="P1240" s="392">
        <v>30</v>
      </c>
      <c r="Q1240" s="392">
        <v>31</v>
      </c>
      <c r="R1240" s="392">
        <v>26</v>
      </c>
      <c r="S1240" s="392">
        <v>26</v>
      </c>
      <c r="T1240" s="392">
        <v>20</v>
      </c>
      <c r="U1240" s="392">
        <v>22</v>
      </c>
      <c r="V1240" s="392" t="s">
        <v>78</v>
      </c>
      <c r="W1240" s="392" t="s">
        <v>78</v>
      </c>
      <c r="X1240" s="392">
        <v>25</v>
      </c>
      <c r="Y1240" s="392">
        <v>24</v>
      </c>
    </row>
    <row r="1241" spans="1:25" ht="12.75" customHeight="1" x14ac:dyDescent="0.2">
      <c r="A1241" s="386">
        <v>2018</v>
      </c>
      <c r="B1241" s="391">
        <v>43240</v>
      </c>
      <c r="C1241" s="392">
        <v>42</v>
      </c>
      <c r="D1241" s="392">
        <v>40</v>
      </c>
      <c r="E1241" s="392">
        <v>34</v>
      </c>
      <c r="F1241" s="392">
        <v>43</v>
      </c>
      <c r="G1241" s="392">
        <v>39</v>
      </c>
      <c r="H1241" s="392">
        <v>36</v>
      </c>
      <c r="I1241" s="392">
        <v>37</v>
      </c>
      <c r="J1241" s="392">
        <v>39</v>
      </c>
      <c r="K1241" s="392">
        <v>34</v>
      </c>
      <c r="L1241" s="392">
        <v>38</v>
      </c>
      <c r="M1241" s="392">
        <v>38</v>
      </c>
      <c r="N1241" s="392">
        <v>35</v>
      </c>
      <c r="O1241" s="392">
        <v>41</v>
      </c>
      <c r="P1241" s="392">
        <v>38</v>
      </c>
      <c r="Q1241" s="392">
        <v>43</v>
      </c>
      <c r="R1241" s="392">
        <v>40</v>
      </c>
      <c r="S1241" s="392">
        <v>40</v>
      </c>
      <c r="T1241" s="392">
        <v>37</v>
      </c>
      <c r="U1241" s="392">
        <v>38</v>
      </c>
      <c r="V1241" s="392" t="s">
        <v>78</v>
      </c>
      <c r="W1241" s="392" t="s">
        <v>78</v>
      </c>
      <c r="X1241" s="392">
        <v>39</v>
      </c>
      <c r="Y1241" s="392">
        <v>39</v>
      </c>
    </row>
    <row r="1242" spans="1:25" ht="12.75" customHeight="1" x14ac:dyDescent="0.2">
      <c r="A1242" s="386">
        <v>2018</v>
      </c>
      <c r="B1242" s="391">
        <v>43241</v>
      </c>
      <c r="C1242" s="392">
        <v>50</v>
      </c>
      <c r="D1242" s="392">
        <v>54</v>
      </c>
      <c r="E1242" s="392">
        <v>45</v>
      </c>
      <c r="F1242" s="392">
        <v>57</v>
      </c>
      <c r="G1242" s="392">
        <v>54</v>
      </c>
      <c r="H1242" s="392">
        <v>49</v>
      </c>
      <c r="I1242" s="392">
        <v>45</v>
      </c>
      <c r="J1242" s="392">
        <v>55</v>
      </c>
      <c r="K1242" s="392">
        <v>45</v>
      </c>
      <c r="L1242" s="392">
        <v>61</v>
      </c>
      <c r="M1242" s="392">
        <v>48</v>
      </c>
      <c r="N1242" s="392">
        <v>49</v>
      </c>
      <c r="O1242" s="392">
        <v>65</v>
      </c>
      <c r="P1242" s="392">
        <v>53</v>
      </c>
      <c r="Q1242" s="392">
        <v>49</v>
      </c>
      <c r="R1242" s="392">
        <v>50</v>
      </c>
      <c r="S1242" s="392">
        <v>59</v>
      </c>
      <c r="T1242" s="392">
        <v>52</v>
      </c>
      <c r="U1242" s="392">
        <v>55</v>
      </c>
      <c r="V1242" s="392">
        <v>57</v>
      </c>
      <c r="W1242" s="392" t="s">
        <v>78</v>
      </c>
      <c r="X1242" s="392">
        <v>56</v>
      </c>
      <c r="Y1242" s="392">
        <v>39</v>
      </c>
    </row>
    <row r="1243" spans="1:25" ht="12.75" customHeight="1" x14ac:dyDescent="0.2">
      <c r="A1243" s="386">
        <v>2018</v>
      </c>
      <c r="B1243" s="391">
        <v>43242</v>
      </c>
      <c r="C1243" s="392">
        <v>40</v>
      </c>
      <c r="D1243" s="392">
        <v>34</v>
      </c>
      <c r="E1243" s="392">
        <v>24</v>
      </c>
      <c r="F1243" s="392">
        <v>29</v>
      </c>
      <c r="G1243" s="392">
        <v>35</v>
      </c>
      <c r="H1243" s="392">
        <v>42</v>
      </c>
      <c r="I1243" s="392">
        <v>38</v>
      </c>
      <c r="J1243" s="392">
        <v>34</v>
      </c>
      <c r="K1243" s="392">
        <v>40</v>
      </c>
      <c r="L1243" s="392">
        <v>30</v>
      </c>
      <c r="M1243" s="392">
        <v>34</v>
      </c>
      <c r="N1243" s="392">
        <v>32</v>
      </c>
      <c r="O1243" s="392">
        <v>30</v>
      </c>
      <c r="P1243" s="392">
        <v>30</v>
      </c>
      <c r="Q1243" s="392">
        <v>33</v>
      </c>
      <c r="R1243" s="392">
        <v>33</v>
      </c>
      <c r="S1243" s="392">
        <v>30</v>
      </c>
      <c r="T1243" s="392">
        <v>34</v>
      </c>
      <c r="U1243" s="392">
        <v>29</v>
      </c>
      <c r="V1243" s="392">
        <v>25</v>
      </c>
      <c r="W1243" s="392" t="s">
        <v>78</v>
      </c>
      <c r="X1243" s="392">
        <v>29</v>
      </c>
      <c r="Y1243" s="392" t="s">
        <v>78</v>
      </c>
    </row>
    <row r="1244" spans="1:25" ht="12.75" customHeight="1" x14ac:dyDescent="0.2">
      <c r="A1244" s="386">
        <v>2018</v>
      </c>
      <c r="B1244" s="391">
        <v>43243</v>
      </c>
      <c r="C1244" s="392">
        <v>48</v>
      </c>
      <c r="D1244" s="392">
        <v>44</v>
      </c>
      <c r="E1244" s="392">
        <v>39</v>
      </c>
      <c r="F1244" s="392">
        <v>48</v>
      </c>
      <c r="G1244" s="392">
        <v>40</v>
      </c>
      <c r="H1244" s="392">
        <v>49</v>
      </c>
      <c r="I1244" s="392">
        <v>50</v>
      </c>
      <c r="J1244" s="392">
        <v>43</v>
      </c>
      <c r="K1244" s="392">
        <v>40</v>
      </c>
      <c r="L1244" s="392">
        <v>46</v>
      </c>
      <c r="M1244" s="392">
        <v>45</v>
      </c>
      <c r="N1244" s="392">
        <v>42</v>
      </c>
      <c r="O1244" s="392">
        <v>46</v>
      </c>
      <c r="P1244" s="392">
        <v>41</v>
      </c>
      <c r="Q1244" s="392">
        <v>45</v>
      </c>
      <c r="R1244" s="392">
        <v>43</v>
      </c>
      <c r="S1244" s="392">
        <v>44</v>
      </c>
      <c r="T1244" s="392">
        <v>40</v>
      </c>
      <c r="U1244" s="392">
        <v>43</v>
      </c>
      <c r="V1244" s="392">
        <v>45</v>
      </c>
      <c r="W1244" s="392" t="s">
        <v>78</v>
      </c>
      <c r="X1244" s="392">
        <v>42</v>
      </c>
      <c r="Y1244" s="392" t="s">
        <v>78</v>
      </c>
    </row>
    <row r="1245" spans="1:25" ht="12.75" customHeight="1" x14ac:dyDescent="0.2">
      <c r="A1245" s="386">
        <v>2018</v>
      </c>
      <c r="B1245" s="391">
        <v>43244</v>
      </c>
      <c r="C1245" s="392">
        <v>60</v>
      </c>
      <c r="D1245" s="392">
        <v>61</v>
      </c>
      <c r="E1245" s="392">
        <v>54</v>
      </c>
      <c r="F1245" s="392">
        <v>65</v>
      </c>
      <c r="G1245" s="392">
        <v>61</v>
      </c>
      <c r="H1245" s="392">
        <v>60</v>
      </c>
      <c r="I1245" s="392">
        <v>61</v>
      </c>
      <c r="J1245" s="392">
        <v>60</v>
      </c>
      <c r="K1245" s="392">
        <v>50</v>
      </c>
      <c r="L1245" s="392">
        <v>63</v>
      </c>
      <c r="M1245" s="392">
        <v>58</v>
      </c>
      <c r="N1245" s="392">
        <v>58</v>
      </c>
      <c r="O1245" s="392">
        <v>68</v>
      </c>
      <c r="P1245" s="392">
        <v>54</v>
      </c>
      <c r="Q1245" s="392">
        <v>63</v>
      </c>
      <c r="R1245" s="392" t="s">
        <v>78</v>
      </c>
      <c r="S1245" s="392">
        <v>61</v>
      </c>
      <c r="T1245" s="392">
        <v>57</v>
      </c>
      <c r="U1245" s="392">
        <v>61</v>
      </c>
      <c r="V1245" s="392">
        <v>63</v>
      </c>
      <c r="W1245" s="392" t="s">
        <v>78</v>
      </c>
      <c r="X1245" s="392">
        <v>59</v>
      </c>
      <c r="Y1245" s="392">
        <v>62</v>
      </c>
    </row>
    <row r="1246" spans="1:25" ht="12.75" customHeight="1" x14ac:dyDescent="0.2">
      <c r="A1246" s="386">
        <v>2018</v>
      </c>
      <c r="B1246" s="391">
        <v>43245</v>
      </c>
      <c r="C1246" s="392">
        <v>56</v>
      </c>
      <c r="D1246" s="392">
        <v>58</v>
      </c>
      <c r="E1246" s="392">
        <v>57</v>
      </c>
      <c r="F1246" s="392">
        <v>66</v>
      </c>
      <c r="G1246" s="392">
        <v>63</v>
      </c>
      <c r="H1246" s="392">
        <v>58</v>
      </c>
      <c r="I1246" s="392">
        <v>57</v>
      </c>
      <c r="J1246" s="392">
        <v>67</v>
      </c>
      <c r="K1246" s="392">
        <v>43</v>
      </c>
      <c r="L1246" s="392">
        <v>62</v>
      </c>
      <c r="M1246" s="392">
        <v>54</v>
      </c>
      <c r="N1246" s="392">
        <v>53</v>
      </c>
      <c r="O1246" s="392">
        <v>61</v>
      </c>
      <c r="P1246" s="392">
        <v>72</v>
      </c>
      <c r="Q1246" s="392">
        <v>62</v>
      </c>
      <c r="R1246" s="392" t="s">
        <v>78</v>
      </c>
      <c r="S1246" s="392">
        <v>71</v>
      </c>
      <c r="T1246" s="392">
        <v>63</v>
      </c>
      <c r="U1246" s="392">
        <v>57</v>
      </c>
      <c r="V1246" s="392">
        <v>70</v>
      </c>
      <c r="W1246" s="392" t="s">
        <v>78</v>
      </c>
      <c r="X1246" s="392">
        <v>68</v>
      </c>
      <c r="Y1246" s="392">
        <v>64</v>
      </c>
    </row>
    <row r="1247" spans="1:25" ht="12.75" customHeight="1" x14ac:dyDescent="0.2">
      <c r="A1247" s="386">
        <v>2018</v>
      </c>
      <c r="B1247" s="391">
        <v>43246</v>
      </c>
      <c r="C1247" s="392">
        <v>44</v>
      </c>
      <c r="D1247" s="392">
        <v>57</v>
      </c>
      <c r="E1247" s="392">
        <v>46</v>
      </c>
      <c r="F1247" s="392">
        <v>58</v>
      </c>
      <c r="G1247" s="392">
        <v>59</v>
      </c>
      <c r="H1247" s="392">
        <v>41</v>
      </c>
      <c r="I1247" s="392">
        <v>41</v>
      </c>
      <c r="J1247" s="392">
        <v>60</v>
      </c>
      <c r="K1247" s="392">
        <v>31</v>
      </c>
      <c r="L1247" s="392">
        <v>61</v>
      </c>
      <c r="M1247" s="392">
        <v>47</v>
      </c>
      <c r="N1247" s="392">
        <v>43</v>
      </c>
      <c r="O1247" s="392">
        <v>59</v>
      </c>
      <c r="P1247" s="392">
        <v>60</v>
      </c>
      <c r="Q1247" s="392">
        <v>61</v>
      </c>
      <c r="R1247" s="392" t="s">
        <v>78</v>
      </c>
      <c r="S1247" s="392">
        <v>68</v>
      </c>
      <c r="T1247" s="392">
        <v>52</v>
      </c>
      <c r="U1247" s="392">
        <v>52</v>
      </c>
      <c r="V1247" s="392">
        <v>61</v>
      </c>
      <c r="W1247" s="392" t="s">
        <v>78</v>
      </c>
      <c r="X1247" s="392">
        <v>67</v>
      </c>
      <c r="Y1247" s="392">
        <v>59</v>
      </c>
    </row>
    <row r="1248" spans="1:25" ht="12.75" customHeight="1" x14ac:dyDescent="0.2">
      <c r="A1248" s="386">
        <v>2018</v>
      </c>
      <c r="B1248" s="391">
        <v>43247</v>
      </c>
      <c r="C1248" s="392">
        <v>30</v>
      </c>
      <c r="D1248" s="392">
        <v>39</v>
      </c>
      <c r="E1248" s="392">
        <v>34</v>
      </c>
      <c r="F1248" s="392">
        <v>35</v>
      </c>
      <c r="G1248" s="392">
        <v>41</v>
      </c>
      <c r="H1248" s="392">
        <v>33</v>
      </c>
      <c r="I1248" s="392">
        <v>35</v>
      </c>
      <c r="J1248" s="392">
        <v>40</v>
      </c>
      <c r="K1248" s="392">
        <v>26</v>
      </c>
      <c r="L1248" s="392">
        <v>37</v>
      </c>
      <c r="M1248" s="392">
        <v>33</v>
      </c>
      <c r="N1248" s="392">
        <v>25</v>
      </c>
      <c r="O1248" s="392">
        <v>37</v>
      </c>
      <c r="P1248" s="392">
        <v>41</v>
      </c>
      <c r="Q1248" s="392">
        <v>39</v>
      </c>
      <c r="R1248" s="392" t="s">
        <v>78</v>
      </c>
      <c r="S1248" s="392">
        <v>39</v>
      </c>
      <c r="T1248" s="392">
        <v>40</v>
      </c>
      <c r="U1248" s="392">
        <v>31</v>
      </c>
      <c r="V1248" s="392">
        <v>41</v>
      </c>
      <c r="W1248" s="392" t="s">
        <v>78</v>
      </c>
      <c r="X1248" s="392">
        <v>40</v>
      </c>
      <c r="Y1248" s="392">
        <v>38</v>
      </c>
    </row>
    <row r="1249" spans="1:25" ht="12.75" customHeight="1" x14ac:dyDescent="0.2">
      <c r="A1249" s="386">
        <v>2018</v>
      </c>
      <c r="B1249" s="391">
        <v>43248</v>
      </c>
      <c r="C1249" s="392">
        <v>27</v>
      </c>
      <c r="D1249" s="392">
        <v>26</v>
      </c>
      <c r="E1249" s="392">
        <v>22</v>
      </c>
      <c r="F1249" s="392">
        <v>26</v>
      </c>
      <c r="G1249" s="392">
        <v>29</v>
      </c>
      <c r="H1249" s="392">
        <v>26</v>
      </c>
      <c r="I1249" s="392">
        <v>28</v>
      </c>
      <c r="J1249" s="392">
        <v>22</v>
      </c>
      <c r="K1249" s="392">
        <v>21</v>
      </c>
      <c r="L1249" s="392">
        <v>26</v>
      </c>
      <c r="M1249" s="392">
        <v>23</v>
      </c>
      <c r="N1249" s="392">
        <v>20</v>
      </c>
      <c r="O1249" s="392">
        <v>26</v>
      </c>
      <c r="P1249" s="392">
        <v>30</v>
      </c>
      <c r="Q1249" s="392">
        <v>25</v>
      </c>
      <c r="R1249" s="392" t="s">
        <v>78</v>
      </c>
      <c r="S1249" s="392">
        <v>33</v>
      </c>
      <c r="T1249" s="392">
        <v>23</v>
      </c>
      <c r="U1249" s="392">
        <v>24</v>
      </c>
      <c r="V1249" s="392">
        <v>31</v>
      </c>
      <c r="W1249" s="392" t="s">
        <v>78</v>
      </c>
      <c r="X1249" s="392">
        <v>30</v>
      </c>
      <c r="Y1249" s="392">
        <v>29</v>
      </c>
    </row>
    <row r="1250" spans="1:25" ht="12.75" customHeight="1" x14ac:dyDescent="0.2">
      <c r="A1250" s="386">
        <v>2018</v>
      </c>
      <c r="B1250" s="391">
        <v>43249</v>
      </c>
      <c r="C1250" s="392">
        <v>23</v>
      </c>
      <c r="D1250" s="392">
        <v>26</v>
      </c>
      <c r="E1250" s="392">
        <v>28</v>
      </c>
      <c r="F1250" s="392">
        <v>34</v>
      </c>
      <c r="G1250" s="392">
        <v>32</v>
      </c>
      <c r="H1250" s="392">
        <v>37</v>
      </c>
      <c r="I1250" s="392">
        <v>29</v>
      </c>
      <c r="J1250" s="392">
        <v>35</v>
      </c>
      <c r="K1250" s="392">
        <v>24</v>
      </c>
      <c r="L1250" s="392">
        <v>47</v>
      </c>
      <c r="M1250" s="392">
        <v>30</v>
      </c>
      <c r="N1250" s="392">
        <v>20</v>
      </c>
      <c r="O1250" s="392">
        <v>40</v>
      </c>
      <c r="P1250" s="392">
        <v>58</v>
      </c>
      <c r="Q1250" s="392">
        <v>53</v>
      </c>
      <c r="R1250" s="392" t="s">
        <v>78</v>
      </c>
      <c r="S1250" s="392">
        <v>0</v>
      </c>
      <c r="T1250" s="392">
        <v>34</v>
      </c>
      <c r="U1250" s="392">
        <v>32</v>
      </c>
      <c r="V1250" s="392">
        <v>55</v>
      </c>
      <c r="W1250" s="392" t="s">
        <v>78</v>
      </c>
      <c r="X1250" s="392">
        <v>62</v>
      </c>
      <c r="Y1250" s="392">
        <v>49</v>
      </c>
    </row>
    <row r="1251" spans="1:25" ht="12.75" customHeight="1" x14ac:dyDescent="0.2">
      <c r="A1251" s="386">
        <v>2018</v>
      </c>
      <c r="B1251" s="391">
        <v>43250</v>
      </c>
      <c r="C1251" s="392">
        <v>31</v>
      </c>
      <c r="D1251" s="392">
        <v>23</v>
      </c>
      <c r="E1251" s="392">
        <v>20</v>
      </c>
      <c r="F1251" s="392">
        <v>22</v>
      </c>
      <c r="G1251" s="392">
        <v>26</v>
      </c>
      <c r="H1251" s="392">
        <v>28</v>
      </c>
      <c r="I1251" s="392">
        <v>32</v>
      </c>
      <c r="J1251" s="392">
        <v>22</v>
      </c>
      <c r="K1251" s="392">
        <v>26</v>
      </c>
      <c r="L1251" s="392">
        <v>27</v>
      </c>
      <c r="M1251" s="392">
        <v>26</v>
      </c>
      <c r="N1251" s="392">
        <v>25</v>
      </c>
      <c r="O1251" s="392">
        <v>27</v>
      </c>
      <c r="P1251" s="392">
        <v>27</v>
      </c>
      <c r="Q1251" s="392">
        <v>28</v>
      </c>
      <c r="R1251" s="392" t="s">
        <v>78</v>
      </c>
      <c r="S1251" s="392">
        <v>29</v>
      </c>
      <c r="T1251" s="392">
        <v>22</v>
      </c>
      <c r="U1251" s="392">
        <v>24</v>
      </c>
      <c r="V1251" s="392">
        <v>26</v>
      </c>
      <c r="W1251" s="392" t="s">
        <v>78</v>
      </c>
      <c r="X1251" s="392" t="s">
        <v>78</v>
      </c>
      <c r="Y1251" s="392">
        <v>26</v>
      </c>
    </row>
    <row r="1252" spans="1:25" ht="12.75" customHeight="1" x14ac:dyDescent="0.2">
      <c r="A1252" s="386">
        <v>2018</v>
      </c>
      <c r="B1252" s="391">
        <v>43251</v>
      </c>
      <c r="C1252" s="392">
        <v>27</v>
      </c>
      <c r="D1252" s="392">
        <v>23</v>
      </c>
      <c r="E1252" s="392">
        <v>14</v>
      </c>
      <c r="F1252" s="392">
        <v>15</v>
      </c>
      <c r="G1252" s="392">
        <v>19</v>
      </c>
      <c r="H1252" s="392">
        <v>31</v>
      </c>
      <c r="I1252" s="392">
        <v>26</v>
      </c>
      <c r="J1252" s="392">
        <v>18</v>
      </c>
      <c r="K1252" s="392">
        <v>21</v>
      </c>
      <c r="L1252" s="392">
        <v>20</v>
      </c>
      <c r="M1252" s="392">
        <v>20</v>
      </c>
      <c r="N1252" s="392">
        <v>18</v>
      </c>
      <c r="O1252" s="392">
        <v>22</v>
      </c>
      <c r="P1252" s="392">
        <v>20</v>
      </c>
      <c r="Q1252" s="392">
        <v>23</v>
      </c>
      <c r="R1252" s="392" t="s">
        <v>78</v>
      </c>
      <c r="S1252" s="392">
        <v>21</v>
      </c>
      <c r="T1252" s="392">
        <v>20</v>
      </c>
      <c r="U1252" s="392">
        <v>16</v>
      </c>
      <c r="V1252" s="392">
        <v>18</v>
      </c>
      <c r="W1252" s="392" t="s">
        <v>78</v>
      </c>
      <c r="X1252" s="392">
        <v>20</v>
      </c>
      <c r="Y1252" s="392">
        <v>19</v>
      </c>
    </row>
    <row r="1253" spans="1:25" ht="12.75" customHeight="1" x14ac:dyDescent="0.2">
      <c r="A1253" s="386">
        <v>2018</v>
      </c>
      <c r="B1253" s="391">
        <v>43252</v>
      </c>
      <c r="C1253" s="392">
        <v>46</v>
      </c>
      <c r="D1253" s="392">
        <v>44</v>
      </c>
      <c r="E1253" s="392">
        <v>38</v>
      </c>
      <c r="F1253" s="392">
        <v>44</v>
      </c>
      <c r="G1253" s="392">
        <v>45</v>
      </c>
      <c r="H1253" s="392">
        <v>52</v>
      </c>
      <c r="I1253" s="392">
        <v>41</v>
      </c>
      <c r="J1253" s="392">
        <v>43</v>
      </c>
      <c r="K1253" s="392">
        <v>27</v>
      </c>
      <c r="L1253" s="392">
        <v>51</v>
      </c>
      <c r="M1253" s="392">
        <v>40</v>
      </c>
      <c r="N1253" s="392">
        <v>32</v>
      </c>
      <c r="O1253" s="392">
        <v>50</v>
      </c>
      <c r="P1253" s="392">
        <v>49</v>
      </c>
      <c r="Q1253" s="392">
        <v>50</v>
      </c>
      <c r="R1253" s="392" t="s">
        <v>78</v>
      </c>
      <c r="S1253" s="392">
        <v>56</v>
      </c>
      <c r="T1253" s="392">
        <v>38</v>
      </c>
      <c r="U1253" s="392">
        <v>44</v>
      </c>
      <c r="V1253" s="392">
        <v>48</v>
      </c>
      <c r="W1253" s="392" t="s">
        <v>78</v>
      </c>
      <c r="X1253" s="392">
        <v>53</v>
      </c>
      <c r="Y1253" s="392">
        <v>50</v>
      </c>
    </row>
    <row r="1254" spans="1:25" ht="12.75" customHeight="1" x14ac:dyDescent="0.2">
      <c r="A1254" s="386">
        <v>2018</v>
      </c>
      <c r="B1254" s="391">
        <v>43253</v>
      </c>
      <c r="C1254" s="392">
        <v>45</v>
      </c>
      <c r="D1254" s="392">
        <v>56</v>
      </c>
      <c r="E1254" s="392">
        <v>41</v>
      </c>
      <c r="F1254" s="392">
        <v>58</v>
      </c>
      <c r="G1254" s="392">
        <v>65</v>
      </c>
      <c r="H1254" s="392">
        <v>51</v>
      </c>
      <c r="I1254" s="392">
        <v>58</v>
      </c>
      <c r="J1254" s="392">
        <v>46</v>
      </c>
      <c r="K1254" s="392">
        <v>39</v>
      </c>
      <c r="L1254" s="392">
        <v>53</v>
      </c>
      <c r="M1254" s="392">
        <v>44</v>
      </c>
      <c r="N1254" s="392">
        <v>41</v>
      </c>
      <c r="O1254" s="392">
        <v>52</v>
      </c>
      <c r="P1254" s="392">
        <v>42</v>
      </c>
      <c r="Q1254" s="392">
        <v>53</v>
      </c>
      <c r="R1254" s="392" t="s">
        <v>78</v>
      </c>
      <c r="S1254" s="392">
        <v>47</v>
      </c>
      <c r="T1254" s="392">
        <v>41</v>
      </c>
      <c r="U1254" s="392">
        <v>59</v>
      </c>
      <c r="V1254" s="392">
        <v>48</v>
      </c>
      <c r="W1254" s="392" t="s">
        <v>78</v>
      </c>
      <c r="X1254" s="392">
        <v>46</v>
      </c>
      <c r="Y1254" s="392">
        <v>45</v>
      </c>
    </row>
    <row r="1255" spans="1:25" ht="12.75" customHeight="1" x14ac:dyDescent="0.2">
      <c r="A1255" s="386">
        <v>2018</v>
      </c>
      <c r="B1255" s="391">
        <v>43254</v>
      </c>
      <c r="C1255" s="392">
        <v>27</v>
      </c>
      <c r="D1255" s="392">
        <v>25</v>
      </c>
      <c r="E1255" s="392">
        <v>23</v>
      </c>
      <c r="F1255" s="392">
        <v>25</v>
      </c>
      <c r="G1255" s="392">
        <v>26</v>
      </c>
      <c r="H1255" s="392">
        <v>28</v>
      </c>
      <c r="I1255" s="392">
        <v>29</v>
      </c>
      <c r="J1255" s="392">
        <v>24</v>
      </c>
      <c r="K1255" s="392">
        <v>22</v>
      </c>
      <c r="L1255" s="392">
        <v>26</v>
      </c>
      <c r="M1255" s="392">
        <v>26</v>
      </c>
      <c r="N1255" s="392">
        <v>23</v>
      </c>
      <c r="O1255" s="392">
        <v>26</v>
      </c>
      <c r="P1255" s="392">
        <v>27</v>
      </c>
      <c r="Q1255" s="392">
        <v>27</v>
      </c>
      <c r="R1255" s="392">
        <v>24</v>
      </c>
      <c r="S1255" s="392">
        <v>28</v>
      </c>
      <c r="T1255" s="392">
        <v>26</v>
      </c>
      <c r="U1255" s="392">
        <v>20</v>
      </c>
      <c r="V1255" s="392">
        <v>26</v>
      </c>
      <c r="W1255" s="392" t="s">
        <v>78</v>
      </c>
      <c r="X1255" s="392">
        <v>28</v>
      </c>
      <c r="Y1255" s="392">
        <v>27</v>
      </c>
    </row>
    <row r="1256" spans="1:25" ht="12.75" customHeight="1" x14ac:dyDescent="0.2">
      <c r="A1256" s="386">
        <v>2018</v>
      </c>
      <c r="B1256" s="391">
        <v>43255</v>
      </c>
      <c r="C1256" s="392">
        <v>42</v>
      </c>
      <c r="D1256" s="392">
        <v>36</v>
      </c>
      <c r="E1256" s="392">
        <v>32</v>
      </c>
      <c r="F1256" s="392">
        <v>40</v>
      </c>
      <c r="G1256" s="392">
        <v>35</v>
      </c>
      <c r="H1256" s="392">
        <v>45</v>
      </c>
      <c r="I1256" s="392">
        <v>43</v>
      </c>
      <c r="J1256" s="392">
        <v>34</v>
      </c>
      <c r="K1256" s="392">
        <v>28</v>
      </c>
      <c r="L1256" s="392">
        <v>34</v>
      </c>
      <c r="M1256" s="392">
        <v>36</v>
      </c>
      <c r="N1256" s="392">
        <v>34</v>
      </c>
      <c r="O1256" s="392">
        <v>36</v>
      </c>
      <c r="P1256" s="392">
        <v>34</v>
      </c>
      <c r="Q1256" s="392">
        <v>36</v>
      </c>
      <c r="R1256" s="392">
        <v>36</v>
      </c>
      <c r="S1256" s="392">
        <v>37</v>
      </c>
      <c r="T1256" s="392">
        <v>33</v>
      </c>
      <c r="U1256" s="392">
        <v>36</v>
      </c>
      <c r="V1256" s="392">
        <v>36</v>
      </c>
      <c r="W1256" s="392" t="s">
        <v>78</v>
      </c>
      <c r="X1256" s="392">
        <v>36</v>
      </c>
      <c r="Y1256" s="392">
        <v>35</v>
      </c>
    </row>
    <row r="1257" spans="1:25" ht="12.75" customHeight="1" x14ac:dyDescent="0.2">
      <c r="A1257" s="386">
        <v>2018</v>
      </c>
      <c r="B1257" s="391">
        <v>43256</v>
      </c>
      <c r="C1257" s="392">
        <v>58</v>
      </c>
      <c r="D1257" s="392">
        <v>53</v>
      </c>
      <c r="E1257" s="392">
        <v>44</v>
      </c>
      <c r="F1257" s="392">
        <v>59</v>
      </c>
      <c r="G1257" s="392">
        <v>52</v>
      </c>
      <c r="H1257" s="392">
        <v>55</v>
      </c>
      <c r="I1257" s="392">
        <v>55</v>
      </c>
      <c r="J1257" s="392">
        <v>52</v>
      </c>
      <c r="K1257" s="392">
        <v>50</v>
      </c>
      <c r="L1257" s="392">
        <v>50</v>
      </c>
      <c r="M1257" s="392">
        <v>51</v>
      </c>
      <c r="N1257" s="392">
        <v>51</v>
      </c>
      <c r="O1257" s="392">
        <v>55</v>
      </c>
      <c r="P1257" s="392">
        <v>53</v>
      </c>
      <c r="Q1257" s="392">
        <v>56</v>
      </c>
      <c r="R1257" s="392">
        <v>54</v>
      </c>
      <c r="S1257" s="392">
        <v>0</v>
      </c>
      <c r="T1257" s="392">
        <v>52</v>
      </c>
      <c r="U1257" s="392">
        <v>54</v>
      </c>
      <c r="V1257" s="392">
        <v>54</v>
      </c>
      <c r="W1257" s="392" t="s">
        <v>78</v>
      </c>
      <c r="X1257" s="392">
        <v>52</v>
      </c>
      <c r="Y1257" s="392" t="s">
        <v>78</v>
      </c>
    </row>
    <row r="1258" spans="1:25" ht="12.75" customHeight="1" x14ac:dyDescent="0.2">
      <c r="A1258" s="386">
        <v>2018</v>
      </c>
      <c r="B1258" s="391">
        <v>43257</v>
      </c>
      <c r="C1258" s="392">
        <v>36</v>
      </c>
      <c r="D1258" s="392">
        <v>39</v>
      </c>
      <c r="E1258" s="392">
        <v>28</v>
      </c>
      <c r="F1258" s="392">
        <v>39</v>
      </c>
      <c r="G1258" s="392">
        <v>36</v>
      </c>
      <c r="H1258" s="392">
        <v>40</v>
      </c>
      <c r="I1258" s="392">
        <v>31</v>
      </c>
      <c r="J1258" s="392">
        <v>36</v>
      </c>
      <c r="K1258" s="392">
        <v>29</v>
      </c>
      <c r="L1258" s="392">
        <v>34</v>
      </c>
      <c r="M1258" s="392">
        <v>32</v>
      </c>
      <c r="N1258" s="392">
        <v>25</v>
      </c>
      <c r="O1258" s="392">
        <v>35</v>
      </c>
      <c r="P1258" s="392">
        <v>33</v>
      </c>
      <c r="Q1258" s="392">
        <v>31</v>
      </c>
      <c r="R1258" s="392">
        <v>35</v>
      </c>
      <c r="S1258" s="392">
        <v>35</v>
      </c>
      <c r="T1258" s="392">
        <v>37</v>
      </c>
      <c r="U1258" s="392">
        <v>37</v>
      </c>
      <c r="V1258" s="392">
        <v>38</v>
      </c>
      <c r="W1258" s="392" t="s">
        <v>78</v>
      </c>
      <c r="X1258" s="392">
        <v>35</v>
      </c>
      <c r="Y1258" s="392">
        <v>30</v>
      </c>
    </row>
    <row r="1259" spans="1:25" ht="12.75" customHeight="1" x14ac:dyDescent="0.2">
      <c r="A1259" s="386">
        <v>2018</v>
      </c>
      <c r="B1259" s="391">
        <v>43258</v>
      </c>
      <c r="C1259" s="392">
        <v>36</v>
      </c>
      <c r="D1259" s="392">
        <v>36</v>
      </c>
      <c r="E1259" s="392">
        <v>22</v>
      </c>
      <c r="F1259" s="392">
        <v>43</v>
      </c>
      <c r="G1259" s="392">
        <v>40</v>
      </c>
      <c r="H1259" s="392">
        <v>35</v>
      </c>
      <c r="I1259" s="392">
        <v>33</v>
      </c>
      <c r="J1259" s="392">
        <v>43</v>
      </c>
      <c r="K1259" s="392">
        <v>31</v>
      </c>
      <c r="L1259" s="392">
        <v>43</v>
      </c>
      <c r="M1259" s="392">
        <v>34</v>
      </c>
      <c r="N1259" s="392">
        <v>38</v>
      </c>
      <c r="O1259" s="392">
        <v>43</v>
      </c>
      <c r="P1259" s="392">
        <v>37</v>
      </c>
      <c r="Q1259" s="392">
        <v>32</v>
      </c>
      <c r="R1259" s="392">
        <v>45</v>
      </c>
      <c r="S1259" s="392">
        <v>41</v>
      </c>
      <c r="T1259" s="392">
        <v>40</v>
      </c>
      <c r="U1259" s="392">
        <v>42</v>
      </c>
      <c r="V1259" s="392">
        <v>47</v>
      </c>
      <c r="W1259" s="392" t="s">
        <v>78</v>
      </c>
      <c r="X1259" s="392">
        <v>43</v>
      </c>
      <c r="Y1259" s="392">
        <v>44</v>
      </c>
    </row>
    <row r="1260" spans="1:25" ht="12.75" customHeight="1" x14ac:dyDescent="0.2">
      <c r="A1260" s="386">
        <v>2018</v>
      </c>
      <c r="B1260" s="391">
        <v>43259</v>
      </c>
      <c r="C1260" s="392">
        <v>50</v>
      </c>
      <c r="D1260" s="392">
        <v>46</v>
      </c>
      <c r="E1260" s="392">
        <v>41</v>
      </c>
      <c r="F1260" s="392">
        <v>47</v>
      </c>
      <c r="G1260" s="392">
        <v>46</v>
      </c>
      <c r="H1260" s="392">
        <v>51</v>
      </c>
      <c r="I1260" s="392">
        <v>46</v>
      </c>
      <c r="J1260" s="392">
        <v>62</v>
      </c>
      <c r="K1260" s="392">
        <v>38</v>
      </c>
      <c r="L1260" s="392">
        <v>50</v>
      </c>
      <c r="M1260" s="392">
        <v>47</v>
      </c>
      <c r="N1260" s="392">
        <v>41</v>
      </c>
      <c r="O1260" s="392">
        <v>50</v>
      </c>
      <c r="P1260" s="392">
        <v>59</v>
      </c>
      <c r="Q1260" s="392">
        <v>58</v>
      </c>
      <c r="R1260" s="392">
        <v>59</v>
      </c>
      <c r="S1260" s="392">
        <v>62</v>
      </c>
      <c r="T1260" s="392">
        <v>54</v>
      </c>
      <c r="U1260" s="392">
        <v>44</v>
      </c>
      <c r="V1260" s="392">
        <v>54</v>
      </c>
      <c r="W1260" s="392" t="s">
        <v>78</v>
      </c>
      <c r="X1260" s="392">
        <v>56</v>
      </c>
      <c r="Y1260" s="392">
        <v>52</v>
      </c>
    </row>
    <row r="1261" spans="1:25" ht="12.75" customHeight="1" x14ac:dyDescent="0.2">
      <c r="A1261" s="386">
        <v>2018</v>
      </c>
      <c r="B1261" s="391">
        <v>43260</v>
      </c>
      <c r="C1261" s="392">
        <v>50</v>
      </c>
      <c r="D1261" s="392">
        <v>64</v>
      </c>
      <c r="E1261" s="392">
        <v>53</v>
      </c>
      <c r="F1261" s="392">
        <v>68</v>
      </c>
      <c r="G1261" s="392">
        <v>67</v>
      </c>
      <c r="H1261" s="392">
        <v>55</v>
      </c>
      <c r="I1261" s="392">
        <v>46</v>
      </c>
      <c r="J1261" s="392">
        <v>60</v>
      </c>
      <c r="K1261" s="392">
        <v>51</v>
      </c>
      <c r="L1261" s="392">
        <v>66</v>
      </c>
      <c r="M1261" s="392">
        <v>54</v>
      </c>
      <c r="N1261" s="392">
        <v>46</v>
      </c>
      <c r="O1261" s="392">
        <v>64</v>
      </c>
      <c r="P1261" s="392">
        <v>62</v>
      </c>
      <c r="Q1261" s="392">
        <v>60</v>
      </c>
      <c r="R1261" s="392">
        <v>58</v>
      </c>
      <c r="S1261" s="392">
        <v>70</v>
      </c>
      <c r="T1261" s="392">
        <v>58</v>
      </c>
      <c r="U1261" s="392">
        <v>67</v>
      </c>
      <c r="V1261" s="392">
        <v>58</v>
      </c>
      <c r="W1261" s="392" t="s">
        <v>78</v>
      </c>
      <c r="X1261" s="392">
        <v>69</v>
      </c>
      <c r="Y1261" s="392">
        <v>62</v>
      </c>
    </row>
    <row r="1262" spans="1:25" ht="12.75" customHeight="1" x14ac:dyDescent="0.2">
      <c r="A1262" s="386">
        <v>2018</v>
      </c>
      <c r="B1262" s="391">
        <v>43261</v>
      </c>
      <c r="C1262" s="392">
        <v>53</v>
      </c>
      <c r="D1262" s="392">
        <v>43</v>
      </c>
      <c r="E1262" s="392">
        <v>34</v>
      </c>
      <c r="F1262" s="392">
        <v>36</v>
      </c>
      <c r="G1262" s="392">
        <v>41</v>
      </c>
      <c r="H1262" s="392">
        <v>51</v>
      </c>
      <c r="I1262" s="392">
        <v>53</v>
      </c>
      <c r="J1262" s="392">
        <v>44</v>
      </c>
      <c r="K1262" s="392">
        <v>48</v>
      </c>
      <c r="L1262" s="392">
        <v>32</v>
      </c>
      <c r="M1262" s="392">
        <v>38</v>
      </c>
      <c r="N1262" s="392">
        <v>44</v>
      </c>
      <c r="O1262" s="392">
        <v>36</v>
      </c>
      <c r="P1262" s="392">
        <v>28</v>
      </c>
      <c r="Q1262" s="392">
        <v>34</v>
      </c>
      <c r="R1262" s="392">
        <v>28</v>
      </c>
      <c r="S1262" s="392">
        <v>33</v>
      </c>
      <c r="T1262" s="392">
        <v>40</v>
      </c>
      <c r="U1262" s="392">
        <v>29</v>
      </c>
      <c r="V1262" s="392">
        <v>31</v>
      </c>
      <c r="W1262" s="392" t="s">
        <v>78</v>
      </c>
      <c r="X1262" s="392">
        <v>33</v>
      </c>
      <c r="Y1262" s="392">
        <v>31</v>
      </c>
    </row>
    <row r="1263" spans="1:25" ht="12.75" customHeight="1" x14ac:dyDescent="0.2">
      <c r="A1263" s="386">
        <v>2018</v>
      </c>
      <c r="B1263" s="391">
        <v>43262</v>
      </c>
      <c r="C1263" s="392">
        <v>41</v>
      </c>
      <c r="D1263" s="392">
        <v>40</v>
      </c>
      <c r="E1263" s="392">
        <v>35</v>
      </c>
      <c r="F1263" s="392">
        <v>39</v>
      </c>
      <c r="G1263" s="392">
        <v>41</v>
      </c>
      <c r="H1263" s="392">
        <v>43</v>
      </c>
      <c r="I1263" s="392">
        <v>44</v>
      </c>
      <c r="J1263" s="392">
        <v>39</v>
      </c>
      <c r="K1263" s="392">
        <v>41</v>
      </c>
      <c r="L1263" s="392">
        <v>40</v>
      </c>
      <c r="M1263" s="392">
        <v>40</v>
      </c>
      <c r="N1263" s="392">
        <v>35</v>
      </c>
      <c r="O1263" s="392">
        <v>40</v>
      </c>
      <c r="P1263" s="392">
        <v>41</v>
      </c>
      <c r="Q1263" s="392">
        <v>39</v>
      </c>
      <c r="R1263" s="392">
        <v>44</v>
      </c>
      <c r="S1263" s="392">
        <v>42</v>
      </c>
      <c r="T1263" s="392">
        <v>41</v>
      </c>
      <c r="U1263" s="392">
        <v>40</v>
      </c>
      <c r="V1263" s="392">
        <v>40</v>
      </c>
      <c r="W1263" s="392">
        <v>34</v>
      </c>
      <c r="X1263" s="392">
        <v>43</v>
      </c>
      <c r="Y1263" s="392">
        <v>38</v>
      </c>
    </row>
    <row r="1264" spans="1:25" ht="12.75" customHeight="1" x14ac:dyDescent="0.2">
      <c r="A1264" s="386">
        <v>2018</v>
      </c>
      <c r="B1264" s="391">
        <v>43263</v>
      </c>
      <c r="C1264" s="392">
        <v>41</v>
      </c>
      <c r="D1264" s="392">
        <v>45</v>
      </c>
      <c r="E1264" s="392">
        <v>48</v>
      </c>
      <c r="F1264" s="392">
        <v>44</v>
      </c>
      <c r="G1264" s="392">
        <v>43</v>
      </c>
      <c r="H1264" s="392">
        <v>44</v>
      </c>
      <c r="I1264" s="392">
        <v>40</v>
      </c>
      <c r="J1264" s="392">
        <v>44</v>
      </c>
      <c r="K1264" s="392">
        <v>35</v>
      </c>
      <c r="L1264" s="392">
        <v>43</v>
      </c>
      <c r="M1264" s="392">
        <v>42</v>
      </c>
      <c r="N1264" s="392">
        <v>38</v>
      </c>
      <c r="O1264" s="392">
        <v>45</v>
      </c>
      <c r="P1264" s="392">
        <v>44</v>
      </c>
      <c r="Q1264" s="392">
        <v>41</v>
      </c>
      <c r="R1264" s="392">
        <v>50</v>
      </c>
      <c r="S1264" s="392">
        <v>45</v>
      </c>
      <c r="T1264" s="392">
        <v>45</v>
      </c>
      <c r="U1264" s="392">
        <v>45</v>
      </c>
      <c r="V1264" s="392">
        <v>47</v>
      </c>
      <c r="W1264" s="392">
        <v>42</v>
      </c>
      <c r="X1264" s="392">
        <v>45</v>
      </c>
      <c r="Y1264" s="392">
        <v>44</v>
      </c>
    </row>
    <row r="1265" spans="1:25" ht="12.75" customHeight="1" x14ac:dyDescent="0.2">
      <c r="A1265" s="386">
        <v>2018</v>
      </c>
      <c r="B1265" s="391">
        <v>43264</v>
      </c>
      <c r="C1265" s="392">
        <v>41</v>
      </c>
      <c r="D1265" s="392">
        <v>38</v>
      </c>
      <c r="E1265" s="392" t="s">
        <v>78</v>
      </c>
      <c r="F1265" s="392">
        <v>44</v>
      </c>
      <c r="G1265" s="392">
        <v>41</v>
      </c>
      <c r="H1265" s="392">
        <v>44</v>
      </c>
      <c r="I1265" s="392">
        <v>42</v>
      </c>
      <c r="J1265" s="392">
        <v>41</v>
      </c>
      <c r="K1265" s="392">
        <v>32</v>
      </c>
      <c r="L1265" s="392">
        <v>39</v>
      </c>
      <c r="M1265" s="392">
        <v>36</v>
      </c>
      <c r="N1265" s="392">
        <v>34</v>
      </c>
      <c r="O1265" s="392">
        <v>41</v>
      </c>
      <c r="P1265" s="392">
        <v>44</v>
      </c>
      <c r="Q1265" s="392">
        <v>38</v>
      </c>
      <c r="R1265" s="392">
        <v>49</v>
      </c>
      <c r="S1265" s="392">
        <v>45</v>
      </c>
      <c r="T1265" s="392">
        <v>40</v>
      </c>
      <c r="U1265" s="392">
        <v>38</v>
      </c>
      <c r="V1265" s="392">
        <v>46</v>
      </c>
      <c r="W1265" s="392">
        <v>35</v>
      </c>
      <c r="X1265" s="392">
        <v>43</v>
      </c>
      <c r="Y1265" s="392">
        <v>40</v>
      </c>
    </row>
    <row r="1266" spans="1:25" ht="12.75" customHeight="1" x14ac:dyDescent="0.2">
      <c r="A1266" s="386">
        <v>2018</v>
      </c>
      <c r="B1266" s="391">
        <v>43265</v>
      </c>
      <c r="C1266" s="392">
        <v>54</v>
      </c>
      <c r="D1266" s="392">
        <v>48</v>
      </c>
      <c r="E1266" s="392">
        <v>48</v>
      </c>
      <c r="F1266" s="392">
        <v>53</v>
      </c>
      <c r="G1266" s="392">
        <v>47</v>
      </c>
      <c r="H1266" s="392">
        <v>58</v>
      </c>
      <c r="I1266" s="392">
        <v>54</v>
      </c>
      <c r="J1266" s="392">
        <v>46</v>
      </c>
      <c r="K1266" s="392">
        <v>47</v>
      </c>
      <c r="L1266" s="392">
        <v>44</v>
      </c>
      <c r="M1266" s="392">
        <v>47</v>
      </c>
      <c r="N1266" s="392">
        <v>47</v>
      </c>
      <c r="O1266" s="392">
        <v>48</v>
      </c>
      <c r="P1266" s="392">
        <v>46</v>
      </c>
      <c r="Q1266" s="392">
        <v>49</v>
      </c>
      <c r="R1266" s="392">
        <v>50</v>
      </c>
      <c r="S1266" s="392">
        <v>47</v>
      </c>
      <c r="T1266" s="392">
        <v>47</v>
      </c>
      <c r="U1266" s="392">
        <v>46</v>
      </c>
      <c r="V1266" s="392">
        <v>42</v>
      </c>
      <c r="W1266" s="392">
        <v>39</v>
      </c>
      <c r="X1266" s="392">
        <v>45</v>
      </c>
      <c r="Y1266" s="392">
        <v>43</v>
      </c>
    </row>
    <row r="1267" spans="1:25" ht="12.75" customHeight="1" x14ac:dyDescent="0.2">
      <c r="A1267" s="386">
        <v>2018</v>
      </c>
      <c r="B1267" s="391">
        <v>43266</v>
      </c>
      <c r="C1267" s="392">
        <v>47</v>
      </c>
      <c r="D1267" s="392">
        <v>44</v>
      </c>
      <c r="E1267" s="392">
        <v>40</v>
      </c>
      <c r="F1267" s="392">
        <v>44</v>
      </c>
      <c r="G1267" s="392">
        <v>39</v>
      </c>
      <c r="H1267" s="392">
        <v>49</v>
      </c>
      <c r="I1267" s="392">
        <v>49</v>
      </c>
      <c r="J1267" s="392">
        <v>39</v>
      </c>
      <c r="K1267" s="392">
        <v>43</v>
      </c>
      <c r="L1267" s="392">
        <v>43</v>
      </c>
      <c r="M1267" s="392">
        <v>44</v>
      </c>
      <c r="N1267" s="392">
        <v>44</v>
      </c>
      <c r="O1267" s="392">
        <v>45</v>
      </c>
      <c r="P1267" s="392">
        <v>38</v>
      </c>
      <c r="Q1267" s="392">
        <v>43</v>
      </c>
      <c r="R1267" s="392">
        <v>40</v>
      </c>
      <c r="S1267" s="392">
        <v>40</v>
      </c>
      <c r="T1267" s="392">
        <v>39</v>
      </c>
      <c r="U1267" s="392">
        <v>41</v>
      </c>
      <c r="V1267" s="392">
        <v>34</v>
      </c>
      <c r="W1267" s="392">
        <v>39</v>
      </c>
      <c r="X1267" s="392">
        <v>41</v>
      </c>
      <c r="Y1267" s="392">
        <v>39</v>
      </c>
    </row>
    <row r="1268" spans="1:25" ht="12.75" customHeight="1" x14ac:dyDescent="0.2">
      <c r="A1268" s="386">
        <v>2018</v>
      </c>
      <c r="B1268" s="391">
        <v>43267</v>
      </c>
      <c r="C1268" s="392">
        <v>57</v>
      </c>
      <c r="D1268" s="392">
        <v>61</v>
      </c>
      <c r="E1268" s="392">
        <v>61</v>
      </c>
      <c r="F1268" s="392">
        <v>62</v>
      </c>
      <c r="G1268" s="392">
        <v>61</v>
      </c>
      <c r="H1268" s="392">
        <v>55</v>
      </c>
      <c r="I1268" s="392">
        <v>48</v>
      </c>
      <c r="J1268" s="392">
        <v>69</v>
      </c>
      <c r="K1268" s="392">
        <v>46</v>
      </c>
      <c r="L1268" s="392">
        <v>42</v>
      </c>
      <c r="M1268" s="392">
        <v>54</v>
      </c>
      <c r="N1268" s="392">
        <v>48</v>
      </c>
      <c r="O1268" s="392">
        <v>59</v>
      </c>
      <c r="P1268" s="392">
        <v>48</v>
      </c>
      <c r="Q1268" s="392">
        <v>51</v>
      </c>
      <c r="R1268" s="392">
        <v>51</v>
      </c>
      <c r="S1268" s="392">
        <v>50</v>
      </c>
      <c r="T1268" s="392">
        <v>65</v>
      </c>
      <c r="U1268" s="392">
        <v>55</v>
      </c>
      <c r="V1268" s="392">
        <v>50</v>
      </c>
      <c r="W1268" s="392">
        <v>48</v>
      </c>
      <c r="X1268" s="392">
        <v>50</v>
      </c>
      <c r="Y1268" s="392">
        <v>51</v>
      </c>
    </row>
    <row r="1269" spans="1:25" ht="12.75" customHeight="1" x14ac:dyDescent="0.2">
      <c r="A1269" s="386">
        <v>2018</v>
      </c>
      <c r="B1269" s="391">
        <v>43268</v>
      </c>
      <c r="C1269" s="392">
        <v>65</v>
      </c>
      <c r="D1269" s="392">
        <v>62</v>
      </c>
      <c r="E1269" s="392">
        <v>67</v>
      </c>
      <c r="F1269" s="392">
        <v>64</v>
      </c>
      <c r="G1269" s="392">
        <v>66</v>
      </c>
      <c r="H1269" s="392">
        <v>62</v>
      </c>
      <c r="I1269" s="392">
        <v>59</v>
      </c>
      <c r="J1269" s="392">
        <v>61</v>
      </c>
      <c r="K1269" s="392">
        <v>49</v>
      </c>
      <c r="L1269" s="392" t="s">
        <v>78</v>
      </c>
      <c r="M1269" s="392">
        <v>57</v>
      </c>
      <c r="N1269" s="392">
        <v>59</v>
      </c>
      <c r="O1269" s="392">
        <v>64</v>
      </c>
      <c r="P1269" s="392">
        <v>63</v>
      </c>
      <c r="Q1269" s="392">
        <v>61</v>
      </c>
      <c r="R1269" s="392">
        <v>65</v>
      </c>
      <c r="S1269" s="392">
        <v>78</v>
      </c>
      <c r="T1269" s="392">
        <v>59</v>
      </c>
      <c r="U1269" s="392">
        <v>61</v>
      </c>
      <c r="V1269" s="392">
        <v>63</v>
      </c>
      <c r="W1269" s="392">
        <v>71</v>
      </c>
      <c r="X1269" s="392">
        <v>81</v>
      </c>
      <c r="Y1269" s="392">
        <v>74</v>
      </c>
    </row>
    <row r="1270" spans="1:25" ht="12.75" customHeight="1" x14ac:dyDescent="0.2">
      <c r="A1270" s="386">
        <v>2018</v>
      </c>
      <c r="B1270" s="391">
        <v>43269</v>
      </c>
      <c r="C1270" s="392">
        <v>63</v>
      </c>
      <c r="D1270" s="392">
        <v>71</v>
      </c>
      <c r="E1270" s="392">
        <v>76</v>
      </c>
      <c r="F1270" s="392">
        <v>72</v>
      </c>
      <c r="G1270" s="392">
        <v>68</v>
      </c>
      <c r="H1270" s="392">
        <v>57</v>
      </c>
      <c r="I1270" s="392">
        <v>55</v>
      </c>
      <c r="J1270" s="392">
        <v>79</v>
      </c>
      <c r="K1270" s="392">
        <v>40</v>
      </c>
      <c r="L1270" s="392">
        <v>73</v>
      </c>
      <c r="M1270" s="392">
        <v>61</v>
      </c>
      <c r="N1270" s="392">
        <v>57</v>
      </c>
      <c r="O1270" s="392">
        <v>66</v>
      </c>
      <c r="P1270" s="392">
        <v>76</v>
      </c>
      <c r="Q1270" s="392">
        <v>68</v>
      </c>
      <c r="R1270" s="392" t="s">
        <v>78</v>
      </c>
      <c r="S1270" s="392">
        <v>81</v>
      </c>
      <c r="T1270" s="392">
        <v>70</v>
      </c>
      <c r="U1270" s="392">
        <v>61</v>
      </c>
      <c r="V1270" s="392">
        <v>74</v>
      </c>
      <c r="W1270" s="392">
        <v>65</v>
      </c>
      <c r="X1270" s="392">
        <v>79</v>
      </c>
      <c r="Y1270" s="392">
        <v>73</v>
      </c>
    </row>
    <row r="1271" spans="1:25" ht="12.75" customHeight="1" x14ac:dyDescent="0.2">
      <c r="A1271" s="386">
        <v>2018</v>
      </c>
      <c r="B1271" s="391">
        <v>43270</v>
      </c>
      <c r="C1271" s="392">
        <v>45</v>
      </c>
      <c r="D1271" s="392">
        <v>44</v>
      </c>
      <c r="E1271" s="392">
        <v>44</v>
      </c>
      <c r="F1271" s="392">
        <v>47</v>
      </c>
      <c r="G1271" s="392">
        <v>42</v>
      </c>
      <c r="H1271" s="392">
        <v>51</v>
      </c>
      <c r="I1271" s="392">
        <v>53</v>
      </c>
      <c r="J1271" s="392">
        <v>43</v>
      </c>
      <c r="K1271" s="392">
        <v>41</v>
      </c>
      <c r="L1271" s="392">
        <v>46</v>
      </c>
      <c r="M1271" s="392">
        <v>45</v>
      </c>
      <c r="N1271" s="392">
        <v>48</v>
      </c>
      <c r="O1271" s="392">
        <v>48</v>
      </c>
      <c r="P1271" s="392">
        <v>37</v>
      </c>
      <c r="Q1271" s="392">
        <v>45</v>
      </c>
      <c r="R1271" s="392" t="s">
        <v>78</v>
      </c>
      <c r="S1271" s="392">
        <v>0</v>
      </c>
      <c r="T1271" s="392">
        <v>40</v>
      </c>
      <c r="U1271" s="392">
        <v>45</v>
      </c>
      <c r="V1271" s="392">
        <v>45</v>
      </c>
      <c r="W1271" s="392">
        <v>40</v>
      </c>
      <c r="X1271" s="392">
        <v>44</v>
      </c>
      <c r="Y1271" s="392">
        <v>42</v>
      </c>
    </row>
    <row r="1272" spans="1:25" ht="12.75" customHeight="1" x14ac:dyDescent="0.2">
      <c r="A1272" s="386">
        <v>2018</v>
      </c>
      <c r="B1272" s="391">
        <v>43271</v>
      </c>
      <c r="C1272" s="392">
        <v>50</v>
      </c>
      <c r="D1272" s="392">
        <v>56</v>
      </c>
      <c r="E1272" s="392">
        <v>59</v>
      </c>
      <c r="F1272" s="392">
        <v>53</v>
      </c>
      <c r="G1272" s="392">
        <v>54</v>
      </c>
      <c r="H1272" s="392">
        <v>51</v>
      </c>
      <c r="I1272" s="392">
        <v>46</v>
      </c>
      <c r="J1272" s="392">
        <v>58</v>
      </c>
      <c r="K1272" s="392">
        <v>37</v>
      </c>
      <c r="L1272" s="392">
        <v>56</v>
      </c>
      <c r="M1272" s="392">
        <v>45</v>
      </c>
      <c r="N1272" s="392">
        <v>44</v>
      </c>
      <c r="O1272" s="392">
        <v>53</v>
      </c>
      <c r="P1272" s="392">
        <v>61</v>
      </c>
      <c r="Q1272" s="392">
        <v>45</v>
      </c>
      <c r="R1272" s="392" t="s">
        <v>78</v>
      </c>
      <c r="S1272" s="392" t="s">
        <v>78</v>
      </c>
      <c r="T1272" s="392">
        <v>52</v>
      </c>
      <c r="U1272" s="392">
        <v>54</v>
      </c>
      <c r="V1272" s="392">
        <v>56</v>
      </c>
      <c r="W1272" s="392">
        <v>58</v>
      </c>
      <c r="X1272" s="392">
        <v>65</v>
      </c>
      <c r="Y1272" s="392">
        <v>62</v>
      </c>
    </row>
    <row r="1273" spans="1:25" ht="12.75" customHeight="1" x14ac:dyDescent="0.2">
      <c r="A1273" s="386">
        <v>2018</v>
      </c>
      <c r="B1273" s="391">
        <v>43272</v>
      </c>
      <c r="C1273" s="392">
        <v>58</v>
      </c>
      <c r="D1273" s="392">
        <v>58</v>
      </c>
      <c r="E1273" s="392">
        <v>53</v>
      </c>
      <c r="F1273" s="392">
        <v>54</v>
      </c>
      <c r="G1273" s="392">
        <v>57</v>
      </c>
      <c r="H1273" s="392">
        <v>57</v>
      </c>
      <c r="I1273" s="392">
        <v>52</v>
      </c>
      <c r="J1273" s="392">
        <v>50</v>
      </c>
      <c r="K1273" s="392">
        <v>52</v>
      </c>
      <c r="L1273" s="392">
        <v>55</v>
      </c>
      <c r="M1273" s="392">
        <v>56</v>
      </c>
      <c r="N1273" s="392">
        <v>46</v>
      </c>
      <c r="O1273" s="392">
        <v>61</v>
      </c>
      <c r="P1273" s="392">
        <v>52</v>
      </c>
      <c r="Q1273" s="392">
        <v>71</v>
      </c>
      <c r="R1273" s="392" t="s">
        <v>78</v>
      </c>
      <c r="S1273" s="392" t="s">
        <v>78</v>
      </c>
      <c r="T1273" s="392">
        <v>53</v>
      </c>
      <c r="U1273" s="392">
        <v>57</v>
      </c>
      <c r="V1273" s="392">
        <v>48</v>
      </c>
      <c r="W1273" s="392">
        <v>48</v>
      </c>
      <c r="X1273" s="392">
        <v>52</v>
      </c>
      <c r="Y1273" s="392">
        <v>50</v>
      </c>
    </row>
    <row r="1274" spans="1:25" ht="12.75" customHeight="1" x14ac:dyDescent="0.2">
      <c r="A1274" s="386">
        <v>2018</v>
      </c>
      <c r="B1274" s="391">
        <v>43273</v>
      </c>
      <c r="C1274" s="392">
        <v>39</v>
      </c>
      <c r="D1274" s="392">
        <v>40</v>
      </c>
      <c r="E1274" s="392">
        <v>33</v>
      </c>
      <c r="F1274" s="392">
        <v>32</v>
      </c>
      <c r="G1274" s="392">
        <v>36</v>
      </c>
      <c r="H1274" s="392">
        <v>38</v>
      </c>
      <c r="I1274" s="392">
        <v>39</v>
      </c>
      <c r="J1274" s="392">
        <v>36</v>
      </c>
      <c r="K1274" s="392">
        <v>39</v>
      </c>
      <c r="L1274" s="392">
        <v>37</v>
      </c>
      <c r="M1274" s="392">
        <v>37</v>
      </c>
      <c r="N1274" s="392">
        <v>35</v>
      </c>
      <c r="O1274" s="392">
        <v>36</v>
      </c>
      <c r="P1274" s="392">
        <v>39</v>
      </c>
      <c r="Q1274" s="392">
        <v>42</v>
      </c>
      <c r="R1274" s="392" t="s">
        <v>78</v>
      </c>
      <c r="S1274" s="392" t="s">
        <v>78</v>
      </c>
      <c r="T1274" s="392">
        <v>35</v>
      </c>
      <c r="U1274" s="392">
        <v>37</v>
      </c>
      <c r="V1274" s="392">
        <v>37</v>
      </c>
      <c r="W1274" s="392">
        <v>34</v>
      </c>
      <c r="X1274" s="392">
        <v>39</v>
      </c>
      <c r="Y1274" s="392">
        <v>34</v>
      </c>
    </row>
    <row r="1275" spans="1:25" ht="12.75" customHeight="1" x14ac:dyDescent="0.2">
      <c r="A1275" s="386">
        <v>2018</v>
      </c>
      <c r="B1275" s="391">
        <v>43274</v>
      </c>
      <c r="C1275" s="392">
        <v>36</v>
      </c>
      <c r="D1275" s="392">
        <v>28</v>
      </c>
      <c r="E1275" s="392">
        <v>22</v>
      </c>
      <c r="F1275" s="392">
        <v>20</v>
      </c>
      <c r="G1275" s="392">
        <v>23</v>
      </c>
      <c r="H1275" s="392">
        <v>40</v>
      </c>
      <c r="I1275" s="392">
        <v>36</v>
      </c>
      <c r="J1275" s="392">
        <v>27</v>
      </c>
      <c r="K1275" s="392">
        <v>30</v>
      </c>
      <c r="L1275" s="392">
        <v>28</v>
      </c>
      <c r="M1275" s="392">
        <v>30</v>
      </c>
      <c r="N1275" s="392">
        <v>28</v>
      </c>
      <c r="O1275" s="392">
        <v>28</v>
      </c>
      <c r="P1275" s="392">
        <v>30</v>
      </c>
      <c r="Q1275" s="392">
        <v>30</v>
      </c>
      <c r="R1275" s="392" t="s">
        <v>78</v>
      </c>
      <c r="S1275" s="392" t="s">
        <v>78</v>
      </c>
      <c r="T1275" s="392">
        <v>23</v>
      </c>
      <c r="U1275" s="392">
        <v>22</v>
      </c>
      <c r="V1275" s="392">
        <v>21</v>
      </c>
      <c r="W1275" s="392">
        <v>21</v>
      </c>
      <c r="X1275" s="392">
        <v>25</v>
      </c>
      <c r="Y1275" s="392">
        <v>20</v>
      </c>
    </row>
    <row r="1276" spans="1:25" ht="12.75" customHeight="1" x14ac:dyDescent="0.2">
      <c r="A1276" s="386">
        <v>2018</v>
      </c>
      <c r="B1276" s="391">
        <v>43275</v>
      </c>
      <c r="C1276" s="392">
        <v>48</v>
      </c>
      <c r="D1276" s="392">
        <v>50</v>
      </c>
      <c r="E1276" s="392">
        <v>45</v>
      </c>
      <c r="F1276" s="392">
        <v>48</v>
      </c>
      <c r="G1276" s="392">
        <v>48</v>
      </c>
      <c r="H1276" s="392">
        <v>45</v>
      </c>
      <c r="I1276" s="392">
        <v>44</v>
      </c>
      <c r="J1276" s="392">
        <v>44</v>
      </c>
      <c r="K1276" s="392">
        <v>37</v>
      </c>
      <c r="L1276" s="392">
        <v>47</v>
      </c>
      <c r="M1276" s="392">
        <v>48</v>
      </c>
      <c r="N1276" s="392">
        <v>44</v>
      </c>
      <c r="O1276" s="392">
        <v>50</v>
      </c>
      <c r="P1276" s="392">
        <v>46</v>
      </c>
      <c r="Q1276" s="392">
        <v>50</v>
      </c>
      <c r="R1276" s="392">
        <v>25</v>
      </c>
      <c r="S1276" s="392" t="s">
        <v>78</v>
      </c>
      <c r="T1276" s="392">
        <v>42</v>
      </c>
      <c r="U1276" s="392">
        <v>42</v>
      </c>
      <c r="V1276" s="392">
        <v>48</v>
      </c>
      <c r="W1276" s="392">
        <v>41</v>
      </c>
      <c r="X1276" s="392">
        <v>46</v>
      </c>
      <c r="Y1276" s="392">
        <v>45</v>
      </c>
    </row>
    <row r="1277" spans="1:25" ht="12.75" customHeight="1" x14ac:dyDescent="0.2">
      <c r="A1277" s="386">
        <v>2018</v>
      </c>
      <c r="B1277" s="391">
        <v>43276</v>
      </c>
      <c r="C1277" s="392">
        <v>40</v>
      </c>
      <c r="D1277" s="392">
        <v>43</v>
      </c>
      <c r="E1277" s="392">
        <v>40</v>
      </c>
      <c r="F1277" s="392">
        <v>41</v>
      </c>
      <c r="G1277" s="392">
        <v>38</v>
      </c>
      <c r="H1277" s="392">
        <v>42</v>
      </c>
      <c r="I1277" s="392">
        <v>47</v>
      </c>
      <c r="J1277" s="392">
        <v>38</v>
      </c>
      <c r="K1277" s="392">
        <v>40</v>
      </c>
      <c r="L1277" s="392">
        <v>41</v>
      </c>
      <c r="M1277" s="392">
        <v>42</v>
      </c>
      <c r="N1277" s="392">
        <v>42</v>
      </c>
      <c r="O1277" s="392">
        <v>41</v>
      </c>
      <c r="P1277" s="392">
        <v>36</v>
      </c>
      <c r="Q1277" s="392">
        <v>37</v>
      </c>
      <c r="R1277" s="392">
        <v>40</v>
      </c>
      <c r="S1277" s="392">
        <v>41</v>
      </c>
      <c r="T1277" s="392">
        <v>39</v>
      </c>
      <c r="U1277" s="392">
        <v>39</v>
      </c>
      <c r="V1277" s="392">
        <v>39</v>
      </c>
      <c r="W1277" s="392">
        <v>38</v>
      </c>
      <c r="X1277" s="392">
        <v>43</v>
      </c>
      <c r="Y1277" s="392">
        <v>38</v>
      </c>
    </row>
    <row r="1278" spans="1:25" ht="12.75" customHeight="1" x14ac:dyDescent="0.2">
      <c r="A1278" s="386">
        <v>2018</v>
      </c>
      <c r="B1278" s="391">
        <v>43277</v>
      </c>
      <c r="C1278" s="392">
        <v>47</v>
      </c>
      <c r="D1278" s="392">
        <v>48</v>
      </c>
      <c r="E1278" s="392">
        <v>43</v>
      </c>
      <c r="F1278" s="392">
        <v>43</v>
      </c>
      <c r="G1278" s="392">
        <v>45</v>
      </c>
      <c r="H1278" s="392">
        <v>45</v>
      </c>
      <c r="I1278" s="392">
        <v>43</v>
      </c>
      <c r="J1278" s="392">
        <v>47</v>
      </c>
      <c r="K1278" s="392">
        <v>33</v>
      </c>
      <c r="L1278" s="392">
        <v>46</v>
      </c>
      <c r="M1278" s="392">
        <v>43</v>
      </c>
      <c r="N1278" s="392">
        <v>39</v>
      </c>
      <c r="O1278" s="392">
        <v>47</v>
      </c>
      <c r="P1278" s="392">
        <v>42</v>
      </c>
      <c r="Q1278" s="392">
        <v>39</v>
      </c>
      <c r="R1278" s="392">
        <v>50</v>
      </c>
      <c r="S1278" s="392">
        <v>49</v>
      </c>
      <c r="T1278" s="392">
        <v>48</v>
      </c>
      <c r="U1278" s="392">
        <v>46</v>
      </c>
      <c r="V1278" s="392">
        <v>50</v>
      </c>
      <c r="W1278" s="392">
        <v>45</v>
      </c>
      <c r="X1278" s="392">
        <v>49</v>
      </c>
      <c r="Y1278" s="392">
        <v>48</v>
      </c>
    </row>
    <row r="1279" spans="1:25" ht="12.75" customHeight="1" x14ac:dyDescent="0.2">
      <c r="A1279" s="386">
        <v>2018</v>
      </c>
      <c r="B1279" s="391">
        <v>43278</v>
      </c>
      <c r="C1279" s="392">
        <v>39</v>
      </c>
      <c r="D1279" s="392">
        <v>38</v>
      </c>
      <c r="E1279" s="392">
        <v>32</v>
      </c>
      <c r="F1279" s="392">
        <v>34</v>
      </c>
      <c r="G1279" s="392">
        <v>37</v>
      </c>
      <c r="H1279" s="392">
        <v>39</v>
      </c>
      <c r="I1279" s="392">
        <v>41</v>
      </c>
      <c r="J1279" s="392">
        <v>28</v>
      </c>
      <c r="K1279" s="392">
        <v>37</v>
      </c>
      <c r="L1279" s="392">
        <v>32</v>
      </c>
      <c r="M1279" s="392">
        <v>38</v>
      </c>
      <c r="N1279" s="392">
        <v>34</v>
      </c>
      <c r="O1279" s="392">
        <v>38</v>
      </c>
      <c r="P1279" s="392">
        <v>35</v>
      </c>
      <c r="Q1279" s="392">
        <v>35</v>
      </c>
      <c r="R1279" s="392" t="s">
        <v>78</v>
      </c>
      <c r="S1279" s="392">
        <v>38</v>
      </c>
      <c r="T1279" s="392">
        <v>32</v>
      </c>
      <c r="U1279" s="392" t="s">
        <v>78</v>
      </c>
      <c r="V1279" s="392">
        <v>34</v>
      </c>
      <c r="W1279" s="392">
        <v>30</v>
      </c>
      <c r="X1279" s="392">
        <v>36</v>
      </c>
      <c r="Y1279" s="392">
        <v>36</v>
      </c>
    </row>
    <row r="1280" spans="1:25" ht="12.75" customHeight="1" x14ac:dyDescent="0.2">
      <c r="A1280" s="386">
        <v>2018</v>
      </c>
      <c r="B1280" s="391">
        <v>43279</v>
      </c>
      <c r="C1280" s="392">
        <v>60</v>
      </c>
      <c r="D1280" s="392">
        <v>54</v>
      </c>
      <c r="E1280" s="392">
        <v>51</v>
      </c>
      <c r="F1280" s="392">
        <v>54</v>
      </c>
      <c r="G1280" s="392">
        <v>51</v>
      </c>
      <c r="H1280" s="392">
        <v>59</v>
      </c>
      <c r="I1280" s="392">
        <v>56</v>
      </c>
      <c r="J1280" s="392">
        <v>50</v>
      </c>
      <c r="K1280" s="392">
        <v>40</v>
      </c>
      <c r="L1280" s="392">
        <v>48</v>
      </c>
      <c r="M1280" s="392">
        <v>51</v>
      </c>
      <c r="N1280" s="392">
        <v>50</v>
      </c>
      <c r="O1280" s="392">
        <v>54</v>
      </c>
      <c r="P1280" s="392">
        <v>55</v>
      </c>
      <c r="Q1280" s="392">
        <v>57</v>
      </c>
      <c r="R1280" s="392" t="s">
        <v>78</v>
      </c>
      <c r="S1280" s="392">
        <v>57</v>
      </c>
      <c r="T1280" s="392">
        <v>47</v>
      </c>
      <c r="U1280" s="392">
        <v>47</v>
      </c>
      <c r="V1280" s="392">
        <v>52</v>
      </c>
      <c r="W1280" s="392">
        <v>47</v>
      </c>
      <c r="X1280" s="392">
        <v>53</v>
      </c>
      <c r="Y1280" s="392">
        <v>50</v>
      </c>
    </row>
    <row r="1281" spans="1:25" ht="12.75" customHeight="1" x14ac:dyDescent="0.2">
      <c r="A1281" s="386">
        <v>2018</v>
      </c>
      <c r="B1281" s="391">
        <v>43280</v>
      </c>
      <c r="C1281" s="392">
        <v>62</v>
      </c>
      <c r="D1281" s="392">
        <v>66</v>
      </c>
      <c r="E1281" s="392">
        <v>58</v>
      </c>
      <c r="F1281" s="392">
        <v>61</v>
      </c>
      <c r="G1281" s="392">
        <v>60</v>
      </c>
      <c r="H1281" s="392">
        <v>61</v>
      </c>
      <c r="I1281" s="392">
        <v>63</v>
      </c>
      <c r="J1281" s="392">
        <v>62</v>
      </c>
      <c r="K1281" s="392">
        <v>58</v>
      </c>
      <c r="L1281" s="392">
        <v>63</v>
      </c>
      <c r="M1281" s="392">
        <v>68</v>
      </c>
      <c r="N1281" s="392">
        <v>62</v>
      </c>
      <c r="O1281" s="392">
        <v>63</v>
      </c>
      <c r="P1281" s="392">
        <v>59</v>
      </c>
      <c r="Q1281" s="392">
        <v>64</v>
      </c>
      <c r="R1281" s="392" t="s">
        <v>78</v>
      </c>
      <c r="S1281" s="392">
        <v>62</v>
      </c>
      <c r="T1281" s="392">
        <v>57</v>
      </c>
      <c r="U1281" s="392">
        <v>60</v>
      </c>
      <c r="V1281" s="392">
        <v>58</v>
      </c>
      <c r="W1281" s="392">
        <v>56</v>
      </c>
      <c r="X1281" s="392">
        <v>60</v>
      </c>
      <c r="Y1281" s="392">
        <v>58</v>
      </c>
    </row>
    <row r="1282" spans="1:25" ht="12.75" customHeight="1" x14ac:dyDescent="0.2">
      <c r="A1282" s="386">
        <v>2018</v>
      </c>
      <c r="B1282" s="391">
        <v>43281</v>
      </c>
      <c r="C1282" s="392">
        <v>65</v>
      </c>
      <c r="D1282" s="392">
        <v>66</v>
      </c>
      <c r="E1282" s="392">
        <v>65</v>
      </c>
      <c r="F1282" s="392">
        <v>64</v>
      </c>
      <c r="G1282" s="392">
        <v>70</v>
      </c>
      <c r="H1282" s="392">
        <v>67</v>
      </c>
      <c r="I1282" s="392">
        <v>71</v>
      </c>
      <c r="J1282" s="392">
        <v>71</v>
      </c>
      <c r="K1282" s="392">
        <v>63</v>
      </c>
      <c r="L1282" s="392">
        <v>75</v>
      </c>
      <c r="M1282" s="392">
        <v>68</v>
      </c>
      <c r="N1282" s="392">
        <v>63</v>
      </c>
      <c r="O1282" s="392">
        <v>79</v>
      </c>
      <c r="P1282" s="392">
        <v>63</v>
      </c>
      <c r="Q1282" s="392">
        <v>78</v>
      </c>
      <c r="R1282" s="392" t="s">
        <v>78</v>
      </c>
      <c r="S1282" s="392">
        <v>56</v>
      </c>
      <c r="T1282" s="392">
        <v>62</v>
      </c>
      <c r="U1282" s="392">
        <v>73</v>
      </c>
      <c r="V1282" s="392">
        <v>62</v>
      </c>
      <c r="W1282" s="392">
        <v>65</v>
      </c>
      <c r="X1282" s="392">
        <v>69</v>
      </c>
      <c r="Y1282" s="392">
        <v>71</v>
      </c>
    </row>
    <row r="1283" spans="1:25" ht="12.75" customHeight="1" x14ac:dyDescent="0.2">
      <c r="A1283" s="386">
        <v>2018</v>
      </c>
      <c r="B1283" s="391">
        <v>43282</v>
      </c>
      <c r="C1283" s="392">
        <v>67</v>
      </c>
      <c r="D1283" s="392">
        <v>65</v>
      </c>
      <c r="E1283" s="392">
        <v>60</v>
      </c>
      <c r="F1283" s="392">
        <v>64</v>
      </c>
      <c r="G1283" s="392">
        <v>68</v>
      </c>
      <c r="H1283" s="392">
        <v>65</v>
      </c>
      <c r="I1283" s="392">
        <v>66</v>
      </c>
      <c r="J1283" s="392">
        <v>63</v>
      </c>
      <c r="K1283" s="392">
        <v>58</v>
      </c>
      <c r="L1283" s="392">
        <v>75</v>
      </c>
      <c r="M1283" s="392">
        <v>66</v>
      </c>
      <c r="N1283" s="392">
        <v>62</v>
      </c>
      <c r="O1283" s="392">
        <v>71</v>
      </c>
      <c r="P1283" s="392">
        <v>65</v>
      </c>
      <c r="Q1283" s="392">
        <v>70</v>
      </c>
      <c r="R1283" s="392">
        <v>23</v>
      </c>
      <c r="S1283" s="392">
        <v>78</v>
      </c>
      <c r="T1283" s="392">
        <v>60</v>
      </c>
      <c r="U1283" s="392">
        <v>66</v>
      </c>
      <c r="V1283" s="392">
        <v>71</v>
      </c>
      <c r="W1283" s="392">
        <v>71</v>
      </c>
      <c r="X1283" s="392">
        <v>76</v>
      </c>
      <c r="Y1283" s="392">
        <v>75</v>
      </c>
    </row>
    <row r="1284" spans="1:25" ht="12.75" customHeight="1" x14ac:dyDescent="0.2">
      <c r="A1284" s="386">
        <v>2018</v>
      </c>
      <c r="B1284" s="391">
        <v>43283</v>
      </c>
      <c r="C1284" s="392">
        <v>56</v>
      </c>
      <c r="D1284" s="392">
        <v>59</v>
      </c>
      <c r="E1284" s="392">
        <v>65</v>
      </c>
      <c r="F1284" s="392">
        <v>60</v>
      </c>
      <c r="G1284" s="392">
        <v>65</v>
      </c>
      <c r="H1284" s="392">
        <v>52</v>
      </c>
      <c r="I1284" s="392">
        <v>50</v>
      </c>
      <c r="J1284" s="392">
        <v>53</v>
      </c>
      <c r="K1284" s="392">
        <v>44</v>
      </c>
      <c r="L1284" s="392">
        <v>68</v>
      </c>
      <c r="M1284" s="392">
        <v>56</v>
      </c>
      <c r="N1284" s="392">
        <v>44</v>
      </c>
      <c r="O1284" s="392">
        <v>55</v>
      </c>
      <c r="P1284" s="392">
        <v>91</v>
      </c>
      <c r="Q1284" s="392">
        <v>60</v>
      </c>
      <c r="R1284" s="392">
        <v>100</v>
      </c>
      <c r="S1284" s="392">
        <v>91</v>
      </c>
      <c r="T1284" s="392">
        <v>50</v>
      </c>
      <c r="U1284" s="392">
        <v>65</v>
      </c>
      <c r="V1284" s="392">
        <v>73</v>
      </c>
      <c r="W1284" s="392">
        <v>68</v>
      </c>
      <c r="X1284" s="392">
        <v>88</v>
      </c>
      <c r="Y1284" s="392">
        <v>79</v>
      </c>
    </row>
    <row r="1285" spans="1:25" ht="12.75" customHeight="1" x14ac:dyDescent="0.2">
      <c r="A1285" s="386">
        <v>2018</v>
      </c>
      <c r="B1285" s="391">
        <v>43284</v>
      </c>
      <c r="C1285" s="392">
        <v>59</v>
      </c>
      <c r="D1285" s="392">
        <v>63</v>
      </c>
      <c r="E1285" s="392">
        <v>69</v>
      </c>
      <c r="F1285" s="392">
        <v>65</v>
      </c>
      <c r="G1285" s="392">
        <v>59</v>
      </c>
      <c r="H1285" s="392">
        <v>55</v>
      </c>
      <c r="I1285" s="392">
        <v>47</v>
      </c>
      <c r="J1285" s="392">
        <v>69</v>
      </c>
      <c r="K1285" s="392">
        <v>38</v>
      </c>
      <c r="L1285" s="392">
        <v>67</v>
      </c>
      <c r="M1285" s="392">
        <v>52</v>
      </c>
      <c r="N1285" s="392">
        <v>40</v>
      </c>
      <c r="O1285" s="392">
        <v>61</v>
      </c>
      <c r="P1285" s="392">
        <v>70</v>
      </c>
      <c r="Q1285" s="392">
        <v>51</v>
      </c>
      <c r="R1285" s="392">
        <v>81</v>
      </c>
      <c r="S1285" s="392">
        <v>67</v>
      </c>
      <c r="T1285" s="392">
        <v>67</v>
      </c>
      <c r="U1285" s="392">
        <v>61</v>
      </c>
      <c r="V1285" s="392">
        <v>78</v>
      </c>
      <c r="W1285" s="392">
        <v>57</v>
      </c>
      <c r="X1285" s="392">
        <v>60</v>
      </c>
      <c r="Y1285" s="392">
        <v>61</v>
      </c>
    </row>
    <row r="1286" spans="1:25" ht="12.75" customHeight="1" x14ac:dyDescent="0.2">
      <c r="A1286" s="386">
        <v>2018</v>
      </c>
      <c r="B1286" s="391">
        <v>43285</v>
      </c>
      <c r="C1286" s="392">
        <v>23</v>
      </c>
      <c r="D1286" s="392">
        <v>43</v>
      </c>
      <c r="E1286" s="392">
        <v>46</v>
      </c>
      <c r="F1286" s="392">
        <v>47</v>
      </c>
      <c r="G1286" s="392">
        <v>44</v>
      </c>
      <c r="H1286" s="392">
        <v>23</v>
      </c>
      <c r="I1286" s="392">
        <v>22</v>
      </c>
      <c r="J1286" s="392">
        <v>51</v>
      </c>
      <c r="K1286" s="392">
        <v>16</v>
      </c>
      <c r="L1286" s="392">
        <v>38</v>
      </c>
      <c r="M1286" s="392">
        <v>28</v>
      </c>
      <c r="N1286" s="392">
        <v>19</v>
      </c>
      <c r="O1286" s="392">
        <v>39</v>
      </c>
      <c r="P1286" s="392">
        <v>44</v>
      </c>
      <c r="Q1286" s="392">
        <v>32</v>
      </c>
      <c r="R1286" s="392">
        <v>50</v>
      </c>
      <c r="S1286" s="392">
        <v>45</v>
      </c>
      <c r="T1286" s="392">
        <v>51</v>
      </c>
      <c r="U1286" s="392">
        <v>43</v>
      </c>
      <c r="V1286" s="392">
        <v>51</v>
      </c>
      <c r="W1286" s="392">
        <v>34</v>
      </c>
      <c r="X1286" s="392">
        <v>43</v>
      </c>
      <c r="Y1286" s="392">
        <v>41</v>
      </c>
    </row>
    <row r="1287" spans="1:25" ht="12.75" customHeight="1" x14ac:dyDescent="0.2">
      <c r="A1287" s="386">
        <v>2018</v>
      </c>
      <c r="B1287" s="391">
        <v>43286</v>
      </c>
      <c r="C1287" s="392">
        <v>29</v>
      </c>
      <c r="D1287" s="392">
        <v>28</v>
      </c>
      <c r="E1287" s="392">
        <v>28</v>
      </c>
      <c r="F1287" s="392">
        <v>27</v>
      </c>
      <c r="G1287" s="392">
        <v>28</v>
      </c>
      <c r="H1287" s="392">
        <v>26</v>
      </c>
      <c r="I1287" s="392">
        <v>24</v>
      </c>
      <c r="J1287" s="392">
        <v>26</v>
      </c>
      <c r="K1287" s="392">
        <v>16</v>
      </c>
      <c r="L1287" s="392">
        <v>26</v>
      </c>
      <c r="M1287" s="392">
        <v>26</v>
      </c>
      <c r="N1287" s="392">
        <v>20</v>
      </c>
      <c r="O1287" s="392">
        <v>26</v>
      </c>
      <c r="P1287" s="392">
        <v>33</v>
      </c>
      <c r="Q1287" s="392">
        <v>22</v>
      </c>
      <c r="R1287" s="392">
        <v>43</v>
      </c>
      <c r="S1287" s="392">
        <v>33</v>
      </c>
      <c r="T1287" s="392">
        <v>27</v>
      </c>
      <c r="U1287" s="392">
        <v>26</v>
      </c>
      <c r="V1287" s="392">
        <v>33</v>
      </c>
      <c r="W1287" s="392">
        <v>22</v>
      </c>
      <c r="X1287" s="392">
        <v>34</v>
      </c>
      <c r="Y1287" s="392">
        <v>31</v>
      </c>
    </row>
    <row r="1288" spans="1:25" ht="12.75" customHeight="1" x14ac:dyDescent="0.2">
      <c r="A1288" s="386">
        <v>2018</v>
      </c>
      <c r="B1288" s="391">
        <v>43287</v>
      </c>
      <c r="C1288" s="392">
        <v>43</v>
      </c>
      <c r="D1288" s="392">
        <v>42</v>
      </c>
      <c r="E1288" s="392">
        <v>34</v>
      </c>
      <c r="F1288" s="392">
        <v>42</v>
      </c>
      <c r="G1288" s="392">
        <v>34</v>
      </c>
      <c r="H1288" s="392">
        <v>39</v>
      </c>
      <c r="I1288" s="392">
        <v>29</v>
      </c>
      <c r="J1288" s="392">
        <v>35</v>
      </c>
      <c r="K1288" s="392">
        <v>29</v>
      </c>
      <c r="L1288" s="392">
        <v>38</v>
      </c>
      <c r="M1288" s="392">
        <v>40</v>
      </c>
      <c r="N1288" s="392">
        <v>34</v>
      </c>
      <c r="O1288" s="392">
        <v>36</v>
      </c>
      <c r="P1288" s="392">
        <v>31</v>
      </c>
      <c r="Q1288" s="392">
        <v>34</v>
      </c>
      <c r="R1288" s="392">
        <v>34</v>
      </c>
      <c r="S1288" s="392">
        <v>32</v>
      </c>
      <c r="T1288" s="392">
        <v>36</v>
      </c>
      <c r="U1288" s="392">
        <v>37</v>
      </c>
      <c r="V1288" s="392">
        <v>31</v>
      </c>
      <c r="W1288" s="392">
        <v>28</v>
      </c>
      <c r="X1288" s="392">
        <v>29</v>
      </c>
      <c r="Y1288" s="392">
        <v>34</v>
      </c>
    </row>
    <row r="1289" spans="1:25" ht="12.75" customHeight="1" x14ac:dyDescent="0.2">
      <c r="A1289" s="386">
        <v>2018</v>
      </c>
      <c r="B1289" s="391">
        <v>43288</v>
      </c>
      <c r="C1289" s="392">
        <v>38</v>
      </c>
      <c r="D1289" s="392">
        <v>55</v>
      </c>
      <c r="E1289" s="392">
        <v>57</v>
      </c>
      <c r="F1289" s="392">
        <v>55</v>
      </c>
      <c r="G1289" s="392">
        <v>57</v>
      </c>
      <c r="H1289" s="392">
        <v>35</v>
      </c>
      <c r="I1289" s="392">
        <v>36</v>
      </c>
      <c r="J1289" s="392">
        <v>56</v>
      </c>
      <c r="K1289" s="392">
        <v>31</v>
      </c>
      <c r="L1289" s="392">
        <v>48</v>
      </c>
      <c r="M1289" s="392">
        <v>39</v>
      </c>
      <c r="N1289" s="392">
        <v>33</v>
      </c>
      <c r="O1289" s="392">
        <v>45</v>
      </c>
      <c r="P1289" s="392">
        <v>56</v>
      </c>
      <c r="Q1289" s="392">
        <v>41</v>
      </c>
      <c r="R1289" s="392">
        <v>60</v>
      </c>
      <c r="S1289" s="392">
        <v>55</v>
      </c>
      <c r="T1289" s="392">
        <v>56</v>
      </c>
      <c r="U1289" s="392">
        <v>53</v>
      </c>
      <c r="V1289" s="392">
        <v>56</v>
      </c>
      <c r="W1289" s="392">
        <v>52</v>
      </c>
      <c r="X1289" s="392">
        <v>54</v>
      </c>
      <c r="Y1289" s="392">
        <v>50</v>
      </c>
    </row>
    <row r="1290" spans="1:25" ht="12.75" customHeight="1" x14ac:dyDescent="0.2">
      <c r="A1290" s="386">
        <v>2018</v>
      </c>
      <c r="B1290" s="391">
        <v>43289</v>
      </c>
      <c r="C1290" s="392">
        <v>44</v>
      </c>
      <c r="D1290" s="392">
        <v>60</v>
      </c>
      <c r="E1290" s="392">
        <v>59</v>
      </c>
      <c r="F1290" s="392">
        <v>58</v>
      </c>
      <c r="G1290" s="392">
        <v>59</v>
      </c>
      <c r="H1290" s="392">
        <v>45</v>
      </c>
      <c r="I1290" s="392">
        <v>41</v>
      </c>
      <c r="J1290" s="392">
        <v>61</v>
      </c>
      <c r="K1290" s="392">
        <v>39</v>
      </c>
      <c r="L1290" s="392">
        <v>48</v>
      </c>
      <c r="M1290" s="392">
        <v>42</v>
      </c>
      <c r="N1290" s="392">
        <v>37</v>
      </c>
      <c r="O1290" s="392">
        <v>49</v>
      </c>
      <c r="P1290" s="392">
        <v>53</v>
      </c>
      <c r="Q1290" s="392">
        <v>46</v>
      </c>
      <c r="R1290" s="392">
        <v>53</v>
      </c>
      <c r="S1290" s="392">
        <v>55</v>
      </c>
      <c r="T1290" s="392">
        <v>58</v>
      </c>
      <c r="U1290" s="392">
        <v>57</v>
      </c>
      <c r="V1290" s="392">
        <v>49</v>
      </c>
      <c r="W1290" s="392">
        <v>49</v>
      </c>
      <c r="X1290" s="392">
        <v>52</v>
      </c>
      <c r="Y1290" s="392">
        <v>50</v>
      </c>
    </row>
    <row r="1291" spans="1:25" ht="12.75" customHeight="1" x14ac:dyDescent="0.2">
      <c r="A1291" s="386">
        <v>2018</v>
      </c>
      <c r="B1291" s="391">
        <v>43290</v>
      </c>
      <c r="C1291" s="392">
        <v>59</v>
      </c>
      <c r="D1291" s="392">
        <v>68</v>
      </c>
      <c r="E1291" s="392">
        <v>64</v>
      </c>
      <c r="F1291" s="392">
        <v>73</v>
      </c>
      <c r="G1291" s="392">
        <v>72</v>
      </c>
      <c r="H1291" s="392">
        <v>56</v>
      </c>
      <c r="I1291" s="392">
        <v>48</v>
      </c>
      <c r="J1291" s="392">
        <v>73</v>
      </c>
      <c r="K1291" s="392">
        <v>40</v>
      </c>
      <c r="L1291" s="392">
        <v>76</v>
      </c>
      <c r="M1291" s="392">
        <v>65</v>
      </c>
      <c r="N1291" s="392">
        <v>55</v>
      </c>
      <c r="O1291" s="392">
        <v>78</v>
      </c>
      <c r="P1291" s="392">
        <v>67</v>
      </c>
      <c r="Q1291" s="392">
        <v>72</v>
      </c>
      <c r="R1291" s="392">
        <v>67</v>
      </c>
      <c r="S1291" s="392">
        <v>86</v>
      </c>
      <c r="T1291" s="392">
        <v>69</v>
      </c>
      <c r="U1291" s="392">
        <v>76</v>
      </c>
      <c r="V1291" s="392">
        <v>69</v>
      </c>
      <c r="W1291" s="392">
        <v>73</v>
      </c>
      <c r="X1291" s="392">
        <v>74</v>
      </c>
      <c r="Y1291" s="392">
        <v>79</v>
      </c>
    </row>
    <row r="1292" spans="1:25" ht="12.75" customHeight="1" x14ac:dyDescent="0.2">
      <c r="A1292" s="386">
        <v>2018</v>
      </c>
      <c r="B1292" s="391">
        <v>43291</v>
      </c>
      <c r="C1292" s="392">
        <v>80</v>
      </c>
      <c r="D1292" s="392">
        <v>77</v>
      </c>
      <c r="E1292" s="392">
        <v>79</v>
      </c>
      <c r="F1292" s="392">
        <v>85</v>
      </c>
      <c r="G1292" s="392">
        <v>78</v>
      </c>
      <c r="H1292" s="392">
        <v>82</v>
      </c>
      <c r="I1292" s="392">
        <v>67</v>
      </c>
      <c r="J1292" s="392">
        <v>72</v>
      </c>
      <c r="K1292" s="392">
        <v>56</v>
      </c>
      <c r="L1292" s="392">
        <v>80</v>
      </c>
      <c r="M1292" s="392">
        <v>82</v>
      </c>
      <c r="N1292" s="392">
        <v>68</v>
      </c>
      <c r="O1292" s="392">
        <v>84</v>
      </c>
      <c r="P1292" s="392">
        <v>80</v>
      </c>
      <c r="Q1292" s="392">
        <v>83</v>
      </c>
      <c r="R1292" s="392">
        <v>83</v>
      </c>
      <c r="S1292" s="392">
        <v>84</v>
      </c>
      <c r="T1292" s="392">
        <v>74</v>
      </c>
      <c r="U1292" s="392">
        <v>83</v>
      </c>
      <c r="V1292" s="392">
        <v>79</v>
      </c>
      <c r="W1292" s="392">
        <v>79</v>
      </c>
      <c r="X1292" s="392">
        <v>81</v>
      </c>
      <c r="Y1292" s="392">
        <v>81</v>
      </c>
    </row>
    <row r="1293" spans="1:25" ht="12.75" customHeight="1" x14ac:dyDescent="0.2">
      <c r="A1293" s="386">
        <v>2018</v>
      </c>
      <c r="B1293" s="391">
        <v>43292</v>
      </c>
      <c r="C1293" s="392">
        <v>63</v>
      </c>
      <c r="D1293" s="392">
        <v>56</v>
      </c>
      <c r="E1293" s="392">
        <v>48</v>
      </c>
      <c r="F1293" s="392">
        <v>54</v>
      </c>
      <c r="G1293" s="392">
        <v>49</v>
      </c>
      <c r="H1293" s="392">
        <v>66</v>
      </c>
      <c r="I1293" s="392">
        <v>72</v>
      </c>
      <c r="J1293" s="392">
        <v>49</v>
      </c>
      <c r="K1293" s="392">
        <v>64</v>
      </c>
      <c r="L1293" s="392">
        <v>48</v>
      </c>
      <c r="M1293" s="392">
        <v>58</v>
      </c>
      <c r="N1293" s="392">
        <v>63</v>
      </c>
      <c r="O1293" s="392">
        <v>53</v>
      </c>
      <c r="P1293" s="392">
        <v>44</v>
      </c>
      <c r="Q1293" s="392">
        <v>61</v>
      </c>
      <c r="R1293" s="392">
        <v>44</v>
      </c>
      <c r="S1293" s="392">
        <v>48</v>
      </c>
      <c r="T1293" s="392">
        <v>46</v>
      </c>
      <c r="U1293" s="392">
        <v>50</v>
      </c>
      <c r="V1293" s="392">
        <v>44</v>
      </c>
      <c r="W1293" s="392">
        <v>44</v>
      </c>
      <c r="X1293" s="392">
        <v>46</v>
      </c>
      <c r="Y1293" s="392">
        <v>44</v>
      </c>
    </row>
    <row r="1294" spans="1:25" ht="12.75" customHeight="1" x14ac:dyDescent="0.2">
      <c r="A1294" s="386">
        <v>2018</v>
      </c>
      <c r="B1294" s="391">
        <v>43293</v>
      </c>
      <c r="C1294" s="392">
        <v>45</v>
      </c>
      <c r="D1294" s="392">
        <v>48</v>
      </c>
      <c r="E1294" s="392">
        <v>45</v>
      </c>
      <c r="F1294" s="392">
        <v>47</v>
      </c>
      <c r="G1294" s="392">
        <v>48</v>
      </c>
      <c r="H1294" s="392">
        <v>45</v>
      </c>
      <c r="I1294" s="392">
        <v>40</v>
      </c>
      <c r="J1294" s="392">
        <v>52</v>
      </c>
      <c r="K1294" s="392">
        <v>30</v>
      </c>
      <c r="L1294" s="392">
        <v>40</v>
      </c>
      <c r="M1294" s="392">
        <v>38</v>
      </c>
      <c r="N1294" s="392">
        <v>30</v>
      </c>
      <c r="O1294" s="392">
        <v>43</v>
      </c>
      <c r="P1294" s="392">
        <v>62</v>
      </c>
      <c r="Q1294" s="392">
        <v>47</v>
      </c>
      <c r="R1294" s="392">
        <v>63</v>
      </c>
      <c r="S1294" s="392">
        <v>55</v>
      </c>
      <c r="T1294" s="392">
        <v>57</v>
      </c>
      <c r="U1294" s="392">
        <v>47</v>
      </c>
      <c r="V1294" s="392">
        <v>54</v>
      </c>
      <c r="W1294" s="392">
        <v>43</v>
      </c>
      <c r="X1294" s="392">
        <v>51</v>
      </c>
      <c r="Y1294" s="392">
        <v>44</v>
      </c>
    </row>
    <row r="1295" spans="1:25" ht="12.75" customHeight="1" x14ac:dyDescent="0.2">
      <c r="A1295" s="386">
        <v>2018</v>
      </c>
      <c r="B1295" s="391">
        <v>43294</v>
      </c>
      <c r="C1295" s="392">
        <v>45</v>
      </c>
      <c r="D1295" s="392">
        <v>47</v>
      </c>
      <c r="E1295" s="392">
        <v>51</v>
      </c>
      <c r="F1295" s="392">
        <v>51</v>
      </c>
      <c r="G1295" s="392">
        <v>52</v>
      </c>
      <c r="H1295" s="392">
        <v>44</v>
      </c>
      <c r="I1295" s="392">
        <v>36</v>
      </c>
      <c r="J1295" s="392">
        <v>51</v>
      </c>
      <c r="K1295" s="392">
        <v>33</v>
      </c>
      <c r="L1295" s="392">
        <v>48</v>
      </c>
      <c r="M1295" s="392">
        <v>42</v>
      </c>
      <c r="N1295" s="392">
        <v>38</v>
      </c>
      <c r="O1295" s="392">
        <v>46</v>
      </c>
      <c r="P1295" s="392">
        <v>59</v>
      </c>
      <c r="Q1295" s="392">
        <v>49</v>
      </c>
      <c r="R1295" s="392">
        <v>64</v>
      </c>
      <c r="S1295" s="392">
        <v>53</v>
      </c>
      <c r="T1295" s="392">
        <v>56</v>
      </c>
      <c r="U1295" s="392">
        <v>54</v>
      </c>
      <c r="V1295" s="392">
        <v>63</v>
      </c>
      <c r="W1295" s="392">
        <v>50</v>
      </c>
      <c r="X1295" s="392">
        <v>52</v>
      </c>
      <c r="Y1295" s="392">
        <v>52</v>
      </c>
    </row>
    <row r="1296" spans="1:25" ht="12.75" customHeight="1" x14ac:dyDescent="0.2">
      <c r="A1296" s="386">
        <v>2018</v>
      </c>
      <c r="B1296" s="391">
        <v>43295</v>
      </c>
      <c r="C1296" s="392">
        <v>45</v>
      </c>
      <c r="D1296" s="392">
        <v>48</v>
      </c>
      <c r="E1296" s="392">
        <v>58</v>
      </c>
      <c r="F1296" s="392">
        <v>61</v>
      </c>
      <c r="G1296" s="392">
        <v>56</v>
      </c>
      <c r="H1296" s="392">
        <v>41</v>
      </c>
      <c r="I1296" s="392">
        <v>45</v>
      </c>
      <c r="J1296" s="392">
        <v>54</v>
      </c>
      <c r="K1296" s="392">
        <v>37</v>
      </c>
      <c r="L1296" s="392">
        <v>57</v>
      </c>
      <c r="M1296" s="392">
        <v>48</v>
      </c>
      <c r="N1296" s="392">
        <v>42</v>
      </c>
      <c r="O1296" s="392">
        <v>55</v>
      </c>
      <c r="P1296" s="392">
        <v>61</v>
      </c>
      <c r="Q1296" s="392">
        <v>63</v>
      </c>
      <c r="R1296" s="392">
        <v>63</v>
      </c>
      <c r="S1296" s="392">
        <v>68</v>
      </c>
      <c r="T1296" s="392">
        <v>56</v>
      </c>
      <c r="U1296" s="392">
        <v>58</v>
      </c>
      <c r="V1296" s="392">
        <v>61</v>
      </c>
      <c r="W1296" s="392">
        <v>59</v>
      </c>
      <c r="X1296" s="392">
        <v>62</v>
      </c>
      <c r="Y1296" s="392">
        <v>61</v>
      </c>
    </row>
    <row r="1297" spans="1:25" ht="12.75" customHeight="1" x14ac:dyDescent="0.2">
      <c r="A1297" s="386">
        <v>2018</v>
      </c>
      <c r="B1297" s="391">
        <v>43296</v>
      </c>
      <c r="C1297" s="392">
        <v>48</v>
      </c>
      <c r="D1297" s="392">
        <v>44</v>
      </c>
      <c r="E1297" s="392">
        <v>43</v>
      </c>
      <c r="F1297" s="392">
        <v>52</v>
      </c>
      <c r="G1297" s="392">
        <v>50</v>
      </c>
      <c r="H1297" s="392">
        <v>45</v>
      </c>
      <c r="I1297" s="392">
        <v>45</v>
      </c>
      <c r="J1297" s="392">
        <v>43</v>
      </c>
      <c r="K1297" s="392">
        <v>37</v>
      </c>
      <c r="L1297" s="392">
        <v>51</v>
      </c>
      <c r="M1297" s="392">
        <v>49</v>
      </c>
      <c r="N1297" s="392">
        <v>46</v>
      </c>
      <c r="O1297" s="392">
        <v>50</v>
      </c>
      <c r="P1297" s="392">
        <v>44</v>
      </c>
      <c r="Q1297" s="392">
        <v>41</v>
      </c>
      <c r="R1297" s="392">
        <v>45</v>
      </c>
      <c r="S1297" s="392">
        <v>59</v>
      </c>
      <c r="T1297" s="392">
        <v>42</v>
      </c>
      <c r="U1297" s="392">
        <v>51</v>
      </c>
      <c r="V1297" s="392">
        <v>44</v>
      </c>
      <c r="W1297" s="392">
        <v>49</v>
      </c>
      <c r="X1297" s="392">
        <v>53</v>
      </c>
      <c r="Y1297" s="392">
        <v>55</v>
      </c>
    </row>
    <row r="1298" spans="1:25" ht="12.75" customHeight="1" x14ac:dyDescent="0.2">
      <c r="A1298" s="386">
        <v>2018</v>
      </c>
      <c r="B1298" s="391">
        <v>43297</v>
      </c>
      <c r="C1298" s="392">
        <v>55</v>
      </c>
      <c r="D1298" s="392">
        <v>61</v>
      </c>
      <c r="E1298" s="392">
        <v>60</v>
      </c>
      <c r="F1298" s="392">
        <v>64</v>
      </c>
      <c r="G1298" s="392">
        <v>62</v>
      </c>
      <c r="H1298" s="392">
        <v>51</v>
      </c>
      <c r="I1298" s="392">
        <v>53</v>
      </c>
      <c r="J1298" s="392">
        <v>64</v>
      </c>
      <c r="K1298" s="392">
        <v>38</v>
      </c>
      <c r="L1298" s="392">
        <v>69</v>
      </c>
      <c r="M1298" s="392">
        <v>54</v>
      </c>
      <c r="N1298" s="392">
        <v>51</v>
      </c>
      <c r="O1298" s="392">
        <v>66</v>
      </c>
      <c r="P1298" s="392">
        <v>77</v>
      </c>
      <c r="Q1298" s="392">
        <v>59</v>
      </c>
      <c r="R1298" s="392">
        <v>70</v>
      </c>
      <c r="S1298" s="392">
        <v>86</v>
      </c>
      <c r="T1298" s="392">
        <v>60</v>
      </c>
      <c r="U1298" s="392">
        <v>65</v>
      </c>
      <c r="V1298" s="392">
        <v>61</v>
      </c>
      <c r="W1298" s="392">
        <v>72</v>
      </c>
      <c r="X1298" s="392">
        <v>78</v>
      </c>
      <c r="Y1298" s="392">
        <v>76</v>
      </c>
    </row>
    <row r="1299" spans="1:25" ht="12.75" customHeight="1" x14ac:dyDescent="0.2">
      <c r="A1299" s="386">
        <v>2018</v>
      </c>
      <c r="B1299" s="391">
        <v>43298</v>
      </c>
      <c r="C1299" s="392">
        <v>46</v>
      </c>
      <c r="D1299" s="392">
        <v>51</v>
      </c>
      <c r="E1299" s="392">
        <v>48</v>
      </c>
      <c r="F1299" s="392">
        <v>53</v>
      </c>
      <c r="G1299" s="392">
        <v>49</v>
      </c>
      <c r="H1299" s="392">
        <v>51</v>
      </c>
      <c r="I1299" s="392">
        <v>55</v>
      </c>
      <c r="J1299" s="392">
        <v>52</v>
      </c>
      <c r="K1299" s="392">
        <v>41</v>
      </c>
      <c r="L1299" s="392">
        <v>48</v>
      </c>
      <c r="M1299" s="392">
        <v>47</v>
      </c>
      <c r="N1299" s="392">
        <v>43</v>
      </c>
      <c r="O1299" s="392">
        <v>47</v>
      </c>
      <c r="P1299" s="392">
        <v>57</v>
      </c>
      <c r="Q1299" s="392">
        <v>47</v>
      </c>
      <c r="R1299" s="392">
        <v>56</v>
      </c>
      <c r="S1299" s="392">
        <v>53</v>
      </c>
      <c r="T1299" s="392">
        <v>47</v>
      </c>
      <c r="U1299" s="392">
        <v>49</v>
      </c>
      <c r="V1299" s="392">
        <v>43</v>
      </c>
      <c r="W1299" s="392">
        <v>47</v>
      </c>
      <c r="X1299" s="392">
        <v>54</v>
      </c>
      <c r="Y1299" s="392">
        <v>49</v>
      </c>
    </row>
    <row r="1300" spans="1:25" ht="12.75" customHeight="1" x14ac:dyDescent="0.2">
      <c r="A1300" s="386">
        <v>2018</v>
      </c>
      <c r="B1300" s="391">
        <v>43299</v>
      </c>
      <c r="C1300" s="392">
        <v>46</v>
      </c>
      <c r="D1300" s="392">
        <v>42</v>
      </c>
      <c r="E1300" s="392">
        <v>37</v>
      </c>
      <c r="F1300" s="392">
        <v>42</v>
      </c>
      <c r="G1300" s="392">
        <v>37</v>
      </c>
      <c r="H1300" s="392">
        <v>47</v>
      </c>
      <c r="I1300" s="392">
        <v>56</v>
      </c>
      <c r="J1300" s="392">
        <v>37</v>
      </c>
      <c r="K1300" s="392">
        <v>46</v>
      </c>
      <c r="L1300" s="392">
        <v>35</v>
      </c>
      <c r="M1300" s="392">
        <v>37</v>
      </c>
      <c r="N1300" s="392">
        <v>44</v>
      </c>
      <c r="O1300" s="392">
        <v>40</v>
      </c>
      <c r="P1300" s="392">
        <v>31</v>
      </c>
      <c r="Q1300" s="392">
        <v>42</v>
      </c>
      <c r="R1300" s="392">
        <v>34</v>
      </c>
      <c r="S1300" s="392">
        <v>34</v>
      </c>
      <c r="T1300" s="392">
        <v>36</v>
      </c>
      <c r="U1300" s="392">
        <v>41</v>
      </c>
      <c r="V1300" s="392">
        <v>34</v>
      </c>
      <c r="W1300" s="392">
        <v>33</v>
      </c>
      <c r="X1300" s="392">
        <v>34</v>
      </c>
      <c r="Y1300" s="392">
        <v>32</v>
      </c>
    </row>
    <row r="1301" spans="1:25" ht="12.75" customHeight="1" x14ac:dyDescent="0.2">
      <c r="A1301" s="386">
        <v>2018</v>
      </c>
      <c r="B1301" s="391">
        <v>43300</v>
      </c>
      <c r="C1301" s="392">
        <v>58</v>
      </c>
      <c r="D1301" s="392">
        <v>50</v>
      </c>
      <c r="E1301" s="392">
        <v>53</v>
      </c>
      <c r="F1301" s="392">
        <v>58</v>
      </c>
      <c r="G1301" s="392">
        <v>51</v>
      </c>
      <c r="H1301" s="392">
        <v>56</v>
      </c>
      <c r="I1301" s="392">
        <v>59</v>
      </c>
      <c r="J1301" s="392">
        <v>47</v>
      </c>
      <c r="K1301" s="392">
        <v>40</v>
      </c>
      <c r="L1301" s="392">
        <v>69</v>
      </c>
      <c r="M1301" s="392">
        <v>49</v>
      </c>
      <c r="N1301" s="392">
        <v>57</v>
      </c>
      <c r="O1301" s="392">
        <v>77</v>
      </c>
      <c r="P1301" s="392">
        <v>66</v>
      </c>
      <c r="Q1301" s="392">
        <v>51</v>
      </c>
      <c r="R1301" s="392">
        <v>69</v>
      </c>
      <c r="S1301" s="392">
        <v>63</v>
      </c>
      <c r="T1301" s="392">
        <v>51</v>
      </c>
      <c r="U1301" s="392">
        <v>68</v>
      </c>
      <c r="V1301" s="392">
        <v>59</v>
      </c>
      <c r="W1301" s="392">
        <v>66</v>
      </c>
      <c r="X1301" s="392">
        <v>69</v>
      </c>
      <c r="Y1301" s="392">
        <v>64</v>
      </c>
    </row>
    <row r="1302" spans="1:25" ht="12.75" customHeight="1" x14ac:dyDescent="0.2">
      <c r="A1302" s="386">
        <v>2018</v>
      </c>
      <c r="B1302" s="391">
        <v>43301</v>
      </c>
      <c r="C1302" s="392">
        <v>54</v>
      </c>
      <c r="D1302" s="392">
        <v>57</v>
      </c>
      <c r="E1302" s="392">
        <v>56</v>
      </c>
      <c r="F1302" s="392">
        <v>57</v>
      </c>
      <c r="G1302" s="392">
        <v>57</v>
      </c>
      <c r="H1302" s="392">
        <v>56</v>
      </c>
      <c r="I1302" s="392">
        <v>48</v>
      </c>
      <c r="J1302" s="392">
        <v>49</v>
      </c>
      <c r="K1302" s="392">
        <v>36</v>
      </c>
      <c r="L1302" s="392">
        <v>47</v>
      </c>
      <c r="M1302" s="392">
        <v>43</v>
      </c>
      <c r="N1302" s="392">
        <v>40</v>
      </c>
      <c r="O1302" s="392">
        <v>52</v>
      </c>
      <c r="P1302" s="392">
        <v>49</v>
      </c>
      <c r="Q1302" s="392">
        <v>45</v>
      </c>
      <c r="R1302" s="392">
        <v>53</v>
      </c>
      <c r="S1302" s="392">
        <v>50</v>
      </c>
      <c r="T1302" s="392">
        <v>60</v>
      </c>
      <c r="U1302" s="392">
        <v>56</v>
      </c>
      <c r="V1302" s="392">
        <v>54</v>
      </c>
      <c r="W1302" s="392">
        <v>45</v>
      </c>
      <c r="X1302" s="392">
        <v>49</v>
      </c>
      <c r="Y1302" s="392">
        <v>45</v>
      </c>
    </row>
    <row r="1303" spans="1:25" ht="12.75" customHeight="1" x14ac:dyDescent="0.2">
      <c r="A1303" s="386">
        <v>2018</v>
      </c>
      <c r="B1303" s="391">
        <v>43302</v>
      </c>
      <c r="C1303" s="392">
        <v>32</v>
      </c>
      <c r="D1303" s="392">
        <v>32</v>
      </c>
      <c r="E1303" s="392">
        <v>28</v>
      </c>
      <c r="F1303" s="392">
        <v>30</v>
      </c>
      <c r="G1303" s="392">
        <v>33</v>
      </c>
      <c r="H1303" s="392">
        <v>30</v>
      </c>
      <c r="I1303" s="392">
        <v>31</v>
      </c>
      <c r="J1303" s="392">
        <v>28</v>
      </c>
      <c r="K1303" s="392">
        <v>31</v>
      </c>
      <c r="L1303" s="392">
        <v>32</v>
      </c>
      <c r="M1303" s="392">
        <v>31</v>
      </c>
      <c r="N1303" s="392">
        <v>28</v>
      </c>
      <c r="O1303" s="392">
        <v>32</v>
      </c>
      <c r="P1303" s="392">
        <v>32</v>
      </c>
      <c r="Q1303" s="392">
        <v>33</v>
      </c>
      <c r="R1303" s="392">
        <v>35</v>
      </c>
      <c r="S1303" s="392">
        <v>36</v>
      </c>
      <c r="T1303" s="392">
        <v>29</v>
      </c>
      <c r="U1303" s="392">
        <v>27</v>
      </c>
      <c r="V1303" s="392">
        <v>33</v>
      </c>
      <c r="W1303" s="392">
        <v>33</v>
      </c>
      <c r="X1303" s="392">
        <v>36</v>
      </c>
      <c r="Y1303" s="392">
        <v>32</v>
      </c>
    </row>
    <row r="1304" spans="1:25" ht="12.75" customHeight="1" x14ac:dyDescent="0.2">
      <c r="A1304" s="386">
        <v>2018</v>
      </c>
      <c r="B1304" s="391">
        <v>43303</v>
      </c>
      <c r="C1304" s="392">
        <v>35</v>
      </c>
      <c r="D1304" s="392">
        <v>33</v>
      </c>
      <c r="E1304" s="392">
        <v>29</v>
      </c>
      <c r="F1304" s="392">
        <v>30</v>
      </c>
      <c r="G1304" s="392">
        <v>34</v>
      </c>
      <c r="H1304" s="392">
        <v>35</v>
      </c>
      <c r="I1304" s="392">
        <v>33</v>
      </c>
      <c r="J1304" s="392">
        <v>33</v>
      </c>
      <c r="K1304" s="392">
        <v>27</v>
      </c>
      <c r="L1304" s="392">
        <v>30</v>
      </c>
      <c r="M1304" s="392">
        <v>28</v>
      </c>
      <c r="N1304" s="392">
        <v>27</v>
      </c>
      <c r="O1304" s="392">
        <v>31</v>
      </c>
      <c r="P1304" s="392">
        <v>28</v>
      </c>
      <c r="Q1304" s="392">
        <v>28</v>
      </c>
      <c r="R1304" s="392">
        <v>32</v>
      </c>
      <c r="S1304" s="392">
        <v>30</v>
      </c>
      <c r="T1304" s="392">
        <v>35</v>
      </c>
      <c r="U1304" s="392">
        <v>31</v>
      </c>
      <c r="V1304" s="392">
        <v>30</v>
      </c>
      <c r="W1304" s="392">
        <v>29</v>
      </c>
      <c r="X1304" s="392">
        <v>30</v>
      </c>
      <c r="Y1304" s="392">
        <v>31</v>
      </c>
    </row>
    <row r="1305" spans="1:25" ht="12.75" customHeight="1" x14ac:dyDescent="0.2">
      <c r="A1305" s="386">
        <v>2018</v>
      </c>
      <c r="B1305" s="391">
        <v>43304</v>
      </c>
      <c r="C1305" s="392">
        <v>28</v>
      </c>
      <c r="D1305" s="392">
        <v>32</v>
      </c>
      <c r="E1305" s="392">
        <v>23</v>
      </c>
      <c r="F1305" s="392">
        <v>23</v>
      </c>
      <c r="G1305" s="392">
        <v>26</v>
      </c>
      <c r="H1305" s="392">
        <v>27</v>
      </c>
      <c r="I1305" s="392">
        <v>29</v>
      </c>
      <c r="J1305" s="392">
        <v>27</v>
      </c>
      <c r="K1305" s="392">
        <v>33</v>
      </c>
      <c r="L1305" s="392">
        <v>25</v>
      </c>
      <c r="M1305" s="392">
        <v>32</v>
      </c>
      <c r="N1305" s="392">
        <v>27</v>
      </c>
      <c r="O1305" s="392">
        <v>27</v>
      </c>
      <c r="P1305" s="392">
        <v>24</v>
      </c>
      <c r="Q1305" s="392">
        <v>33</v>
      </c>
      <c r="R1305" s="392">
        <v>27</v>
      </c>
      <c r="S1305" s="392">
        <v>27</v>
      </c>
      <c r="T1305" s="392">
        <v>28</v>
      </c>
      <c r="U1305" s="392">
        <v>24</v>
      </c>
      <c r="V1305" s="392">
        <v>22</v>
      </c>
      <c r="W1305" s="392">
        <v>23</v>
      </c>
      <c r="X1305" s="392">
        <v>26</v>
      </c>
      <c r="Y1305" s="392">
        <v>27</v>
      </c>
    </row>
    <row r="1306" spans="1:25" ht="12.75" customHeight="1" x14ac:dyDescent="0.2">
      <c r="A1306" s="386">
        <v>2018</v>
      </c>
      <c r="B1306" s="391">
        <v>43305</v>
      </c>
      <c r="C1306" s="392">
        <v>30</v>
      </c>
      <c r="D1306" s="392">
        <v>30</v>
      </c>
      <c r="E1306" s="392">
        <v>26</v>
      </c>
      <c r="F1306" s="392">
        <v>25</v>
      </c>
      <c r="G1306" s="392">
        <v>28</v>
      </c>
      <c r="H1306" s="392">
        <v>30</v>
      </c>
      <c r="I1306" s="392">
        <v>28</v>
      </c>
      <c r="J1306" s="392">
        <v>26</v>
      </c>
      <c r="K1306" s="392">
        <v>22</v>
      </c>
      <c r="L1306" s="392">
        <v>21</v>
      </c>
      <c r="M1306" s="392">
        <v>23</v>
      </c>
      <c r="N1306" s="392">
        <v>21</v>
      </c>
      <c r="O1306" s="392">
        <v>21</v>
      </c>
      <c r="P1306" s="392">
        <v>19</v>
      </c>
      <c r="Q1306" s="392">
        <v>22</v>
      </c>
      <c r="R1306" s="392">
        <v>24</v>
      </c>
      <c r="S1306" s="392">
        <v>24</v>
      </c>
      <c r="T1306" s="392">
        <v>29</v>
      </c>
      <c r="U1306" s="392">
        <v>24</v>
      </c>
      <c r="V1306" s="392">
        <v>20</v>
      </c>
      <c r="W1306" s="392">
        <v>22</v>
      </c>
      <c r="X1306" s="392">
        <v>23</v>
      </c>
      <c r="Y1306" s="392">
        <v>24</v>
      </c>
    </row>
    <row r="1307" spans="1:25" ht="12.75" customHeight="1" x14ac:dyDescent="0.2">
      <c r="A1307" s="386">
        <v>2018</v>
      </c>
      <c r="B1307" s="391">
        <v>43306</v>
      </c>
      <c r="C1307" s="392">
        <v>36</v>
      </c>
      <c r="D1307" s="392">
        <v>40</v>
      </c>
      <c r="E1307" s="392">
        <v>32</v>
      </c>
      <c r="F1307" s="392">
        <v>36</v>
      </c>
      <c r="G1307" s="392">
        <v>38</v>
      </c>
      <c r="H1307" s="392">
        <v>34</v>
      </c>
      <c r="I1307" s="392">
        <v>34</v>
      </c>
      <c r="J1307" s="392">
        <v>36</v>
      </c>
      <c r="K1307" s="392">
        <v>30</v>
      </c>
      <c r="L1307" s="392">
        <v>36</v>
      </c>
      <c r="M1307" s="392">
        <v>35</v>
      </c>
      <c r="N1307" s="392">
        <v>32</v>
      </c>
      <c r="O1307" s="392">
        <v>36</v>
      </c>
      <c r="P1307" s="392">
        <v>30</v>
      </c>
      <c r="Q1307" s="392">
        <v>30</v>
      </c>
      <c r="R1307" s="392">
        <v>37</v>
      </c>
      <c r="S1307" s="392">
        <v>37</v>
      </c>
      <c r="T1307" s="392">
        <v>37</v>
      </c>
      <c r="U1307" s="392">
        <v>37</v>
      </c>
      <c r="V1307" s="392">
        <v>32</v>
      </c>
      <c r="W1307" s="392">
        <v>35</v>
      </c>
      <c r="X1307" s="392">
        <v>39</v>
      </c>
      <c r="Y1307" s="392">
        <v>41</v>
      </c>
    </row>
    <row r="1308" spans="1:25" ht="12.75" customHeight="1" x14ac:dyDescent="0.2">
      <c r="A1308" s="386">
        <v>2018</v>
      </c>
      <c r="B1308" s="391">
        <v>43307</v>
      </c>
      <c r="C1308" s="392">
        <v>50</v>
      </c>
      <c r="D1308" s="392">
        <v>49</v>
      </c>
      <c r="E1308" s="392">
        <v>44</v>
      </c>
      <c r="F1308" s="392">
        <v>54</v>
      </c>
      <c r="G1308" s="392">
        <v>50</v>
      </c>
      <c r="H1308" s="392">
        <v>46</v>
      </c>
      <c r="I1308" s="392">
        <v>45</v>
      </c>
      <c r="J1308" s="392">
        <v>51</v>
      </c>
      <c r="K1308" s="392">
        <v>42</v>
      </c>
      <c r="L1308" s="392">
        <v>49</v>
      </c>
      <c r="M1308" s="392">
        <v>48</v>
      </c>
      <c r="N1308" s="392">
        <v>41</v>
      </c>
      <c r="O1308" s="392">
        <v>53</v>
      </c>
      <c r="P1308" s="392">
        <v>47</v>
      </c>
      <c r="Q1308" s="392">
        <v>55</v>
      </c>
      <c r="R1308" s="392">
        <v>49</v>
      </c>
      <c r="S1308" s="392">
        <v>54</v>
      </c>
      <c r="T1308" s="392">
        <v>47</v>
      </c>
      <c r="U1308" s="392">
        <v>50</v>
      </c>
      <c r="V1308" s="392">
        <v>48</v>
      </c>
      <c r="W1308" s="392">
        <v>47</v>
      </c>
      <c r="X1308" s="392">
        <v>52</v>
      </c>
      <c r="Y1308" s="392">
        <v>50</v>
      </c>
    </row>
    <row r="1309" spans="1:25" ht="12.75" customHeight="1" x14ac:dyDescent="0.2">
      <c r="A1309" s="386">
        <v>2018</v>
      </c>
      <c r="B1309" s="391">
        <v>43308</v>
      </c>
      <c r="C1309" s="392">
        <v>43</v>
      </c>
      <c r="D1309" s="392">
        <v>48</v>
      </c>
      <c r="E1309" s="392">
        <v>40</v>
      </c>
      <c r="F1309" s="392">
        <v>45</v>
      </c>
      <c r="G1309" s="392">
        <v>47</v>
      </c>
      <c r="H1309" s="392">
        <v>46</v>
      </c>
      <c r="I1309" s="392">
        <v>44</v>
      </c>
      <c r="J1309" s="392">
        <v>40</v>
      </c>
      <c r="K1309" s="392">
        <v>39</v>
      </c>
      <c r="L1309" s="392">
        <v>43</v>
      </c>
      <c r="M1309" s="392">
        <v>39</v>
      </c>
      <c r="N1309" s="392">
        <v>37</v>
      </c>
      <c r="O1309" s="392">
        <v>44</v>
      </c>
      <c r="P1309" s="392">
        <v>38</v>
      </c>
      <c r="Q1309" s="392">
        <v>40</v>
      </c>
      <c r="R1309" s="392">
        <v>52</v>
      </c>
      <c r="S1309" s="392">
        <v>46</v>
      </c>
      <c r="T1309" s="392">
        <v>44</v>
      </c>
      <c r="U1309" s="392">
        <v>46</v>
      </c>
      <c r="V1309" s="392">
        <v>48</v>
      </c>
      <c r="W1309" s="392">
        <v>43</v>
      </c>
      <c r="X1309" s="392">
        <v>47</v>
      </c>
      <c r="Y1309" s="392">
        <v>47</v>
      </c>
    </row>
    <row r="1310" spans="1:25" ht="12.75" customHeight="1" x14ac:dyDescent="0.2">
      <c r="A1310" s="386">
        <v>2018</v>
      </c>
      <c r="B1310" s="391">
        <v>43309</v>
      </c>
      <c r="C1310" s="392">
        <v>48</v>
      </c>
      <c r="D1310" s="392">
        <v>52</v>
      </c>
      <c r="E1310" s="392">
        <v>47</v>
      </c>
      <c r="F1310" s="392">
        <v>54</v>
      </c>
      <c r="G1310" s="392">
        <v>52</v>
      </c>
      <c r="H1310" s="392">
        <v>53</v>
      </c>
      <c r="I1310" s="392">
        <v>50</v>
      </c>
      <c r="J1310" s="392">
        <v>46</v>
      </c>
      <c r="K1310" s="392">
        <v>38</v>
      </c>
      <c r="L1310" s="392">
        <v>54</v>
      </c>
      <c r="M1310" s="392">
        <v>55</v>
      </c>
      <c r="N1310" s="392">
        <v>46</v>
      </c>
      <c r="O1310" s="392">
        <v>57</v>
      </c>
      <c r="P1310" s="392">
        <v>51</v>
      </c>
      <c r="Q1310" s="392">
        <v>49</v>
      </c>
      <c r="R1310" s="392">
        <v>51</v>
      </c>
      <c r="S1310" s="392">
        <v>56</v>
      </c>
      <c r="T1310" s="392">
        <v>48</v>
      </c>
      <c r="U1310" s="392">
        <v>53</v>
      </c>
      <c r="V1310" s="392">
        <v>50</v>
      </c>
      <c r="W1310" s="392">
        <v>52</v>
      </c>
      <c r="X1310" s="392">
        <v>53</v>
      </c>
      <c r="Y1310" s="392">
        <v>53</v>
      </c>
    </row>
    <row r="1311" spans="1:25" ht="12.75" customHeight="1" x14ac:dyDescent="0.2">
      <c r="A1311" s="386">
        <v>2018</v>
      </c>
      <c r="B1311" s="391">
        <v>43310</v>
      </c>
      <c r="C1311" s="392">
        <v>43</v>
      </c>
      <c r="D1311" s="392">
        <v>43</v>
      </c>
      <c r="E1311" s="392">
        <v>37</v>
      </c>
      <c r="F1311" s="392">
        <v>43</v>
      </c>
      <c r="G1311" s="392">
        <v>41</v>
      </c>
      <c r="H1311" s="392">
        <v>45</v>
      </c>
      <c r="I1311" s="392">
        <v>47</v>
      </c>
      <c r="J1311" s="392">
        <v>38</v>
      </c>
      <c r="K1311" s="392">
        <v>42</v>
      </c>
      <c r="L1311" s="392">
        <v>42</v>
      </c>
      <c r="M1311" s="392">
        <v>46</v>
      </c>
      <c r="N1311" s="392">
        <v>44</v>
      </c>
      <c r="O1311" s="392">
        <v>45</v>
      </c>
      <c r="P1311" s="392">
        <v>38</v>
      </c>
      <c r="Q1311" s="392">
        <v>41</v>
      </c>
      <c r="R1311" s="392">
        <v>39</v>
      </c>
      <c r="S1311" s="392">
        <v>43</v>
      </c>
      <c r="T1311" s="392">
        <v>40</v>
      </c>
      <c r="U1311" s="392">
        <v>42</v>
      </c>
      <c r="V1311" s="392">
        <v>39</v>
      </c>
      <c r="W1311" s="392">
        <v>41</v>
      </c>
      <c r="X1311" s="392">
        <v>42</v>
      </c>
      <c r="Y1311" s="392">
        <v>41</v>
      </c>
    </row>
    <row r="1312" spans="1:25" ht="12.75" customHeight="1" x14ac:dyDescent="0.2">
      <c r="A1312" s="386">
        <v>2018</v>
      </c>
      <c r="B1312" s="391">
        <v>43311</v>
      </c>
      <c r="C1312" s="392">
        <v>41</v>
      </c>
      <c r="D1312" s="392">
        <v>43</v>
      </c>
      <c r="E1312" s="392">
        <v>33</v>
      </c>
      <c r="F1312" s="392">
        <v>37</v>
      </c>
      <c r="G1312" s="392">
        <v>40</v>
      </c>
      <c r="H1312" s="392">
        <v>41</v>
      </c>
      <c r="I1312" s="392">
        <v>44</v>
      </c>
      <c r="J1312" s="392">
        <v>39</v>
      </c>
      <c r="K1312" s="392">
        <v>39</v>
      </c>
      <c r="L1312" s="392">
        <v>37</v>
      </c>
      <c r="M1312" s="392">
        <v>37</v>
      </c>
      <c r="N1312" s="392">
        <v>33</v>
      </c>
      <c r="O1312" s="392">
        <v>37</v>
      </c>
      <c r="P1312" s="392">
        <v>33</v>
      </c>
      <c r="Q1312" s="392">
        <v>35</v>
      </c>
      <c r="R1312" s="392">
        <v>40</v>
      </c>
      <c r="S1312" s="392">
        <v>40</v>
      </c>
      <c r="T1312" s="392">
        <v>40</v>
      </c>
      <c r="U1312" s="392">
        <v>40</v>
      </c>
      <c r="V1312" s="392">
        <v>15</v>
      </c>
      <c r="W1312" s="392">
        <v>36</v>
      </c>
      <c r="X1312" s="392">
        <v>39</v>
      </c>
      <c r="Y1312" s="392">
        <v>37</v>
      </c>
    </row>
    <row r="1313" spans="1:25" ht="12.75" customHeight="1" x14ac:dyDescent="0.2">
      <c r="A1313" s="386">
        <v>2018</v>
      </c>
      <c r="B1313" s="391">
        <v>43312</v>
      </c>
      <c r="C1313" s="392">
        <v>36</v>
      </c>
      <c r="D1313" s="392">
        <v>40</v>
      </c>
      <c r="E1313" s="392">
        <v>34</v>
      </c>
      <c r="F1313" s="392">
        <v>34</v>
      </c>
      <c r="G1313" s="392">
        <v>40</v>
      </c>
      <c r="H1313" s="392">
        <v>35</v>
      </c>
      <c r="I1313" s="392">
        <v>38</v>
      </c>
      <c r="J1313" s="392">
        <v>38</v>
      </c>
      <c r="K1313" s="392">
        <v>38</v>
      </c>
      <c r="L1313" s="392">
        <v>37</v>
      </c>
      <c r="M1313" s="392">
        <v>38</v>
      </c>
      <c r="N1313" s="392">
        <v>30</v>
      </c>
      <c r="O1313" s="392">
        <v>37</v>
      </c>
      <c r="P1313" s="392">
        <v>41</v>
      </c>
      <c r="Q1313" s="392">
        <v>43</v>
      </c>
      <c r="R1313" s="392">
        <v>46</v>
      </c>
      <c r="S1313" s="392">
        <v>42</v>
      </c>
      <c r="T1313" s="392">
        <v>40</v>
      </c>
      <c r="U1313" s="392">
        <v>40</v>
      </c>
      <c r="V1313" s="392">
        <v>16</v>
      </c>
      <c r="W1313" s="392">
        <v>36</v>
      </c>
      <c r="X1313" s="392">
        <v>41</v>
      </c>
      <c r="Y1313" s="392">
        <v>36</v>
      </c>
    </row>
    <row r="1314" spans="1:25" ht="12.75" customHeight="1" x14ac:dyDescent="0.2">
      <c r="A1314" s="386">
        <v>2018</v>
      </c>
      <c r="B1314" s="391">
        <v>43313</v>
      </c>
      <c r="C1314" s="392">
        <v>32</v>
      </c>
      <c r="D1314" s="392">
        <v>37</v>
      </c>
      <c r="E1314" s="392">
        <v>34</v>
      </c>
      <c r="F1314" s="392">
        <v>37</v>
      </c>
      <c r="G1314" s="392">
        <v>37</v>
      </c>
      <c r="H1314" s="392">
        <v>31</v>
      </c>
      <c r="I1314" s="392">
        <v>32</v>
      </c>
      <c r="J1314" s="392">
        <v>36</v>
      </c>
      <c r="K1314" s="392">
        <v>28</v>
      </c>
      <c r="L1314" s="392">
        <v>33</v>
      </c>
      <c r="M1314" s="392">
        <v>35</v>
      </c>
      <c r="N1314" s="392">
        <v>30</v>
      </c>
      <c r="O1314" s="392">
        <v>35</v>
      </c>
      <c r="P1314" s="392">
        <v>40</v>
      </c>
      <c r="Q1314" s="392">
        <v>35</v>
      </c>
      <c r="R1314" s="392">
        <v>44</v>
      </c>
      <c r="S1314" s="392">
        <v>38</v>
      </c>
      <c r="T1314" s="392">
        <v>35</v>
      </c>
      <c r="U1314" s="392">
        <v>35</v>
      </c>
      <c r="V1314" s="392">
        <v>17</v>
      </c>
      <c r="W1314" s="392">
        <v>34</v>
      </c>
      <c r="X1314" s="392">
        <v>38</v>
      </c>
      <c r="Y1314" s="392">
        <v>37</v>
      </c>
    </row>
    <row r="1315" spans="1:25" ht="12.75" customHeight="1" x14ac:dyDescent="0.2">
      <c r="A1315" s="386">
        <v>2018</v>
      </c>
      <c r="B1315" s="391">
        <v>43314</v>
      </c>
      <c r="C1315" s="392">
        <v>20</v>
      </c>
      <c r="D1315" s="392">
        <v>26</v>
      </c>
      <c r="E1315" s="392">
        <v>24</v>
      </c>
      <c r="F1315" s="392">
        <v>28</v>
      </c>
      <c r="G1315" s="392">
        <v>26</v>
      </c>
      <c r="H1315" s="392">
        <v>21</v>
      </c>
      <c r="I1315" s="392">
        <v>21</v>
      </c>
      <c r="J1315" s="392">
        <v>26</v>
      </c>
      <c r="K1315" s="392">
        <v>17</v>
      </c>
      <c r="L1315" s="392">
        <v>24</v>
      </c>
      <c r="M1315" s="392">
        <v>25</v>
      </c>
      <c r="N1315" s="392">
        <v>19</v>
      </c>
      <c r="O1315" s="392">
        <v>26</v>
      </c>
      <c r="P1315" s="392">
        <v>27</v>
      </c>
      <c r="Q1315" s="392">
        <v>26</v>
      </c>
      <c r="R1315" s="392">
        <v>36</v>
      </c>
      <c r="S1315" s="392">
        <v>30</v>
      </c>
      <c r="T1315" s="392">
        <v>25</v>
      </c>
      <c r="U1315" s="392">
        <v>26</v>
      </c>
      <c r="V1315" s="392">
        <v>28</v>
      </c>
      <c r="W1315" s="392">
        <v>27</v>
      </c>
      <c r="X1315" s="392">
        <v>31</v>
      </c>
      <c r="Y1315" s="392">
        <v>29</v>
      </c>
    </row>
    <row r="1316" spans="1:25" ht="12.75" customHeight="1" x14ac:dyDescent="0.2">
      <c r="A1316" s="386">
        <v>2018</v>
      </c>
      <c r="B1316" s="391">
        <v>43315</v>
      </c>
      <c r="C1316" s="392">
        <v>20</v>
      </c>
      <c r="D1316" s="392">
        <v>25</v>
      </c>
      <c r="E1316" s="392">
        <v>21</v>
      </c>
      <c r="F1316" s="392">
        <v>22</v>
      </c>
      <c r="G1316" s="392">
        <v>25</v>
      </c>
      <c r="H1316" s="392">
        <v>23</v>
      </c>
      <c r="I1316" s="392">
        <v>24</v>
      </c>
      <c r="J1316" s="392">
        <v>27</v>
      </c>
      <c r="K1316" s="392">
        <v>22</v>
      </c>
      <c r="L1316" s="392">
        <v>20</v>
      </c>
      <c r="M1316" s="392">
        <v>23</v>
      </c>
      <c r="N1316" s="392">
        <v>19</v>
      </c>
      <c r="O1316" s="392">
        <v>22</v>
      </c>
      <c r="P1316" s="392">
        <v>24</v>
      </c>
      <c r="Q1316" s="392">
        <v>18</v>
      </c>
      <c r="R1316" s="392">
        <v>27</v>
      </c>
      <c r="S1316" s="392">
        <v>25</v>
      </c>
      <c r="T1316" s="392">
        <v>26</v>
      </c>
      <c r="U1316" s="392">
        <v>20</v>
      </c>
      <c r="V1316" s="392">
        <v>21</v>
      </c>
      <c r="W1316" s="392">
        <v>18</v>
      </c>
      <c r="X1316" s="392">
        <v>24</v>
      </c>
      <c r="Y1316" s="392">
        <v>21</v>
      </c>
    </row>
    <row r="1317" spans="1:25" ht="12.75" customHeight="1" x14ac:dyDescent="0.2">
      <c r="A1317" s="386">
        <v>2018</v>
      </c>
      <c r="B1317" s="391">
        <v>43316</v>
      </c>
      <c r="C1317" s="392">
        <v>40</v>
      </c>
      <c r="D1317" s="392">
        <v>45</v>
      </c>
      <c r="E1317" s="392">
        <v>41</v>
      </c>
      <c r="F1317" s="392">
        <v>47</v>
      </c>
      <c r="G1317" s="392">
        <v>45</v>
      </c>
      <c r="H1317" s="392">
        <v>46</v>
      </c>
      <c r="I1317" s="392">
        <v>39</v>
      </c>
      <c r="J1317" s="392">
        <v>46</v>
      </c>
      <c r="K1317" s="392">
        <v>38</v>
      </c>
      <c r="L1317" s="392">
        <v>42</v>
      </c>
      <c r="M1317" s="392">
        <v>44</v>
      </c>
      <c r="N1317" s="392">
        <v>37</v>
      </c>
      <c r="O1317" s="392">
        <v>44</v>
      </c>
      <c r="P1317" s="392">
        <v>40</v>
      </c>
      <c r="Q1317" s="392">
        <v>42</v>
      </c>
      <c r="R1317" s="392">
        <v>42</v>
      </c>
      <c r="S1317" s="392">
        <v>44</v>
      </c>
      <c r="T1317" s="392">
        <v>43</v>
      </c>
      <c r="U1317" s="392">
        <v>45</v>
      </c>
      <c r="V1317" s="392">
        <v>42</v>
      </c>
      <c r="W1317" s="392">
        <v>40</v>
      </c>
      <c r="X1317" s="392">
        <v>42</v>
      </c>
      <c r="Y1317" s="392">
        <v>43</v>
      </c>
    </row>
    <row r="1318" spans="1:25" ht="12.75" customHeight="1" x14ac:dyDescent="0.2">
      <c r="A1318" s="386">
        <v>2018</v>
      </c>
      <c r="B1318" s="391">
        <v>43317</v>
      </c>
      <c r="C1318" s="392">
        <v>44</v>
      </c>
      <c r="D1318" s="392">
        <v>55</v>
      </c>
      <c r="E1318" s="392">
        <v>48</v>
      </c>
      <c r="F1318" s="392">
        <v>54</v>
      </c>
      <c r="G1318" s="392">
        <v>58</v>
      </c>
      <c r="H1318" s="392">
        <v>46</v>
      </c>
      <c r="I1318" s="392">
        <v>51</v>
      </c>
      <c r="J1318" s="392">
        <v>52</v>
      </c>
      <c r="K1318" s="392">
        <v>49</v>
      </c>
      <c r="L1318" s="392">
        <v>62</v>
      </c>
      <c r="M1318" s="392">
        <v>58</v>
      </c>
      <c r="N1318" s="392">
        <v>48</v>
      </c>
      <c r="O1318" s="392">
        <v>64</v>
      </c>
      <c r="P1318" s="392">
        <v>49</v>
      </c>
      <c r="Q1318" s="392">
        <v>53</v>
      </c>
      <c r="R1318" s="392">
        <v>50</v>
      </c>
      <c r="S1318" s="392">
        <v>55</v>
      </c>
      <c r="T1318" s="392">
        <v>49</v>
      </c>
      <c r="U1318" s="392">
        <v>56</v>
      </c>
      <c r="V1318" s="392">
        <v>54</v>
      </c>
      <c r="W1318" s="392">
        <v>53</v>
      </c>
      <c r="X1318" s="392">
        <v>55</v>
      </c>
      <c r="Y1318" s="392">
        <v>61</v>
      </c>
    </row>
    <row r="1319" spans="1:25" ht="12.75" customHeight="1" x14ac:dyDescent="0.2">
      <c r="A1319" s="386">
        <v>2018</v>
      </c>
      <c r="B1319" s="391">
        <v>43318</v>
      </c>
      <c r="C1319" s="392">
        <v>41</v>
      </c>
      <c r="D1319" s="392">
        <v>53</v>
      </c>
      <c r="E1319" s="392">
        <v>46</v>
      </c>
      <c r="F1319" s="392">
        <v>52</v>
      </c>
      <c r="G1319" s="392">
        <v>60</v>
      </c>
      <c r="H1319" s="392">
        <v>44</v>
      </c>
      <c r="I1319" s="392">
        <v>47</v>
      </c>
      <c r="J1319" s="392">
        <v>57</v>
      </c>
      <c r="K1319" s="392">
        <v>45</v>
      </c>
      <c r="L1319" s="392">
        <v>50</v>
      </c>
      <c r="M1319" s="392">
        <v>53</v>
      </c>
      <c r="N1319" s="392">
        <v>44</v>
      </c>
      <c r="O1319" s="392">
        <v>58</v>
      </c>
      <c r="P1319" s="392">
        <v>60</v>
      </c>
      <c r="Q1319" s="392">
        <v>60</v>
      </c>
      <c r="R1319" s="392">
        <v>60</v>
      </c>
      <c r="S1319" s="392">
        <v>63</v>
      </c>
      <c r="T1319" s="392">
        <v>49</v>
      </c>
      <c r="U1319" s="392">
        <v>59</v>
      </c>
      <c r="V1319" s="392">
        <v>55</v>
      </c>
      <c r="W1319" s="392">
        <v>52</v>
      </c>
      <c r="X1319" s="392">
        <v>59</v>
      </c>
      <c r="Y1319" s="392">
        <v>56</v>
      </c>
    </row>
    <row r="1320" spans="1:25" ht="12.75" customHeight="1" x14ac:dyDescent="0.2">
      <c r="A1320" s="386">
        <v>2018</v>
      </c>
      <c r="B1320" s="391">
        <v>43319</v>
      </c>
      <c r="C1320" s="392">
        <v>38</v>
      </c>
      <c r="D1320" s="392">
        <v>42</v>
      </c>
      <c r="E1320" s="392">
        <v>42</v>
      </c>
      <c r="F1320" s="392">
        <v>44</v>
      </c>
      <c r="G1320" s="392">
        <v>45</v>
      </c>
      <c r="H1320" s="392">
        <v>42</v>
      </c>
      <c r="I1320" s="392">
        <v>37</v>
      </c>
      <c r="J1320" s="392">
        <v>42</v>
      </c>
      <c r="K1320" s="392">
        <v>31</v>
      </c>
      <c r="L1320" s="392">
        <v>41</v>
      </c>
      <c r="M1320" s="392">
        <v>44</v>
      </c>
      <c r="N1320" s="392">
        <v>36</v>
      </c>
      <c r="O1320" s="392">
        <v>41</v>
      </c>
      <c r="P1320" s="392">
        <v>58</v>
      </c>
      <c r="Q1320" s="392">
        <v>42</v>
      </c>
      <c r="R1320" s="392">
        <v>66</v>
      </c>
      <c r="S1320" s="392">
        <v>52</v>
      </c>
      <c r="T1320" s="392">
        <v>41</v>
      </c>
      <c r="U1320" s="392">
        <v>44</v>
      </c>
      <c r="V1320" s="392">
        <v>50</v>
      </c>
      <c r="W1320" s="392">
        <v>44</v>
      </c>
      <c r="X1320" s="392">
        <v>52</v>
      </c>
      <c r="Y1320" s="392">
        <v>47</v>
      </c>
    </row>
    <row r="1321" spans="1:25" ht="12.75" customHeight="1" x14ac:dyDescent="0.2">
      <c r="A1321" s="386">
        <v>2018</v>
      </c>
      <c r="B1321" s="391">
        <v>43320</v>
      </c>
      <c r="C1321" s="392">
        <v>54</v>
      </c>
      <c r="D1321" s="392">
        <v>61</v>
      </c>
      <c r="E1321" s="392">
        <v>52</v>
      </c>
      <c r="F1321" s="392">
        <v>62</v>
      </c>
      <c r="G1321" s="392">
        <v>64</v>
      </c>
      <c r="H1321" s="392">
        <v>53</v>
      </c>
      <c r="I1321" s="392">
        <v>58</v>
      </c>
      <c r="J1321" s="392">
        <v>57</v>
      </c>
      <c r="K1321" s="392">
        <v>51</v>
      </c>
      <c r="L1321" s="392">
        <v>69</v>
      </c>
      <c r="M1321" s="392">
        <v>58</v>
      </c>
      <c r="N1321" s="392">
        <v>52</v>
      </c>
      <c r="O1321" s="392">
        <v>67</v>
      </c>
      <c r="P1321" s="392">
        <v>57</v>
      </c>
      <c r="Q1321" s="392">
        <v>65</v>
      </c>
      <c r="R1321" s="392">
        <v>59</v>
      </c>
      <c r="S1321" s="392">
        <v>80</v>
      </c>
      <c r="T1321" s="392">
        <v>49</v>
      </c>
      <c r="U1321" s="392">
        <v>63</v>
      </c>
      <c r="V1321" s="392">
        <v>54</v>
      </c>
      <c r="W1321" s="392">
        <v>39</v>
      </c>
      <c r="X1321" s="392">
        <v>68</v>
      </c>
      <c r="Y1321" s="392">
        <v>58</v>
      </c>
    </row>
    <row r="1322" spans="1:25" ht="12.75" customHeight="1" x14ac:dyDescent="0.2">
      <c r="A1322" s="386">
        <v>2018</v>
      </c>
      <c r="B1322" s="391">
        <v>43321</v>
      </c>
      <c r="C1322" s="392">
        <v>49</v>
      </c>
      <c r="D1322" s="392">
        <v>39</v>
      </c>
      <c r="E1322" s="392">
        <v>48</v>
      </c>
      <c r="F1322" s="392">
        <v>53</v>
      </c>
      <c r="G1322" s="392">
        <v>51</v>
      </c>
      <c r="H1322" s="392">
        <v>59</v>
      </c>
      <c r="I1322" s="392">
        <v>54</v>
      </c>
      <c r="J1322" s="392">
        <v>53</v>
      </c>
      <c r="K1322" s="392">
        <v>54</v>
      </c>
      <c r="L1322" s="392">
        <v>51</v>
      </c>
      <c r="M1322" s="392">
        <v>58</v>
      </c>
      <c r="N1322" s="392">
        <v>49</v>
      </c>
      <c r="O1322" s="392">
        <v>52</v>
      </c>
      <c r="P1322" s="392">
        <v>49</v>
      </c>
      <c r="Q1322" s="392">
        <v>54</v>
      </c>
      <c r="R1322" s="392">
        <v>52</v>
      </c>
      <c r="S1322" s="392">
        <v>53</v>
      </c>
      <c r="T1322" s="392">
        <v>48</v>
      </c>
      <c r="U1322" s="392">
        <v>51</v>
      </c>
      <c r="V1322" s="392">
        <v>49</v>
      </c>
      <c r="W1322" s="392">
        <v>48</v>
      </c>
      <c r="X1322" s="392">
        <v>51</v>
      </c>
      <c r="Y1322" s="392">
        <v>49</v>
      </c>
    </row>
    <row r="1323" spans="1:25" ht="12.75" customHeight="1" x14ac:dyDescent="0.2">
      <c r="A1323" s="386">
        <v>2018</v>
      </c>
      <c r="B1323" s="391">
        <v>43322</v>
      </c>
      <c r="C1323" s="392">
        <v>50</v>
      </c>
      <c r="D1323" s="392">
        <v>60</v>
      </c>
      <c r="E1323" s="392">
        <v>50</v>
      </c>
      <c r="F1323" s="392">
        <v>61</v>
      </c>
      <c r="G1323" s="392">
        <v>58</v>
      </c>
      <c r="H1323" s="392">
        <v>57</v>
      </c>
      <c r="I1323" s="392">
        <v>58</v>
      </c>
      <c r="J1323" s="392">
        <v>57</v>
      </c>
      <c r="K1323" s="392">
        <v>51</v>
      </c>
      <c r="L1323" s="392">
        <v>61</v>
      </c>
      <c r="M1323" s="392">
        <v>53</v>
      </c>
      <c r="N1323" s="392">
        <v>50</v>
      </c>
      <c r="O1323" s="392">
        <v>65</v>
      </c>
      <c r="P1323" s="392">
        <v>57</v>
      </c>
      <c r="Q1323" s="392">
        <v>55</v>
      </c>
      <c r="R1323" s="392">
        <v>56</v>
      </c>
      <c r="S1323" s="392">
        <v>67</v>
      </c>
      <c r="T1323" s="392">
        <v>53</v>
      </c>
      <c r="U1323" s="392">
        <v>64</v>
      </c>
      <c r="V1323" s="392">
        <v>53</v>
      </c>
      <c r="W1323" s="392">
        <v>50</v>
      </c>
      <c r="X1323" s="392">
        <v>59</v>
      </c>
      <c r="Y1323" s="392">
        <v>61</v>
      </c>
    </row>
    <row r="1324" spans="1:25" ht="12.75" customHeight="1" x14ac:dyDescent="0.2">
      <c r="A1324" s="386">
        <v>2018</v>
      </c>
      <c r="B1324" s="391">
        <v>43323</v>
      </c>
      <c r="C1324" s="392">
        <v>42</v>
      </c>
      <c r="D1324" s="392">
        <v>49</v>
      </c>
      <c r="E1324" s="392">
        <v>41</v>
      </c>
      <c r="F1324" s="392">
        <v>40</v>
      </c>
      <c r="G1324" s="392">
        <v>48</v>
      </c>
      <c r="H1324" s="392">
        <v>40</v>
      </c>
      <c r="I1324" s="392">
        <v>38</v>
      </c>
      <c r="J1324" s="392">
        <v>48</v>
      </c>
      <c r="K1324" s="392">
        <v>38</v>
      </c>
      <c r="L1324" s="392">
        <v>43</v>
      </c>
      <c r="M1324" s="392">
        <v>40</v>
      </c>
      <c r="N1324" s="392">
        <v>40</v>
      </c>
      <c r="O1324" s="392">
        <v>40</v>
      </c>
      <c r="P1324" s="392">
        <v>40</v>
      </c>
      <c r="Q1324" s="392">
        <v>41</v>
      </c>
      <c r="R1324" s="392">
        <v>44</v>
      </c>
      <c r="S1324" s="392">
        <v>45</v>
      </c>
      <c r="T1324" s="392">
        <v>40</v>
      </c>
      <c r="U1324" s="392">
        <v>42</v>
      </c>
      <c r="V1324" s="392">
        <v>41</v>
      </c>
      <c r="W1324" s="392">
        <v>41</v>
      </c>
      <c r="X1324" s="392">
        <v>45</v>
      </c>
      <c r="Y1324" s="392">
        <v>42</v>
      </c>
    </row>
    <row r="1325" spans="1:25" ht="12.75" customHeight="1" x14ac:dyDescent="0.2">
      <c r="A1325" s="386">
        <v>2018</v>
      </c>
      <c r="B1325" s="391">
        <v>43324</v>
      </c>
      <c r="C1325" s="392">
        <v>47</v>
      </c>
      <c r="D1325" s="392">
        <v>58</v>
      </c>
      <c r="E1325" s="392">
        <v>39</v>
      </c>
      <c r="F1325" s="392">
        <v>44</v>
      </c>
      <c r="G1325" s="392">
        <v>46</v>
      </c>
      <c r="H1325" s="392">
        <v>45</v>
      </c>
      <c r="I1325" s="392">
        <v>47</v>
      </c>
      <c r="J1325" s="392">
        <v>42</v>
      </c>
      <c r="K1325" s="392">
        <v>42</v>
      </c>
      <c r="L1325" s="392">
        <v>50</v>
      </c>
      <c r="M1325" s="392">
        <v>45</v>
      </c>
      <c r="N1325" s="392">
        <v>39</v>
      </c>
      <c r="O1325" s="392">
        <v>55</v>
      </c>
      <c r="P1325" s="392">
        <v>54</v>
      </c>
      <c r="Q1325" s="392">
        <v>46</v>
      </c>
      <c r="R1325" s="392">
        <v>51</v>
      </c>
      <c r="S1325" s="392">
        <v>52</v>
      </c>
      <c r="T1325" s="392">
        <v>38</v>
      </c>
      <c r="U1325" s="392">
        <v>52</v>
      </c>
      <c r="V1325" s="392">
        <v>42</v>
      </c>
      <c r="W1325" s="392">
        <v>47</v>
      </c>
      <c r="X1325" s="392">
        <v>51</v>
      </c>
      <c r="Y1325" s="392">
        <v>48</v>
      </c>
    </row>
    <row r="1326" spans="1:25" ht="12.75" customHeight="1" x14ac:dyDescent="0.2">
      <c r="A1326" s="386">
        <v>2018</v>
      </c>
      <c r="B1326" s="391">
        <v>43325</v>
      </c>
      <c r="C1326" s="392">
        <v>40</v>
      </c>
      <c r="D1326" s="392">
        <v>48</v>
      </c>
      <c r="E1326" s="392">
        <v>40</v>
      </c>
      <c r="F1326" s="392">
        <v>49</v>
      </c>
      <c r="G1326" s="392">
        <v>53</v>
      </c>
      <c r="H1326" s="392">
        <v>45</v>
      </c>
      <c r="I1326" s="392">
        <v>40</v>
      </c>
      <c r="J1326" s="392">
        <v>43</v>
      </c>
      <c r="K1326" s="392">
        <v>32</v>
      </c>
      <c r="L1326" s="392">
        <v>43</v>
      </c>
      <c r="M1326" s="392">
        <v>43</v>
      </c>
      <c r="N1326" s="392">
        <v>39</v>
      </c>
      <c r="O1326" s="392">
        <v>43</v>
      </c>
      <c r="P1326" s="392">
        <v>21</v>
      </c>
      <c r="Q1326" s="392">
        <v>36</v>
      </c>
      <c r="R1326" s="392">
        <v>27</v>
      </c>
      <c r="S1326" s="392">
        <v>27</v>
      </c>
      <c r="T1326" s="392">
        <v>41</v>
      </c>
      <c r="U1326" s="392">
        <v>52</v>
      </c>
      <c r="V1326" s="392">
        <v>37</v>
      </c>
      <c r="W1326" s="392">
        <v>37</v>
      </c>
      <c r="X1326" s="392">
        <v>36</v>
      </c>
      <c r="Y1326" s="392">
        <v>36</v>
      </c>
    </row>
    <row r="1327" spans="1:25" ht="12.75" customHeight="1" x14ac:dyDescent="0.2">
      <c r="A1327" s="386">
        <v>2018</v>
      </c>
      <c r="B1327" s="391">
        <v>43326</v>
      </c>
      <c r="C1327" s="392">
        <v>48</v>
      </c>
      <c r="D1327" s="392">
        <v>43</v>
      </c>
      <c r="E1327" s="392">
        <v>34</v>
      </c>
      <c r="F1327" s="392">
        <v>41</v>
      </c>
      <c r="G1327" s="392">
        <v>37</v>
      </c>
      <c r="H1327" s="392">
        <v>45</v>
      </c>
      <c r="I1327" s="392">
        <v>45</v>
      </c>
      <c r="J1327" s="392">
        <v>35</v>
      </c>
      <c r="K1327" s="392">
        <v>41</v>
      </c>
      <c r="L1327" s="392">
        <v>33</v>
      </c>
      <c r="M1327" s="392">
        <v>40</v>
      </c>
      <c r="N1327" s="392">
        <v>42</v>
      </c>
      <c r="O1327" s="392">
        <v>40</v>
      </c>
      <c r="P1327" s="392">
        <v>37</v>
      </c>
      <c r="Q1327" s="392">
        <v>43</v>
      </c>
      <c r="R1327" s="392">
        <v>39</v>
      </c>
      <c r="S1327" s="392">
        <v>40</v>
      </c>
      <c r="T1327" s="392">
        <v>35</v>
      </c>
      <c r="U1327" s="392">
        <v>36</v>
      </c>
      <c r="V1327" s="392">
        <v>38</v>
      </c>
      <c r="W1327" s="392">
        <v>33</v>
      </c>
      <c r="X1327" s="392">
        <v>38</v>
      </c>
      <c r="Y1327" s="392">
        <v>35</v>
      </c>
    </row>
    <row r="1328" spans="1:25" ht="12.75" customHeight="1" x14ac:dyDescent="0.2">
      <c r="A1328" s="386">
        <v>2018</v>
      </c>
      <c r="B1328" s="391">
        <v>43327</v>
      </c>
      <c r="C1328" s="392">
        <v>63</v>
      </c>
      <c r="D1328" s="392">
        <v>56</v>
      </c>
      <c r="E1328" s="392">
        <v>55</v>
      </c>
      <c r="F1328" s="392">
        <v>63</v>
      </c>
      <c r="G1328" s="392">
        <v>58</v>
      </c>
      <c r="H1328" s="392">
        <v>67</v>
      </c>
      <c r="I1328" s="392">
        <v>61</v>
      </c>
      <c r="J1328" s="392">
        <v>57</v>
      </c>
      <c r="K1328" s="392">
        <v>48</v>
      </c>
      <c r="L1328" s="392">
        <v>49</v>
      </c>
      <c r="M1328" s="392">
        <v>56</v>
      </c>
      <c r="N1328" s="392">
        <v>51</v>
      </c>
      <c r="O1328" s="392">
        <v>56</v>
      </c>
      <c r="P1328" s="392">
        <v>44</v>
      </c>
      <c r="Q1328" s="392">
        <v>50</v>
      </c>
      <c r="R1328" s="392">
        <v>50</v>
      </c>
      <c r="S1328" s="392">
        <v>49</v>
      </c>
      <c r="T1328" s="392">
        <v>55</v>
      </c>
      <c r="U1328" s="392">
        <v>58</v>
      </c>
      <c r="V1328" s="392">
        <v>52</v>
      </c>
      <c r="W1328" s="392">
        <v>48</v>
      </c>
      <c r="X1328" s="392">
        <v>51</v>
      </c>
      <c r="Y1328" s="392">
        <v>51</v>
      </c>
    </row>
    <row r="1329" spans="1:25" ht="12.75" customHeight="1" x14ac:dyDescent="0.2">
      <c r="A1329" s="386">
        <v>2018</v>
      </c>
      <c r="B1329" s="391">
        <v>43328</v>
      </c>
      <c r="C1329" s="392">
        <v>44</v>
      </c>
      <c r="D1329" s="392">
        <v>60</v>
      </c>
      <c r="E1329" s="392">
        <v>55</v>
      </c>
      <c r="F1329" s="392">
        <v>61</v>
      </c>
      <c r="G1329" s="392">
        <v>66</v>
      </c>
      <c r="H1329" s="392">
        <v>42</v>
      </c>
      <c r="I1329" s="392">
        <v>46</v>
      </c>
      <c r="J1329" s="392">
        <v>63</v>
      </c>
      <c r="K1329" s="392">
        <v>47</v>
      </c>
      <c r="L1329" s="392">
        <v>66</v>
      </c>
      <c r="M1329" s="392">
        <v>56</v>
      </c>
      <c r="N1329" s="392">
        <v>52</v>
      </c>
      <c r="O1329" s="392">
        <v>61</v>
      </c>
      <c r="P1329" s="392">
        <v>58</v>
      </c>
      <c r="Q1329" s="392">
        <v>64</v>
      </c>
      <c r="R1329" s="392" t="s">
        <v>78</v>
      </c>
      <c r="S1329" s="392">
        <v>71</v>
      </c>
      <c r="T1329" s="392">
        <v>57</v>
      </c>
      <c r="U1329" s="392">
        <v>62</v>
      </c>
      <c r="V1329" s="392">
        <v>58</v>
      </c>
      <c r="W1329" s="392">
        <v>41</v>
      </c>
      <c r="X1329" s="392">
        <v>62</v>
      </c>
      <c r="Y1329" s="392">
        <v>71</v>
      </c>
    </row>
    <row r="1330" spans="1:25" ht="12.75" customHeight="1" x14ac:dyDescent="0.2">
      <c r="A1330" s="386">
        <v>2018</v>
      </c>
      <c r="B1330" s="391">
        <v>43329</v>
      </c>
      <c r="C1330" s="392">
        <v>53</v>
      </c>
      <c r="D1330" s="392">
        <v>56</v>
      </c>
      <c r="E1330" s="392">
        <v>50</v>
      </c>
      <c r="F1330" s="392">
        <v>54</v>
      </c>
      <c r="G1330" s="392">
        <v>56</v>
      </c>
      <c r="H1330" s="392">
        <v>56</v>
      </c>
      <c r="I1330" s="392">
        <v>54</v>
      </c>
      <c r="J1330" s="392">
        <v>53</v>
      </c>
      <c r="K1330" s="392">
        <v>47</v>
      </c>
      <c r="L1330" s="392">
        <v>47</v>
      </c>
      <c r="M1330" s="392">
        <v>51</v>
      </c>
      <c r="N1330" s="392">
        <v>51</v>
      </c>
      <c r="O1330" s="392">
        <v>50</v>
      </c>
      <c r="P1330" s="392">
        <v>53</v>
      </c>
      <c r="Q1330" s="392">
        <v>47</v>
      </c>
      <c r="R1330" s="392" t="s">
        <v>78</v>
      </c>
      <c r="S1330" s="392" t="s">
        <v>78</v>
      </c>
      <c r="T1330" s="392">
        <v>48</v>
      </c>
      <c r="U1330" s="392">
        <v>51</v>
      </c>
      <c r="V1330" s="392">
        <v>53</v>
      </c>
      <c r="W1330" s="392" t="s">
        <v>78</v>
      </c>
      <c r="X1330" s="392">
        <v>55</v>
      </c>
      <c r="Y1330" s="392">
        <v>53</v>
      </c>
    </row>
    <row r="1331" spans="1:25" ht="12.75" customHeight="1" x14ac:dyDescent="0.2">
      <c r="A1331" s="386">
        <v>2018</v>
      </c>
      <c r="B1331" s="391">
        <v>43330</v>
      </c>
      <c r="C1331" s="392">
        <v>42</v>
      </c>
      <c r="D1331" s="392">
        <v>49</v>
      </c>
      <c r="E1331" s="392">
        <v>35</v>
      </c>
      <c r="F1331" s="392">
        <v>44</v>
      </c>
      <c r="G1331" s="392">
        <v>44</v>
      </c>
      <c r="H1331" s="392">
        <v>44</v>
      </c>
      <c r="I1331" s="392">
        <v>44</v>
      </c>
      <c r="J1331" s="392">
        <v>40</v>
      </c>
      <c r="K1331" s="392">
        <v>39</v>
      </c>
      <c r="L1331" s="392">
        <v>38</v>
      </c>
      <c r="M1331" s="392">
        <v>45</v>
      </c>
      <c r="N1331" s="392">
        <v>44</v>
      </c>
      <c r="O1331" s="392">
        <v>46</v>
      </c>
      <c r="P1331" s="392">
        <v>43</v>
      </c>
      <c r="Q1331" s="392">
        <v>49</v>
      </c>
      <c r="R1331" s="392" t="s">
        <v>78</v>
      </c>
      <c r="S1331" s="392" t="s">
        <v>78</v>
      </c>
      <c r="T1331" s="392">
        <v>35</v>
      </c>
      <c r="U1331" s="392">
        <v>40</v>
      </c>
      <c r="V1331" s="392">
        <v>40</v>
      </c>
      <c r="W1331" s="392" t="s">
        <v>78</v>
      </c>
      <c r="X1331" s="392">
        <v>42</v>
      </c>
      <c r="Y1331" s="392">
        <v>41</v>
      </c>
    </row>
    <row r="1332" spans="1:25" ht="12.75" customHeight="1" x14ac:dyDescent="0.2">
      <c r="A1332" s="386">
        <v>2018</v>
      </c>
      <c r="B1332" s="391">
        <v>43331</v>
      </c>
      <c r="C1332" s="392">
        <v>23</v>
      </c>
      <c r="D1332" s="392">
        <v>26</v>
      </c>
      <c r="E1332" s="392">
        <v>23</v>
      </c>
      <c r="F1332" s="392">
        <v>20</v>
      </c>
      <c r="G1332" s="392">
        <v>25</v>
      </c>
      <c r="H1332" s="392">
        <v>33</v>
      </c>
      <c r="I1332" s="392">
        <v>30</v>
      </c>
      <c r="J1332" s="392">
        <v>22</v>
      </c>
      <c r="K1332" s="392">
        <v>24</v>
      </c>
      <c r="L1332" s="392">
        <v>21</v>
      </c>
      <c r="M1332" s="392">
        <v>21</v>
      </c>
      <c r="N1332" s="392">
        <v>20</v>
      </c>
      <c r="O1332" s="392">
        <v>25</v>
      </c>
      <c r="P1332" s="392">
        <v>18</v>
      </c>
      <c r="Q1332" s="392">
        <v>21</v>
      </c>
      <c r="R1332" s="392">
        <v>10</v>
      </c>
      <c r="S1332" s="392" t="s">
        <v>78</v>
      </c>
      <c r="T1332" s="392">
        <v>23</v>
      </c>
      <c r="U1332" s="392">
        <v>19</v>
      </c>
      <c r="V1332" s="392">
        <v>16</v>
      </c>
      <c r="W1332" s="392" t="s">
        <v>78</v>
      </c>
      <c r="X1332" s="392">
        <v>20</v>
      </c>
      <c r="Y1332" s="392">
        <v>21</v>
      </c>
    </row>
    <row r="1333" spans="1:25" ht="12.75" customHeight="1" x14ac:dyDescent="0.2">
      <c r="A1333" s="386">
        <v>2018</v>
      </c>
      <c r="B1333" s="391">
        <v>43332</v>
      </c>
      <c r="C1333" s="392">
        <v>28</v>
      </c>
      <c r="D1333" s="392">
        <v>31</v>
      </c>
      <c r="E1333" s="392">
        <v>24</v>
      </c>
      <c r="F1333" s="392">
        <v>26</v>
      </c>
      <c r="G1333" s="392">
        <v>30</v>
      </c>
      <c r="H1333" s="392">
        <v>27</v>
      </c>
      <c r="I1333" s="392">
        <v>30</v>
      </c>
      <c r="J1333" s="392">
        <v>26</v>
      </c>
      <c r="K1333" s="392">
        <v>28</v>
      </c>
      <c r="L1333" s="392">
        <v>28</v>
      </c>
      <c r="M1333" s="392">
        <v>28</v>
      </c>
      <c r="N1333" s="392">
        <v>22</v>
      </c>
      <c r="O1333" s="392">
        <v>27</v>
      </c>
      <c r="P1333" s="392">
        <v>30</v>
      </c>
      <c r="Q1333" s="392">
        <v>30</v>
      </c>
      <c r="R1333" s="392">
        <v>31</v>
      </c>
      <c r="S1333" s="392">
        <v>33</v>
      </c>
      <c r="T1333" s="392">
        <v>28</v>
      </c>
      <c r="U1333" s="392">
        <v>30</v>
      </c>
      <c r="V1333" s="392">
        <v>27</v>
      </c>
      <c r="W1333" s="392">
        <v>0</v>
      </c>
      <c r="X1333" s="392" t="s">
        <v>78</v>
      </c>
      <c r="Y1333" s="392">
        <v>19</v>
      </c>
    </row>
    <row r="1334" spans="1:25" ht="12.75" customHeight="1" x14ac:dyDescent="0.2">
      <c r="A1334" s="386">
        <v>2018</v>
      </c>
      <c r="B1334" s="391">
        <v>43333</v>
      </c>
      <c r="C1334" s="392">
        <v>31</v>
      </c>
      <c r="D1334" s="392">
        <v>31</v>
      </c>
      <c r="E1334" s="392">
        <v>26</v>
      </c>
      <c r="F1334" s="392">
        <v>28</v>
      </c>
      <c r="G1334" s="392">
        <v>29</v>
      </c>
      <c r="H1334" s="392">
        <v>32</v>
      </c>
      <c r="I1334" s="392">
        <v>34</v>
      </c>
      <c r="J1334" s="392">
        <v>32</v>
      </c>
      <c r="K1334" s="392">
        <v>28</v>
      </c>
      <c r="L1334" s="392">
        <v>26</v>
      </c>
      <c r="M1334" s="392">
        <v>31</v>
      </c>
      <c r="N1334" s="392">
        <v>27</v>
      </c>
      <c r="O1334" s="392">
        <v>29</v>
      </c>
      <c r="P1334" s="392">
        <v>25</v>
      </c>
      <c r="Q1334" s="392">
        <v>27</v>
      </c>
      <c r="R1334" s="392">
        <v>23</v>
      </c>
      <c r="S1334" s="392">
        <v>26</v>
      </c>
      <c r="T1334" s="392">
        <v>28</v>
      </c>
      <c r="U1334" s="392">
        <v>29</v>
      </c>
      <c r="V1334" s="392">
        <v>25</v>
      </c>
      <c r="W1334" s="392">
        <v>44</v>
      </c>
      <c r="X1334" s="392" t="s">
        <v>78</v>
      </c>
      <c r="Y1334" s="392" t="s">
        <v>78</v>
      </c>
    </row>
    <row r="1335" spans="1:25" ht="12.75" customHeight="1" x14ac:dyDescent="0.2">
      <c r="A1335" s="386">
        <v>2018</v>
      </c>
      <c r="B1335" s="391">
        <v>43334</v>
      </c>
      <c r="C1335" s="392">
        <v>45</v>
      </c>
      <c r="D1335" s="392">
        <v>44</v>
      </c>
      <c r="E1335" s="392">
        <v>43</v>
      </c>
      <c r="F1335" s="392">
        <v>49</v>
      </c>
      <c r="G1335" s="392">
        <v>46</v>
      </c>
      <c r="H1335" s="392">
        <v>45</v>
      </c>
      <c r="I1335" s="392">
        <v>45</v>
      </c>
      <c r="J1335" s="392">
        <v>44</v>
      </c>
      <c r="K1335" s="392">
        <v>42</v>
      </c>
      <c r="L1335" s="392">
        <v>44</v>
      </c>
      <c r="M1335" s="392">
        <v>46</v>
      </c>
      <c r="N1335" s="392">
        <v>41</v>
      </c>
      <c r="O1335" s="392">
        <v>46</v>
      </c>
      <c r="P1335" s="392">
        <v>45</v>
      </c>
      <c r="Q1335" s="392">
        <v>47</v>
      </c>
      <c r="R1335" s="392">
        <v>46</v>
      </c>
      <c r="S1335" s="392">
        <v>46</v>
      </c>
      <c r="T1335" s="392">
        <v>44</v>
      </c>
      <c r="U1335" s="392">
        <v>46</v>
      </c>
      <c r="V1335" s="392">
        <v>45</v>
      </c>
      <c r="W1335" s="392">
        <v>43</v>
      </c>
      <c r="X1335" s="392">
        <v>46</v>
      </c>
      <c r="Y1335" s="392">
        <v>43</v>
      </c>
    </row>
    <row r="1336" spans="1:25" ht="12.75" customHeight="1" x14ac:dyDescent="0.2">
      <c r="A1336" s="386">
        <v>2018</v>
      </c>
      <c r="B1336" s="391">
        <v>43335</v>
      </c>
      <c r="C1336" s="392">
        <v>35</v>
      </c>
      <c r="D1336" s="392">
        <v>34</v>
      </c>
      <c r="E1336" s="392">
        <v>31</v>
      </c>
      <c r="F1336" s="392">
        <v>37</v>
      </c>
      <c r="G1336" s="392">
        <v>34</v>
      </c>
      <c r="H1336" s="392">
        <v>36</v>
      </c>
      <c r="I1336" s="392">
        <v>40</v>
      </c>
      <c r="J1336" s="392">
        <v>31</v>
      </c>
      <c r="K1336" s="392">
        <v>34</v>
      </c>
      <c r="L1336" s="392">
        <v>34</v>
      </c>
      <c r="M1336" s="392">
        <v>37</v>
      </c>
      <c r="N1336" s="392">
        <v>35</v>
      </c>
      <c r="O1336" s="392">
        <v>35</v>
      </c>
      <c r="P1336" s="392">
        <v>31</v>
      </c>
      <c r="Q1336" s="392">
        <v>32</v>
      </c>
      <c r="R1336" s="392">
        <v>32</v>
      </c>
      <c r="S1336" s="392">
        <v>32</v>
      </c>
      <c r="T1336" s="392">
        <v>32</v>
      </c>
      <c r="U1336" s="392">
        <v>34</v>
      </c>
      <c r="V1336" s="392">
        <v>33</v>
      </c>
      <c r="W1336" s="392">
        <v>34</v>
      </c>
      <c r="X1336" s="392">
        <v>34</v>
      </c>
      <c r="Y1336" s="392">
        <v>31</v>
      </c>
    </row>
    <row r="1337" spans="1:25" ht="12.75" customHeight="1" x14ac:dyDescent="0.2">
      <c r="A1337" s="386">
        <v>2018</v>
      </c>
      <c r="B1337" s="391">
        <v>43336</v>
      </c>
      <c r="C1337" s="392">
        <v>44</v>
      </c>
      <c r="D1337" s="392">
        <v>47</v>
      </c>
      <c r="E1337" s="392">
        <v>47</v>
      </c>
      <c r="F1337" s="392">
        <v>49</v>
      </c>
      <c r="G1337" s="392">
        <v>50</v>
      </c>
      <c r="H1337" s="392">
        <v>46</v>
      </c>
      <c r="I1337" s="392">
        <v>47</v>
      </c>
      <c r="J1337" s="392">
        <v>47</v>
      </c>
      <c r="K1337" s="392">
        <v>42</v>
      </c>
      <c r="L1337" s="392">
        <v>53</v>
      </c>
      <c r="M1337" s="392">
        <v>45</v>
      </c>
      <c r="N1337" s="392">
        <v>44</v>
      </c>
      <c r="O1337" s="392">
        <v>49</v>
      </c>
      <c r="P1337" s="392">
        <v>55</v>
      </c>
      <c r="Q1337" s="392">
        <v>43</v>
      </c>
      <c r="R1337" s="392">
        <v>51</v>
      </c>
      <c r="S1337" s="392">
        <v>55</v>
      </c>
      <c r="T1337" s="392">
        <v>51</v>
      </c>
      <c r="U1337" s="392">
        <v>48</v>
      </c>
      <c r="V1337" s="392">
        <v>64</v>
      </c>
      <c r="W1337" s="392">
        <v>62</v>
      </c>
      <c r="X1337" s="392">
        <v>60</v>
      </c>
      <c r="Y1337" s="392">
        <v>58</v>
      </c>
    </row>
    <row r="1338" spans="1:25" ht="12.75" customHeight="1" x14ac:dyDescent="0.2">
      <c r="A1338" s="386">
        <v>2018</v>
      </c>
      <c r="B1338" s="391">
        <v>43337</v>
      </c>
      <c r="C1338" s="392">
        <v>47</v>
      </c>
      <c r="D1338" s="392">
        <v>48</v>
      </c>
      <c r="E1338" s="392">
        <v>42</v>
      </c>
      <c r="F1338" s="392">
        <v>48</v>
      </c>
      <c r="G1338" s="392">
        <v>50</v>
      </c>
      <c r="H1338" s="392">
        <v>45</v>
      </c>
      <c r="I1338" s="392">
        <v>44</v>
      </c>
      <c r="J1338" s="392">
        <v>45</v>
      </c>
      <c r="K1338" s="392">
        <v>36</v>
      </c>
      <c r="L1338" s="392">
        <v>46</v>
      </c>
      <c r="M1338" s="392">
        <v>44</v>
      </c>
      <c r="N1338" s="392">
        <v>39</v>
      </c>
      <c r="O1338" s="392">
        <v>47</v>
      </c>
      <c r="P1338" s="392">
        <v>45</v>
      </c>
      <c r="Q1338" s="392">
        <v>44</v>
      </c>
      <c r="R1338" s="392" t="s">
        <v>78</v>
      </c>
      <c r="S1338" s="392">
        <v>46</v>
      </c>
      <c r="T1338" s="392">
        <v>47</v>
      </c>
      <c r="U1338" s="392">
        <v>46</v>
      </c>
      <c r="V1338" s="392">
        <v>51</v>
      </c>
      <c r="W1338" s="392">
        <v>50</v>
      </c>
      <c r="X1338" s="392">
        <v>49</v>
      </c>
      <c r="Y1338" s="392">
        <v>46</v>
      </c>
    </row>
    <row r="1339" spans="1:25" ht="12.75" customHeight="1" x14ac:dyDescent="0.2">
      <c r="A1339" s="386">
        <v>2018</v>
      </c>
      <c r="B1339" s="391">
        <v>43338</v>
      </c>
      <c r="C1339" s="392">
        <v>43</v>
      </c>
      <c r="D1339" s="392">
        <v>46</v>
      </c>
      <c r="E1339" s="392">
        <v>43</v>
      </c>
      <c r="F1339" s="392">
        <v>47</v>
      </c>
      <c r="G1339" s="392">
        <v>47</v>
      </c>
      <c r="H1339" s="392">
        <v>45</v>
      </c>
      <c r="I1339" s="392">
        <v>41</v>
      </c>
      <c r="J1339" s="392">
        <v>47</v>
      </c>
      <c r="K1339" s="392">
        <v>37</v>
      </c>
      <c r="L1339" s="392">
        <v>46</v>
      </c>
      <c r="M1339" s="392">
        <v>43</v>
      </c>
      <c r="N1339" s="392">
        <v>41</v>
      </c>
      <c r="O1339" s="392">
        <v>45</v>
      </c>
      <c r="P1339" s="392">
        <v>56</v>
      </c>
      <c r="Q1339" s="392">
        <v>42</v>
      </c>
      <c r="R1339" s="392">
        <v>18</v>
      </c>
      <c r="S1339" s="392">
        <v>52</v>
      </c>
      <c r="T1339" s="392">
        <v>46</v>
      </c>
      <c r="U1339" s="392">
        <v>45</v>
      </c>
      <c r="V1339" s="392">
        <v>47</v>
      </c>
      <c r="W1339" s="392">
        <v>52</v>
      </c>
      <c r="X1339" s="392">
        <v>54</v>
      </c>
      <c r="Y1339" s="392">
        <v>49</v>
      </c>
    </row>
    <row r="1340" spans="1:25" ht="12.75" customHeight="1" x14ac:dyDescent="0.2">
      <c r="A1340" s="386">
        <v>2018</v>
      </c>
      <c r="B1340" s="391">
        <v>43339</v>
      </c>
      <c r="C1340" s="392">
        <v>53</v>
      </c>
      <c r="D1340" s="392">
        <v>57</v>
      </c>
      <c r="E1340" s="392">
        <v>49</v>
      </c>
      <c r="F1340" s="392">
        <v>56</v>
      </c>
      <c r="G1340" s="392">
        <v>53</v>
      </c>
      <c r="H1340" s="392">
        <v>53</v>
      </c>
      <c r="I1340" s="392">
        <v>52</v>
      </c>
      <c r="J1340" s="392">
        <v>58</v>
      </c>
      <c r="K1340" s="392">
        <v>49</v>
      </c>
      <c r="L1340" s="392">
        <v>58</v>
      </c>
      <c r="M1340" s="392">
        <v>66</v>
      </c>
      <c r="N1340" s="392">
        <v>53</v>
      </c>
      <c r="O1340" s="392">
        <v>64</v>
      </c>
      <c r="P1340" s="392">
        <v>53</v>
      </c>
      <c r="Q1340" s="392">
        <v>63</v>
      </c>
      <c r="R1340" s="392">
        <v>53</v>
      </c>
      <c r="S1340" s="392">
        <v>61</v>
      </c>
      <c r="T1340" s="392">
        <v>49</v>
      </c>
      <c r="U1340" s="392">
        <v>55</v>
      </c>
      <c r="V1340" s="392">
        <v>55</v>
      </c>
      <c r="W1340" s="392">
        <v>61</v>
      </c>
      <c r="X1340" s="392">
        <v>62</v>
      </c>
      <c r="Y1340" s="392">
        <v>59</v>
      </c>
    </row>
    <row r="1341" spans="1:25" ht="12.75" customHeight="1" x14ac:dyDescent="0.2">
      <c r="A1341" s="386">
        <v>2018</v>
      </c>
      <c r="B1341" s="391">
        <v>43340</v>
      </c>
      <c r="C1341" s="392">
        <v>43</v>
      </c>
      <c r="D1341" s="392">
        <v>53</v>
      </c>
      <c r="E1341" s="392">
        <v>52</v>
      </c>
      <c r="F1341" s="392">
        <v>57</v>
      </c>
      <c r="G1341" s="392">
        <v>55</v>
      </c>
      <c r="H1341" s="392">
        <v>50</v>
      </c>
      <c r="I1341" s="392">
        <v>46</v>
      </c>
      <c r="J1341" s="392">
        <v>56</v>
      </c>
      <c r="K1341" s="392">
        <v>38</v>
      </c>
      <c r="L1341" s="392">
        <v>59</v>
      </c>
      <c r="M1341" s="392">
        <v>46</v>
      </c>
      <c r="N1341" s="392">
        <v>44</v>
      </c>
      <c r="O1341" s="392">
        <v>62</v>
      </c>
      <c r="P1341" s="392">
        <v>54</v>
      </c>
      <c r="Q1341" s="392">
        <v>71</v>
      </c>
      <c r="R1341" s="392">
        <v>56</v>
      </c>
      <c r="S1341" s="392">
        <v>62</v>
      </c>
      <c r="T1341" s="392">
        <v>53</v>
      </c>
      <c r="U1341" s="392">
        <v>53</v>
      </c>
      <c r="V1341" s="392">
        <v>55</v>
      </c>
      <c r="W1341" s="392">
        <v>60</v>
      </c>
      <c r="X1341" s="392">
        <v>58</v>
      </c>
      <c r="Y1341" s="392">
        <v>60</v>
      </c>
    </row>
    <row r="1342" spans="1:25" ht="12.75" customHeight="1" x14ac:dyDescent="0.2">
      <c r="A1342" s="386">
        <v>2018</v>
      </c>
      <c r="B1342" s="391">
        <v>43341</v>
      </c>
      <c r="C1342" s="392">
        <v>46</v>
      </c>
      <c r="D1342" s="392">
        <v>67</v>
      </c>
      <c r="E1342" s="392">
        <v>58</v>
      </c>
      <c r="F1342" s="392">
        <v>63</v>
      </c>
      <c r="G1342" s="392">
        <v>61</v>
      </c>
      <c r="H1342" s="392">
        <v>50</v>
      </c>
      <c r="I1342" s="392">
        <v>46</v>
      </c>
      <c r="J1342" s="392">
        <v>62</v>
      </c>
      <c r="K1342" s="392">
        <v>39</v>
      </c>
      <c r="L1342" s="392">
        <v>63</v>
      </c>
      <c r="M1342" s="392">
        <v>49</v>
      </c>
      <c r="N1342" s="392">
        <v>47</v>
      </c>
      <c r="O1342" s="392">
        <v>69</v>
      </c>
      <c r="P1342" s="392">
        <v>60</v>
      </c>
      <c r="Q1342" s="392">
        <v>71</v>
      </c>
      <c r="R1342" s="392">
        <v>61</v>
      </c>
      <c r="S1342" s="392">
        <v>64</v>
      </c>
      <c r="T1342" s="392">
        <v>56</v>
      </c>
      <c r="U1342" s="392">
        <v>55</v>
      </c>
      <c r="V1342" s="392">
        <v>58</v>
      </c>
      <c r="W1342" s="392">
        <v>63</v>
      </c>
      <c r="X1342" s="392">
        <v>61</v>
      </c>
      <c r="Y1342" s="392">
        <v>61</v>
      </c>
    </row>
    <row r="1343" spans="1:25" ht="12.75" customHeight="1" x14ac:dyDescent="0.2">
      <c r="A1343" s="386">
        <v>2018</v>
      </c>
      <c r="B1343" s="391">
        <v>43342</v>
      </c>
      <c r="C1343" s="392">
        <v>56</v>
      </c>
      <c r="D1343" s="392">
        <v>52</v>
      </c>
      <c r="E1343" s="392">
        <v>45</v>
      </c>
      <c r="F1343" s="392">
        <v>50</v>
      </c>
      <c r="G1343" s="392">
        <v>46</v>
      </c>
      <c r="H1343" s="392">
        <v>56</v>
      </c>
      <c r="I1343" s="392">
        <v>56</v>
      </c>
      <c r="J1343" s="392">
        <v>47</v>
      </c>
      <c r="K1343" s="392">
        <v>54</v>
      </c>
      <c r="L1343" s="392">
        <v>49</v>
      </c>
      <c r="M1343" s="392">
        <v>48</v>
      </c>
      <c r="N1343" s="392">
        <v>57</v>
      </c>
      <c r="O1343" s="392">
        <v>54</v>
      </c>
      <c r="P1343" s="392">
        <v>40</v>
      </c>
      <c r="Q1343" s="392">
        <v>47</v>
      </c>
      <c r="R1343" s="392">
        <v>43</v>
      </c>
      <c r="S1343" s="392">
        <v>45</v>
      </c>
      <c r="T1343" s="392">
        <v>49</v>
      </c>
      <c r="U1343" s="392">
        <v>49</v>
      </c>
      <c r="V1343" s="392">
        <v>48</v>
      </c>
      <c r="W1343" s="392">
        <v>51</v>
      </c>
      <c r="X1343" s="392">
        <v>50</v>
      </c>
      <c r="Y1343" s="392">
        <v>46</v>
      </c>
    </row>
    <row r="1344" spans="1:25" ht="12.75" customHeight="1" x14ac:dyDescent="0.2">
      <c r="A1344" s="386">
        <v>2018</v>
      </c>
      <c r="B1344" s="391">
        <v>43343</v>
      </c>
      <c r="C1344" s="392">
        <v>47</v>
      </c>
      <c r="D1344" s="392">
        <v>34</v>
      </c>
      <c r="E1344" s="392">
        <v>22</v>
      </c>
      <c r="F1344" s="392">
        <v>21</v>
      </c>
      <c r="G1344" s="392">
        <v>26</v>
      </c>
      <c r="H1344" s="392">
        <v>50</v>
      </c>
      <c r="I1344" s="392">
        <v>38</v>
      </c>
      <c r="J1344" s="392">
        <v>29</v>
      </c>
      <c r="K1344" s="392">
        <v>30</v>
      </c>
      <c r="L1344" s="392">
        <v>27</v>
      </c>
      <c r="M1344" s="392">
        <v>24</v>
      </c>
      <c r="N1344" s="392">
        <v>38</v>
      </c>
      <c r="O1344" s="392">
        <v>23</v>
      </c>
      <c r="P1344" s="392">
        <v>25</v>
      </c>
      <c r="Q1344" s="392">
        <v>26</v>
      </c>
      <c r="R1344" s="392" t="s">
        <v>78</v>
      </c>
      <c r="S1344" s="392">
        <v>21</v>
      </c>
      <c r="T1344" s="392">
        <v>25</v>
      </c>
      <c r="U1344" s="392">
        <v>26</v>
      </c>
      <c r="V1344" s="392">
        <v>18</v>
      </c>
      <c r="W1344" s="392">
        <v>19</v>
      </c>
      <c r="X1344" s="392">
        <v>21</v>
      </c>
      <c r="Y1344" s="392">
        <v>18</v>
      </c>
    </row>
    <row r="1345" spans="1:25" ht="12.75" customHeight="1" x14ac:dyDescent="0.2">
      <c r="A1345" s="386">
        <v>2018</v>
      </c>
      <c r="B1345" s="391">
        <v>43344</v>
      </c>
      <c r="C1345" s="392">
        <v>31</v>
      </c>
      <c r="D1345" s="392">
        <v>29</v>
      </c>
      <c r="E1345" s="392">
        <v>23</v>
      </c>
      <c r="F1345" s="392">
        <v>22</v>
      </c>
      <c r="G1345" s="392">
        <v>28</v>
      </c>
      <c r="H1345" s="392">
        <v>35</v>
      </c>
      <c r="I1345" s="392">
        <v>29</v>
      </c>
      <c r="J1345" s="392">
        <v>24</v>
      </c>
      <c r="K1345" s="392">
        <v>29</v>
      </c>
      <c r="L1345" s="392">
        <v>27</v>
      </c>
      <c r="M1345" s="392">
        <v>26</v>
      </c>
      <c r="N1345" s="392">
        <v>26</v>
      </c>
      <c r="O1345" s="392">
        <v>27</v>
      </c>
      <c r="P1345" s="392">
        <v>32</v>
      </c>
      <c r="Q1345" s="392">
        <v>35</v>
      </c>
      <c r="R1345" s="392" t="s">
        <v>78</v>
      </c>
      <c r="S1345" s="392">
        <v>34</v>
      </c>
      <c r="T1345" s="392">
        <v>26</v>
      </c>
      <c r="U1345" s="392">
        <v>28</v>
      </c>
      <c r="V1345" s="392">
        <v>30</v>
      </c>
      <c r="W1345" s="392">
        <v>28</v>
      </c>
      <c r="X1345" s="392">
        <v>34</v>
      </c>
      <c r="Y1345" s="392">
        <v>28</v>
      </c>
    </row>
    <row r="1346" spans="1:25" ht="12.75" customHeight="1" x14ac:dyDescent="0.2">
      <c r="A1346" s="386">
        <v>2018</v>
      </c>
      <c r="B1346" s="391">
        <v>43345</v>
      </c>
      <c r="C1346" s="392">
        <v>33</v>
      </c>
      <c r="D1346" s="392">
        <v>35</v>
      </c>
      <c r="E1346" s="392">
        <v>35</v>
      </c>
      <c r="F1346" s="392">
        <v>37</v>
      </c>
      <c r="G1346" s="392">
        <v>39</v>
      </c>
      <c r="H1346" s="392">
        <v>35</v>
      </c>
      <c r="I1346" s="392">
        <v>31</v>
      </c>
      <c r="J1346" s="392">
        <v>37</v>
      </c>
      <c r="K1346" s="392">
        <v>29</v>
      </c>
      <c r="L1346" s="392">
        <v>38</v>
      </c>
      <c r="M1346" s="392">
        <v>27</v>
      </c>
      <c r="N1346" s="392">
        <v>28</v>
      </c>
      <c r="O1346" s="392">
        <v>37</v>
      </c>
      <c r="P1346" s="392">
        <v>37</v>
      </c>
      <c r="Q1346" s="392">
        <v>33</v>
      </c>
      <c r="R1346" s="392">
        <v>10</v>
      </c>
      <c r="S1346" s="392">
        <v>38</v>
      </c>
      <c r="T1346" s="392">
        <v>34</v>
      </c>
      <c r="U1346" s="392">
        <v>35</v>
      </c>
      <c r="V1346" s="392">
        <v>37</v>
      </c>
      <c r="W1346" s="392">
        <v>40</v>
      </c>
      <c r="X1346" s="392">
        <v>43</v>
      </c>
      <c r="Y1346" s="392">
        <v>40</v>
      </c>
    </row>
    <row r="1347" spans="1:25" ht="12.75" customHeight="1" x14ac:dyDescent="0.2">
      <c r="A1347" s="386">
        <v>2018</v>
      </c>
      <c r="B1347" s="391">
        <v>43346</v>
      </c>
      <c r="C1347" s="392">
        <v>34</v>
      </c>
      <c r="D1347" s="392">
        <v>39</v>
      </c>
      <c r="E1347" s="392">
        <v>33</v>
      </c>
      <c r="F1347" s="392">
        <v>0</v>
      </c>
      <c r="G1347" s="392">
        <v>45</v>
      </c>
      <c r="H1347" s="392">
        <v>37</v>
      </c>
      <c r="I1347" s="392">
        <v>33</v>
      </c>
      <c r="J1347" s="392">
        <v>36</v>
      </c>
      <c r="K1347" s="392">
        <v>31</v>
      </c>
      <c r="L1347" s="392">
        <v>55</v>
      </c>
      <c r="M1347" s="392">
        <v>36</v>
      </c>
      <c r="N1347" s="392">
        <v>34</v>
      </c>
      <c r="O1347" s="392">
        <v>44</v>
      </c>
      <c r="P1347" s="392">
        <v>42</v>
      </c>
      <c r="Q1347" s="392">
        <v>40</v>
      </c>
      <c r="R1347" s="392">
        <v>41</v>
      </c>
      <c r="S1347" s="392">
        <v>63</v>
      </c>
      <c r="T1347" s="392">
        <v>31</v>
      </c>
      <c r="U1347" s="392">
        <v>37</v>
      </c>
      <c r="V1347" s="392">
        <v>40</v>
      </c>
      <c r="W1347" s="392">
        <v>58</v>
      </c>
      <c r="X1347" s="392">
        <v>55</v>
      </c>
      <c r="Y1347" s="392">
        <v>62</v>
      </c>
    </row>
    <row r="1348" spans="1:25" ht="12.75" customHeight="1" x14ac:dyDescent="0.2">
      <c r="A1348" s="386">
        <v>2018</v>
      </c>
      <c r="B1348" s="391">
        <v>43347</v>
      </c>
      <c r="C1348" s="392">
        <v>53</v>
      </c>
      <c r="D1348" s="392">
        <v>53</v>
      </c>
      <c r="E1348" s="392">
        <v>42</v>
      </c>
      <c r="F1348" s="392" t="s">
        <v>78</v>
      </c>
      <c r="G1348" s="392">
        <v>43</v>
      </c>
      <c r="H1348" s="392">
        <v>47</v>
      </c>
      <c r="I1348" s="392">
        <v>44</v>
      </c>
      <c r="J1348" s="392">
        <v>47</v>
      </c>
      <c r="K1348" s="392">
        <v>48</v>
      </c>
      <c r="L1348" s="392">
        <v>49</v>
      </c>
      <c r="M1348" s="392">
        <v>52</v>
      </c>
      <c r="N1348" s="392">
        <v>51</v>
      </c>
      <c r="O1348" s="392">
        <v>52</v>
      </c>
      <c r="P1348" s="392">
        <v>42</v>
      </c>
      <c r="Q1348" s="392">
        <v>50</v>
      </c>
      <c r="R1348" s="392">
        <v>45</v>
      </c>
      <c r="S1348" s="392">
        <v>47</v>
      </c>
      <c r="T1348" s="392">
        <v>45</v>
      </c>
      <c r="U1348" s="392">
        <v>47</v>
      </c>
      <c r="V1348" s="392">
        <v>44</v>
      </c>
      <c r="W1348" s="392">
        <v>46</v>
      </c>
      <c r="X1348" s="392">
        <v>48</v>
      </c>
      <c r="Y1348" s="392">
        <v>45</v>
      </c>
    </row>
    <row r="1349" spans="1:25" ht="12.75" customHeight="1" x14ac:dyDescent="0.2">
      <c r="A1349" s="386">
        <v>2018</v>
      </c>
      <c r="B1349" s="391">
        <v>43348</v>
      </c>
      <c r="C1349" s="392">
        <v>54</v>
      </c>
      <c r="D1349" s="392">
        <v>62</v>
      </c>
      <c r="E1349" s="392">
        <v>55</v>
      </c>
      <c r="F1349" s="392" t="s">
        <v>78</v>
      </c>
      <c r="G1349" s="392">
        <v>77</v>
      </c>
      <c r="H1349" s="392">
        <v>51</v>
      </c>
      <c r="I1349" s="392">
        <v>48</v>
      </c>
      <c r="J1349" s="392">
        <v>58</v>
      </c>
      <c r="K1349" s="392">
        <v>38</v>
      </c>
      <c r="L1349" s="392">
        <v>53</v>
      </c>
      <c r="M1349" s="392">
        <v>43</v>
      </c>
      <c r="N1349" s="392">
        <v>41</v>
      </c>
      <c r="O1349" s="392">
        <v>64</v>
      </c>
      <c r="P1349" s="392">
        <v>51</v>
      </c>
      <c r="Q1349" s="392">
        <v>48</v>
      </c>
      <c r="R1349" s="392">
        <v>63</v>
      </c>
      <c r="S1349" s="392">
        <v>52</v>
      </c>
      <c r="T1349" s="392">
        <v>52</v>
      </c>
      <c r="U1349" s="392">
        <v>70</v>
      </c>
      <c r="V1349" s="392">
        <v>60</v>
      </c>
      <c r="W1349" s="392">
        <v>52</v>
      </c>
      <c r="X1349" s="392">
        <v>57</v>
      </c>
      <c r="Y1349" s="392">
        <v>52</v>
      </c>
    </row>
    <row r="1350" spans="1:25" ht="12.75" customHeight="1" x14ac:dyDescent="0.2">
      <c r="A1350" s="386">
        <v>2018</v>
      </c>
      <c r="B1350" s="391">
        <v>43349</v>
      </c>
      <c r="C1350" s="392">
        <v>45</v>
      </c>
      <c r="D1350" s="392">
        <v>63</v>
      </c>
      <c r="E1350" s="392">
        <v>58</v>
      </c>
      <c r="F1350" s="392">
        <v>60</v>
      </c>
      <c r="G1350" s="392">
        <v>64</v>
      </c>
      <c r="H1350" s="392">
        <v>44</v>
      </c>
      <c r="I1350" s="392">
        <v>40</v>
      </c>
      <c r="J1350" s="392">
        <v>72</v>
      </c>
      <c r="K1350" s="392">
        <v>38</v>
      </c>
      <c r="L1350" s="392">
        <v>60</v>
      </c>
      <c r="M1350" s="392">
        <v>46</v>
      </c>
      <c r="N1350" s="392">
        <v>44</v>
      </c>
      <c r="O1350" s="392">
        <v>60</v>
      </c>
      <c r="P1350" s="392">
        <v>55</v>
      </c>
      <c r="Q1350" s="392">
        <v>59</v>
      </c>
      <c r="R1350" s="392">
        <v>55</v>
      </c>
      <c r="S1350" s="392">
        <v>65</v>
      </c>
      <c r="T1350" s="392">
        <v>60</v>
      </c>
      <c r="U1350" s="392">
        <v>45</v>
      </c>
      <c r="V1350" s="392">
        <v>48</v>
      </c>
      <c r="W1350" s="392">
        <v>57</v>
      </c>
      <c r="X1350" s="392">
        <v>53</v>
      </c>
      <c r="Y1350" s="392">
        <v>64</v>
      </c>
    </row>
    <row r="1351" spans="1:25" ht="12.75" customHeight="1" x14ac:dyDescent="0.2">
      <c r="A1351" s="386">
        <v>2018</v>
      </c>
      <c r="B1351" s="391">
        <v>43350</v>
      </c>
      <c r="C1351" s="392">
        <v>49</v>
      </c>
      <c r="D1351" s="392">
        <v>61</v>
      </c>
      <c r="E1351" s="392">
        <v>46</v>
      </c>
      <c r="F1351" s="392">
        <v>55</v>
      </c>
      <c r="G1351" s="392">
        <v>64</v>
      </c>
      <c r="H1351" s="392">
        <v>39</v>
      </c>
      <c r="I1351" s="392">
        <v>42</v>
      </c>
      <c r="J1351" s="392">
        <v>49</v>
      </c>
      <c r="K1351" s="392">
        <v>39</v>
      </c>
      <c r="L1351" s="392">
        <v>44</v>
      </c>
      <c r="M1351" s="392">
        <v>39</v>
      </c>
      <c r="N1351" s="392">
        <v>39</v>
      </c>
      <c r="O1351" s="392">
        <v>50</v>
      </c>
      <c r="P1351" s="392">
        <v>37</v>
      </c>
      <c r="Q1351" s="392">
        <v>32</v>
      </c>
      <c r="R1351" s="392">
        <v>39</v>
      </c>
      <c r="S1351" s="392">
        <v>39</v>
      </c>
      <c r="T1351" s="392">
        <v>48</v>
      </c>
      <c r="U1351" s="392">
        <v>51</v>
      </c>
      <c r="V1351" s="392">
        <v>42</v>
      </c>
      <c r="W1351" s="392">
        <v>46</v>
      </c>
      <c r="X1351" s="392">
        <v>46</v>
      </c>
      <c r="Y1351" s="392">
        <v>44</v>
      </c>
    </row>
    <row r="1352" spans="1:25" ht="12.75" customHeight="1" x14ac:dyDescent="0.2">
      <c r="A1352" s="386">
        <v>2018</v>
      </c>
      <c r="B1352" s="391">
        <v>43351</v>
      </c>
      <c r="C1352" s="392">
        <v>25</v>
      </c>
      <c r="D1352" s="392">
        <v>21</v>
      </c>
      <c r="E1352" s="392">
        <v>19</v>
      </c>
      <c r="F1352" s="392">
        <v>18</v>
      </c>
      <c r="G1352" s="392">
        <v>22</v>
      </c>
      <c r="H1352" s="392">
        <v>29</v>
      </c>
      <c r="I1352" s="392">
        <v>34</v>
      </c>
      <c r="J1352" s="392">
        <v>20</v>
      </c>
      <c r="K1352" s="392">
        <v>31</v>
      </c>
      <c r="L1352" s="392">
        <v>21</v>
      </c>
      <c r="M1352" s="392">
        <v>18</v>
      </c>
      <c r="N1352" s="392">
        <v>19</v>
      </c>
      <c r="O1352" s="392">
        <v>20</v>
      </c>
      <c r="P1352" s="392">
        <v>21</v>
      </c>
      <c r="Q1352" s="392">
        <v>23</v>
      </c>
      <c r="R1352" s="392">
        <v>22</v>
      </c>
      <c r="S1352" s="392">
        <v>21</v>
      </c>
      <c r="T1352" s="392">
        <v>20</v>
      </c>
      <c r="U1352" s="392">
        <v>20</v>
      </c>
      <c r="V1352" s="392">
        <v>20</v>
      </c>
      <c r="W1352" s="392">
        <v>22</v>
      </c>
      <c r="X1352" s="392">
        <v>23</v>
      </c>
      <c r="Y1352" s="392">
        <v>18</v>
      </c>
    </row>
    <row r="1353" spans="1:25" ht="12.75" customHeight="1" x14ac:dyDescent="0.2">
      <c r="A1353" s="386">
        <v>2018</v>
      </c>
      <c r="B1353" s="391">
        <v>43352</v>
      </c>
      <c r="C1353" s="392">
        <v>32</v>
      </c>
      <c r="D1353" s="392">
        <v>31</v>
      </c>
      <c r="E1353" s="392">
        <v>25</v>
      </c>
      <c r="F1353" s="392">
        <v>21</v>
      </c>
      <c r="G1353" s="392">
        <v>28</v>
      </c>
      <c r="H1353" s="392">
        <v>33</v>
      </c>
      <c r="I1353" s="392">
        <v>33</v>
      </c>
      <c r="J1353" s="392">
        <v>25</v>
      </c>
      <c r="K1353" s="392">
        <v>30</v>
      </c>
      <c r="L1353" s="392">
        <v>24</v>
      </c>
      <c r="M1353" s="392">
        <v>25</v>
      </c>
      <c r="N1353" s="392">
        <v>24</v>
      </c>
      <c r="O1353" s="392">
        <v>27</v>
      </c>
      <c r="P1353" s="392">
        <v>19</v>
      </c>
      <c r="Q1353" s="392">
        <v>28</v>
      </c>
      <c r="R1353" s="392">
        <v>17</v>
      </c>
      <c r="S1353" s="392">
        <v>25</v>
      </c>
      <c r="T1353" s="392">
        <v>25</v>
      </c>
      <c r="U1353" s="392">
        <v>15</v>
      </c>
      <c r="V1353" s="392">
        <v>23</v>
      </c>
      <c r="W1353" s="392">
        <v>25</v>
      </c>
      <c r="X1353" s="392">
        <v>26</v>
      </c>
      <c r="Y1353" s="392">
        <v>25</v>
      </c>
    </row>
    <row r="1354" spans="1:25" ht="12.75" customHeight="1" x14ac:dyDescent="0.2">
      <c r="A1354" s="386">
        <v>2018</v>
      </c>
      <c r="B1354" s="391">
        <v>43353</v>
      </c>
      <c r="C1354" s="392">
        <v>26</v>
      </c>
      <c r="D1354" s="392">
        <v>27</v>
      </c>
      <c r="E1354" s="392">
        <v>23</v>
      </c>
      <c r="F1354" s="392">
        <v>18</v>
      </c>
      <c r="G1354" s="392">
        <v>24</v>
      </c>
      <c r="H1354" s="392">
        <v>26</v>
      </c>
      <c r="I1354" s="392">
        <v>25</v>
      </c>
      <c r="J1354" s="392">
        <v>23</v>
      </c>
      <c r="K1354" s="392">
        <v>27</v>
      </c>
      <c r="L1354" s="392">
        <v>23</v>
      </c>
      <c r="M1354" s="392">
        <v>25</v>
      </c>
      <c r="N1354" s="392" t="s">
        <v>78</v>
      </c>
      <c r="O1354" s="392">
        <v>25</v>
      </c>
      <c r="P1354" s="392">
        <v>26</v>
      </c>
      <c r="Q1354" s="392">
        <v>30</v>
      </c>
      <c r="R1354" s="392">
        <v>27</v>
      </c>
      <c r="S1354" s="392">
        <v>26</v>
      </c>
      <c r="T1354" s="392">
        <v>24</v>
      </c>
      <c r="U1354" s="392">
        <v>21</v>
      </c>
      <c r="V1354" s="392">
        <v>22</v>
      </c>
      <c r="W1354" s="392">
        <v>23</v>
      </c>
      <c r="X1354" s="392">
        <v>27</v>
      </c>
      <c r="Y1354" s="392">
        <v>22</v>
      </c>
    </row>
    <row r="1355" spans="1:25" ht="12.75" customHeight="1" x14ac:dyDescent="0.2">
      <c r="A1355" s="386">
        <v>2018</v>
      </c>
      <c r="B1355" s="391">
        <v>43354</v>
      </c>
      <c r="C1355" s="392">
        <v>22</v>
      </c>
      <c r="D1355" s="392">
        <v>10</v>
      </c>
      <c r="E1355" s="392">
        <v>8</v>
      </c>
      <c r="F1355" s="392">
        <v>5</v>
      </c>
      <c r="G1355" s="392">
        <v>8</v>
      </c>
      <c r="H1355" s="392">
        <v>22</v>
      </c>
      <c r="I1355" s="392">
        <v>18</v>
      </c>
      <c r="J1355" s="392">
        <v>8</v>
      </c>
      <c r="K1355" s="392">
        <v>17</v>
      </c>
      <c r="L1355" s="392">
        <v>7</v>
      </c>
      <c r="M1355" s="392">
        <v>13</v>
      </c>
      <c r="N1355" s="392" t="s">
        <v>78</v>
      </c>
      <c r="O1355" s="392">
        <v>8</v>
      </c>
      <c r="P1355" s="392">
        <v>11</v>
      </c>
      <c r="Q1355" s="392">
        <v>17</v>
      </c>
      <c r="R1355" s="392">
        <v>12</v>
      </c>
      <c r="S1355" s="392">
        <v>7</v>
      </c>
      <c r="T1355" s="392">
        <v>10</v>
      </c>
      <c r="U1355" s="392">
        <v>6</v>
      </c>
      <c r="V1355" s="392">
        <v>9</v>
      </c>
      <c r="W1355" s="392">
        <v>8</v>
      </c>
      <c r="X1355" s="392">
        <v>11</v>
      </c>
      <c r="Y1355" s="392">
        <v>6</v>
      </c>
    </row>
    <row r="1356" spans="1:25" ht="12.75" customHeight="1" x14ac:dyDescent="0.2">
      <c r="A1356" s="386">
        <v>2018</v>
      </c>
      <c r="B1356" s="391">
        <v>43355</v>
      </c>
      <c r="C1356" s="392">
        <v>18</v>
      </c>
      <c r="D1356" s="392">
        <v>20</v>
      </c>
      <c r="E1356" s="392">
        <v>15</v>
      </c>
      <c r="F1356" s="392">
        <v>10</v>
      </c>
      <c r="G1356" s="392">
        <v>17</v>
      </c>
      <c r="H1356" s="392">
        <v>19</v>
      </c>
      <c r="I1356" s="392">
        <v>21</v>
      </c>
      <c r="J1356" s="392">
        <v>19</v>
      </c>
      <c r="K1356" s="392">
        <v>15</v>
      </c>
      <c r="L1356" s="392">
        <v>14</v>
      </c>
      <c r="M1356" s="392">
        <v>13</v>
      </c>
      <c r="N1356" s="392">
        <v>14</v>
      </c>
      <c r="O1356" s="392">
        <v>18</v>
      </c>
      <c r="P1356" s="392">
        <v>17</v>
      </c>
      <c r="Q1356" s="392">
        <v>15</v>
      </c>
      <c r="R1356" s="392">
        <v>18</v>
      </c>
      <c r="S1356" s="392">
        <v>13</v>
      </c>
      <c r="T1356" s="392">
        <v>21</v>
      </c>
      <c r="U1356" s="392">
        <v>15</v>
      </c>
      <c r="V1356" s="392" t="s">
        <v>78</v>
      </c>
      <c r="W1356" s="392">
        <v>13</v>
      </c>
      <c r="X1356" s="392">
        <v>16</v>
      </c>
      <c r="Y1356" s="392">
        <v>12</v>
      </c>
    </row>
    <row r="1357" spans="1:25" ht="12.75" customHeight="1" x14ac:dyDescent="0.2">
      <c r="A1357" s="386">
        <v>2018</v>
      </c>
      <c r="B1357" s="391">
        <v>43356</v>
      </c>
      <c r="C1357" s="392">
        <v>20</v>
      </c>
      <c r="D1357" s="392">
        <v>18</v>
      </c>
      <c r="E1357" s="392">
        <v>17</v>
      </c>
      <c r="F1357" s="392">
        <v>11</v>
      </c>
      <c r="G1357" s="392">
        <v>17</v>
      </c>
      <c r="H1357" s="392">
        <v>20</v>
      </c>
      <c r="I1357" s="392">
        <v>22</v>
      </c>
      <c r="J1357" s="392">
        <v>16</v>
      </c>
      <c r="K1357" s="392">
        <v>18</v>
      </c>
      <c r="L1357" s="392">
        <v>17</v>
      </c>
      <c r="M1357" s="392">
        <v>18</v>
      </c>
      <c r="N1357" s="392">
        <v>17</v>
      </c>
      <c r="O1357" s="392">
        <v>18</v>
      </c>
      <c r="P1357" s="392">
        <v>19</v>
      </c>
      <c r="Q1357" s="392">
        <v>21</v>
      </c>
      <c r="R1357" s="392" t="s">
        <v>78</v>
      </c>
      <c r="S1357" s="392">
        <v>19</v>
      </c>
      <c r="T1357" s="392">
        <v>17</v>
      </c>
      <c r="U1357" s="392">
        <v>13</v>
      </c>
      <c r="V1357" s="392">
        <v>16</v>
      </c>
      <c r="W1357" s="392">
        <v>19</v>
      </c>
      <c r="X1357" s="392">
        <v>20</v>
      </c>
      <c r="Y1357" s="392">
        <v>17</v>
      </c>
    </row>
    <row r="1358" spans="1:25" ht="12.75" customHeight="1" x14ac:dyDescent="0.2">
      <c r="A1358" s="386">
        <v>2018</v>
      </c>
      <c r="B1358" s="391">
        <v>43357</v>
      </c>
      <c r="C1358" s="392">
        <v>24</v>
      </c>
      <c r="D1358" s="392">
        <v>21</v>
      </c>
      <c r="E1358" s="392">
        <v>17</v>
      </c>
      <c r="F1358" s="392">
        <v>15</v>
      </c>
      <c r="G1358" s="392">
        <v>20</v>
      </c>
      <c r="H1358" s="392">
        <v>23</v>
      </c>
      <c r="I1358" s="392">
        <v>24</v>
      </c>
      <c r="J1358" s="392">
        <v>18</v>
      </c>
      <c r="K1358" s="392">
        <v>24</v>
      </c>
      <c r="L1358" s="392">
        <v>20</v>
      </c>
      <c r="M1358" s="392">
        <v>21</v>
      </c>
      <c r="N1358" s="392">
        <v>22</v>
      </c>
      <c r="O1358" s="392">
        <v>21</v>
      </c>
      <c r="P1358" s="392">
        <v>22</v>
      </c>
      <c r="Q1358" s="392">
        <v>23</v>
      </c>
      <c r="R1358" s="392" t="s">
        <v>78</v>
      </c>
      <c r="S1358" s="392">
        <v>21</v>
      </c>
      <c r="T1358" s="392">
        <v>18</v>
      </c>
      <c r="U1358" s="392">
        <v>16</v>
      </c>
      <c r="V1358" s="392">
        <v>18</v>
      </c>
      <c r="W1358" s="392">
        <v>16</v>
      </c>
      <c r="X1358" s="392">
        <v>22</v>
      </c>
      <c r="Y1358" s="392">
        <v>20</v>
      </c>
    </row>
    <row r="1359" spans="1:25" ht="12.75" customHeight="1" x14ac:dyDescent="0.2">
      <c r="A1359" s="386">
        <v>2018</v>
      </c>
      <c r="B1359" s="391">
        <v>43358</v>
      </c>
      <c r="C1359" s="392">
        <v>30</v>
      </c>
      <c r="D1359" s="392">
        <v>35</v>
      </c>
      <c r="E1359" s="392">
        <v>32</v>
      </c>
      <c r="F1359" s="392">
        <v>29</v>
      </c>
      <c r="G1359" s="392">
        <v>36</v>
      </c>
      <c r="H1359" s="392">
        <v>26</v>
      </c>
      <c r="I1359" s="392">
        <v>28</v>
      </c>
      <c r="J1359" s="392">
        <v>35</v>
      </c>
      <c r="K1359" s="392">
        <v>30</v>
      </c>
      <c r="L1359" s="392">
        <v>33</v>
      </c>
      <c r="M1359" s="392">
        <v>32</v>
      </c>
      <c r="N1359" s="392">
        <v>26</v>
      </c>
      <c r="O1359" s="392">
        <v>31</v>
      </c>
      <c r="P1359" s="392">
        <v>33</v>
      </c>
      <c r="Q1359" s="392">
        <v>39</v>
      </c>
      <c r="R1359" s="392" t="s">
        <v>78</v>
      </c>
      <c r="S1359" s="392">
        <v>34</v>
      </c>
      <c r="T1359" s="392">
        <v>32</v>
      </c>
      <c r="U1359" s="392">
        <v>32</v>
      </c>
      <c r="V1359" s="392">
        <v>31</v>
      </c>
      <c r="W1359" s="392" t="s">
        <v>78</v>
      </c>
      <c r="X1359" s="392">
        <v>36</v>
      </c>
      <c r="Y1359" s="392">
        <v>33</v>
      </c>
    </row>
    <row r="1360" spans="1:25" ht="12.75" customHeight="1" x14ac:dyDescent="0.2">
      <c r="A1360" s="386">
        <v>2018</v>
      </c>
      <c r="B1360" s="391">
        <v>43359</v>
      </c>
      <c r="C1360" s="392">
        <v>29</v>
      </c>
      <c r="D1360" s="392">
        <v>29</v>
      </c>
      <c r="E1360" s="392">
        <v>33</v>
      </c>
      <c r="F1360" s="392">
        <v>30</v>
      </c>
      <c r="G1360" s="392">
        <v>35</v>
      </c>
      <c r="H1360" s="392">
        <v>30</v>
      </c>
      <c r="I1360" s="392">
        <v>25</v>
      </c>
      <c r="J1360" s="392">
        <v>37</v>
      </c>
      <c r="K1360" s="392">
        <v>30</v>
      </c>
      <c r="L1360" s="392">
        <v>35</v>
      </c>
      <c r="M1360" s="392">
        <v>35</v>
      </c>
      <c r="N1360" s="392">
        <v>33</v>
      </c>
      <c r="O1360" s="392">
        <v>33</v>
      </c>
      <c r="P1360" s="392">
        <v>39</v>
      </c>
      <c r="Q1360" s="392">
        <v>38</v>
      </c>
      <c r="R1360" s="392">
        <v>9</v>
      </c>
      <c r="S1360" s="392">
        <v>40</v>
      </c>
      <c r="T1360" s="392">
        <v>39</v>
      </c>
      <c r="U1360" s="392">
        <v>36</v>
      </c>
      <c r="V1360" s="392">
        <v>43</v>
      </c>
      <c r="W1360" s="392" t="s">
        <v>78</v>
      </c>
      <c r="X1360" s="392">
        <v>42</v>
      </c>
      <c r="Y1360" s="392">
        <v>37</v>
      </c>
    </row>
    <row r="1361" spans="1:25" ht="12.75" customHeight="1" x14ac:dyDescent="0.2">
      <c r="A1361" s="386">
        <v>2018</v>
      </c>
      <c r="B1361" s="391">
        <v>43360</v>
      </c>
      <c r="C1361" s="392">
        <v>28</v>
      </c>
      <c r="D1361" s="392">
        <v>26</v>
      </c>
      <c r="E1361" s="392">
        <v>20</v>
      </c>
      <c r="F1361" s="392">
        <v>16</v>
      </c>
      <c r="G1361" s="392">
        <v>26</v>
      </c>
      <c r="H1361" s="392">
        <v>29</v>
      </c>
      <c r="I1361" s="392">
        <v>27</v>
      </c>
      <c r="J1361" s="392">
        <v>27</v>
      </c>
      <c r="K1361" s="392">
        <v>28</v>
      </c>
      <c r="L1361" s="392">
        <v>22</v>
      </c>
      <c r="M1361" s="392">
        <v>30</v>
      </c>
      <c r="N1361" s="392">
        <v>29</v>
      </c>
      <c r="O1361" s="392">
        <v>28</v>
      </c>
      <c r="P1361" s="392">
        <v>19</v>
      </c>
      <c r="Q1361" s="392">
        <v>27</v>
      </c>
      <c r="R1361" s="392">
        <v>24</v>
      </c>
      <c r="S1361" s="392">
        <v>23</v>
      </c>
      <c r="T1361" s="392">
        <v>26</v>
      </c>
      <c r="U1361" s="392">
        <v>26</v>
      </c>
      <c r="V1361" s="392">
        <v>20</v>
      </c>
      <c r="W1361" s="392">
        <v>20</v>
      </c>
      <c r="X1361" s="392">
        <v>22</v>
      </c>
      <c r="Y1361" s="392">
        <v>23</v>
      </c>
    </row>
    <row r="1362" spans="1:25" ht="12.75" customHeight="1" x14ac:dyDescent="0.2">
      <c r="A1362" s="386">
        <v>2018</v>
      </c>
      <c r="B1362" s="391">
        <v>43361</v>
      </c>
      <c r="C1362" s="392">
        <v>26</v>
      </c>
      <c r="D1362" s="392">
        <v>23</v>
      </c>
      <c r="E1362" s="392">
        <v>21</v>
      </c>
      <c r="F1362" s="392">
        <v>19</v>
      </c>
      <c r="G1362" s="392">
        <v>20</v>
      </c>
      <c r="H1362" s="392">
        <v>28</v>
      </c>
      <c r="I1362" s="392">
        <v>25</v>
      </c>
      <c r="J1362" s="392">
        <v>29</v>
      </c>
      <c r="K1362" s="392">
        <v>22</v>
      </c>
      <c r="L1362" s="392">
        <v>17</v>
      </c>
      <c r="M1362" s="392">
        <v>22</v>
      </c>
      <c r="N1362" s="392">
        <v>24</v>
      </c>
      <c r="O1362" s="392">
        <v>20</v>
      </c>
      <c r="P1362" s="392">
        <v>19</v>
      </c>
      <c r="Q1362" s="392">
        <v>23</v>
      </c>
      <c r="R1362" s="392">
        <v>21</v>
      </c>
      <c r="S1362" s="392">
        <v>19</v>
      </c>
      <c r="T1362" s="392">
        <v>27</v>
      </c>
      <c r="U1362" s="392">
        <v>20</v>
      </c>
      <c r="V1362" s="392">
        <v>20</v>
      </c>
      <c r="W1362" s="392">
        <v>20</v>
      </c>
      <c r="X1362" s="392">
        <v>21</v>
      </c>
      <c r="Y1362" s="392">
        <v>17</v>
      </c>
    </row>
    <row r="1363" spans="1:25" ht="12.75" customHeight="1" x14ac:dyDescent="0.2">
      <c r="A1363" s="386">
        <v>2018</v>
      </c>
      <c r="B1363" s="391">
        <v>43362</v>
      </c>
      <c r="C1363" s="392">
        <v>47</v>
      </c>
      <c r="D1363" s="392">
        <v>44</v>
      </c>
      <c r="E1363" s="392">
        <v>39</v>
      </c>
      <c r="F1363" s="392">
        <v>40</v>
      </c>
      <c r="G1363" s="392">
        <v>39</v>
      </c>
      <c r="H1363" s="392">
        <v>48</v>
      </c>
      <c r="I1363" s="392">
        <v>41</v>
      </c>
      <c r="J1363" s="392">
        <v>45</v>
      </c>
      <c r="K1363" s="392">
        <v>35</v>
      </c>
      <c r="L1363" s="392">
        <v>44</v>
      </c>
      <c r="M1363" s="392">
        <v>44</v>
      </c>
      <c r="N1363" s="392">
        <v>39</v>
      </c>
      <c r="O1363" s="392">
        <v>44</v>
      </c>
      <c r="P1363" s="392">
        <v>37</v>
      </c>
      <c r="Q1363" s="392">
        <v>42</v>
      </c>
      <c r="R1363" s="392">
        <v>37</v>
      </c>
      <c r="S1363" s="392">
        <v>38</v>
      </c>
      <c r="T1363" s="392">
        <v>42</v>
      </c>
      <c r="U1363" s="392">
        <v>42</v>
      </c>
      <c r="V1363" s="392">
        <v>39</v>
      </c>
      <c r="W1363" s="392">
        <v>44</v>
      </c>
      <c r="X1363" s="392">
        <v>41</v>
      </c>
      <c r="Y1363" s="392">
        <v>39</v>
      </c>
    </row>
    <row r="1364" spans="1:25" ht="12.75" customHeight="1" x14ac:dyDescent="0.2">
      <c r="A1364" s="386">
        <v>2018</v>
      </c>
      <c r="B1364" s="391">
        <v>43363</v>
      </c>
      <c r="C1364" s="392">
        <v>29</v>
      </c>
      <c r="D1364" s="392">
        <v>26</v>
      </c>
      <c r="E1364" s="392">
        <v>22</v>
      </c>
      <c r="F1364" s="392">
        <v>21</v>
      </c>
      <c r="G1364" s="392">
        <v>26</v>
      </c>
      <c r="H1364" s="392">
        <v>31</v>
      </c>
      <c r="I1364" s="392">
        <v>27</v>
      </c>
      <c r="J1364" s="392">
        <v>27</v>
      </c>
      <c r="K1364" s="392">
        <v>25</v>
      </c>
      <c r="L1364" s="392">
        <v>21</v>
      </c>
      <c r="M1364" s="392">
        <v>24</v>
      </c>
      <c r="N1364" s="392">
        <v>20</v>
      </c>
      <c r="O1364" s="392">
        <v>23</v>
      </c>
      <c r="P1364" s="392">
        <v>21</v>
      </c>
      <c r="Q1364" s="392">
        <v>25</v>
      </c>
      <c r="R1364" s="392">
        <v>24</v>
      </c>
      <c r="S1364" s="392">
        <v>22</v>
      </c>
      <c r="T1364" s="392">
        <v>26</v>
      </c>
      <c r="U1364" s="392">
        <v>25</v>
      </c>
      <c r="V1364" s="392">
        <v>18</v>
      </c>
      <c r="W1364" s="392">
        <v>21</v>
      </c>
      <c r="X1364" s="392">
        <v>23</v>
      </c>
      <c r="Y1364" s="392">
        <v>21</v>
      </c>
    </row>
    <row r="1365" spans="1:25" ht="12.75" customHeight="1" x14ac:dyDescent="0.2">
      <c r="A1365" s="386">
        <v>2018</v>
      </c>
      <c r="B1365" s="391">
        <v>43364</v>
      </c>
      <c r="C1365" s="392">
        <v>31</v>
      </c>
      <c r="D1365" s="392">
        <v>29</v>
      </c>
      <c r="E1365" s="392">
        <v>28</v>
      </c>
      <c r="F1365" s="392">
        <v>28</v>
      </c>
      <c r="G1365" s="392">
        <v>30</v>
      </c>
      <c r="H1365" s="392">
        <v>33</v>
      </c>
      <c r="I1365" s="392">
        <v>28</v>
      </c>
      <c r="J1365" s="392">
        <v>30</v>
      </c>
      <c r="K1365" s="392">
        <v>30</v>
      </c>
      <c r="L1365" s="392">
        <v>27</v>
      </c>
      <c r="M1365" s="392">
        <v>32</v>
      </c>
      <c r="N1365" s="392">
        <v>30</v>
      </c>
      <c r="O1365" s="392">
        <v>31</v>
      </c>
      <c r="P1365" s="392">
        <v>28</v>
      </c>
      <c r="Q1365" s="392">
        <v>28</v>
      </c>
      <c r="R1365" s="392">
        <v>31</v>
      </c>
      <c r="S1365" s="392">
        <v>31</v>
      </c>
      <c r="T1365" s="392">
        <v>29</v>
      </c>
      <c r="U1365" s="392">
        <v>28</v>
      </c>
      <c r="V1365" s="392">
        <v>26</v>
      </c>
      <c r="W1365" s="392">
        <v>27</v>
      </c>
      <c r="X1365" s="392">
        <v>32</v>
      </c>
      <c r="Y1365" s="392">
        <v>30</v>
      </c>
    </row>
    <row r="1366" spans="1:25" ht="12.75" customHeight="1" x14ac:dyDescent="0.2">
      <c r="A1366" s="386">
        <v>2018</v>
      </c>
      <c r="B1366" s="391">
        <v>43365</v>
      </c>
      <c r="C1366" s="392">
        <v>38</v>
      </c>
      <c r="D1366" s="392">
        <v>28</v>
      </c>
      <c r="E1366" s="392">
        <v>25</v>
      </c>
      <c r="F1366" s="392">
        <v>26</v>
      </c>
      <c r="G1366" s="392">
        <v>26</v>
      </c>
      <c r="H1366" s="392">
        <v>41</v>
      </c>
      <c r="I1366" s="392">
        <v>39</v>
      </c>
      <c r="J1366" s="392">
        <v>27</v>
      </c>
      <c r="K1366" s="392">
        <v>28</v>
      </c>
      <c r="L1366" s="392">
        <v>26</v>
      </c>
      <c r="M1366" s="392">
        <v>29</v>
      </c>
      <c r="N1366" s="392">
        <v>32</v>
      </c>
      <c r="O1366" s="392">
        <v>27</v>
      </c>
      <c r="P1366" s="392">
        <v>25</v>
      </c>
      <c r="Q1366" s="392">
        <v>27</v>
      </c>
      <c r="R1366" s="392">
        <v>24</v>
      </c>
      <c r="S1366" s="392">
        <v>24</v>
      </c>
      <c r="T1366" s="392">
        <v>24</v>
      </c>
      <c r="U1366" s="392">
        <v>27</v>
      </c>
      <c r="V1366" s="392">
        <v>23</v>
      </c>
      <c r="W1366" s="392" t="s">
        <v>78</v>
      </c>
      <c r="X1366" s="392">
        <v>26</v>
      </c>
      <c r="Y1366" s="392">
        <v>24</v>
      </c>
    </row>
    <row r="1367" spans="1:25" ht="12.75" customHeight="1" x14ac:dyDescent="0.2">
      <c r="A1367" s="386">
        <v>2018</v>
      </c>
      <c r="B1367" s="391">
        <v>43366</v>
      </c>
      <c r="C1367" s="392">
        <v>37</v>
      </c>
      <c r="D1367" s="392">
        <v>19</v>
      </c>
      <c r="E1367" s="392">
        <v>16</v>
      </c>
      <c r="F1367" s="392">
        <v>13</v>
      </c>
      <c r="G1367" s="392">
        <v>19</v>
      </c>
      <c r="H1367" s="392">
        <v>36</v>
      </c>
      <c r="I1367" s="392">
        <v>40</v>
      </c>
      <c r="J1367" s="392">
        <v>18</v>
      </c>
      <c r="K1367" s="392">
        <v>29</v>
      </c>
      <c r="L1367" s="392">
        <v>16</v>
      </c>
      <c r="M1367" s="392">
        <v>24</v>
      </c>
      <c r="N1367" s="392">
        <v>25</v>
      </c>
      <c r="O1367" s="392">
        <v>18</v>
      </c>
      <c r="P1367" s="392">
        <v>10</v>
      </c>
      <c r="Q1367" s="392">
        <v>22</v>
      </c>
      <c r="R1367" s="392">
        <v>10</v>
      </c>
      <c r="S1367" s="392">
        <v>15</v>
      </c>
      <c r="T1367" s="392">
        <v>16</v>
      </c>
      <c r="U1367" s="392">
        <v>16</v>
      </c>
      <c r="V1367" s="392">
        <v>10</v>
      </c>
      <c r="W1367" s="392" t="s">
        <v>78</v>
      </c>
      <c r="X1367" s="392">
        <v>16</v>
      </c>
      <c r="Y1367" s="392">
        <v>14</v>
      </c>
    </row>
    <row r="1368" spans="1:25" ht="12.75" customHeight="1" x14ac:dyDescent="0.2">
      <c r="A1368" s="386">
        <v>2018</v>
      </c>
      <c r="B1368" s="391">
        <v>43367</v>
      </c>
      <c r="C1368" s="392">
        <v>34</v>
      </c>
      <c r="D1368" s="392">
        <v>30</v>
      </c>
      <c r="E1368" s="392">
        <v>27</v>
      </c>
      <c r="F1368" s="392">
        <v>25</v>
      </c>
      <c r="G1368" s="392">
        <v>30</v>
      </c>
      <c r="H1368" s="392">
        <v>33</v>
      </c>
      <c r="I1368" s="392">
        <v>35</v>
      </c>
      <c r="J1368" s="392">
        <v>29</v>
      </c>
      <c r="K1368" s="392">
        <v>31</v>
      </c>
      <c r="L1368" s="392">
        <v>31</v>
      </c>
      <c r="M1368" s="392">
        <v>30</v>
      </c>
      <c r="N1368" s="392">
        <v>28</v>
      </c>
      <c r="O1368" s="392">
        <v>30</v>
      </c>
      <c r="P1368" s="392">
        <v>32</v>
      </c>
      <c r="Q1368" s="392">
        <v>34</v>
      </c>
      <c r="R1368" s="392">
        <v>35</v>
      </c>
      <c r="S1368" s="392">
        <v>33</v>
      </c>
      <c r="T1368" s="392">
        <v>29</v>
      </c>
      <c r="U1368" s="392">
        <v>30</v>
      </c>
      <c r="V1368" s="392">
        <v>31</v>
      </c>
      <c r="W1368" s="392">
        <v>33</v>
      </c>
      <c r="X1368" s="392">
        <v>34</v>
      </c>
      <c r="Y1368" s="392">
        <v>22</v>
      </c>
    </row>
    <row r="1369" spans="1:25" ht="12.75" customHeight="1" x14ac:dyDescent="0.2">
      <c r="A1369" s="386">
        <v>2018</v>
      </c>
      <c r="B1369" s="391">
        <v>43368</v>
      </c>
      <c r="C1369" s="392">
        <v>30</v>
      </c>
      <c r="D1369" s="392">
        <v>29</v>
      </c>
      <c r="E1369" s="392">
        <v>22</v>
      </c>
      <c r="F1369" s="392">
        <v>20</v>
      </c>
      <c r="G1369" s="392">
        <v>27</v>
      </c>
      <c r="H1369" s="392">
        <v>31</v>
      </c>
      <c r="I1369" s="392">
        <v>26</v>
      </c>
      <c r="J1369" s="392">
        <v>27</v>
      </c>
      <c r="K1369" s="392">
        <v>30</v>
      </c>
      <c r="L1369" s="392">
        <v>22</v>
      </c>
      <c r="M1369" s="392">
        <v>29</v>
      </c>
      <c r="N1369" s="392">
        <v>28</v>
      </c>
      <c r="O1369" s="392">
        <v>28</v>
      </c>
      <c r="P1369" s="392">
        <v>18</v>
      </c>
      <c r="Q1369" s="392">
        <v>29</v>
      </c>
      <c r="R1369" s="392">
        <v>14</v>
      </c>
      <c r="S1369" s="392">
        <v>21</v>
      </c>
      <c r="T1369" s="392">
        <v>24</v>
      </c>
      <c r="U1369" s="392">
        <v>25</v>
      </c>
      <c r="V1369" s="392">
        <v>6</v>
      </c>
      <c r="W1369" s="392" t="s">
        <v>78</v>
      </c>
      <c r="X1369" s="392">
        <v>20</v>
      </c>
      <c r="Y1369" s="392">
        <v>3</v>
      </c>
    </row>
    <row r="1370" spans="1:25" ht="12.75" customHeight="1" x14ac:dyDescent="0.2">
      <c r="A1370" s="386">
        <v>2018</v>
      </c>
      <c r="B1370" s="391">
        <v>43369</v>
      </c>
      <c r="C1370" s="392">
        <v>29</v>
      </c>
      <c r="D1370" s="392">
        <v>32</v>
      </c>
      <c r="E1370" s="392">
        <v>28</v>
      </c>
      <c r="F1370" s="392">
        <v>25</v>
      </c>
      <c r="G1370" s="392">
        <v>29</v>
      </c>
      <c r="H1370" s="392">
        <v>29</v>
      </c>
      <c r="I1370" s="392">
        <v>22</v>
      </c>
      <c r="J1370" s="392">
        <v>36</v>
      </c>
      <c r="K1370" s="392">
        <v>25</v>
      </c>
      <c r="L1370" s="392">
        <v>24</v>
      </c>
      <c r="M1370" s="392">
        <v>26</v>
      </c>
      <c r="N1370" s="392">
        <v>25</v>
      </c>
      <c r="O1370" s="392">
        <v>27</v>
      </c>
      <c r="P1370" s="392">
        <v>26</v>
      </c>
      <c r="Q1370" s="392">
        <v>24</v>
      </c>
      <c r="R1370" s="392">
        <v>31</v>
      </c>
      <c r="S1370" s="392">
        <v>26</v>
      </c>
      <c r="T1370" s="392">
        <v>35</v>
      </c>
      <c r="U1370" s="392">
        <v>26</v>
      </c>
      <c r="V1370" s="392">
        <v>30</v>
      </c>
      <c r="W1370" s="392">
        <v>27</v>
      </c>
      <c r="X1370" s="392">
        <v>25</v>
      </c>
      <c r="Y1370" s="392">
        <v>25</v>
      </c>
    </row>
    <row r="1371" spans="1:25" ht="12.75" customHeight="1" x14ac:dyDescent="0.2">
      <c r="A1371" s="386">
        <v>2018</v>
      </c>
      <c r="B1371" s="391">
        <v>43370</v>
      </c>
      <c r="C1371" s="392">
        <v>32</v>
      </c>
      <c r="D1371" s="392">
        <v>29</v>
      </c>
      <c r="E1371" s="392">
        <v>27</v>
      </c>
      <c r="F1371" s="392">
        <v>32</v>
      </c>
      <c r="G1371" s="392">
        <v>31</v>
      </c>
      <c r="H1371" s="392">
        <v>33</v>
      </c>
      <c r="I1371" s="392">
        <v>34</v>
      </c>
      <c r="J1371" s="392">
        <v>32</v>
      </c>
      <c r="K1371" s="392">
        <v>33</v>
      </c>
      <c r="L1371" s="392">
        <v>33</v>
      </c>
      <c r="M1371" s="392">
        <v>32</v>
      </c>
      <c r="N1371" s="392">
        <v>28</v>
      </c>
      <c r="O1371" s="392">
        <v>26</v>
      </c>
      <c r="P1371" s="392">
        <v>28</v>
      </c>
      <c r="Q1371" s="392">
        <v>33</v>
      </c>
      <c r="R1371" s="392">
        <v>34</v>
      </c>
      <c r="S1371" s="392">
        <v>33</v>
      </c>
      <c r="T1371" s="392">
        <v>30</v>
      </c>
      <c r="U1371" s="392">
        <v>33</v>
      </c>
      <c r="V1371" s="392">
        <v>32</v>
      </c>
      <c r="W1371" s="392" t="s">
        <v>78</v>
      </c>
      <c r="X1371" s="392">
        <v>34</v>
      </c>
      <c r="Y1371" s="392">
        <v>28</v>
      </c>
    </row>
    <row r="1372" spans="1:25" ht="12.75" customHeight="1" x14ac:dyDescent="0.2">
      <c r="A1372" s="386">
        <v>2018</v>
      </c>
      <c r="B1372" s="391">
        <v>43371</v>
      </c>
      <c r="C1372" s="392">
        <v>27</v>
      </c>
      <c r="D1372" s="392">
        <v>23</v>
      </c>
      <c r="E1372" s="392">
        <v>20</v>
      </c>
      <c r="F1372" s="392">
        <v>23</v>
      </c>
      <c r="G1372" s="392">
        <v>23</v>
      </c>
      <c r="H1372" s="392">
        <v>32</v>
      </c>
      <c r="I1372" s="392">
        <v>30</v>
      </c>
      <c r="J1372" s="392">
        <v>31</v>
      </c>
      <c r="K1372" s="392">
        <v>18</v>
      </c>
      <c r="L1372" s="392">
        <v>23</v>
      </c>
      <c r="M1372" s="392">
        <v>22</v>
      </c>
      <c r="N1372" s="392">
        <v>20</v>
      </c>
      <c r="O1372" s="392">
        <v>21</v>
      </c>
      <c r="P1372" s="392">
        <v>22</v>
      </c>
      <c r="Q1372" s="392">
        <v>26</v>
      </c>
      <c r="R1372" s="392">
        <v>25</v>
      </c>
      <c r="S1372" s="392">
        <v>21</v>
      </c>
      <c r="T1372" s="392">
        <v>30</v>
      </c>
      <c r="U1372" s="392">
        <v>27</v>
      </c>
      <c r="V1372" s="392">
        <v>24</v>
      </c>
      <c r="W1372" s="392">
        <v>25</v>
      </c>
      <c r="X1372" s="392">
        <v>24</v>
      </c>
      <c r="Y1372" s="392">
        <v>20</v>
      </c>
    </row>
    <row r="1373" spans="1:25" ht="12.75" customHeight="1" x14ac:dyDescent="0.2">
      <c r="A1373" s="386">
        <v>2018</v>
      </c>
      <c r="B1373" s="391">
        <v>43372</v>
      </c>
      <c r="C1373" s="392">
        <v>46</v>
      </c>
      <c r="D1373" s="392">
        <v>47</v>
      </c>
      <c r="E1373" s="392">
        <v>44</v>
      </c>
      <c r="F1373" s="392">
        <v>46</v>
      </c>
      <c r="G1373" s="392">
        <v>48</v>
      </c>
      <c r="H1373" s="392">
        <v>47</v>
      </c>
      <c r="I1373" s="392">
        <v>40</v>
      </c>
      <c r="J1373" s="392">
        <v>48</v>
      </c>
      <c r="K1373" s="392">
        <v>43</v>
      </c>
      <c r="L1373" s="392">
        <v>47</v>
      </c>
      <c r="M1373" s="392">
        <v>50</v>
      </c>
      <c r="N1373" s="392">
        <v>44</v>
      </c>
      <c r="O1373" s="392">
        <v>47</v>
      </c>
      <c r="P1373" s="392">
        <v>42</v>
      </c>
      <c r="Q1373" s="392">
        <v>44</v>
      </c>
      <c r="R1373" s="392">
        <v>43</v>
      </c>
      <c r="S1373" s="392">
        <v>44</v>
      </c>
      <c r="T1373" s="392">
        <v>45</v>
      </c>
      <c r="U1373" s="392">
        <v>47</v>
      </c>
      <c r="V1373" s="392">
        <v>42</v>
      </c>
      <c r="W1373" s="392" t="s">
        <v>78</v>
      </c>
      <c r="X1373" s="392">
        <v>47</v>
      </c>
      <c r="Y1373" s="392">
        <v>47</v>
      </c>
    </row>
    <row r="1374" spans="1:25" ht="12.75" customHeight="1" x14ac:dyDescent="0.2">
      <c r="A1374" s="386">
        <v>2018</v>
      </c>
      <c r="B1374" s="391">
        <v>43373</v>
      </c>
      <c r="C1374" s="392">
        <v>44</v>
      </c>
      <c r="D1374" s="392">
        <v>39</v>
      </c>
      <c r="E1374" s="392">
        <v>40</v>
      </c>
      <c r="F1374" s="392">
        <v>38</v>
      </c>
      <c r="G1374" s="392">
        <v>44</v>
      </c>
      <c r="H1374" s="392">
        <v>45</v>
      </c>
      <c r="I1374" s="392">
        <v>40</v>
      </c>
      <c r="J1374" s="392">
        <v>41</v>
      </c>
      <c r="K1374" s="392">
        <v>38</v>
      </c>
      <c r="L1374" s="392">
        <v>42</v>
      </c>
      <c r="M1374" s="392">
        <v>42</v>
      </c>
      <c r="N1374" s="392">
        <v>43</v>
      </c>
      <c r="O1374" s="392">
        <v>43</v>
      </c>
      <c r="P1374" s="392">
        <v>36</v>
      </c>
      <c r="Q1374" s="392">
        <v>36</v>
      </c>
      <c r="R1374" s="392">
        <v>10</v>
      </c>
      <c r="S1374" s="392">
        <v>42</v>
      </c>
      <c r="T1374" s="392">
        <v>38</v>
      </c>
      <c r="U1374" s="392">
        <v>43</v>
      </c>
      <c r="V1374" s="392">
        <v>40</v>
      </c>
      <c r="W1374" s="392" t="s">
        <v>78</v>
      </c>
      <c r="X1374" s="392">
        <v>46</v>
      </c>
      <c r="Y1374" s="392">
        <v>46</v>
      </c>
    </row>
    <row r="1375" spans="1:25" ht="12.75" customHeight="1" x14ac:dyDescent="0.2">
      <c r="A1375" s="386">
        <v>2018</v>
      </c>
      <c r="B1375" s="391">
        <v>43374</v>
      </c>
      <c r="C1375" s="392">
        <v>49</v>
      </c>
      <c r="D1375" s="392">
        <v>48</v>
      </c>
      <c r="E1375" s="392">
        <v>40</v>
      </c>
      <c r="F1375" s="392">
        <v>43</v>
      </c>
      <c r="G1375" s="392">
        <v>44</v>
      </c>
      <c r="H1375" s="392">
        <v>48</v>
      </c>
      <c r="I1375" s="392">
        <v>40</v>
      </c>
      <c r="J1375" s="392">
        <v>50</v>
      </c>
      <c r="K1375" s="392">
        <v>48</v>
      </c>
      <c r="L1375" s="392">
        <v>43</v>
      </c>
      <c r="M1375" s="392">
        <v>48</v>
      </c>
      <c r="N1375" s="392">
        <v>48</v>
      </c>
      <c r="O1375" s="392">
        <v>45</v>
      </c>
      <c r="P1375" s="392">
        <v>46</v>
      </c>
      <c r="Q1375" s="392">
        <v>44</v>
      </c>
      <c r="R1375" s="392">
        <v>47</v>
      </c>
      <c r="S1375" s="392">
        <v>48</v>
      </c>
      <c r="T1375" s="392">
        <v>44</v>
      </c>
      <c r="U1375" s="392">
        <v>43</v>
      </c>
      <c r="V1375" s="392">
        <v>40</v>
      </c>
      <c r="W1375" s="392" t="s">
        <v>78</v>
      </c>
      <c r="X1375" s="392">
        <v>48</v>
      </c>
      <c r="Y1375" s="392">
        <v>50</v>
      </c>
    </row>
    <row r="1376" spans="1:25" ht="12.75" customHeight="1" x14ac:dyDescent="0.2">
      <c r="A1376" s="386">
        <v>2018</v>
      </c>
      <c r="B1376" s="391">
        <v>43375</v>
      </c>
      <c r="C1376" s="392">
        <v>45</v>
      </c>
      <c r="D1376" s="392">
        <v>47</v>
      </c>
      <c r="E1376" s="392">
        <v>44</v>
      </c>
      <c r="F1376" s="392">
        <v>44</v>
      </c>
      <c r="G1376" s="392">
        <v>46</v>
      </c>
      <c r="H1376" s="392">
        <v>45</v>
      </c>
      <c r="I1376" s="392">
        <v>36</v>
      </c>
      <c r="J1376" s="392">
        <v>47</v>
      </c>
      <c r="K1376" s="392">
        <v>43</v>
      </c>
      <c r="L1376" s="392">
        <v>39</v>
      </c>
      <c r="M1376" s="392">
        <v>43</v>
      </c>
      <c r="N1376" s="392">
        <v>42</v>
      </c>
      <c r="O1376" s="392">
        <v>44</v>
      </c>
      <c r="P1376" s="392">
        <v>40</v>
      </c>
      <c r="Q1376" s="392">
        <v>38</v>
      </c>
      <c r="R1376" s="392">
        <v>45</v>
      </c>
      <c r="S1376" s="392">
        <v>42</v>
      </c>
      <c r="T1376" s="392">
        <v>44</v>
      </c>
      <c r="U1376" s="392">
        <v>42</v>
      </c>
      <c r="V1376" s="392">
        <v>42</v>
      </c>
      <c r="W1376" s="392" t="s">
        <v>78</v>
      </c>
      <c r="X1376" s="392">
        <v>44</v>
      </c>
      <c r="Y1376" s="392">
        <v>45</v>
      </c>
    </row>
    <row r="1377" spans="1:25" ht="12.75" customHeight="1" x14ac:dyDescent="0.2">
      <c r="A1377" s="386">
        <v>2018</v>
      </c>
      <c r="B1377" s="391">
        <v>43376</v>
      </c>
      <c r="C1377" s="392">
        <v>42</v>
      </c>
      <c r="D1377" s="392">
        <v>40</v>
      </c>
      <c r="E1377" s="392">
        <v>37</v>
      </c>
      <c r="F1377" s="392">
        <v>37</v>
      </c>
      <c r="G1377" s="392">
        <v>36</v>
      </c>
      <c r="H1377" s="392">
        <v>46</v>
      </c>
      <c r="I1377" s="392">
        <v>37</v>
      </c>
      <c r="J1377" s="392">
        <v>41</v>
      </c>
      <c r="K1377" s="392">
        <v>42</v>
      </c>
      <c r="L1377" s="392">
        <v>38</v>
      </c>
      <c r="M1377" s="392">
        <v>40</v>
      </c>
      <c r="N1377" s="392">
        <v>37</v>
      </c>
      <c r="O1377" s="392">
        <v>39</v>
      </c>
      <c r="P1377" s="392">
        <v>31</v>
      </c>
      <c r="Q1377" s="392">
        <v>36</v>
      </c>
      <c r="R1377" s="392">
        <v>33</v>
      </c>
      <c r="S1377" s="392">
        <v>34</v>
      </c>
      <c r="T1377" s="392">
        <v>40</v>
      </c>
      <c r="U1377" s="392">
        <v>41</v>
      </c>
      <c r="V1377" s="392">
        <v>35</v>
      </c>
      <c r="W1377" s="392" t="s">
        <v>78</v>
      </c>
      <c r="X1377" s="392">
        <v>37</v>
      </c>
      <c r="Y1377" s="392">
        <v>35</v>
      </c>
    </row>
    <row r="1378" spans="1:25" ht="12.75" customHeight="1" x14ac:dyDescent="0.2">
      <c r="A1378" s="386">
        <v>2018</v>
      </c>
      <c r="B1378" s="391">
        <v>43377</v>
      </c>
      <c r="C1378" s="392">
        <v>40</v>
      </c>
      <c r="D1378" s="392">
        <v>42</v>
      </c>
      <c r="E1378" s="392">
        <v>36</v>
      </c>
      <c r="F1378" s="392">
        <v>40</v>
      </c>
      <c r="G1378" s="392">
        <v>44</v>
      </c>
      <c r="H1378" s="392">
        <v>42</v>
      </c>
      <c r="I1378" s="392">
        <v>33</v>
      </c>
      <c r="J1378" s="392">
        <v>47</v>
      </c>
      <c r="K1378" s="392">
        <v>43</v>
      </c>
      <c r="L1378" s="392">
        <v>40</v>
      </c>
      <c r="M1378" s="392">
        <v>45</v>
      </c>
      <c r="N1378" s="392">
        <v>44</v>
      </c>
      <c r="O1378" s="392">
        <v>43</v>
      </c>
      <c r="P1378" s="392">
        <v>34</v>
      </c>
      <c r="Q1378" s="392">
        <v>40</v>
      </c>
      <c r="R1378" s="392">
        <v>35</v>
      </c>
      <c r="S1378" s="392">
        <v>41</v>
      </c>
      <c r="T1378" s="392">
        <v>40</v>
      </c>
      <c r="U1378" s="392" t="s">
        <v>78</v>
      </c>
      <c r="V1378" s="392">
        <v>35</v>
      </c>
      <c r="W1378" s="392" t="s">
        <v>78</v>
      </c>
      <c r="X1378" s="392">
        <v>21</v>
      </c>
      <c r="Y1378" s="392" t="s">
        <v>78</v>
      </c>
    </row>
    <row r="1379" spans="1:25" ht="12.75" customHeight="1" x14ac:dyDescent="0.2">
      <c r="A1379" s="386">
        <v>2018</v>
      </c>
      <c r="B1379" s="391">
        <v>43378</v>
      </c>
      <c r="C1379" s="392">
        <v>16</v>
      </c>
      <c r="D1379" s="392">
        <v>15</v>
      </c>
      <c r="E1379" s="392">
        <v>12</v>
      </c>
      <c r="F1379" s="392">
        <v>13</v>
      </c>
      <c r="G1379" s="392">
        <v>19</v>
      </c>
      <c r="H1379" s="392">
        <v>18</v>
      </c>
      <c r="I1379" s="392">
        <v>24</v>
      </c>
      <c r="J1379" s="392">
        <v>16</v>
      </c>
      <c r="K1379" s="392">
        <v>23</v>
      </c>
      <c r="L1379" s="392">
        <v>22</v>
      </c>
      <c r="M1379" s="392">
        <v>21</v>
      </c>
      <c r="N1379" s="392">
        <v>17</v>
      </c>
      <c r="O1379" s="392">
        <v>19</v>
      </c>
      <c r="P1379" s="392">
        <v>21</v>
      </c>
      <c r="Q1379" s="392">
        <v>26</v>
      </c>
      <c r="R1379" s="392" t="s">
        <v>78</v>
      </c>
      <c r="S1379" s="392">
        <v>23</v>
      </c>
      <c r="T1379" s="392">
        <v>13</v>
      </c>
      <c r="U1379" s="392">
        <v>21</v>
      </c>
      <c r="V1379" s="392">
        <v>17</v>
      </c>
      <c r="W1379" s="392" t="s">
        <v>78</v>
      </c>
      <c r="X1379" s="392" t="s">
        <v>78</v>
      </c>
      <c r="Y1379" s="392" t="s">
        <v>78</v>
      </c>
    </row>
    <row r="1380" spans="1:25" ht="12.75" customHeight="1" x14ac:dyDescent="0.2">
      <c r="A1380" s="386">
        <v>2018</v>
      </c>
      <c r="B1380" s="391">
        <v>43379</v>
      </c>
      <c r="C1380" s="392">
        <v>26</v>
      </c>
      <c r="D1380" s="392">
        <v>24</v>
      </c>
      <c r="E1380" s="392">
        <v>15</v>
      </c>
      <c r="F1380" s="392">
        <v>15</v>
      </c>
      <c r="G1380" s="392">
        <v>23</v>
      </c>
      <c r="H1380" s="392">
        <v>28</v>
      </c>
      <c r="I1380" s="392">
        <v>24</v>
      </c>
      <c r="J1380" s="392">
        <v>21</v>
      </c>
      <c r="K1380" s="392">
        <v>28</v>
      </c>
      <c r="L1380" s="392">
        <v>20</v>
      </c>
      <c r="M1380" s="392">
        <v>23</v>
      </c>
      <c r="N1380" s="392">
        <v>22</v>
      </c>
      <c r="O1380" s="392">
        <v>21</v>
      </c>
      <c r="P1380" s="392">
        <v>19</v>
      </c>
      <c r="Q1380" s="392">
        <v>23</v>
      </c>
      <c r="R1380" s="392" t="s">
        <v>78</v>
      </c>
      <c r="S1380" s="392">
        <v>21</v>
      </c>
      <c r="T1380" s="392">
        <v>22</v>
      </c>
      <c r="U1380" s="392">
        <v>21</v>
      </c>
      <c r="V1380" s="392">
        <v>15</v>
      </c>
      <c r="W1380" s="392" t="s">
        <v>78</v>
      </c>
      <c r="X1380" s="392" t="s">
        <v>78</v>
      </c>
      <c r="Y1380" s="392" t="s">
        <v>78</v>
      </c>
    </row>
    <row r="1381" spans="1:25" ht="12.75" customHeight="1" x14ac:dyDescent="0.2">
      <c r="A1381" s="386">
        <v>2018</v>
      </c>
      <c r="B1381" s="391">
        <v>43380</v>
      </c>
      <c r="C1381" s="392">
        <v>37</v>
      </c>
      <c r="D1381" s="392">
        <v>32</v>
      </c>
      <c r="E1381" s="392">
        <v>26</v>
      </c>
      <c r="F1381" s="392">
        <v>27</v>
      </c>
      <c r="G1381" s="392">
        <v>31</v>
      </c>
      <c r="H1381" s="392">
        <v>36</v>
      </c>
      <c r="I1381" s="392">
        <v>24</v>
      </c>
      <c r="J1381" s="392">
        <v>29</v>
      </c>
      <c r="K1381" s="392">
        <v>29</v>
      </c>
      <c r="L1381" s="392">
        <v>26</v>
      </c>
      <c r="M1381" s="392">
        <v>25</v>
      </c>
      <c r="N1381" s="392">
        <v>29</v>
      </c>
      <c r="O1381" s="392">
        <v>28</v>
      </c>
      <c r="P1381" s="392">
        <v>27</v>
      </c>
      <c r="Q1381" s="392">
        <v>30</v>
      </c>
      <c r="R1381" s="392">
        <v>3</v>
      </c>
      <c r="S1381" s="392">
        <v>28</v>
      </c>
      <c r="T1381" s="392">
        <v>27</v>
      </c>
      <c r="U1381" s="392">
        <v>27</v>
      </c>
      <c r="V1381" s="392">
        <v>27</v>
      </c>
      <c r="W1381" s="392" t="s">
        <v>78</v>
      </c>
      <c r="X1381" s="392" t="s">
        <v>78</v>
      </c>
      <c r="Y1381" s="392" t="s">
        <v>78</v>
      </c>
    </row>
    <row r="1382" spans="1:25" ht="12.75" customHeight="1" x14ac:dyDescent="0.2">
      <c r="A1382" s="386">
        <v>2018</v>
      </c>
      <c r="B1382" s="391">
        <v>43381</v>
      </c>
      <c r="C1382" s="392">
        <v>31</v>
      </c>
      <c r="D1382" s="392">
        <v>23</v>
      </c>
      <c r="E1382" s="392">
        <v>17</v>
      </c>
      <c r="F1382" s="392">
        <v>7</v>
      </c>
      <c r="G1382" s="392">
        <v>21</v>
      </c>
      <c r="H1382" s="392">
        <v>34</v>
      </c>
      <c r="I1382" s="392">
        <v>26</v>
      </c>
      <c r="J1382" s="392">
        <v>23</v>
      </c>
      <c r="K1382" s="392">
        <v>31</v>
      </c>
      <c r="L1382" s="392">
        <v>20</v>
      </c>
      <c r="M1382" s="392">
        <v>26</v>
      </c>
      <c r="N1382" s="392">
        <v>27</v>
      </c>
      <c r="O1382" s="392">
        <v>22</v>
      </c>
      <c r="P1382" s="392">
        <v>16</v>
      </c>
      <c r="Q1382" s="392">
        <v>22</v>
      </c>
      <c r="R1382" s="392">
        <v>18</v>
      </c>
      <c r="S1382" s="392">
        <v>18</v>
      </c>
      <c r="T1382" s="392">
        <v>23</v>
      </c>
      <c r="U1382" s="392">
        <v>17</v>
      </c>
      <c r="V1382" s="392">
        <v>14</v>
      </c>
      <c r="W1382" s="392" t="s">
        <v>78</v>
      </c>
      <c r="X1382" s="392" t="s">
        <v>78</v>
      </c>
      <c r="Y1382" s="392" t="s">
        <v>78</v>
      </c>
    </row>
    <row r="1383" spans="1:25" ht="12.75" customHeight="1" x14ac:dyDescent="0.2">
      <c r="A1383" s="386">
        <v>2018</v>
      </c>
      <c r="B1383" s="391">
        <v>43382</v>
      </c>
      <c r="C1383" s="392">
        <v>32</v>
      </c>
      <c r="D1383" s="392">
        <v>30</v>
      </c>
      <c r="E1383" s="392">
        <v>27</v>
      </c>
      <c r="F1383" s="392">
        <v>22</v>
      </c>
      <c r="G1383" s="392">
        <v>31</v>
      </c>
      <c r="H1383" s="392">
        <v>32</v>
      </c>
      <c r="I1383" s="392">
        <v>24</v>
      </c>
      <c r="J1383" s="392">
        <v>32</v>
      </c>
      <c r="K1383" s="392">
        <v>27</v>
      </c>
      <c r="L1383" s="392">
        <v>28</v>
      </c>
      <c r="M1383" s="392">
        <v>30</v>
      </c>
      <c r="N1383" s="392">
        <v>28</v>
      </c>
      <c r="O1383" s="392">
        <v>30</v>
      </c>
      <c r="P1383" s="392">
        <v>27</v>
      </c>
      <c r="Q1383" s="392">
        <v>24</v>
      </c>
      <c r="R1383" s="392">
        <v>32</v>
      </c>
      <c r="S1383" s="392">
        <v>32</v>
      </c>
      <c r="T1383" s="392">
        <v>29</v>
      </c>
      <c r="U1383" s="392">
        <v>22</v>
      </c>
      <c r="V1383" s="392">
        <v>27</v>
      </c>
      <c r="W1383" s="392" t="s">
        <v>78</v>
      </c>
      <c r="X1383" s="392" t="s">
        <v>78</v>
      </c>
      <c r="Y1383" s="392" t="s">
        <v>78</v>
      </c>
    </row>
    <row r="1384" spans="1:25" ht="12.75" customHeight="1" x14ac:dyDescent="0.2">
      <c r="A1384" s="386">
        <v>2018</v>
      </c>
      <c r="B1384" s="391">
        <v>43383</v>
      </c>
      <c r="C1384" s="392">
        <v>33</v>
      </c>
      <c r="D1384" s="392">
        <v>30</v>
      </c>
      <c r="E1384" s="392">
        <v>27</v>
      </c>
      <c r="F1384" s="392">
        <v>25</v>
      </c>
      <c r="G1384" s="392">
        <v>30</v>
      </c>
      <c r="H1384" s="392">
        <v>31</v>
      </c>
      <c r="I1384" s="392">
        <v>25</v>
      </c>
      <c r="J1384" s="392">
        <v>30</v>
      </c>
      <c r="K1384" s="392">
        <v>26</v>
      </c>
      <c r="L1384" s="392">
        <v>28</v>
      </c>
      <c r="M1384" s="392">
        <v>31</v>
      </c>
      <c r="N1384" s="392">
        <v>28</v>
      </c>
      <c r="O1384" s="392">
        <v>31</v>
      </c>
      <c r="P1384" s="392">
        <v>30</v>
      </c>
      <c r="Q1384" s="392">
        <v>25</v>
      </c>
      <c r="R1384" s="392">
        <v>35</v>
      </c>
      <c r="S1384" s="392">
        <v>32</v>
      </c>
      <c r="T1384" s="392">
        <v>29</v>
      </c>
      <c r="U1384" s="392">
        <v>30</v>
      </c>
      <c r="V1384" s="392">
        <v>28</v>
      </c>
      <c r="W1384" s="392">
        <v>31</v>
      </c>
      <c r="X1384" s="392">
        <v>33</v>
      </c>
      <c r="Y1384" s="392">
        <v>32</v>
      </c>
    </row>
    <row r="1385" spans="1:25" ht="12.75" customHeight="1" x14ac:dyDescent="0.2">
      <c r="A1385" s="386">
        <v>2018</v>
      </c>
      <c r="B1385" s="391">
        <v>43384</v>
      </c>
      <c r="C1385" s="392">
        <v>22</v>
      </c>
      <c r="D1385" s="392">
        <v>17</v>
      </c>
      <c r="E1385" s="392">
        <v>17</v>
      </c>
      <c r="F1385" s="392">
        <v>14</v>
      </c>
      <c r="G1385" s="392">
        <v>17</v>
      </c>
      <c r="H1385" s="392">
        <v>23</v>
      </c>
      <c r="I1385" s="392">
        <v>21</v>
      </c>
      <c r="J1385" s="392">
        <v>20</v>
      </c>
      <c r="K1385" s="392">
        <v>20</v>
      </c>
      <c r="L1385" s="392">
        <v>17</v>
      </c>
      <c r="M1385" s="392">
        <v>22</v>
      </c>
      <c r="N1385" s="392">
        <v>25</v>
      </c>
      <c r="O1385" s="392">
        <v>18</v>
      </c>
      <c r="P1385" s="392">
        <v>17</v>
      </c>
      <c r="Q1385" s="392">
        <v>19</v>
      </c>
      <c r="R1385" s="392">
        <v>20</v>
      </c>
      <c r="S1385" s="392">
        <v>17</v>
      </c>
      <c r="T1385" s="392">
        <v>16</v>
      </c>
      <c r="U1385" s="392">
        <v>18</v>
      </c>
      <c r="V1385" s="392">
        <v>16</v>
      </c>
      <c r="W1385" s="392">
        <v>15</v>
      </c>
      <c r="X1385" s="392">
        <v>19</v>
      </c>
      <c r="Y1385" s="392">
        <v>18</v>
      </c>
    </row>
    <row r="1386" spans="1:25" ht="12.75" customHeight="1" x14ac:dyDescent="0.2">
      <c r="A1386" s="386">
        <v>2018</v>
      </c>
      <c r="B1386" s="391">
        <v>43385</v>
      </c>
      <c r="C1386" s="392">
        <v>33</v>
      </c>
      <c r="D1386" s="392">
        <v>32</v>
      </c>
      <c r="E1386" s="392">
        <v>31</v>
      </c>
      <c r="F1386" s="392">
        <v>31</v>
      </c>
      <c r="G1386" s="392">
        <v>29</v>
      </c>
      <c r="H1386" s="392">
        <v>36</v>
      </c>
      <c r="I1386" s="392">
        <v>33</v>
      </c>
      <c r="J1386" s="392">
        <v>31</v>
      </c>
      <c r="K1386" s="392">
        <v>28</v>
      </c>
      <c r="L1386" s="392">
        <v>29</v>
      </c>
      <c r="M1386" s="392">
        <v>29</v>
      </c>
      <c r="N1386" s="392">
        <v>29</v>
      </c>
      <c r="O1386" s="392">
        <v>31</v>
      </c>
      <c r="P1386" s="392">
        <v>29</v>
      </c>
      <c r="Q1386" s="392">
        <v>31</v>
      </c>
      <c r="R1386" s="392" t="s">
        <v>78</v>
      </c>
      <c r="S1386" s="392">
        <v>28</v>
      </c>
      <c r="T1386" s="392">
        <v>31</v>
      </c>
      <c r="U1386" s="392">
        <v>28</v>
      </c>
      <c r="V1386" s="392">
        <v>29</v>
      </c>
      <c r="W1386" s="392" t="s">
        <v>78</v>
      </c>
      <c r="X1386" s="392">
        <v>29</v>
      </c>
      <c r="Y1386" s="392">
        <v>28</v>
      </c>
    </row>
    <row r="1387" spans="1:25" ht="12.75" customHeight="1" x14ac:dyDescent="0.2">
      <c r="A1387" s="386">
        <v>2018</v>
      </c>
      <c r="B1387" s="391">
        <v>43386</v>
      </c>
      <c r="C1387" s="392">
        <v>32</v>
      </c>
      <c r="D1387" s="392">
        <v>31</v>
      </c>
      <c r="E1387" s="392">
        <v>29</v>
      </c>
      <c r="F1387" s="392">
        <v>30</v>
      </c>
      <c r="G1387" s="392">
        <v>29</v>
      </c>
      <c r="H1387" s="392">
        <v>35</v>
      </c>
      <c r="I1387" s="392">
        <v>33</v>
      </c>
      <c r="J1387" s="392">
        <v>32</v>
      </c>
      <c r="K1387" s="392">
        <v>28</v>
      </c>
      <c r="L1387" s="392">
        <v>28</v>
      </c>
      <c r="M1387" s="392">
        <v>28</v>
      </c>
      <c r="N1387" s="392">
        <v>29</v>
      </c>
      <c r="O1387" s="392">
        <v>29</v>
      </c>
      <c r="P1387" s="392">
        <v>28</v>
      </c>
      <c r="Q1387" s="392">
        <v>29</v>
      </c>
      <c r="R1387" s="392" t="s">
        <v>78</v>
      </c>
      <c r="S1387" s="392">
        <v>28</v>
      </c>
      <c r="T1387" s="392">
        <v>31</v>
      </c>
      <c r="U1387" s="392">
        <v>30</v>
      </c>
      <c r="V1387" s="392">
        <v>27</v>
      </c>
      <c r="W1387" s="392" t="s">
        <v>78</v>
      </c>
      <c r="X1387" s="392">
        <v>29</v>
      </c>
      <c r="Y1387" s="392">
        <v>28</v>
      </c>
    </row>
    <row r="1388" spans="1:25" ht="12.75" customHeight="1" x14ac:dyDescent="0.2">
      <c r="A1388" s="386">
        <v>2018</v>
      </c>
      <c r="B1388" s="391">
        <v>43387</v>
      </c>
      <c r="C1388" s="392">
        <v>27</v>
      </c>
      <c r="D1388" s="392">
        <v>21</v>
      </c>
      <c r="E1388" s="392">
        <v>19</v>
      </c>
      <c r="F1388" s="392">
        <v>21</v>
      </c>
      <c r="G1388" s="392">
        <v>26</v>
      </c>
      <c r="H1388" s="392">
        <v>32</v>
      </c>
      <c r="I1388" s="392">
        <v>28</v>
      </c>
      <c r="J1388" s="392">
        <v>23</v>
      </c>
      <c r="K1388" s="392">
        <v>24</v>
      </c>
      <c r="L1388" s="392">
        <v>20</v>
      </c>
      <c r="M1388" s="392">
        <v>25</v>
      </c>
      <c r="N1388" s="392">
        <v>24</v>
      </c>
      <c r="O1388" s="392">
        <v>24</v>
      </c>
      <c r="P1388" s="392">
        <v>24</v>
      </c>
      <c r="Q1388" s="392">
        <v>26</v>
      </c>
      <c r="R1388" s="392">
        <v>7</v>
      </c>
      <c r="S1388" s="392">
        <v>22</v>
      </c>
      <c r="T1388" s="392">
        <v>22</v>
      </c>
      <c r="U1388" s="392">
        <v>27</v>
      </c>
      <c r="V1388" s="392">
        <v>20</v>
      </c>
      <c r="W1388" s="392" t="s">
        <v>78</v>
      </c>
      <c r="X1388" s="392">
        <v>24</v>
      </c>
      <c r="Y1388" s="392">
        <v>23</v>
      </c>
    </row>
    <row r="1389" spans="1:25" ht="12.75" customHeight="1" x14ac:dyDescent="0.2">
      <c r="A1389" s="386">
        <v>2018</v>
      </c>
      <c r="B1389" s="391">
        <v>43388</v>
      </c>
      <c r="C1389" s="392">
        <v>33</v>
      </c>
      <c r="D1389" s="392">
        <v>23</v>
      </c>
      <c r="E1389" s="392">
        <v>25</v>
      </c>
      <c r="F1389" s="392">
        <v>25</v>
      </c>
      <c r="G1389" s="392">
        <v>22</v>
      </c>
      <c r="H1389" s="392">
        <v>34</v>
      </c>
      <c r="I1389" s="392">
        <v>29</v>
      </c>
      <c r="J1389" s="392">
        <v>26</v>
      </c>
      <c r="K1389" s="392">
        <v>32</v>
      </c>
      <c r="L1389" s="392">
        <v>23</v>
      </c>
      <c r="M1389" s="392">
        <v>27</v>
      </c>
      <c r="N1389" s="392">
        <v>30</v>
      </c>
      <c r="O1389" s="392">
        <v>26</v>
      </c>
      <c r="P1389" s="392">
        <v>24</v>
      </c>
      <c r="Q1389" s="392">
        <v>25</v>
      </c>
      <c r="R1389" s="392">
        <v>26</v>
      </c>
      <c r="S1389" s="392">
        <v>23</v>
      </c>
      <c r="T1389" s="392">
        <v>25</v>
      </c>
      <c r="U1389" s="392">
        <v>24</v>
      </c>
      <c r="V1389" s="392">
        <v>24</v>
      </c>
      <c r="W1389" s="392" t="s">
        <v>78</v>
      </c>
      <c r="X1389" s="392">
        <v>23</v>
      </c>
      <c r="Y1389" s="392">
        <v>22</v>
      </c>
    </row>
    <row r="1390" spans="1:25" ht="12.75" customHeight="1" x14ac:dyDescent="0.2">
      <c r="A1390" s="386">
        <v>2018</v>
      </c>
      <c r="B1390" s="391">
        <v>43389</v>
      </c>
      <c r="C1390" s="392">
        <v>23</v>
      </c>
      <c r="D1390" s="392">
        <v>31</v>
      </c>
      <c r="E1390" s="392">
        <v>30</v>
      </c>
      <c r="F1390" s="392">
        <v>31</v>
      </c>
      <c r="G1390" s="392">
        <v>30</v>
      </c>
      <c r="H1390" s="392">
        <v>30</v>
      </c>
      <c r="I1390" s="392">
        <v>28</v>
      </c>
      <c r="J1390" s="392">
        <v>31</v>
      </c>
      <c r="K1390" s="392">
        <v>28</v>
      </c>
      <c r="L1390" s="392">
        <v>25</v>
      </c>
      <c r="M1390" s="392">
        <v>27</v>
      </c>
      <c r="N1390" s="392">
        <v>29</v>
      </c>
      <c r="O1390" s="392">
        <v>30</v>
      </c>
      <c r="P1390" s="392">
        <v>29</v>
      </c>
      <c r="Q1390" s="392">
        <v>30</v>
      </c>
      <c r="R1390" s="392">
        <v>30</v>
      </c>
      <c r="S1390" s="392">
        <v>29</v>
      </c>
      <c r="T1390" s="392">
        <v>31</v>
      </c>
      <c r="U1390" s="392">
        <v>30</v>
      </c>
      <c r="V1390" s="392">
        <v>29</v>
      </c>
      <c r="W1390" s="392">
        <v>29</v>
      </c>
      <c r="X1390" s="392">
        <v>29</v>
      </c>
      <c r="Y1390" s="392">
        <v>27</v>
      </c>
    </row>
    <row r="1391" spans="1:25" ht="12.75" customHeight="1" x14ac:dyDescent="0.2">
      <c r="A1391" s="386">
        <v>2018</v>
      </c>
      <c r="B1391" s="391">
        <v>43390</v>
      </c>
      <c r="C1391" s="392">
        <v>38</v>
      </c>
      <c r="D1391" s="392">
        <v>36</v>
      </c>
      <c r="E1391" s="392">
        <v>35</v>
      </c>
      <c r="F1391" s="392">
        <v>35</v>
      </c>
      <c r="G1391" s="392">
        <v>34</v>
      </c>
      <c r="H1391" s="392">
        <v>40</v>
      </c>
      <c r="I1391" s="392">
        <v>36</v>
      </c>
      <c r="J1391" s="392">
        <v>36</v>
      </c>
      <c r="K1391" s="392">
        <v>34</v>
      </c>
      <c r="L1391" s="392">
        <v>29</v>
      </c>
      <c r="M1391" s="392">
        <v>34</v>
      </c>
      <c r="N1391" s="392">
        <v>15</v>
      </c>
      <c r="O1391" s="392">
        <v>34</v>
      </c>
      <c r="P1391" s="392">
        <v>33</v>
      </c>
      <c r="Q1391" s="392">
        <v>34</v>
      </c>
      <c r="R1391" s="392">
        <v>34</v>
      </c>
      <c r="S1391" s="392">
        <v>33</v>
      </c>
      <c r="T1391" s="392">
        <v>35</v>
      </c>
      <c r="U1391" s="392">
        <v>34</v>
      </c>
      <c r="V1391" s="392">
        <v>32</v>
      </c>
      <c r="W1391" s="392">
        <v>28</v>
      </c>
      <c r="X1391" s="392">
        <v>30</v>
      </c>
      <c r="Y1391" s="392">
        <v>30</v>
      </c>
    </row>
    <row r="1392" spans="1:25" ht="12.75" customHeight="1" x14ac:dyDescent="0.2">
      <c r="A1392" s="386">
        <v>2018</v>
      </c>
      <c r="B1392" s="391">
        <v>43391</v>
      </c>
      <c r="C1392" s="392">
        <v>34</v>
      </c>
      <c r="D1392" s="392">
        <v>36</v>
      </c>
      <c r="E1392" s="392">
        <v>34</v>
      </c>
      <c r="F1392" s="392">
        <v>36</v>
      </c>
      <c r="G1392" s="392">
        <v>33</v>
      </c>
      <c r="H1392" s="392">
        <v>35</v>
      </c>
      <c r="I1392" s="392">
        <v>33</v>
      </c>
      <c r="J1392" s="392">
        <v>35</v>
      </c>
      <c r="K1392" s="392">
        <v>30</v>
      </c>
      <c r="L1392" s="392">
        <v>30</v>
      </c>
      <c r="M1392" s="392">
        <v>30</v>
      </c>
      <c r="N1392" s="392">
        <v>14</v>
      </c>
      <c r="O1392" s="392">
        <v>33</v>
      </c>
      <c r="P1392" s="392">
        <v>32</v>
      </c>
      <c r="Q1392" s="392">
        <v>33</v>
      </c>
      <c r="R1392" s="392">
        <v>33</v>
      </c>
      <c r="S1392" s="392">
        <v>32</v>
      </c>
      <c r="T1392" s="392">
        <v>30</v>
      </c>
      <c r="U1392" s="392">
        <v>33</v>
      </c>
      <c r="V1392" s="392">
        <v>31</v>
      </c>
      <c r="W1392" s="392">
        <v>25</v>
      </c>
      <c r="X1392" s="392">
        <v>30</v>
      </c>
      <c r="Y1392" s="392">
        <v>29</v>
      </c>
    </row>
    <row r="1393" spans="1:25" ht="12.75" customHeight="1" x14ac:dyDescent="0.2">
      <c r="A1393" s="386">
        <v>2018</v>
      </c>
      <c r="B1393" s="391">
        <v>43392</v>
      </c>
      <c r="C1393" s="392">
        <v>39</v>
      </c>
      <c r="D1393" s="392">
        <v>39</v>
      </c>
      <c r="E1393" s="392">
        <v>36</v>
      </c>
      <c r="F1393" s="392">
        <v>37</v>
      </c>
      <c r="G1393" s="392">
        <v>37</v>
      </c>
      <c r="H1393" s="392">
        <v>40</v>
      </c>
      <c r="I1393" s="392">
        <v>36</v>
      </c>
      <c r="J1393" s="392">
        <v>39</v>
      </c>
      <c r="K1393" s="392">
        <v>37</v>
      </c>
      <c r="L1393" s="392">
        <v>32</v>
      </c>
      <c r="M1393" s="392">
        <v>35</v>
      </c>
      <c r="N1393" s="392">
        <v>17</v>
      </c>
      <c r="O1393" s="392">
        <v>37</v>
      </c>
      <c r="P1393" s="392">
        <v>32</v>
      </c>
      <c r="Q1393" s="392">
        <v>32</v>
      </c>
      <c r="R1393" s="392">
        <v>35</v>
      </c>
      <c r="S1393" s="392">
        <v>33</v>
      </c>
      <c r="T1393" s="392">
        <v>37</v>
      </c>
      <c r="U1393" s="392">
        <v>38</v>
      </c>
      <c r="V1393" s="392">
        <v>32</v>
      </c>
      <c r="W1393" s="392" t="s">
        <v>78</v>
      </c>
      <c r="X1393" s="392">
        <v>32</v>
      </c>
      <c r="Y1393" s="392">
        <v>34</v>
      </c>
    </row>
    <row r="1394" spans="1:25" ht="12.75" customHeight="1" x14ac:dyDescent="0.2">
      <c r="A1394" s="386">
        <v>2018</v>
      </c>
      <c r="B1394" s="391">
        <v>43393</v>
      </c>
      <c r="C1394" s="392">
        <v>33</v>
      </c>
      <c r="D1394" s="392">
        <v>32</v>
      </c>
      <c r="E1394" s="392">
        <v>31</v>
      </c>
      <c r="F1394" s="392">
        <v>32</v>
      </c>
      <c r="G1394" s="392">
        <v>32</v>
      </c>
      <c r="H1394" s="392">
        <v>33</v>
      </c>
      <c r="I1394" s="392">
        <v>28</v>
      </c>
      <c r="J1394" s="392">
        <v>34</v>
      </c>
      <c r="K1394" s="392">
        <v>32</v>
      </c>
      <c r="L1394" s="392">
        <v>30</v>
      </c>
      <c r="M1394" s="392">
        <v>32</v>
      </c>
      <c r="N1394" s="392">
        <v>15</v>
      </c>
      <c r="O1394" s="392">
        <v>32</v>
      </c>
      <c r="P1394" s="392">
        <v>30</v>
      </c>
      <c r="Q1394" s="392">
        <v>32</v>
      </c>
      <c r="R1394" s="392">
        <v>32</v>
      </c>
      <c r="S1394" s="392">
        <v>30</v>
      </c>
      <c r="T1394" s="392">
        <v>31</v>
      </c>
      <c r="U1394" s="392">
        <v>32</v>
      </c>
      <c r="V1394" s="392">
        <v>29</v>
      </c>
      <c r="W1394" s="392" t="s">
        <v>78</v>
      </c>
      <c r="X1394" s="392">
        <v>31</v>
      </c>
      <c r="Y1394" s="392">
        <v>31</v>
      </c>
    </row>
    <row r="1395" spans="1:25" ht="12.75" customHeight="1" x14ac:dyDescent="0.2">
      <c r="A1395" s="386">
        <v>2018</v>
      </c>
      <c r="B1395" s="391">
        <v>43394</v>
      </c>
      <c r="C1395" s="392">
        <v>29</v>
      </c>
      <c r="D1395" s="392">
        <v>30</v>
      </c>
      <c r="E1395" s="392">
        <v>31</v>
      </c>
      <c r="F1395" s="392">
        <v>32</v>
      </c>
      <c r="G1395" s="392">
        <v>29</v>
      </c>
      <c r="H1395" s="392">
        <v>28</v>
      </c>
      <c r="I1395" s="392">
        <v>30</v>
      </c>
      <c r="J1395" s="392">
        <v>31</v>
      </c>
      <c r="K1395" s="392">
        <v>27</v>
      </c>
      <c r="L1395" s="392">
        <v>31</v>
      </c>
      <c r="M1395" s="392">
        <v>28</v>
      </c>
      <c r="N1395" s="392">
        <v>13</v>
      </c>
      <c r="O1395" s="392">
        <v>31</v>
      </c>
      <c r="P1395" s="392">
        <v>28</v>
      </c>
      <c r="Q1395" s="392">
        <v>28</v>
      </c>
      <c r="R1395" s="392">
        <v>31</v>
      </c>
      <c r="S1395" s="392">
        <v>28</v>
      </c>
      <c r="T1395" s="392">
        <v>30</v>
      </c>
      <c r="U1395" s="392">
        <v>31</v>
      </c>
      <c r="V1395" s="392">
        <v>31</v>
      </c>
      <c r="W1395" s="392" t="s">
        <v>78</v>
      </c>
      <c r="X1395" s="392">
        <v>31</v>
      </c>
      <c r="Y1395" s="392">
        <v>30</v>
      </c>
    </row>
    <row r="1396" spans="1:25" ht="12.75" customHeight="1" x14ac:dyDescent="0.2">
      <c r="A1396" s="386">
        <v>2018</v>
      </c>
      <c r="B1396" s="391">
        <v>43395</v>
      </c>
      <c r="C1396" s="392">
        <v>34</v>
      </c>
      <c r="D1396" s="392">
        <v>32</v>
      </c>
      <c r="E1396" s="392">
        <v>31</v>
      </c>
      <c r="F1396" s="392">
        <v>31</v>
      </c>
      <c r="G1396" s="392">
        <v>30</v>
      </c>
      <c r="H1396" s="392">
        <v>32</v>
      </c>
      <c r="I1396" s="392">
        <v>32</v>
      </c>
      <c r="J1396" s="392">
        <v>31</v>
      </c>
      <c r="K1396" s="392">
        <v>31</v>
      </c>
      <c r="L1396" s="392">
        <v>27</v>
      </c>
      <c r="M1396" s="392">
        <v>33</v>
      </c>
      <c r="N1396" s="392">
        <v>15</v>
      </c>
      <c r="O1396" s="392">
        <v>31</v>
      </c>
      <c r="P1396" s="392">
        <v>28</v>
      </c>
      <c r="Q1396" s="392">
        <v>32</v>
      </c>
      <c r="R1396" s="392">
        <v>29</v>
      </c>
      <c r="S1396" s="392">
        <v>29</v>
      </c>
      <c r="T1396" s="392">
        <v>29</v>
      </c>
      <c r="U1396" s="392">
        <v>32</v>
      </c>
      <c r="V1396" s="392">
        <v>28</v>
      </c>
      <c r="W1396" s="392">
        <v>27</v>
      </c>
      <c r="X1396" s="392">
        <v>27</v>
      </c>
      <c r="Y1396" s="392">
        <v>30</v>
      </c>
    </row>
    <row r="1397" spans="1:25" ht="12.75" customHeight="1" x14ac:dyDescent="0.2">
      <c r="A1397" s="386">
        <v>2018</v>
      </c>
      <c r="B1397" s="391">
        <v>43396</v>
      </c>
      <c r="C1397" s="392">
        <v>42</v>
      </c>
      <c r="D1397" s="392">
        <v>38</v>
      </c>
      <c r="E1397" s="392">
        <v>41</v>
      </c>
      <c r="F1397" s="392">
        <v>39</v>
      </c>
      <c r="G1397" s="392">
        <v>36</v>
      </c>
      <c r="H1397" s="392">
        <v>38</v>
      </c>
      <c r="I1397" s="392">
        <v>39</v>
      </c>
      <c r="J1397" s="392">
        <v>43</v>
      </c>
      <c r="K1397" s="392">
        <v>38</v>
      </c>
      <c r="L1397" s="392">
        <v>34</v>
      </c>
      <c r="M1397" s="392">
        <v>37</v>
      </c>
      <c r="N1397" s="392">
        <v>16</v>
      </c>
      <c r="O1397" s="392">
        <v>38</v>
      </c>
      <c r="P1397" s="392">
        <v>38</v>
      </c>
      <c r="Q1397" s="392">
        <v>35</v>
      </c>
      <c r="R1397" s="392">
        <v>41</v>
      </c>
      <c r="S1397" s="392">
        <v>36</v>
      </c>
      <c r="T1397" s="392">
        <v>40</v>
      </c>
      <c r="U1397" s="392">
        <v>37</v>
      </c>
      <c r="V1397" s="392">
        <v>37</v>
      </c>
      <c r="W1397" s="392">
        <v>33</v>
      </c>
      <c r="X1397" s="392">
        <v>37</v>
      </c>
      <c r="Y1397" s="392">
        <v>35</v>
      </c>
    </row>
    <row r="1398" spans="1:25" ht="12.75" customHeight="1" x14ac:dyDescent="0.2">
      <c r="A1398" s="386">
        <v>2018</v>
      </c>
      <c r="B1398" s="391">
        <v>43397</v>
      </c>
      <c r="C1398" s="392">
        <v>26</v>
      </c>
      <c r="D1398" s="392">
        <v>25</v>
      </c>
      <c r="E1398" s="392">
        <v>24</v>
      </c>
      <c r="F1398" s="392">
        <v>24</v>
      </c>
      <c r="G1398" s="392">
        <v>21</v>
      </c>
      <c r="H1398" s="392">
        <v>27</v>
      </c>
      <c r="I1398" s="392">
        <v>25</v>
      </c>
      <c r="J1398" s="392">
        <v>25</v>
      </c>
      <c r="K1398" s="392">
        <v>24</v>
      </c>
      <c r="L1398" s="392">
        <v>22</v>
      </c>
      <c r="M1398" s="392">
        <v>22</v>
      </c>
      <c r="N1398" s="392">
        <v>10</v>
      </c>
      <c r="O1398" s="392">
        <v>23</v>
      </c>
      <c r="P1398" s="392">
        <v>22</v>
      </c>
      <c r="Q1398" s="392">
        <v>24</v>
      </c>
      <c r="R1398" s="392" t="s">
        <v>78</v>
      </c>
      <c r="S1398" s="392">
        <v>22</v>
      </c>
      <c r="T1398" s="392">
        <v>23</v>
      </c>
      <c r="U1398" s="392">
        <v>24</v>
      </c>
      <c r="V1398" s="392">
        <v>22</v>
      </c>
      <c r="W1398" s="392">
        <v>21</v>
      </c>
      <c r="X1398" s="392">
        <v>23</v>
      </c>
      <c r="Y1398" s="392">
        <v>0</v>
      </c>
    </row>
    <row r="1399" spans="1:25" ht="12.75" customHeight="1" x14ac:dyDescent="0.2">
      <c r="A1399" s="386">
        <v>2018</v>
      </c>
      <c r="B1399" s="391">
        <v>43398</v>
      </c>
      <c r="C1399" s="392">
        <v>25</v>
      </c>
      <c r="D1399" s="392">
        <v>29</v>
      </c>
      <c r="E1399" s="392">
        <v>27</v>
      </c>
      <c r="F1399" s="392">
        <v>26</v>
      </c>
      <c r="G1399" s="392">
        <v>13</v>
      </c>
      <c r="H1399" s="392">
        <v>26</v>
      </c>
      <c r="I1399" s="392">
        <v>26</v>
      </c>
      <c r="J1399" s="392">
        <v>26</v>
      </c>
      <c r="K1399" s="392">
        <v>24</v>
      </c>
      <c r="L1399" s="392">
        <v>26</v>
      </c>
      <c r="M1399" s="392">
        <v>24</v>
      </c>
      <c r="N1399" s="392">
        <v>10</v>
      </c>
      <c r="O1399" s="392">
        <v>23</v>
      </c>
      <c r="P1399" s="392">
        <v>28</v>
      </c>
      <c r="Q1399" s="392">
        <v>28</v>
      </c>
      <c r="R1399" s="392" t="s">
        <v>78</v>
      </c>
      <c r="S1399" s="392">
        <v>27</v>
      </c>
      <c r="T1399" s="392">
        <v>26</v>
      </c>
      <c r="U1399" s="392">
        <v>25</v>
      </c>
      <c r="V1399" s="392">
        <v>28</v>
      </c>
      <c r="W1399" s="392">
        <v>24</v>
      </c>
      <c r="X1399" s="392">
        <v>27</v>
      </c>
      <c r="Y1399" s="392">
        <v>5</v>
      </c>
    </row>
    <row r="1400" spans="1:25" ht="12.75" customHeight="1" x14ac:dyDescent="0.2">
      <c r="A1400" s="386">
        <v>2018</v>
      </c>
      <c r="B1400" s="391">
        <v>43399</v>
      </c>
      <c r="C1400" s="392">
        <v>33</v>
      </c>
      <c r="D1400" s="392">
        <v>31</v>
      </c>
      <c r="E1400" s="392">
        <v>29</v>
      </c>
      <c r="F1400" s="392">
        <v>20</v>
      </c>
      <c r="G1400" s="392">
        <v>28</v>
      </c>
      <c r="H1400" s="392">
        <v>36</v>
      </c>
      <c r="I1400" s="392">
        <v>28</v>
      </c>
      <c r="J1400" s="392">
        <v>30</v>
      </c>
      <c r="K1400" s="392">
        <v>33</v>
      </c>
      <c r="L1400" s="392">
        <v>29</v>
      </c>
      <c r="M1400" s="392">
        <v>33</v>
      </c>
      <c r="N1400" s="392">
        <v>32</v>
      </c>
      <c r="O1400" s="392">
        <v>31</v>
      </c>
      <c r="P1400" s="392">
        <v>28</v>
      </c>
      <c r="Q1400" s="392">
        <v>34</v>
      </c>
      <c r="R1400" s="392" t="s">
        <v>78</v>
      </c>
      <c r="S1400" s="392">
        <v>31</v>
      </c>
      <c r="T1400" s="392">
        <v>27</v>
      </c>
      <c r="U1400" s="392">
        <v>19</v>
      </c>
      <c r="V1400" s="392">
        <v>26</v>
      </c>
      <c r="W1400" s="392">
        <v>28</v>
      </c>
      <c r="X1400" s="392">
        <v>31</v>
      </c>
      <c r="Y1400" s="392">
        <v>4</v>
      </c>
    </row>
    <row r="1401" spans="1:25" ht="12.75" customHeight="1" x14ac:dyDescent="0.2">
      <c r="A1401" s="386">
        <v>2018</v>
      </c>
      <c r="B1401" s="391">
        <v>43400</v>
      </c>
      <c r="C1401" s="392">
        <v>31</v>
      </c>
      <c r="D1401" s="392">
        <v>29</v>
      </c>
      <c r="E1401" s="392">
        <v>28</v>
      </c>
      <c r="F1401" s="392">
        <v>23</v>
      </c>
      <c r="G1401" s="392">
        <v>26</v>
      </c>
      <c r="H1401" s="392">
        <v>33</v>
      </c>
      <c r="I1401" s="392">
        <v>27</v>
      </c>
      <c r="J1401" s="392">
        <v>29</v>
      </c>
      <c r="K1401" s="392">
        <v>34</v>
      </c>
      <c r="L1401" s="392">
        <v>31</v>
      </c>
      <c r="M1401" s="392">
        <v>34</v>
      </c>
      <c r="N1401" s="392">
        <v>33</v>
      </c>
      <c r="O1401" s="392">
        <v>32</v>
      </c>
      <c r="P1401" s="392">
        <v>30</v>
      </c>
      <c r="Q1401" s="392">
        <v>36</v>
      </c>
      <c r="R1401" s="392" t="s">
        <v>78</v>
      </c>
      <c r="S1401" s="392">
        <v>27</v>
      </c>
      <c r="T1401" s="392">
        <v>27</v>
      </c>
      <c r="U1401" s="392">
        <v>29</v>
      </c>
      <c r="V1401" s="392">
        <v>26</v>
      </c>
      <c r="W1401" s="392">
        <v>25</v>
      </c>
      <c r="X1401" s="392">
        <v>29</v>
      </c>
      <c r="Y1401" s="392">
        <v>13</v>
      </c>
    </row>
    <row r="1402" spans="1:25" ht="12.75" customHeight="1" x14ac:dyDescent="0.2">
      <c r="A1402" s="386">
        <v>2018</v>
      </c>
      <c r="B1402" s="391">
        <v>43401</v>
      </c>
      <c r="C1402" s="392">
        <v>24</v>
      </c>
      <c r="D1402" s="392">
        <v>23</v>
      </c>
      <c r="E1402" s="392">
        <v>18</v>
      </c>
      <c r="F1402" s="392">
        <v>16</v>
      </c>
      <c r="G1402" s="392">
        <v>18</v>
      </c>
      <c r="H1402" s="392">
        <v>26</v>
      </c>
      <c r="I1402" s="392">
        <v>23</v>
      </c>
      <c r="J1402" s="392">
        <v>21</v>
      </c>
      <c r="K1402" s="392">
        <v>27</v>
      </c>
      <c r="L1402" s="392">
        <v>14</v>
      </c>
      <c r="M1402" s="392">
        <v>19</v>
      </c>
      <c r="N1402" s="392">
        <v>23</v>
      </c>
      <c r="O1402" s="392">
        <v>14</v>
      </c>
      <c r="P1402" s="392">
        <v>19</v>
      </c>
      <c r="Q1402" s="392">
        <v>17</v>
      </c>
      <c r="R1402" s="392">
        <v>16</v>
      </c>
      <c r="S1402" s="392">
        <v>16</v>
      </c>
      <c r="T1402" s="392">
        <v>19</v>
      </c>
      <c r="U1402" s="392">
        <v>17</v>
      </c>
      <c r="V1402" s="392">
        <v>14</v>
      </c>
      <c r="W1402" s="392">
        <v>14</v>
      </c>
      <c r="X1402" s="392">
        <v>16</v>
      </c>
      <c r="Y1402" s="392">
        <v>9</v>
      </c>
    </row>
    <row r="1403" spans="1:25" ht="12.75" customHeight="1" x14ac:dyDescent="0.2">
      <c r="A1403" s="386">
        <v>2018</v>
      </c>
      <c r="B1403" s="391">
        <v>43402</v>
      </c>
      <c r="C1403" s="392">
        <v>29</v>
      </c>
      <c r="D1403" s="392">
        <v>29</v>
      </c>
      <c r="E1403" s="392">
        <v>26</v>
      </c>
      <c r="F1403" s="392">
        <v>26</v>
      </c>
      <c r="G1403" s="392">
        <v>22</v>
      </c>
      <c r="H1403" s="392">
        <v>28</v>
      </c>
      <c r="I1403" s="392">
        <v>27</v>
      </c>
      <c r="J1403" s="392">
        <v>28</v>
      </c>
      <c r="K1403" s="392">
        <v>26</v>
      </c>
      <c r="L1403" s="392">
        <v>22</v>
      </c>
      <c r="M1403" s="392">
        <v>24</v>
      </c>
      <c r="N1403" s="392">
        <v>23</v>
      </c>
      <c r="O1403" s="392">
        <v>25</v>
      </c>
      <c r="P1403" s="392">
        <v>26</v>
      </c>
      <c r="Q1403" s="392">
        <v>27</v>
      </c>
      <c r="R1403" s="392">
        <v>28</v>
      </c>
      <c r="S1403" s="392">
        <v>25</v>
      </c>
      <c r="T1403" s="392">
        <v>26</v>
      </c>
      <c r="U1403" s="392">
        <v>24</v>
      </c>
      <c r="V1403" s="392">
        <v>25</v>
      </c>
      <c r="W1403" s="392">
        <v>21</v>
      </c>
      <c r="X1403" s="392">
        <v>26</v>
      </c>
      <c r="Y1403" s="392">
        <v>12</v>
      </c>
    </row>
    <row r="1404" spans="1:25" ht="12.75" customHeight="1" x14ac:dyDescent="0.2">
      <c r="A1404" s="386">
        <v>2018</v>
      </c>
      <c r="B1404" s="391">
        <v>43403</v>
      </c>
      <c r="C1404" s="392">
        <v>33</v>
      </c>
      <c r="D1404" s="392">
        <v>32</v>
      </c>
      <c r="E1404" s="392">
        <v>35</v>
      </c>
      <c r="F1404" s="392">
        <v>34</v>
      </c>
      <c r="G1404" s="392">
        <v>28</v>
      </c>
      <c r="H1404" s="392">
        <v>33</v>
      </c>
      <c r="I1404" s="392">
        <v>31</v>
      </c>
      <c r="J1404" s="392">
        <v>33</v>
      </c>
      <c r="K1404" s="392">
        <v>33</v>
      </c>
      <c r="L1404" s="392">
        <v>33</v>
      </c>
      <c r="M1404" s="392">
        <v>33</v>
      </c>
      <c r="N1404" s="392">
        <v>28</v>
      </c>
      <c r="O1404" s="392">
        <v>34</v>
      </c>
      <c r="P1404" s="392">
        <v>35</v>
      </c>
      <c r="Q1404" s="392">
        <v>36</v>
      </c>
      <c r="R1404" s="392">
        <v>37</v>
      </c>
      <c r="S1404" s="392">
        <v>34</v>
      </c>
      <c r="T1404" s="392">
        <v>32</v>
      </c>
      <c r="U1404" s="392">
        <v>33</v>
      </c>
      <c r="V1404" s="392">
        <v>33</v>
      </c>
      <c r="W1404" s="392">
        <v>30</v>
      </c>
      <c r="X1404" s="392">
        <v>33</v>
      </c>
      <c r="Y1404" s="392">
        <v>26</v>
      </c>
    </row>
    <row r="1405" spans="1:25" ht="12.75" customHeight="1" x14ac:dyDescent="0.2">
      <c r="A1405" s="386">
        <v>2018</v>
      </c>
      <c r="B1405" s="391">
        <v>43404</v>
      </c>
      <c r="C1405" s="392">
        <v>41</v>
      </c>
      <c r="D1405" s="392">
        <v>42</v>
      </c>
      <c r="E1405" s="392">
        <v>40</v>
      </c>
      <c r="F1405" s="392">
        <v>37</v>
      </c>
      <c r="G1405" s="392">
        <v>37</v>
      </c>
      <c r="H1405" s="392">
        <v>41</v>
      </c>
      <c r="I1405" s="392">
        <v>39</v>
      </c>
      <c r="J1405" s="392">
        <v>42</v>
      </c>
      <c r="K1405" s="392">
        <v>40</v>
      </c>
      <c r="L1405" s="392">
        <v>34</v>
      </c>
      <c r="M1405" s="392">
        <v>44</v>
      </c>
      <c r="N1405" s="392">
        <v>39</v>
      </c>
      <c r="O1405" s="392">
        <v>41</v>
      </c>
      <c r="P1405" s="392">
        <v>41</v>
      </c>
      <c r="Q1405" s="392">
        <v>42</v>
      </c>
      <c r="R1405" s="392">
        <v>43</v>
      </c>
      <c r="S1405" s="392">
        <v>43</v>
      </c>
      <c r="T1405" s="392">
        <v>39</v>
      </c>
      <c r="U1405" s="392">
        <v>41</v>
      </c>
      <c r="V1405" s="392">
        <v>36</v>
      </c>
      <c r="W1405" s="392">
        <v>34</v>
      </c>
      <c r="X1405" s="392">
        <v>41</v>
      </c>
      <c r="Y1405" s="392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55" customWidth="1"/>
    <col min="2" max="3" width="12.7109375" style="25" customWidth="1"/>
    <col min="4" max="4" width="5.7109375" style="1" customWidth="1"/>
    <col min="5" max="5" width="12.7109375" style="1" customWidth="1"/>
    <col min="6" max="6" width="25.7109375" style="1" customWidth="1"/>
    <col min="7" max="10" width="8.7109375" style="1" customWidth="1"/>
    <col min="11" max="11" width="12.7109375" style="360" customWidth="1"/>
    <col min="12" max="14" width="8.7109375" style="1" customWidth="1"/>
    <col min="15" max="15" width="45.7109375" style="1" customWidth="1"/>
    <col min="16" max="16" width="25.7109375" style="1" customWidth="1"/>
    <col min="17" max="16384" width="15.7109375" style="1"/>
  </cols>
  <sheetData>
    <row r="1" spans="1:16" s="3" customFormat="1" x14ac:dyDescent="0.2">
      <c r="A1" s="65" t="s">
        <v>75</v>
      </c>
      <c r="B1" s="516" t="s">
        <v>46</v>
      </c>
      <c r="C1" s="516" t="s">
        <v>99</v>
      </c>
      <c r="D1" s="365" t="s">
        <v>8</v>
      </c>
      <c r="E1" s="365" t="s">
        <v>100</v>
      </c>
      <c r="F1" s="64" t="s">
        <v>47</v>
      </c>
      <c r="G1" s="64" t="s">
        <v>101</v>
      </c>
      <c r="H1" s="64" t="s">
        <v>102</v>
      </c>
      <c r="I1" s="64" t="s">
        <v>103</v>
      </c>
      <c r="J1" s="64" t="s">
        <v>48</v>
      </c>
      <c r="K1" s="357" t="s">
        <v>104</v>
      </c>
      <c r="L1" s="64" t="s">
        <v>105</v>
      </c>
      <c r="M1" s="365" t="s">
        <v>106</v>
      </c>
      <c r="N1" s="365" t="s">
        <v>107</v>
      </c>
      <c r="O1" s="64" t="s">
        <v>108</v>
      </c>
      <c r="P1" s="66" t="s">
        <v>109</v>
      </c>
    </row>
    <row r="2" spans="1:16" x14ac:dyDescent="0.2">
      <c r="A2" s="67">
        <v>100010002</v>
      </c>
      <c r="B2" s="56">
        <v>38.986671999999999</v>
      </c>
      <c r="C2" s="361">
        <v>-75.556799999999996</v>
      </c>
      <c r="D2" s="366" t="str">
        <f>INDEX(Area!$A:$F,MATCH(VALUE(LEFT($A2,LEN($A2)-4)),Area!$D:$D,0),2)</f>
        <v>DE</v>
      </c>
      <c r="E2" s="367" t="str">
        <f>INDEX(Area!$A:$F,MATCH(VALUE(LEFT($A2,LEN($A2)-4)),Area!$D:$D,0),1)</f>
        <v>Kent</v>
      </c>
      <c r="F2" s="363" t="s">
        <v>110</v>
      </c>
      <c r="G2" s="4" t="s">
        <v>4</v>
      </c>
      <c r="H2" s="4" t="s">
        <v>111</v>
      </c>
      <c r="I2" s="155">
        <v>10001</v>
      </c>
      <c r="J2" s="4" t="s">
        <v>112</v>
      </c>
      <c r="K2" s="358">
        <v>34790</v>
      </c>
      <c r="L2" s="372" t="s">
        <v>113</v>
      </c>
      <c r="M2" s="366" t="str">
        <f>IF(ISERROR(MATCH($A2,'O3-8hr'!$1:$1,0)),"No","Yes")</f>
        <v>Yes</v>
      </c>
      <c r="N2" s="374" t="str">
        <f>IF(ISERROR(MATCH($A2,DailyMax!$A$1:$A$48,0)),"No","Yes")</f>
        <v>Yes</v>
      </c>
      <c r="O2" s="363" t="s">
        <v>114</v>
      </c>
      <c r="P2" s="61"/>
    </row>
    <row r="3" spans="1:16" x14ac:dyDescent="0.2">
      <c r="A3" s="67">
        <v>100031007</v>
      </c>
      <c r="B3" s="56">
        <v>39.551299999999998</v>
      </c>
      <c r="C3" s="361">
        <v>-75.731999999999999</v>
      </c>
      <c r="D3" s="368" t="str">
        <f>INDEX(Area!$A:$F,MATCH(VALUE(LEFT($A3,LEN($A3)-4)),Area!$D:$D,0),2)</f>
        <v>DE</v>
      </c>
      <c r="E3" s="369" t="str">
        <f>INDEX(Area!$A:$F,MATCH(VALUE(LEFT($A3,LEN($A3)-4)),Area!$D:$D,0),1)</f>
        <v>New Castle</v>
      </c>
      <c r="F3" s="363" t="s">
        <v>115</v>
      </c>
      <c r="G3" s="4" t="s">
        <v>4</v>
      </c>
      <c r="H3" s="4" t="s">
        <v>111</v>
      </c>
      <c r="I3" s="155">
        <v>10003</v>
      </c>
      <c r="J3" s="4" t="s">
        <v>116</v>
      </c>
      <c r="K3" s="358">
        <v>33604</v>
      </c>
      <c r="L3" s="372" t="s">
        <v>113</v>
      </c>
      <c r="M3" s="368" t="str">
        <f>IF(ISERROR(MATCH($A3,'O3-8hr'!$1:$1,0)),"No","Yes")</f>
        <v>Yes</v>
      </c>
      <c r="N3" s="375" t="str">
        <f>IF(ISERROR(MATCH($A3,DailyMax!$A$1:$A$48,0)),"No","Yes")</f>
        <v>Yes</v>
      </c>
      <c r="O3" s="363" t="s">
        <v>117</v>
      </c>
      <c r="P3" s="61"/>
    </row>
    <row r="4" spans="1:16" x14ac:dyDescent="0.2">
      <c r="A4" s="67">
        <v>100031010</v>
      </c>
      <c r="B4" s="56">
        <v>39.817222000000001</v>
      </c>
      <c r="C4" s="361">
        <v>-75.563889000000003</v>
      </c>
      <c r="D4" s="368" t="str">
        <f>INDEX(Area!$A:$F,MATCH(VALUE(LEFT($A4,LEN($A4)-4)),Area!$D:$D,0),2)</f>
        <v>DE</v>
      </c>
      <c r="E4" s="369" t="str">
        <f>INDEX(Area!$A:$F,MATCH(VALUE(LEFT($A4,LEN($A4)-4)),Area!$D:$D,0),1)</f>
        <v>New Castle</v>
      </c>
      <c r="F4" s="363" t="s">
        <v>118</v>
      </c>
      <c r="G4" s="4" t="s">
        <v>4</v>
      </c>
      <c r="H4" s="4" t="s">
        <v>119</v>
      </c>
      <c r="I4" s="155">
        <v>10003</v>
      </c>
      <c r="J4" s="4" t="s">
        <v>112</v>
      </c>
      <c r="K4" s="358">
        <v>34516</v>
      </c>
      <c r="L4" s="372" t="s">
        <v>113</v>
      </c>
      <c r="M4" s="368" t="str">
        <f>IF(ISERROR(MATCH($A4,'O3-8hr'!$1:$1,0)),"No","Yes")</f>
        <v>Yes</v>
      </c>
      <c r="N4" s="375" t="str">
        <f>IF(ISERROR(MATCH($A4,DailyMax!$A$1:$A$48,0)),"No","Yes")</f>
        <v>Yes</v>
      </c>
      <c r="O4" s="363" t="s">
        <v>120</v>
      </c>
      <c r="P4" s="61"/>
    </row>
    <row r="5" spans="1:16" x14ac:dyDescent="0.2">
      <c r="A5" s="67">
        <v>100031013</v>
      </c>
      <c r="B5" s="56">
        <v>39.773888999999997</v>
      </c>
      <c r="C5" s="361">
        <v>-75.496388999999994</v>
      </c>
      <c r="D5" s="368" t="str">
        <f>INDEX(Area!$A:$F,MATCH(VALUE(LEFT($A5,LEN($A5)-4)),Area!$D:$D,0),2)</f>
        <v>DE</v>
      </c>
      <c r="E5" s="369" t="str">
        <f>INDEX(Area!$A:$F,MATCH(VALUE(LEFT($A5,LEN($A5)-4)),Area!$D:$D,0),1)</f>
        <v>New Castle</v>
      </c>
      <c r="F5" s="363" t="s">
        <v>121</v>
      </c>
      <c r="G5" s="4" t="s">
        <v>4</v>
      </c>
      <c r="H5" s="4" t="s">
        <v>119</v>
      </c>
      <c r="I5" s="155">
        <v>10003</v>
      </c>
      <c r="J5" s="4" t="s">
        <v>112</v>
      </c>
      <c r="K5" s="358">
        <v>36982</v>
      </c>
      <c r="L5" s="372" t="s">
        <v>113</v>
      </c>
      <c r="M5" s="368" t="str">
        <f>IF(ISERROR(MATCH($A5,'O3-8hr'!$1:$1,0)),"No","Yes")</f>
        <v>Yes</v>
      </c>
      <c r="N5" s="375" t="str">
        <f>IF(ISERROR(MATCH($A5,DailyMax!$A$1:$A$48,0)),"No","Yes")</f>
        <v>Yes</v>
      </c>
      <c r="O5" s="363" t="s">
        <v>122</v>
      </c>
      <c r="P5" s="61"/>
    </row>
    <row r="6" spans="1:16" x14ac:dyDescent="0.2">
      <c r="A6" s="67">
        <v>100032004</v>
      </c>
      <c r="B6" s="56">
        <v>39.739443999999999</v>
      </c>
      <c r="C6" s="361">
        <v>-75.558055999999993</v>
      </c>
      <c r="D6" s="368" t="str">
        <f>INDEX(Area!$A:$F,MATCH(VALUE(LEFT($A6,LEN($A6)-4)),Area!$D:$D,0),2)</f>
        <v>DE</v>
      </c>
      <c r="E6" s="369" t="str">
        <f>INDEX(Area!$A:$F,MATCH(VALUE(LEFT($A6,LEN($A6)-4)),Area!$D:$D,0),1)</f>
        <v>New Castle</v>
      </c>
      <c r="F6" s="363" t="s">
        <v>123</v>
      </c>
      <c r="G6" s="4" t="s">
        <v>124</v>
      </c>
      <c r="H6" s="4" t="s">
        <v>119</v>
      </c>
      <c r="I6" s="155">
        <v>10003</v>
      </c>
      <c r="J6" s="4" t="s">
        <v>112</v>
      </c>
      <c r="K6" s="358">
        <v>36161</v>
      </c>
      <c r="L6" s="372" t="s">
        <v>113</v>
      </c>
      <c r="M6" s="368" t="str">
        <f>IF(ISERROR(MATCH($A6,'O3-8hr'!$1:$1,0)),"No","Yes")</f>
        <v>Yes</v>
      </c>
      <c r="N6" s="375" t="str">
        <f>IF(ISERROR(MATCH($A6,DailyMax!$A$1:$A$48,0)),"No","Yes")</f>
        <v>Yes</v>
      </c>
      <c r="O6" s="363" t="s">
        <v>125</v>
      </c>
      <c r="P6" s="61"/>
    </row>
    <row r="7" spans="1:16" x14ac:dyDescent="0.2">
      <c r="A7" s="67">
        <v>100051002</v>
      </c>
      <c r="B7" s="56">
        <v>38.6539</v>
      </c>
      <c r="C7" s="361">
        <v>-75.610600000000005</v>
      </c>
      <c r="D7" s="368" t="str">
        <f>INDEX(Area!$A:$F,MATCH(VALUE(LEFT($A7,LEN($A7)-4)),Area!$D:$D,0),2)</f>
        <v>DE</v>
      </c>
      <c r="E7" s="369" t="str">
        <f>INDEX(Area!$A:$F,MATCH(VALUE(LEFT($A7,LEN($A7)-4)),Area!$D:$D,0),1)</f>
        <v>Sussex</v>
      </c>
      <c r="F7" s="363" t="s">
        <v>126</v>
      </c>
      <c r="G7" s="4" t="s">
        <v>4</v>
      </c>
      <c r="H7" s="4" t="s">
        <v>119</v>
      </c>
      <c r="I7" s="155">
        <v>10005</v>
      </c>
      <c r="J7" s="4" t="s">
        <v>112</v>
      </c>
      <c r="K7" s="358">
        <v>32933</v>
      </c>
      <c r="L7" s="372" t="s">
        <v>113</v>
      </c>
      <c r="M7" s="368" t="str">
        <f>IF(ISERROR(MATCH($A7,'O3-8hr'!$1:$1,0)),"No","Yes")</f>
        <v>Yes</v>
      </c>
      <c r="N7" s="375" t="str">
        <f>IF(ISERROR(MATCH($A7,DailyMax!$A$1:$A$48,0)),"No","Yes")</f>
        <v>Yes</v>
      </c>
      <c r="O7" s="363" t="s">
        <v>127</v>
      </c>
      <c r="P7" s="61"/>
    </row>
    <row r="8" spans="1:16" x14ac:dyDescent="0.2">
      <c r="A8" s="67">
        <v>100051003</v>
      </c>
      <c r="B8" s="56">
        <v>38.7791</v>
      </c>
      <c r="C8" s="361">
        <v>-75.163229999999999</v>
      </c>
      <c r="D8" s="368" t="str">
        <f>INDEX(Area!$A:$F,MATCH(VALUE(LEFT($A8,LEN($A8)-4)),Area!$D:$D,0),2)</f>
        <v>DE</v>
      </c>
      <c r="E8" s="369" t="str">
        <f>INDEX(Area!$A:$F,MATCH(VALUE(LEFT($A8,LEN($A8)-4)),Area!$D:$D,0),1)</f>
        <v>Sussex</v>
      </c>
      <c r="F8" s="363" t="s">
        <v>128</v>
      </c>
      <c r="G8" s="4" t="s">
        <v>4</v>
      </c>
      <c r="H8" s="4" t="s">
        <v>111</v>
      </c>
      <c r="I8" s="155">
        <v>10005</v>
      </c>
      <c r="J8" s="4" t="s">
        <v>112</v>
      </c>
      <c r="K8" s="358">
        <v>35551</v>
      </c>
      <c r="L8" s="372" t="s">
        <v>113</v>
      </c>
      <c r="M8" s="368" t="str">
        <f>IF(ISERROR(MATCH($A8,'O3-8hr'!$1:$1,0)),"No","Yes")</f>
        <v>Yes</v>
      </c>
      <c r="N8" s="375" t="str">
        <f>IF(ISERROR(MATCH($A8,DailyMax!$A$1:$A$48,0)),"No","Yes")</f>
        <v>Yes</v>
      </c>
      <c r="O8" s="363" t="s">
        <v>129</v>
      </c>
      <c r="P8" s="61"/>
    </row>
    <row r="9" spans="1:16" x14ac:dyDescent="0.2">
      <c r="A9" s="67">
        <v>240150003</v>
      </c>
      <c r="B9" s="56">
        <v>39.701444000000002</v>
      </c>
      <c r="C9" s="361">
        <v>-75.860050999999999</v>
      </c>
      <c r="D9" s="368" t="str">
        <f>INDEX(Area!$A:$F,MATCH(VALUE(LEFT($A9,LEN($A9)-4)),Area!$D:$D,0),2)</f>
        <v>MD</v>
      </c>
      <c r="E9" s="369" t="str">
        <f>INDEX(Area!$A:$F,MATCH(VALUE(LEFT($A9,LEN($A9)-4)),Area!$D:$D,0),1)</f>
        <v>Cecil</v>
      </c>
      <c r="F9" s="363" t="s">
        <v>130</v>
      </c>
      <c r="G9" s="4" t="s">
        <v>4</v>
      </c>
      <c r="H9" s="4" t="s">
        <v>111</v>
      </c>
      <c r="I9" s="155">
        <v>24015</v>
      </c>
      <c r="J9" s="4" t="s">
        <v>131</v>
      </c>
      <c r="K9" s="358">
        <v>33487</v>
      </c>
      <c r="L9" s="372" t="s">
        <v>113</v>
      </c>
      <c r="M9" s="368" t="str">
        <f>IF(ISERROR(MATCH($A9,'O3-8hr'!$1:$1,0)),"No","Yes")</f>
        <v>Yes</v>
      </c>
      <c r="N9" s="375" t="str">
        <f>IF(ISERROR(MATCH($A9,DailyMax!$A$1:$A$48,0)),"No","Yes")</f>
        <v>Yes</v>
      </c>
      <c r="O9" s="363" t="s">
        <v>132</v>
      </c>
      <c r="P9" s="61"/>
    </row>
    <row r="10" spans="1:16" x14ac:dyDescent="0.2">
      <c r="A10" s="67">
        <v>340010006</v>
      </c>
      <c r="B10" s="56">
        <v>39.464872</v>
      </c>
      <c r="C10" s="361">
        <v>-74.448735999999997</v>
      </c>
      <c r="D10" s="368" t="str">
        <f>INDEX(Area!$A:$F,MATCH(VALUE(LEFT($A10,LEN($A10)-4)),Area!$D:$D,0),2)</f>
        <v>NJ</v>
      </c>
      <c r="E10" s="369" t="str">
        <f>INDEX(Area!$A:$F,MATCH(VALUE(LEFT($A10,LEN($A10)-4)),Area!$D:$D,0),1)</f>
        <v>Atlantic</v>
      </c>
      <c r="F10" s="363" t="s">
        <v>133</v>
      </c>
      <c r="G10" s="4" t="s">
        <v>134</v>
      </c>
      <c r="H10" s="4" t="s">
        <v>119</v>
      </c>
      <c r="I10" s="155">
        <v>34001</v>
      </c>
      <c r="J10" s="4" t="s">
        <v>135</v>
      </c>
      <c r="K10" s="358">
        <v>33499</v>
      </c>
      <c r="L10" s="372" t="s">
        <v>113</v>
      </c>
      <c r="M10" s="368" t="str">
        <f>IF(ISERROR(MATCH($A10,'O3-8hr'!$1:$1,0)),"No","Yes")</f>
        <v>Yes</v>
      </c>
      <c r="N10" s="375" t="str">
        <f>IF(ISERROR(MATCH($A10,DailyMax!$A$1:$A$48,0)),"No","Yes")</f>
        <v>Yes</v>
      </c>
      <c r="O10" s="363" t="s">
        <v>133</v>
      </c>
      <c r="P10" s="61"/>
    </row>
    <row r="11" spans="1:16" x14ac:dyDescent="0.2">
      <c r="A11" s="67">
        <v>340070002</v>
      </c>
      <c r="B11" s="56">
        <v>39.934446000000001</v>
      </c>
      <c r="C11" s="361">
        <v>-75.125291000000004</v>
      </c>
      <c r="D11" s="368" t="str">
        <f>INDEX(Area!$A:$F,MATCH(VALUE(LEFT($A11,LEN($A11)-4)),Area!$D:$D,0),2)</f>
        <v>NJ</v>
      </c>
      <c r="E11" s="369" t="str">
        <f>INDEX(Area!$A:$F,MATCH(VALUE(LEFT($A11,LEN($A11)-4)),Area!$D:$D,0),1)</f>
        <v>Camden</v>
      </c>
      <c r="F11" s="363" t="s">
        <v>136</v>
      </c>
      <c r="G11" s="4" t="s">
        <v>134</v>
      </c>
      <c r="H11" s="4" t="s">
        <v>119</v>
      </c>
      <c r="I11" s="155">
        <v>34007</v>
      </c>
      <c r="J11" s="4" t="s">
        <v>137</v>
      </c>
      <c r="K11" s="358">
        <v>41010</v>
      </c>
      <c r="L11" s="372" t="s">
        <v>113</v>
      </c>
      <c r="M11" s="368" t="str">
        <f>IF(ISERROR(MATCH($A11,'O3-8hr'!$1:$1,0)),"No","Yes")</f>
        <v>Yes</v>
      </c>
      <c r="N11" s="375" t="str">
        <f>IF(ISERROR(MATCH($A11,DailyMax!$A$1:$A$48,0)),"No","Yes")</f>
        <v>Yes</v>
      </c>
      <c r="O11" s="363" t="s">
        <v>138</v>
      </c>
      <c r="P11" s="61"/>
    </row>
    <row r="12" spans="1:16" x14ac:dyDescent="0.2">
      <c r="A12" s="67">
        <v>340071001</v>
      </c>
      <c r="B12" s="56">
        <v>39.684249999999999</v>
      </c>
      <c r="C12" s="361">
        <v>-74.861491000000001</v>
      </c>
      <c r="D12" s="368" t="str">
        <f>INDEX(Area!$A:$F,MATCH(VALUE(LEFT($A12,LEN($A12)-4)),Area!$D:$D,0),2)</f>
        <v>NJ</v>
      </c>
      <c r="E12" s="369" t="str">
        <f>INDEX(Area!$A:$F,MATCH(VALUE(LEFT($A12,LEN($A12)-4)),Area!$D:$D,0),1)</f>
        <v>Camden</v>
      </c>
      <c r="F12" s="363" t="s">
        <v>139</v>
      </c>
      <c r="G12" s="4" t="s">
        <v>134</v>
      </c>
      <c r="H12" s="4" t="s">
        <v>140</v>
      </c>
      <c r="I12" s="155">
        <v>34007</v>
      </c>
      <c r="J12" s="4" t="s">
        <v>141</v>
      </c>
      <c r="K12" s="358">
        <v>24108</v>
      </c>
      <c r="L12" s="372" t="s">
        <v>113</v>
      </c>
      <c r="M12" s="368" t="str">
        <f>IF(ISERROR(MATCH($A12,'O3-8hr'!$1:$1,0)),"No","Yes")</f>
        <v>Yes</v>
      </c>
      <c r="N12" s="375" t="str">
        <f>IF(ISERROR(MATCH($A12,DailyMax!$A$1:$A$48,0)),"No","Yes")</f>
        <v>Yes</v>
      </c>
      <c r="O12" s="363" t="s">
        <v>139</v>
      </c>
      <c r="P12" s="61"/>
    </row>
    <row r="13" spans="1:16" x14ac:dyDescent="0.2">
      <c r="A13" s="67">
        <v>340110007</v>
      </c>
      <c r="B13" s="56">
        <v>39.422272999999997</v>
      </c>
      <c r="C13" s="361">
        <v>-75.025204000000002</v>
      </c>
      <c r="D13" s="368" t="str">
        <f>INDEX(Area!$A:$F,MATCH(VALUE(LEFT($A13,LEN($A13)-4)),Area!$D:$D,0),2)</f>
        <v>NJ</v>
      </c>
      <c r="E13" s="369" t="str">
        <f>INDEX(Area!$A:$F,MATCH(VALUE(LEFT($A13,LEN($A13)-4)),Area!$D:$D,0),1)</f>
        <v>Cumberland</v>
      </c>
      <c r="F13" s="363" t="s">
        <v>142</v>
      </c>
      <c r="G13" s="4" t="s">
        <v>134</v>
      </c>
      <c r="H13" s="4" t="s">
        <v>140</v>
      </c>
      <c r="I13" s="155">
        <v>34011</v>
      </c>
      <c r="J13" s="4" t="s">
        <v>143</v>
      </c>
      <c r="K13" s="358">
        <v>30317</v>
      </c>
      <c r="L13" s="372" t="s">
        <v>113</v>
      </c>
      <c r="M13" s="368" t="str">
        <f>IF(ISERROR(MATCH($A13,'O3-8hr'!$1:$1,0)),"No","Yes")</f>
        <v>Yes</v>
      </c>
      <c r="N13" s="375" t="str">
        <f>IF(ISERROR(MATCH($A13,DailyMax!$A$1:$A$48,0)),"No","Yes")</f>
        <v>Yes</v>
      </c>
      <c r="O13" s="363" t="s">
        <v>142</v>
      </c>
      <c r="P13" s="61"/>
    </row>
    <row r="14" spans="1:16" x14ac:dyDescent="0.2">
      <c r="A14" s="67">
        <v>340150002</v>
      </c>
      <c r="B14" s="56">
        <v>39.800339000000001</v>
      </c>
      <c r="C14" s="361">
        <v>-75.212119000000001</v>
      </c>
      <c r="D14" s="368" t="str">
        <f>INDEX(Area!$A:$F,MATCH(VALUE(LEFT($A14,LEN($A14)-4)),Area!$D:$D,0),2)</f>
        <v>NJ</v>
      </c>
      <c r="E14" s="369" t="str">
        <f>INDEX(Area!$A:$F,MATCH(VALUE(LEFT($A14,LEN($A14)-4)),Area!$D:$D,0),1)</f>
        <v>Gloucester</v>
      </c>
      <c r="F14" s="363" t="s">
        <v>144</v>
      </c>
      <c r="G14" s="4" t="s">
        <v>134</v>
      </c>
      <c r="H14" s="4" t="s">
        <v>119</v>
      </c>
      <c r="I14" s="155">
        <v>34015</v>
      </c>
      <c r="J14" s="4" t="s">
        <v>145</v>
      </c>
      <c r="K14" s="358">
        <v>29587</v>
      </c>
      <c r="L14" s="372" t="s">
        <v>113</v>
      </c>
      <c r="M14" s="368" t="str">
        <f>IF(ISERROR(MATCH($A14,'O3-8hr'!$1:$1,0)),"No","Yes")</f>
        <v>Yes</v>
      </c>
      <c r="N14" s="375" t="str">
        <f>IF(ISERROR(MATCH($A14,DailyMax!$A$1:$A$48,0)),"No","Yes")</f>
        <v>Yes</v>
      </c>
      <c r="O14" s="363" t="s">
        <v>144</v>
      </c>
      <c r="P14" s="61"/>
    </row>
    <row r="15" spans="1:16" x14ac:dyDescent="0.2">
      <c r="A15" s="67">
        <v>340210005</v>
      </c>
      <c r="B15" s="56">
        <v>40.283092000000003</v>
      </c>
      <c r="C15" s="361">
        <v>-74.742643999999999</v>
      </c>
      <c r="D15" s="368" t="str">
        <f>INDEX(Area!$A:$F,MATCH(VALUE(LEFT($A15,LEN($A15)-4)),Area!$D:$D,0),2)</f>
        <v>NJ</v>
      </c>
      <c r="E15" s="369" t="str">
        <f>INDEX(Area!$A:$F,MATCH(VALUE(LEFT($A15,LEN($A15)-4)),Area!$D:$D,0),1)</f>
        <v>Mercer</v>
      </c>
      <c r="F15" s="363" t="s">
        <v>146</v>
      </c>
      <c r="G15" s="4" t="s">
        <v>134</v>
      </c>
      <c r="H15" s="4" t="s">
        <v>140</v>
      </c>
      <c r="I15" s="155">
        <v>34021</v>
      </c>
      <c r="J15" s="4" t="s">
        <v>147</v>
      </c>
      <c r="K15" s="358">
        <v>29738</v>
      </c>
      <c r="L15" s="372" t="s">
        <v>113</v>
      </c>
      <c r="M15" s="368" t="str">
        <f>IF(ISERROR(MATCH($A15,'O3-8hr'!$1:$1,0)),"No","Yes")</f>
        <v>Yes</v>
      </c>
      <c r="N15" s="375" t="str">
        <f>IF(ISERROR(MATCH($A15,DailyMax!$A$1:$A$48,0)),"No","Yes")</f>
        <v>Yes</v>
      </c>
      <c r="O15" s="363" t="s">
        <v>146</v>
      </c>
      <c r="P15" s="61"/>
    </row>
    <row r="16" spans="1:16" x14ac:dyDescent="0.2">
      <c r="A16" s="67">
        <v>340219991</v>
      </c>
      <c r="B16" s="56">
        <v>40.3125</v>
      </c>
      <c r="C16" s="361">
        <v>-74.872900000000001</v>
      </c>
      <c r="D16" s="368" t="str">
        <f>INDEX(Area!$A:$F,MATCH(VALUE(LEFT($A16,LEN($A16)-4)),Area!$D:$D,0),2)</f>
        <v>NJ</v>
      </c>
      <c r="E16" s="369" t="str">
        <f>INDEX(Area!$A:$F,MATCH(VALUE(LEFT($A16,LEN($A16)-4)),Area!$D:$D,0),1)</f>
        <v>Mercer</v>
      </c>
      <c r="F16" s="363" t="s">
        <v>148</v>
      </c>
      <c r="G16" s="4" t="s">
        <v>4</v>
      </c>
      <c r="H16" s="4" t="s">
        <v>119</v>
      </c>
      <c r="I16" s="155">
        <v>34021</v>
      </c>
      <c r="J16" s="4" t="s">
        <v>149</v>
      </c>
      <c r="K16" s="358">
        <v>32478</v>
      </c>
      <c r="L16" s="372" t="s">
        <v>113</v>
      </c>
      <c r="M16" s="368" t="str">
        <f>IF(ISERROR(MATCH($A16,'O3-8hr'!$1:$1,0)),"No","Yes")</f>
        <v>Yes</v>
      </c>
      <c r="N16" s="375" t="str">
        <f>IF(ISERROR(MATCH($A16,DailyMax!$A$1:$A$48,0)),"No","Yes")</f>
        <v>Yes</v>
      </c>
      <c r="O16" s="363" t="s">
        <v>150</v>
      </c>
      <c r="P16" s="61" t="s">
        <v>151</v>
      </c>
    </row>
    <row r="17" spans="1:16" x14ac:dyDescent="0.2">
      <c r="A17" s="67">
        <v>340290006</v>
      </c>
      <c r="B17" s="56">
        <v>40.064830000000001</v>
      </c>
      <c r="C17" s="361">
        <v>-74.444050000000004</v>
      </c>
      <c r="D17" s="368" t="str">
        <f>INDEX(Area!$A:$F,MATCH(VALUE(LEFT($A17,LEN($A17)-4)),Area!$D:$D,0),2)</f>
        <v>NJ</v>
      </c>
      <c r="E17" s="369" t="str">
        <f>INDEX(Area!$A:$F,MATCH(VALUE(LEFT($A17,LEN($A17)-4)),Area!$D:$D,0),1)</f>
        <v>Ocean</v>
      </c>
      <c r="F17" s="363" t="s">
        <v>152</v>
      </c>
      <c r="G17" s="4" t="s">
        <v>134</v>
      </c>
      <c r="H17" s="4" t="s">
        <v>119</v>
      </c>
      <c r="I17" s="155">
        <v>34029</v>
      </c>
      <c r="J17" s="4" t="s">
        <v>153</v>
      </c>
      <c r="K17" s="358">
        <v>31048</v>
      </c>
      <c r="L17" s="372" t="s">
        <v>113</v>
      </c>
      <c r="M17" s="368" t="str">
        <f>IF(ISERROR(MATCH($A17,'O3-8hr'!$1:$1,0)),"No","Yes")</f>
        <v>Yes</v>
      </c>
      <c r="N17" s="375" t="str">
        <f>IF(ISERROR(MATCH($A17,DailyMax!$A$1:$A$48,0)),"No","Yes")</f>
        <v>Yes</v>
      </c>
      <c r="O17" s="363" t="s">
        <v>152</v>
      </c>
      <c r="P17" s="61" t="s">
        <v>154</v>
      </c>
    </row>
    <row r="18" spans="1:16" x14ac:dyDescent="0.2">
      <c r="A18" s="67">
        <v>420170012</v>
      </c>
      <c r="B18" s="56">
        <v>40.107222</v>
      </c>
      <c r="C18" s="361">
        <v>-74.882221999999999</v>
      </c>
      <c r="D18" s="368" t="str">
        <f>INDEX(Area!$A:$F,MATCH(VALUE(LEFT($A18,LEN($A18)-4)),Area!$D:$D,0),2)</f>
        <v>PA</v>
      </c>
      <c r="E18" s="369" t="str">
        <f>INDEX(Area!$A:$F,MATCH(VALUE(LEFT($A18,LEN($A18)-4)),Area!$D:$D,0),1)</f>
        <v>Bucks</v>
      </c>
      <c r="F18" s="363" t="s">
        <v>155</v>
      </c>
      <c r="G18" s="4" t="s">
        <v>4</v>
      </c>
      <c r="H18" s="4" t="s">
        <v>156</v>
      </c>
      <c r="I18" s="155">
        <v>42017</v>
      </c>
      <c r="J18" s="4" t="s">
        <v>145</v>
      </c>
      <c r="K18" s="358">
        <v>27030</v>
      </c>
      <c r="L18" s="372" t="s">
        <v>113</v>
      </c>
      <c r="M18" s="368" t="str">
        <f>IF(ISERROR(MATCH($A18,'O3-8hr'!$1:$1,0)),"No","Yes")</f>
        <v>Yes</v>
      </c>
      <c r="N18" s="375" t="str">
        <f>IF(ISERROR(MATCH($A18,DailyMax!$A$1:$A$48,0)),"No","Yes")</f>
        <v>Yes</v>
      </c>
      <c r="O18" s="363"/>
      <c r="P18" s="61"/>
    </row>
    <row r="19" spans="1:16" x14ac:dyDescent="0.2">
      <c r="A19" s="67">
        <v>420290100</v>
      </c>
      <c r="B19" s="56">
        <v>39.834460999999997</v>
      </c>
      <c r="C19" s="361">
        <v>-75.768242000000001</v>
      </c>
      <c r="D19" s="368" t="str">
        <f>INDEX(Area!$A:$F,MATCH(VALUE(LEFT($A19,LEN($A19)-4)),Area!$D:$D,0),2)</f>
        <v>PA</v>
      </c>
      <c r="E19" s="369" t="str">
        <f>INDEX(Area!$A:$F,MATCH(VALUE(LEFT($A19,LEN($A19)-4)),Area!$D:$D,0),1)</f>
        <v>Chester</v>
      </c>
      <c r="F19" s="363" t="s">
        <v>157</v>
      </c>
      <c r="G19" s="4" t="s">
        <v>4</v>
      </c>
      <c r="H19" s="4" t="s">
        <v>156</v>
      </c>
      <c r="I19" s="155">
        <v>42029</v>
      </c>
      <c r="J19" s="4" t="s">
        <v>112</v>
      </c>
      <c r="K19" s="358">
        <v>36706</v>
      </c>
      <c r="L19" s="372" t="s">
        <v>113</v>
      </c>
      <c r="M19" s="368" t="str">
        <f>IF(ISERROR(MATCH($A19,'O3-8hr'!$1:$1,0)),"No","Yes")</f>
        <v>Yes</v>
      </c>
      <c r="N19" s="375" t="str">
        <f>IF(ISERROR(MATCH($A19,DailyMax!$A$1:$A$48,0)),"No","Yes")</f>
        <v>Yes</v>
      </c>
      <c r="O19" s="363" t="s">
        <v>158</v>
      </c>
      <c r="P19" s="61"/>
    </row>
    <row r="20" spans="1:16" x14ac:dyDescent="0.2">
      <c r="A20" s="67">
        <v>420450002</v>
      </c>
      <c r="B20" s="56">
        <v>39.835555999999997</v>
      </c>
      <c r="C20" s="361">
        <v>-75.372500000000002</v>
      </c>
      <c r="D20" s="368" t="str">
        <f>INDEX(Area!$A:$F,MATCH(VALUE(LEFT($A20,LEN($A20)-4)),Area!$D:$D,0),2)</f>
        <v>PA</v>
      </c>
      <c r="E20" s="369" t="str">
        <f>INDEX(Area!$A:$F,MATCH(VALUE(LEFT($A20,LEN($A20)-4)),Area!$D:$D,0),1)</f>
        <v>Delaware</v>
      </c>
      <c r="F20" s="363" t="s">
        <v>159</v>
      </c>
      <c r="G20" s="4" t="s">
        <v>4</v>
      </c>
      <c r="H20" s="4" t="s">
        <v>156</v>
      </c>
      <c r="I20" s="155">
        <v>42045</v>
      </c>
      <c r="J20" s="4" t="s">
        <v>160</v>
      </c>
      <c r="K20" s="358">
        <v>27030</v>
      </c>
      <c r="L20" s="372" t="s">
        <v>113</v>
      </c>
      <c r="M20" s="368" t="str">
        <f>IF(ISERROR(MATCH($A20,'O3-8hr'!$1:$1,0)),"No","Yes")</f>
        <v>Yes</v>
      </c>
      <c r="N20" s="375" t="str">
        <f>IF(ISERROR(MATCH($A20,DailyMax!$A$1:$A$48,0)),"No","Yes")</f>
        <v>Yes</v>
      </c>
      <c r="O20" s="363"/>
      <c r="P20" s="61"/>
    </row>
    <row r="21" spans="1:16" x14ac:dyDescent="0.2">
      <c r="A21" s="67">
        <v>420910013</v>
      </c>
      <c r="B21" s="56">
        <v>40.112222000000003</v>
      </c>
      <c r="C21" s="361">
        <v>-75.309167000000002</v>
      </c>
      <c r="D21" s="368" t="str">
        <f>INDEX(Area!$A:$F,MATCH(VALUE(LEFT($A21,LEN($A21)-4)),Area!$D:$D,0),2)</f>
        <v>PA</v>
      </c>
      <c r="E21" s="369" t="str">
        <f>INDEX(Area!$A:$F,MATCH(VALUE(LEFT($A21,LEN($A21)-4)),Area!$D:$D,0),1)</f>
        <v>Montgomery</v>
      </c>
      <c r="F21" s="363" t="s">
        <v>161</v>
      </c>
      <c r="G21" s="4" t="s">
        <v>4</v>
      </c>
      <c r="H21" s="4" t="s">
        <v>156</v>
      </c>
      <c r="I21" s="155">
        <v>42091</v>
      </c>
      <c r="J21" s="4" t="s">
        <v>162</v>
      </c>
      <c r="K21" s="358">
        <v>27030</v>
      </c>
      <c r="L21" s="372" t="s">
        <v>113</v>
      </c>
      <c r="M21" s="368" t="str">
        <f>IF(ISERROR(MATCH($A21,'O3-8hr'!$1:$1,0)),"No","Yes")</f>
        <v>Yes</v>
      </c>
      <c r="N21" s="375" t="str">
        <f>IF(ISERROR(MATCH($A21,DailyMax!$A$1:$A$48,0)),"No","Yes")</f>
        <v>Yes</v>
      </c>
      <c r="O21" s="363"/>
      <c r="P21" s="61"/>
    </row>
    <row r="22" spans="1:16" x14ac:dyDescent="0.2">
      <c r="A22" s="67">
        <v>421010004</v>
      </c>
      <c r="B22" s="56">
        <v>40.008889000000003</v>
      </c>
      <c r="C22" s="361">
        <v>-75.09778</v>
      </c>
      <c r="D22" s="368" t="str">
        <f>INDEX(Area!$A:$F,MATCH(VALUE(LEFT($A22,LEN($A22)-4)),Area!$D:$D,0),2)</f>
        <v>PA</v>
      </c>
      <c r="E22" s="369" t="str">
        <f>INDEX(Area!$A:$F,MATCH(VALUE(LEFT($A22,LEN($A22)-4)),Area!$D:$D,0),1)</f>
        <v>Philadelphia</v>
      </c>
      <c r="F22" s="363" t="s">
        <v>163</v>
      </c>
      <c r="G22" s="4" t="s">
        <v>4</v>
      </c>
      <c r="H22" s="4" t="s">
        <v>156</v>
      </c>
      <c r="I22" s="155">
        <v>42101</v>
      </c>
      <c r="J22" s="4" t="s">
        <v>143</v>
      </c>
      <c r="K22" s="358">
        <v>21916</v>
      </c>
      <c r="L22" s="372" t="s">
        <v>113</v>
      </c>
      <c r="M22" s="368" t="str">
        <f>IF(ISERROR(MATCH($A22,'O3-8hr'!$1:$1,0)),"No","Yes")</f>
        <v>Yes</v>
      </c>
      <c r="N22" s="375" t="str">
        <f>IF(ISERROR(MATCH($A22,DailyMax!$A$1:$A$48,0)),"No","Yes")</f>
        <v>Yes</v>
      </c>
      <c r="O22" s="363" t="s">
        <v>164</v>
      </c>
      <c r="P22" s="61"/>
    </row>
    <row r="23" spans="1:16" x14ac:dyDescent="0.2">
      <c r="A23" s="67">
        <v>421010024</v>
      </c>
      <c r="B23" s="56">
        <v>40.0764</v>
      </c>
      <c r="C23" s="361">
        <v>-75.011549000000002</v>
      </c>
      <c r="D23" s="368" t="str">
        <f>INDEX(Area!$A:$F,MATCH(VALUE(LEFT($A23,LEN($A23)-4)),Area!$D:$D,0),2)</f>
        <v>PA</v>
      </c>
      <c r="E23" s="369" t="str">
        <f>INDEX(Area!$A:$F,MATCH(VALUE(LEFT($A23,LEN($A23)-4)),Area!$D:$D,0),1)</f>
        <v>Philadelphia</v>
      </c>
      <c r="F23" s="363" t="s">
        <v>165</v>
      </c>
      <c r="G23" s="4" t="s">
        <v>4</v>
      </c>
      <c r="H23" s="4" t="s">
        <v>156</v>
      </c>
      <c r="I23" s="155">
        <v>42101</v>
      </c>
      <c r="J23" s="4" t="s">
        <v>166</v>
      </c>
      <c r="K23" s="358">
        <v>26665</v>
      </c>
      <c r="L23" s="372" t="s">
        <v>113</v>
      </c>
      <c r="M23" s="368" t="str">
        <f>IF(ISERROR(MATCH($A23,'O3-8hr'!$1:$1,0)),"No","Yes")</f>
        <v>Yes</v>
      </c>
      <c r="N23" s="375" t="str">
        <f>IF(ISERROR(MATCH($A23,DailyMax!$A$1:$A$48,0)),"No","Yes")</f>
        <v>Yes</v>
      </c>
      <c r="O23" s="363" t="s">
        <v>167</v>
      </c>
      <c r="P23" s="61"/>
    </row>
    <row r="24" spans="1:16" x14ac:dyDescent="0.2">
      <c r="A24" s="424">
        <v>421010048</v>
      </c>
      <c r="B24" s="425">
        <v>39.991388999999998</v>
      </c>
      <c r="C24" s="426">
        <v>-75.080832999999998</v>
      </c>
      <c r="D24" s="427" t="str">
        <f>INDEX(Area!$A:$F,MATCH(VALUE(LEFT($A24,LEN($A24)-4)),Area!$D:$D,0),2)</f>
        <v>PA</v>
      </c>
      <c r="E24" s="428" t="str">
        <f>INDEX(Area!$A:$F,MATCH(VALUE(LEFT($A24,LEN($A24)-4)),Area!$D:$D,0),1)</f>
        <v>Philadelphia</v>
      </c>
      <c r="F24" s="429" t="s">
        <v>168</v>
      </c>
      <c r="G24" s="430" t="s">
        <v>4</v>
      </c>
      <c r="H24" s="430" t="s">
        <v>156</v>
      </c>
      <c r="I24" s="431">
        <v>42101</v>
      </c>
      <c r="J24" s="430" t="s">
        <v>143</v>
      </c>
      <c r="K24" s="432">
        <v>34121</v>
      </c>
      <c r="L24" s="433" t="s">
        <v>113</v>
      </c>
      <c r="M24" s="427" t="str">
        <f>IF(ISERROR(MATCH($A24,'O3-8hr'!$1:$1,0)),"No","Yes")</f>
        <v>Yes</v>
      </c>
      <c r="N24" s="434" t="str">
        <f>IF(ISERROR(MATCH($A24,DailyMax!$A$1:$A$48,0)),"No","Yes")</f>
        <v>Yes</v>
      </c>
      <c r="O24" s="429" t="s">
        <v>169</v>
      </c>
      <c r="P24" s="435"/>
    </row>
    <row r="25" spans="1:16" x14ac:dyDescent="0.2">
      <c r="A25" s="68">
        <v>421011002</v>
      </c>
      <c r="B25" s="69">
        <v>40.035984999999997</v>
      </c>
      <c r="C25" s="362">
        <v>-75.002404999999996</v>
      </c>
      <c r="D25" s="370" t="str">
        <f>INDEX(Area!$A:$F,MATCH(VALUE(LEFT($A25,LEN($A25)-4)),Area!$D:$D,0),2)</f>
        <v>PA</v>
      </c>
      <c r="E25" s="371" t="str">
        <f>INDEX(Area!$A:$F,MATCH(VALUE(LEFT($A25,LEN($A25)-4)),Area!$D:$D,0),1)</f>
        <v>Philadelphia</v>
      </c>
      <c r="F25" s="364" t="s">
        <v>170</v>
      </c>
      <c r="G25" s="62" t="s">
        <v>171</v>
      </c>
      <c r="H25" s="62" t="s">
        <v>156</v>
      </c>
      <c r="I25" s="156">
        <v>42101</v>
      </c>
      <c r="J25" s="62" t="s">
        <v>172</v>
      </c>
      <c r="K25" s="359">
        <v>40330</v>
      </c>
      <c r="L25" s="373" t="s">
        <v>173</v>
      </c>
      <c r="M25" s="370" t="str">
        <f>IF(ISERROR(MATCH($A25,'O3-8hr'!$1:$1,0)),"No","Yes")</f>
        <v>No</v>
      </c>
      <c r="N25" s="376" t="str">
        <f>IF(ISERROR(MATCH($A25,DailyMax!$A$1:$A$48,0)),"No","Yes")</f>
        <v>No</v>
      </c>
      <c r="O25" s="364" t="s">
        <v>174</v>
      </c>
      <c r="P25" s="63" t="s">
        <v>175</v>
      </c>
    </row>
    <row r="26" spans="1:16" s="3" customFormat="1" x14ac:dyDescent="0.2">
      <c r="A26" s="55"/>
      <c r="B26" s="25"/>
      <c r="C26" s="25"/>
      <c r="D26" s="1"/>
      <c r="E26" s="1"/>
      <c r="F26" s="381" t="s">
        <v>176</v>
      </c>
      <c r="G26" s="377"/>
      <c r="H26" s="378"/>
      <c r="I26" s="378"/>
      <c r="J26" s="378"/>
      <c r="K26" s="379"/>
      <c r="L26" s="380">
        <f>COUNTIF(L2:L25,"Yes")</f>
        <v>23</v>
      </c>
      <c r="M26" s="517">
        <f>COUNTIF(M2:M25,"Yes")</f>
        <v>23</v>
      </c>
      <c r="N26" s="517">
        <f>COUNTIF(N2:N25,"Yes")</f>
        <v>23</v>
      </c>
      <c r="O26" s="1"/>
      <c r="P26" s="1"/>
    </row>
  </sheetData>
  <sortState xmlns:xlrd2="http://schemas.microsoft.com/office/spreadsheetml/2017/richdata2" ref="C37:C64">
    <sortCondition ref="C37:C64"/>
  </sortState>
  <phoneticPr fontId="6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154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487" t="s">
        <v>49</v>
      </c>
      <c r="B1" s="487" t="s">
        <v>8</v>
      </c>
      <c r="C1" s="487" t="s">
        <v>177</v>
      </c>
      <c r="D1" s="518" t="s">
        <v>178</v>
      </c>
      <c r="E1" s="487" t="s">
        <v>91</v>
      </c>
      <c r="F1" s="487" t="s">
        <v>179</v>
      </c>
      <c r="G1" s="487" t="s">
        <v>180</v>
      </c>
      <c r="I1" s="150" t="s">
        <v>181</v>
      </c>
    </row>
    <row r="2" spans="1:9" x14ac:dyDescent="0.2">
      <c r="A2" s="23" t="s">
        <v>182</v>
      </c>
      <c r="B2" s="23" t="s">
        <v>41</v>
      </c>
      <c r="C2" s="23" t="s">
        <v>183</v>
      </c>
      <c r="D2" s="151">
        <v>10001</v>
      </c>
      <c r="E2" s="23">
        <f>COUNTIF(Sites!I:I,D2)</f>
        <v>1</v>
      </c>
      <c r="F2" s="23">
        <v>3</v>
      </c>
      <c r="G2" s="23"/>
      <c r="I2" s="24" t="s">
        <v>184</v>
      </c>
    </row>
    <row r="3" spans="1:9" x14ac:dyDescent="0.2">
      <c r="A3" s="21" t="s">
        <v>185</v>
      </c>
      <c r="B3" s="21" t="s">
        <v>41</v>
      </c>
      <c r="C3" s="21" t="s">
        <v>186</v>
      </c>
      <c r="D3" s="152">
        <v>10003</v>
      </c>
      <c r="E3" s="21">
        <f>COUNTIF(Sites!I:I,D3)</f>
        <v>4</v>
      </c>
      <c r="F3" s="21">
        <v>3</v>
      </c>
      <c r="G3" s="21"/>
    </row>
    <row r="4" spans="1:9" x14ac:dyDescent="0.2">
      <c r="A4" s="21" t="s">
        <v>187</v>
      </c>
      <c r="B4" s="21" t="s">
        <v>41</v>
      </c>
      <c r="C4" s="21" t="s">
        <v>188</v>
      </c>
      <c r="D4" s="152">
        <v>10005</v>
      </c>
      <c r="E4" s="21">
        <f>COUNTIF(Sites!I:I,D4)</f>
        <v>2</v>
      </c>
      <c r="F4" s="21">
        <v>3</v>
      </c>
      <c r="G4" s="21"/>
    </row>
    <row r="5" spans="1:9" x14ac:dyDescent="0.2">
      <c r="A5" s="21" t="s">
        <v>189</v>
      </c>
      <c r="B5" s="21" t="s">
        <v>42</v>
      </c>
      <c r="C5" s="21" t="s">
        <v>190</v>
      </c>
      <c r="D5" s="152">
        <v>24015</v>
      </c>
      <c r="E5" s="21">
        <f>COUNTIF(Sites!I:I,D5)</f>
        <v>1</v>
      </c>
      <c r="F5" s="21">
        <v>3</v>
      </c>
      <c r="G5" s="21"/>
    </row>
    <row r="6" spans="1:9" x14ac:dyDescent="0.2">
      <c r="A6" s="21" t="s">
        <v>191</v>
      </c>
      <c r="B6" s="21" t="s">
        <v>43</v>
      </c>
      <c r="C6" s="21" t="s">
        <v>192</v>
      </c>
      <c r="D6" s="152">
        <v>34001</v>
      </c>
      <c r="E6" s="21">
        <f>COUNTIF(Sites!I:I,D6)</f>
        <v>1</v>
      </c>
      <c r="F6" s="21">
        <v>2</v>
      </c>
      <c r="G6" s="21"/>
    </row>
    <row r="7" spans="1:9" x14ac:dyDescent="0.2">
      <c r="A7" s="21" t="s">
        <v>193</v>
      </c>
      <c r="B7" s="21" t="s">
        <v>43</v>
      </c>
      <c r="C7" s="21" t="s">
        <v>194</v>
      </c>
      <c r="D7" s="152">
        <v>34005</v>
      </c>
      <c r="E7" s="21">
        <f>COUNTIF(Sites!I:I,D7)</f>
        <v>0</v>
      </c>
      <c r="F7" s="21">
        <v>2</v>
      </c>
      <c r="G7" s="21"/>
    </row>
    <row r="8" spans="1:9" x14ac:dyDescent="0.2">
      <c r="A8" s="21" t="s">
        <v>195</v>
      </c>
      <c r="B8" s="21" t="s">
        <v>43</v>
      </c>
      <c r="C8" s="21" t="s">
        <v>196</v>
      </c>
      <c r="D8" s="152">
        <v>34007</v>
      </c>
      <c r="E8" s="21">
        <f>COUNTIF(Sites!I:I,D8)</f>
        <v>2</v>
      </c>
      <c r="F8" s="21">
        <v>2</v>
      </c>
      <c r="G8" s="21"/>
    </row>
    <row r="9" spans="1:9" x14ac:dyDescent="0.2">
      <c r="A9" s="21" t="s">
        <v>197</v>
      </c>
      <c r="B9" s="21" t="s">
        <v>43</v>
      </c>
      <c r="C9" s="21" t="s">
        <v>198</v>
      </c>
      <c r="D9" s="152">
        <v>34009</v>
      </c>
      <c r="E9" s="21">
        <f>COUNTIF(Sites!I:I,D9)</f>
        <v>0</v>
      </c>
      <c r="F9" s="21">
        <v>2</v>
      </c>
      <c r="G9" s="21"/>
    </row>
    <row r="10" spans="1:9" x14ac:dyDescent="0.2">
      <c r="A10" s="21" t="s">
        <v>199</v>
      </c>
      <c r="B10" s="21" t="s">
        <v>43</v>
      </c>
      <c r="C10" s="21" t="s">
        <v>200</v>
      </c>
      <c r="D10" s="152">
        <v>34011</v>
      </c>
      <c r="E10" s="21">
        <f>COUNTIF(Sites!I:I,D10)</f>
        <v>1</v>
      </c>
      <c r="F10" s="21">
        <v>2</v>
      </c>
      <c r="G10" s="21"/>
    </row>
    <row r="11" spans="1:9" x14ac:dyDescent="0.2">
      <c r="A11" s="21" t="s">
        <v>201</v>
      </c>
      <c r="B11" s="21" t="s">
        <v>43</v>
      </c>
      <c r="C11" s="21" t="s">
        <v>202</v>
      </c>
      <c r="D11" s="152">
        <v>34015</v>
      </c>
      <c r="E11" s="21">
        <f>COUNTIF(Sites!I:I,D11)</f>
        <v>1</v>
      </c>
      <c r="F11" s="21">
        <v>2</v>
      </c>
      <c r="G11" s="21"/>
    </row>
    <row r="12" spans="1:9" x14ac:dyDescent="0.2">
      <c r="A12" s="21" t="s">
        <v>203</v>
      </c>
      <c r="B12" s="21" t="s">
        <v>43</v>
      </c>
      <c r="C12" s="21" t="s">
        <v>204</v>
      </c>
      <c r="D12" s="152">
        <v>34021</v>
      </c>
      <c r="E12" s="21">
        <f>COUNTIF(Sites!I:I,D12)</f>
        <v>2</v>
      </c>
      <c r="F12" s="21">
        <v>2</v>
      </c>
      <c r="G12" s="21"/>
    </row>
    <row r="13" spans="1:9" x14ac:dyDescent="0.2">
      <c r="A13" s="21" t="s">
        <v>205</v>
      </c>
      <c r="B13" s="21" t="s">
        <v>43</v>
      </c>
      <c r="C13" s="21" t="s">
        <v>206</v>
      </c>
      <c r="D13" s="152">
        <v>34029</v>
      </c>
      <c r="E13" s="21">
        <f>COUNTIF(Sites!I:I,D13)</f>
        <v>1</v>
      </c>
      <c r="F13" s="21">
        <v>2</v>
      </c>
      <c r="G13" s="21" t="s">
        <v>154</v>
      </c>
    </row>
    <row r="14" spans="1:9" x14ac:dyDescent="0.2">
      <c r="A14" s="21" t="s">
        <v>207</v>
      </c>
      <c r="B14" s="21" t="s">
        <v>43</v>
      </c>
      <c r="C14" s="21" t="s">
        <v>208</v>
      </c>
      <c r="D14" s="152">
        <v>34033</v>
      </c>
      <c r="E14" s="21">
        <f>COUNTIF(Sites!I:I,D14)</f>
        <v>0</v>
      </c>
      <c r="F14" s="21">
        <v>2</v>
      </c>
      <c r="G14" s="21"/>
    </row>
    <row r="15" spans="1:9" x14ac:dyDescent="0.2">
      <c r="A15" s="21" t="s">
        <v>209</v>
      </c>
      <c r="B15" s="21" t="s">
        <v>44</v>
      </c>
      <c r="C15" s="21" t="s">
        <v>210</v>
      </c>
      <c r="D15" s="152">
        <v>42017</v>
      </c>
      <c r="E15" s="21">
        <f>COUNTIF(Sites!I:I,D15)</f>
        <v>1</v>
      </c>
      <c r="F15" s="21">
        <v>3</v>
      </c>
      <c r="G15" s="21"/>
    </row>
    <row r="16" spans="1:9" x14ac:dyDescent="0.2">
      <c r="A16" s="21" t="s">
        <v>211</v>
      </c>
      <c r="B16" s="21" t="s">
        <v>44</v>
      </c>
      <c r="C16" s="21" t="s">
        <v>212</v>
      </c>
      <c r="D16" s="152">
        <v>42029</v>
      </c>
      <c r="E16" s="21">
        <f>COUNTIF(Sites!I:I,D16)</f>
        <v>1</v>
      </c>
      <c r="F16" s="21">
        <v>3</v>
      </c>
      <c r="G16" s="21"/>
    </row>
    <row r="17" spans="1:7" x14ac:dyDescent="0.2">
      <c r="A17" s="21" t="s">
        <v>213</v>
      </c>
      <c r="B17" s="21" t="s">
        <v>44</v>
      </c>
      <c r="C17" s="21" t="s">
        <v>214</v>
      </c>
      <c r="D17" s="152">
        <v>42045</v>
      </c>
      <c r="E17" s="21">
        <f>COUNTIF(Sites!I:I,D17)</f>
        <v>1</v>
      </c>
      <c r="F17" s="21">
        <v>3</v>
      </c>
      <c r="G17" s="21"/>
    </row>
    <row r="18" spans="1:7" x14ac:dyDescent="0.2">
      <c r="A18" s="21" t="s">
        <v>215</v>
      </c>
      <c r="B18" s="21" t="s">
        <v>44</v>
      </c>
      <c r="C18" s="21" t="s">
        <v>216</v>
      </c>
      <c r="D18" s="152">
        <v>42091</v>
      </c>
      <c r="E18" s="21">
        <f>COUNTIF(Sites!I:I,D18)</f>
        <v>1</v>
      </c>
      <c r="F18" s="21">
        <v>3</v>
      </c>
      <c r="G18" s="21"/>
    </row>
    <row r="19" spans="1:7" x14ac:dyDescent="0.2">
      <c r="A19" s="22" t="s">
        <v>217</v>
      </c>
      <c r="B19" s="22" t="s">
        <v>44</v>
      </c>
      <c r="C19" s="22" t="s">
        <v>218</v>
      </c>
      <c r="D19" s="153">
        <v>42101</v>
      </c>
      <c r="E19" s="22">
        <f>COUNTIF(Sites!I:I,D19)</f>
        <v>4</v>
      </c>
      <c r="F19" s="22">
        <v>3</v>
      </c>
      <c r="G19" s="22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6"/>
    <col min="2" max="2" width="55.7109375" style="6" customWidth="1"/>
    <col min="3" max="3" width="15.7109375" style="6"/>
    <col min="4" max="4" width="55.7109375" style="6" customWidth="1"/>
    <col min="5" max="16384" width="15.7109375" style="6"/>
  </cols>
  <sheetData>
    <row r="2" spans="2:4" ht="12.75" customHeight="1" x14ac:dyDescent="0.2">
      <c r="B2" s="454"/>
      <c r="D2" s="448"/>
    </row>
    <row r="3" spans="2:4" ht="12.75" customHeight="1" x14ac:dyDescent="0.25">
      <c r="B3" s="455" t="s">
        <v>219</v>
      </c>
      <c r="D3" s="449" t="s">
        <v>220</v>
      </c>
    </row>
    <row r="4" spans="2:4" ht="12.75" customHeight="1" x14ac:dyDescent="0.2">
      <c r="B4" s="456"/>
      <c r="D4" s="392"/>
    </row>
    <row r="5" spans="2:4" ht="12.75" customHeight="1" x14ac:dyDescent="0.25">
      <c r="B5" s="457" t="s">
        <v>221</v>
      </c>
      <c r="D5" s="449" t="s">
        <v>222</v>
      </c>
    </row>
    <row r="6" spans="2:4" ht="12.75" customHeight="1" x14ac:dyDescent="0.2">
      <c r="B6" s="456"/>
      <c r="D6" s="392"/>
    </row>
    <row r="7" spans="2:4" ht="12.75" customHeight="1" x14ac:dyDescent="0.25">
      <c r="B7" s="458" t="s">
        <v>223</v>
      </c>
      <c r="D7" s="450" t="s">
        <v>224</v>
      </c>
    </row>
    <row r="8" spans="2:4" ht="12.75" customHeight="1" x14ac:dyDescent="0.2">
      <c r="B8" s="456"/>
      <c r="D8" s="392"/>
    </row>
    <row r="9" spans="2:4" ht="12.75" customHeight="1" x14ac:dyDescent="0.2">
      <c r="B9" s="458" t="s">
        <v>225</v>
      </c>
      <c r="D9" s="451" t="s">
        <v>226</v>
      </c>
    </row>
    <row r="10" spans="2:4" ht="12.75" customHeight="1" x14ac:dyDescent="0.2">
      <c r="B10" s="456"/>
      <c r="D10" s="452"/>
    </row>
    <row r="11" spans="2:4" ht="12.75" customHeight="1" x14ac:dyDescent="0.2">
      <c r="B11" s="459" t="s">
        <v>227</v>
      </c>
      <c r="D11" s="452" t="s">
        <v>228</v>
      </c>
    </row>
    <row r="12" spans="2:4" ht="12.75" customHeight="1" x14ac:dyDescent="0.2">
      <c r="B12" s="460"/>
      <c r="D12" s="453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42" customWidth="1"/>
    <col min="2" max="2" width="12.7109375" style="42" customWidth="1"/>
    <col min="3" max="3" width="25.7109375" style="42" customWidth="1"/>
    <col min="4" max="14" width="10.7109375" style="42" customWidth="1"/>
    <col min="15" max="17" width="10.7109375" style="42"/>
    <col min="18" max="18" width="10.7109375" style="42" customWidth="1"/>
    <col min="19" max="22" width="10.7109375" style="42"/>
    <col min="23" max="23" width="12.7109375" style="49" customWidth="1"/>
    <col min="24" max="16384" width="10.7109375" style="42"/>
  </cols>
  <sheetData>
    <row r="1" spans="1:23" ht="12.75" customHeight="1" x14ac:dyDescent="0.2">
      <c r="A1" s="193" t="s">
        <v>229</v>
      </c>
      <c r="B1" s="193"/>
      <c r="C1" s="193" t="s">
        <v>230</v>
      </c>
      <c r="D1" s="49"/>
      <c r="E1" s="49"/>
      <c r="F1" s="192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193"/>
    </row>
    <row r="2" spans="1:23" ht="12.75" customHeight="1" x14ac:dyDescent="0.2">
      <c r="A2" s="193" t="s">
        <v>231</v>
      </c>
      <c r="B2" s="193"/>
      <c r="C2" s="49"/>
      <c r="D2" s="49">
        <v>18</v>
      </c>
      <c r="E2" s="49"/>
      <c r="F2" s="49"/>
      <c r="G2" s="49">
        <v>21</v>
      </c>
      <c r="H2" s="49"/>
      <c r="I2" s="49"/>
      <c r="J2" s="49">
        <v>18</v>
      </c>
      <c r="K2" s="49"/>
      <c r="L2" s="49"/>
      <c r="M2" s="49">
        <v>21</v>
      </c>
      <c r="N2" s="49"/>
      <c r="O2" s="49"/>
      <c r="P2" s="49">
        <v>18</v>
      </c>
      <c r="Q2" s="49"/>
      <c r="R2" s="49"/>
      <c r="S2" s="49">
        <v>21</v>
      </c>
      <c r="T2" s="49"/>
      <c r="U2" s="49"/>
      <c r="V2" s="49"/>
      <c r="W2" s="160" t="s">
        <v>3</v>
      </c>
    </row>
    <row r="3" spans="1:23" ht="12.75" customHeight="1" x14ac:dyDescent="0.2">
      <c r="A3" s="49" t="s">
        <v>232</v>
      </c>
      <c r="B3" s="49">
        <v>4</v>
      </c>
      <c r="C3" s="49">
        <v>6</v>
      </c>
      <c r="D3" s="213">
        <v>2016</v>
      </c>
      <c r="E3" s="519" t="s">
        <v>14</v>
      </c>
      <c r="F3" s="195"/>
      <c r="G3" s="213">
        <v>2016</v>
      </c>
      <c r="H3" s="519" t="s">
        <v>233</v>
      </c>
      <c r="I3" s="195"/>
      <c r="J3" s="213">
        <v>2017</v>
      </c>
      <c r="K3" s="519" t="s">
        <v>14</v>
      </c>
      <c r="L3" s="195"/>
      <c r="M3" s="213">
        <v>2017</v>
      </c>
      <c r="N3" s="519" t="s">
        <v>233</v>
      </c>
      <c r="O3" s="195"/>
      <c r="P3" s="213">
        <v>2018</v>
      </c>
      <c r="Q3" s="519" t="s">
        <v>14</v>
      </c>
      <c r="R3" s="195"/>
      <c r="S3" s="213">
        <v>2018</v>
      </c>
      <c r="T3" s="519" t="s">
        <v>233</v>
      </c>
      <c r="U3" s="195"/>
      <c r="V3" s="49"/>
      <c r="W3" s="192" t="s">
        <v>6</v>
      </c>
    </row>
    <row r="4" spans="1:23" ht="12.75" customHeight="1" x14ac:dyDescent="0.2">
      <c r="A4" s="520" t="s">
        <v>95</v>
      </c>
      <c r="B4" s="520" t="s">
        <v>8</v>
      </c>
      <c r="C4" s="520" t="s">
        <v>47</v>
      </c>
      <c r="D4" s="196" t="s">
        <v>234</v>
      </c>
      <c r="E4" s="197" t="s">
        <v>235</v>
      </c>
      <c r="F4" s="198" t="s">
        <v>236</v>
      </c>
      <c r="G4" s="196" t="s">
        <v>234</v>
      </c>
      <c r="H4" s="197" t="s">
        <v>235</v>
      </c>
      <c r="I4" s="198" t="s">
        <v>236</v>
      </c>
      <c r="J4" s="196" t="s">
        <v>234</v>
      </c>
      <c r="K4" s="197" t="s">
        <v>235</v>
      </c>
      <c r="L4" s="198" t="s">
        <v>236</v>
      </c>
      <c r="M4" s="196" t="s">
        <v>234</v>
      </c>
      <c r="N4" s="197" t="s">
        <v>235</v>
      </c>
      <c r="O4" s="198" t="s">
        <v>236</v>
      </c>
      <c r="P4" s="196" t="s">
        <v>234</v>
      </c>
      <c r="Q4" s="197" t="s">
        <v>235</v>
      </c>
      <c r="R4" s="198" t="s">
        <v>236</v>
      </c>
      <c r="S4" s="196" t="s">
        <v>234</v>
      </c>
      <c r="T4" s="197" t="s">
        <v>235</v>
      </c>
      <c r="U4" s="198" t="s">
        <v>236</v>
      </c>
      <c r="V4" s="49"/>
      <c r="W4" s="73" t="s">
        <v>11</v>
      </c>
    </row>
    <row r="5" spans="1:23" ht="12.75" customHeight="1" x14ac:dyDescent="0.2">
      <c r="A5" s="421">
        <v>100010002</v>
      </c>
      <c r="B5" s="415" t="str">
        <f>INDEX(Sites!$A$2:$N$40,MATCH($A5,Sites!$A$2:$A$40,0),B$3)</f>
        <v>DE</v>
      </c>
      <c r="C5" s="416" t="str">
        <f>INDEX(Sites!$A$2:$N$40,MATCH($A5,Sites!$A$2:$A$40,0),C$3)</f>
        <v>Kent (KILLENS)</v>
      </c>
      <c r="D5" s="206">
        <f t="array" ref="D5">INDEX('8hrMX'!$A$1:$U$500,MATCH(1,(D$3='8hrMX'!$F$1:$F$500)*($A5='8hrMX'!$A$1:$A$500),0),D$2)</f>
        <v>8.1000000000000003E-2</v>
      </c>
      <c r="E5" s="199">
        <f t="shared" ref="E5:E27" ca="1" si="0">MAX(INDIRECT($W$3 &amp; $W5 &amp; D$35 &amp; ":" &amp; $W5 &amp; D$36),4) / 10^3</f>
        <v>8.1000000000000003E-2</v>
      </c>
      <c r="F5" s="209">
        <f t="shared" ref="F5:F27" ca="1" si="1">D5-E5</f>
        <v>0</v>
      </c>
      <c r="G5" s="206">
        <f t="array" ref="G5">INDEX('8hrMX'!$A$1:$U$500,MATCH(1,(G$3='8hrMX'!$F$1:$F$500)*($A5='8hrMX'!$A$1:$A$500),0),G$2)</f>
        <v>6.8000000000000005E-2</v>
      </c>
      <c r="H5" s="199">
        <f t="shared" ref="H5:H27" ca="1" si="2">LARGE(INDIRECT($W$3 &amp; $W5 &amp; D$35 &amp; ":" &amp; $W5 &amp; D$36),4) / 10^3</f>
        <v>6.8000000000000005E-2</v>
      </c>
      <c r="I5" s="209">
        <f t="shared" ref="I5:I27" ca="1" si="3">G5-H5</f>
        <v>0</v>
      </c>
      <c r="J5" s="206">
        <f t="array" ref="J5">INDEX('8hrMX'!$A$1:$U$500,MATCH(1,(J$3='8hrMX'!$F$1:$F$500)*($A5='8hrMX'!$A$1:$A$500),0),J$2)</f>
        <v>7.0999999999999994E-2</v>
      </c>
      <c r="K5" s="199">
        <f t="shared" ref="K5:K27" ca="1" si="4">MAX(INDIRECT($W$3 &amp; $W5 &amp; J$35 &amp; ":" &amp; $W5 &amp; J$36),4) / 10^3</f>
        <v>7.1000000000000008E-2</v>
      </c>
      <c r="L5" s="209">
        <f t="shared" ref="L5:L27" ca="1" si="5">J5-K5</f>
        <v>0</v>
      </c>
      <c r="M5" s="206">
        <f t="array" ref="M5">INDEX('8hrMX'!$A$1:$U$500,MATCH(1,(M$3='8hrMX'!$F$1:$F$500)*($A5='8hrMX'!$A$1:$A$500),0),M$2)</f>
        <v>6.6000000000000003E-2</v>
      </c>
      <c r="N5" s="199">
        <f t="shared" ref="N5:N27" ca="1" si="6">LARGE(INDIRECT($W$3 &amp; $W5 &amp; J$35 &amp; ":" &amp; $W5 &amp; J$36),4) / 10^3</f>
        <v>6.6000000000000003E-2</v>
      </c>
      <c r="O5" s="200">
        <f t="shared" ref="O5:O27" ca="1" si="7">M5-N5</f>
        <v>0</v>
      </c>
      <c r="P5" s="206">
        <f t="array" ref="P5">INDEX('8hrMX'!$A$1:$U$500,MATCH(1,(P$3='8hrMX'!$F$1:$F$500)*($A5='8hrMX'!$A$1:$A$500),0),P$2)</f>
        <v>0.08</v>
      </c>
      <c r="Q5" s="199">
        <f t="shared" ref="Q5:Q27" ca="1" si="8">MAX(INDIRECT($W$3 &amp; $W5 &amp; P$35 &amp; ":" &amp; $W5 &amp; P$36),4) / 10^3</f>
        <v>0.08</v>
      </c>
      <c r="R5" s="209">
        <f t="shared" ref="R5:R27" ca="1" si="9">P5-Q5</f>
        <v>0</v>
      </c>
      <c r="S5" s="206">
        <f t="array" ref="S5">INDEX('8hrMX'!$A$1:$U$500,MATCH(1,(S$3='8hrMX'!$F$1:$F$500)*($A5='8hrMX'!$A$1:$A$500),0),S$2)</f>
        <v>6.7000000000000004E-2</v>
      </c>
      <c r="T5" s="199">
        <f t="shared" ref="T5:T27" ca="1" si="10">LARGE(INDIRECT($W$3 &amp; $W5 &amp; P$35 &amp; ":" &amp; $W5 &amp; P$36),4) / 10^3</f>
        <v>6.7000000000000004E-2</v>
      </c>
      <c r="U5" s="200">
        <f t="shared" ref="U5:U27" ca="1" si="11">S5-T5</f>
        <v>0</v>
      </c>
      <c r="V5" s="49"/>
      <c r="W5" s="6" t="str">
        <f ca="1">SUBSTITUTE(ADDRESS(1,MATCH($A5,INDIRECT($W$3 &amp; "A1:AZ1"),0),4),"1","")</f>
        <v>C</v>
      </c>
    </row>
    <row r="6" spans="1:23" ht="12.75" customHeight="1" x14ac:dyDescent="0.2">
      <c r="A6" s="422">
        <v>100031007</v>
      </c>
      <c r="B6" s="417" t="str">
        <f>INDEX(Sites!$A$2:$N$40,MATCH($A6,Sites!$A$2:$A$40,0),B$3)</f>
        <v>DE</v>
      </c>
      <c r="C6" s="418" t="str">
        <f>INDEX(Sites!$A$2:$N$40,MATCH($A6,Sites!$A$2:$A$40,0),C$3)</f>
        <v>New Castle (LUMS 2)</v>
      </c>
      <c r="D6" s="207">
        <f t="array" ref="D6">INDEX('8hrMX'!$A$1:$U$500,MATCH(1,(D$3='8hrMX'!$F$1:$F$500)*($A6='8hrMX'!$A$1:$A$500),0),D$2)</f>
        <v>7.8E-2</v>
      </c>
      <c r="E6" s="201">
        <f t="shared" ca="1" si="0"/>
        <v>7.8E-2</v>
      </c>
      <c r="F6" s="210">
        <f t="shared" ca="1" si="1"/>
        <v>0</v>
      </c>
      <c r="G6" s="207">
        <f t="array" ref="G6">INDEX('8hrMX'!$A$1:$U$500,MATCH(1,(G$3='8hrMX'!$F$1:$F$500)*($A6='8hrMX'!$A$1:$A$500),0),G$2)</f>
        <v>6.9000000000000006E-2</v>
      </c>
      <c r="H6" s="201">
        <f t="shared" ca="1" si="2"/>
        <v>6.9000000000000006E-2</v>
      </c>
      <c r="I6" s="210">
        <f t="shared" ca="1" si="3"/>
        <v>0</v>
      </c>
      <c r="J6" s="207">
        <f t="array" ref="J6">INDEX('8hrMX'!$A$1:$U$500,MATCH(1,(J$3='8hrMX'!$F$1:$F$500)*($A6='8hrMX'!$A$1:$A$500),0),J$2)</f>
        <v>8.4000000000000005E-2</v>
      </c>
      <c r="K6" s="201">
        <f t="shared" ca="1" si="4"/>
        <v>8.4000000000000005E-2</v>
      </c>
      <c r="L6" s="210">
        <f t="shared" ca="1" si="5"/>
        <v>0</v>
      </c>
      <c r="M6" s="207">
        <f t="array" ref="M6">INDEX('8hrMX'!$A$1:$U$500,MATCH(1,(M$3='8hrMX'!$F$1:$F$500)*($A6='8hrMX'!$A$1:$A$500),0),M$2)</f>
        <v>6.9000000000000006E-2</v>
      </c>
      <c r="N6" s="201">
        <f t="shared" ca="1" si="6"/>
        <v>6.9000000000000006E-2</v>
      </c>
      <c r="O6" s="202">
        <f t="shared" ca="1" si="7"/>
        <v>0</v>
      </c>
      <c r="P6" s="207">
        <f t="array" ref="P6">INDEX('8hrMX'!$A$1:$U$500,MATCH(1,(P$3='8hrMX'!$F$1:$F$500)*($A6='8hrMX'!$A$1:$A$500),0),P$2)</f>
        <v>7.6999999999999999E-2</v>
      </c>
      <c r="Q6" s="201">
        <f t="shared" ca="1" si="8"/>
        <v>7.6999999999999999E-2</v>
      </c>
      <c r="R6" s="210">
        <f t="shared" ca="1" si="9"/>
        <v>0</v>
      </c>
      <c r="S6" s="207">
        <f t="array" ref="S6">INDEX('8hrMX'!$A$1:$U$500,MATCH(1,(S$3='8hrMX'!$F$1:$F$500)*($A6='8hrMX'!$A$1:$A$500),0),S$2)</f>
        <v>6.8000000000000005E-2</v>
      </c>
      <c r="T6" s="201">
        <f t="shared" ca="1" si="10"/>
        <v>7.0999999999999994E-2</v>
      </c>
      <c r="U6" s="202">
        <f t="shared" ca="1" si="11"/>
        <v>-2.9999999999999888E-3</v>
      </c>
      <c r="V6" s="49"/>
      <c r="W6" s="6" t="str">
        <f t="shared" ref="W6:W27" ca="1" si="12">SUBSTITUTE(ADDRESS(1,MATCH($A6,INDIRECT($W$3 &amp; "A1:AZ1"),0),4),"1","")</f>
        <v>D</v>
      </c>
    </row>
    <row r="7" spans="1:23" ht="12.75" customHeight="1" x14ac:dyDescent="0.2">
      <c r="A7" s="422">
        <v>100031010</v>
      </c>
      <c r="B7" s="417" t="str">
        <f>INDEX(Sites!$A$2:$N$40,MATCH($A7,Sites!$A$2:$A$40,0),B$3)</f>
        <v>DE</v>
      </c>
      <c r="C7" s="418" t="str">
        <f>INDEX(Sites!$A$2:$N$40,MATCH($A7,Sites!$A$2:$A$40,0),C$3)</f>
        <v>New Castle (BCSP)</v>
      </c>
      <c r="D7" s="207">
        <f t="array" ref="D7">INDEX('8hrMX'!$A$1:$U$500,MATCH(1,(D$3='8hrMX'!$F$1:$F$500)*($A7='8hrMX'!$A$1:$A$500),0),D$2)</f>
        <v>8.6999999999999994E-2</v>
      </c>
      <c r="E7" s="201">
        <f t="shared" ca="1" si="0"/>
        <v>8.7000000000000008E-2</v>
      </c>
      <c r="F7" s="210">
        <f t="shared" ca="1" si="1"/>
        <v>0</v>
      </c>
      <c r="G7" s="207">
        <f t="array" ref="G7">INDEX('8hrMX'!$A$1:$U$500,MATCH(1,(G$3='8hrMX'!$F$1:$F$500)*($A7='8hrMX'!$A$1:$A$500),0),G$2)</f>
        <v>7.8E-2</v>
      </c>
      <c r="H7" s="201">
        <f t="shared" ca="1" si="2"/>
        <v>7.8E-2</v>
      </c>
      <c r="I7" s="210">
        <f t="shared" ca="1" si="3"/>
        <v>0</v>
      </c>
      <c r="J7" s="207">
        <f t="array" ref="J7">INDEX('8hrMX'!$A$1:$U$500,MATCH(1,(J$3='8hrMX'!$F$1:$F$500)*($A7='8hrMX'!$A$1:$A$500),0),J$2)</f>
        <v>8.2000000000000003E-2</v>
      </c>
      <c r="K7" s="201">
        <f t="shared" ca="1" si="4"/>
        <v>8.2000000000000003E-2</v>
      </c>
      <c r="L7" s="210">
        <f t="shared" ca="1" si="5"/>
        <v>0</v>
      </c>
      <c r="M7" s="207">
        <f t="array" ref="M7">INDEX('8hrMX'!$A$1:$U$500,MATCH(1,(M$3='8hrMX'!$F$1:$F$500)*($A7='8hrMX'!$A$1:$A$500),0),M$2)</f>
        <v>7.3999999999999996E-2</v>
      </c>
      <c r="N7" s="201">
        <f t="shared" ca="1" si="6"/>
        <v>7.400000000000001E-2</v>
      </c>
      <c r="O7" s="202">
        <f t="shared" ca="1" si="7"/>
        <v>0</v>
      </c>
      <c r="P7" s="207">
        <f t="array" ref="P7">INDEX('8hrMX'!$A$1:$U$500,MATCH(1,(P$3='8hrMX'!$F$1:$F$500)*($A7='8hrMX'!$A$1:$A$500),0),P$2)</f>
        <v>7.9000000000000001E-2</v>
      </c>
      <c r="Q7" s="201">
        <f t="shared" ca="1" si="8"/>
        <v>7.9000000000000001E-2</v>
      </c>
      <c r="R7" s="210">
        <f t="shared" ca="1" si="9"/>
        <v>0</v>
      </c>
      <c r="S7" s="207">
        <f t="array" ref="S7">INDEX('8hrMX'!$A$1:$U$500,MATCH(1,(S$3='8hrMX'!$F$1:$F$500)*($A7='8hrMX'!$A$1:$A$500),0),S$2)</f>
        <v>6.7000000000000004E-2</v>
      </c>
      <c r="T7" s="201">
        <f t="shared" ca="1" si="10"/>
        <v>6.9000000000000006E-2</v>
      </c>
      <c r="U7" s="202">
        <f t="shared" ca="1" si="11"/>
        <v>-2.0000000000000018E-3</v>
      </c>
      <c r="W7" s="6" t="str">
        <f t="shared" ca="1" si="12"/>
        <v>E</v>
      </c>
    </row>
    <row r="8" spans="1:23" ht="12.75" customHeight="1" x14ac:dyDescent="0.2">
      <c r="A8" s="422">
        <v>100031013</v>
      </c>
      <c r="B8" s="417" t="str">
        <f>INDEX(Sites!$A$2:$N$40,MATCH($A8,Sites!$A$2:$A$40,0),B$3)</f>
        <v>DE</v>
      </c>
      <c r="C8" s="418" t="str">
        <f>INDEX(Sites!$A$2:$N$40,MATCH($A8,Sites!$A$2:$A$40,0),C$3)</f>
        <v>New Castle (BELLFNT2)</v>
      </c>
      <c r="D8" s="207">
        <f t="array" ref="D8">INDEX('8hrMX'!$A$1:$U$500,MATCH(1,(D$3='8hrMX'!$F$1:$F$500)*($A8='8hrMX'!$A$1:$A$500),0),D$2)</f>
        <v>8.4000000000000005E-2</v>
      </c>
      <c r="E8" s="201">
        <f t="shared" ca="1" si="0"/>
        <v>8.4000000000000005E-2</v>
      </c>
      <c r="F8" s="210">
        <f t="shared" ca="1" si="1"/>
        <v>0</v>
      </c>
      <c r="G8" s="207">
        <f t="array" ref="G8">INDEX('8hrMX'!$A$1:$U$500,MATCH(1,(G$3='8hrMX'!$F$1:$F$500)*($A8='8hrMX'!$A$1:$A$500),0),G$2)</f>
        <v>7.3999999999999996E-2</v>
      </c>
      <c r="H8" s="201">
        <f t="shared" ca="1" si="2"/>
        <v>7.400000000000001E-2</v>
      </c>
      <c r="I8" s="210">
        <f t="shared" ca="1" si="3"/>
        <v>0</v>
      </c>
      <c r="J8" s="207">
        <f t="array" ref="J8">INDEX('8hrMX'!$A$1:$U$500,MATCH(1,(J$3='8hrMX'!$F$1:$F$500)*($A8='8hrMX'!$A$1:$A$500),0),J$2)</f>
        <v>7.1999999999999995E-2</v>
      </c>
      <c r="K8" s="201">
        <f t="shared" ca="1" si="4"/>
        <v>7.2000000000000008E-2</v>
      </c>
      <c r="L8" s="210">
        <f t="shared" ca="1" si="5"/>
        <v>0</v>
      </c>
      <c r="M8" s="207">
        <f t="array" ref="M8">INDEX('8hrMX'!$A$1:$U$500,MATCH(1,(M$3='8hrMX'!$F$1:$F$500)*($A8='8hrMX'!$A$1:$A$500),0),M$2)</f>
        <v>7.0000000000000007E-2</v>
      </c>
      <c r="N8" s="201">
        <f t="shared" ca="1" si="6"/>
        <v>7.0000000000000007E-2</v>
      </c>
      <c r="O8" s="202">
        <f t="shared" ca="1" si="7"/>
        <v>0</v>
      </c>
      <c r="P8" s="207">
        <f t="array" ref="P8">INDEX('8hrMX'!$A$1:$U$500,MATCH(1,(P$3='8hrMX'!$F$1:$F$500)*($A8='8hrMX'!$A$1:$A$500),0),P$2)</f>
        <v>8.5000000000000006E-2</v>
      </c>
      <c r="Q8" s="201">
        <f t="shared" ca="1" si="8"/>
        <v>8.5000000000000006E-2</v>
      </c>
      <c r="R8" s="210">
        <f t="shared" ca="1" si="9"/>
        <v>0</v>
      </c>
      <c r="S8" s="207">
        <f t="array" ref="S8">INDEX('8hrMX'!$A$1:$U$500,MATCH(1,(S$3='8hrMX'!$F$1:$F$500)*($A8='8hrMX'!$A$1:$A$500),0),S$2)</f>
        <v>7.1999999999999995E-2</v>
      </c>
      <c r="T8" s="201">
        <f t="shared" ca="1" si="10"/>
        <v>7.1999999999999995E-2</v>
      </c>
      <c r="U8" s="202">
        <f t="shared" ca="1" si="11"/>
        <v>0</v>
      </c>
      <c r="W8" s="6" t="str">
        <f t="shared" ca="1" si="12"/>
        <v>F</v>
      </c>
    </row>
    <row r="9" spans="1:23" ht="12.75" customHeight="1" x14ac:dyDescent="0.2">
      <c r="A9" s="422">
        <v>100032004</v>
      </c>
      <c r="B9" s="417" t="str">
        <f>INDEX(Sites!$A$2:$N$40,MATCH($A9,Sites!$A$2:$A$40,0),B$3)</f>
        <v>DE</v>
      </c>
      <c r="C9" s="418" t="str">
        <f>INDEX(Sites!$A$2:$N$40,MATCH($A9,Sites!$A$2:$A$40,0),C$3)</f>
        <v>New Castle (MLK)</v>
      </c>
      <c r="D9" s="207">
        <f t="array" ref="D9">INDEX('8hrMX'!$A$1:$U$500,MATCH(1,(D$3='8hrMX'!$F$1:$F$500)*($A9='8hrMX'!$A$1:$A$500),0),D$2)</f>
        <v>8.4000000000000005E-2</v>
      </c>
      <c r="E9" s="201">
        <f t="shared" ca="1" si="0"/>
        <v>8.4000000000000005E-2</v>
      </c>
      <c r="F9" s="210">
        <f t="shared" ca="1" si="1"/>
        <v>0</v>
      </c>
      <c r="G9" s="207">
        <f t="array" ref="G9">INDEX('8hrMX'!$A$1:$U$500,MATCH(1,(G$3='8hrMX'!$F$1:$F$500)*($A9='8hrMX'!$A$1:$A$500),0),G$2)</f>
        <v>7.2999999999999995E-2</v>
      </c>
      <c r="H9" s="201">
        <f t="shared" ca="1" si="2"/>
        <v>7.3000000000000009E-2</v>
      </c>
      <c r="I9" s="210">
        <f t="shared" ca="1" si="3"/>
        <v>0</v>
      </c>
      <c r="J9" s="207">
        <f t="array" ref="J9">INDEX('8hrMX'!$A$1:$U$500,MATCH(1,(J$3='8hrMX'!$F$1:$F$500)*($A9='8hrMX'!$A$1:$A$500),0),J$2)</f>
        <v>8.4000000000000005E-2</v>
      </c>
      <c r="K9" s="201">
        <f t="shared" ca="1" si="4"/>
        <v>8.4000000000000005E-2</v>
      </c>
      <c r="L9" s="210">
        <f t="shared" ca="1" si="5"/>
        <v>0</v>
      </c>
      <c r="M9" s="207">
        <f t="array" ref="M9">INDEX('8hrMX'!$A$1:$U$500,MATCH(1,(M$3='8hrMX'!$F$1:$F$500)*($A9='8hrMX'!$A$1:$A$500),0),M$2)</f>
        <v>7.0999999999999994E-2</v>
      </c>
      <c r="N9" s="201">
        <f t="shared" ca="1" si="6"/>
        <v>7.1000000000000008E-2</v>
      </c>
      <c r="O9" s="202">
        <f t="shared" ca="1" si="7"/>
        <v>0</v>
      </c>
      <c r="P9" s="207">
        <f t="array" ref="P9">INDEX('8hrMX'!$A$1:$U$500,MATCH(1,(P$3='8hrMX'!$F$1:$F$500)*($A9='8hrMX'!$A$1:$A$500),0),P$2)</f>
        <v>7.8E-2</v>
      </c>
      <c r="Q9" s="201">
        <f t="shared" ca="1" si="8"/>
        <v>7.8E-2</v>
      </c>
      <c r="R9" s="210">
        <f t="shared" ca="1" si="9"/>
        <v>0</v>
      </c>
      <c r="S9" s="207">
        <f t="array" ref="S9">INDEX('8hrMX'!$A$1:$U$500,MATCH(1,(S$3='8hrMX'!$F$1:$F$500)*($A9='8hrMX'!$A$1:$A$500),0),S$2)</f>
        <v>7.0999999999999994E-2</v>
      </c>
      <c r="T9" s="201">
        <f t="shared" ca="1" si="10"/>
        <v>7.0999999999999994E-2</v>
      </c>
      <c r="U9" s="202">
        <f t="shared" ca="1" si="11"/>
        <v>0</v>
      </c>
      <c r="W9" s="6" t="str">
        <f t="shared" ca="1" si="12"/>
        <v>G</v>
      </c>
    </row>
    <row r="10" spans="1:23" ht="12.75" customHeight="1" x14ac:dyDescent="0.2">
      <c r="A10" s="422">
        <v>100051002</v>
      </c>
      <c r="B10" s="417" t="str">
        <f>INDEX(Sites!$A$2:$N$40,MATCH($A10,Sites!$A$2:$A$40,0),B$3)</f>
        <v>DE</v>
      </c>
      <c r="C10" s="418" t="str">
        <f>INDEX(Sites!$A$2:$N$40,MATCH($A10,Sites!$A$2:$A$40,0),C$3)</f>
        <v>Sussex (SEAFORD)</v>
      </c>
      <c r="D10" s="207">
        <f t="array" ref="D10">INDEX('8hrMX'!$A$1:$U$500,MATCH(1,(D$3='8hrMX'!$F$1:$F$500)*($A10='8hrMX'!$A$1:$A$500),0),D$2)</f>
        <v>7.5999999999999998E-2</v>
      </c>
      <c r="E10" s="201">
        <f t="shared" ca="1" si="0"/>
        <v>7.5999999999999998E-2</v>
      </c>
      <c r="F10" s="210">
        <f t="shared" ca="1" si="1"/>
        <v>0</v>
      </c>
      <c r="G10" s="207">
        <f t="array" ref="G10">INDEX('8hrMX'!$A$1:$U$500,MATCH(1,(G$3='8hrMX'!$F$1:$F$500)*($A10='8hrMX'!$A$1:$A$500),0),G$2)</f>
        <v>6.8000000000000005E-2</v>
      </c>
      <c r="H10" s="201">
        <f t="shared" ca="1" si="2"/>
        <v>6.8000000000000005E-2</v>
      </c>
      <c r="I10" s="210">
        <f t="shared" ca="1" si="3"/>
        <v>0</v>
      </c>
      <c r="J10" s="207">
        <f t="array" ref="J10">INDEX('8hrMX'!$A$1:$U$500,MATCH(1,(J$3='8hrMX'!$F$1:$F$500)*($A10='8hrMX'!$A$1:$A$500),0),J$2)</f>
        <v>6.6000000000000003E-2</v>
      </c>
      <c r="K10" s="201">
        <f t="shared" ca="1" si="4"/>
        <v>6.6000000000000003E-2</v>
      </c>
      <c r="L10" s="210">
        <f t="shared" ca="1" si="5"/>
        <v>0</v>
      </c>
      <c r="M10" s="207">
        <f t="array" ref="M10">INDEX('8hrMX'!$A$1:$U$500,MATCH(1,(M$3='8hrMX'!$F$1:$F$500)*($A10='8hrMX'!$A$1:$A$500),0),M$2)</f>
        <v>6.3E-2</v>
      </c>
      <c r="N10" s="201">
        <f t="shared" ca="1" si="6"/>
        <v>6.3E-2</v>
      </c>
      <c r="O10" s="202">
        <f t="shared" ca="1" si="7"/>
        <v>0</v>
      </c>
      <c r="P10" s="207">
        <f t="array" ref="P10">INDEX('8hrMX'!$A$1:$U$500,MATCH(1,(P$3='8hrMX'!$F$1:$F$500)*($A10='8hrMX'!$A$1:$A$500),0),P$2)</f>
        <v>8.2000000000000003E-2</v>
      </c>
      <c r="Q10" s="201">
        <f t="shared" ca="1" si="8"/>
        <v>8.2000000000000003E-2</v>
      </c>
      <c r="R10" s="210">
        <f t="shared" ca="1" si="9"/>
        <v>0</v>
      </c>
      <c r="S10" s="207">
        <f t="array" ref="S10">INDEX('8hrMX'!$A$1:$U$500,MATCH(1,(S$3='8hrMX'!$F$1:$F$500)*($A10='8hrMX'!$A$1:$A$500),0),S$2)</f>
        <v>6.7000000000000004E-2</v>
      </c>
      <c r="T10" s="201">
        <f t="shared" ca="1" si="10"/>
        <v>6.7000000000000004E-2</v>
      </c>
      <c r="U10" s="202">
        <f t="shared" ca="1" si="11"/>
        <v>0</v>
      </c>
      <c r="W10" s="6" t="str">
        <f t="shared" ca="1" si="12"/>
        <v>H</v>
      </c>
    </row>
    <row r="11" spans="1:23" ht="12.75" customHeight="1" x14ac:dyDescent="0.2">
      <c r="A11" s="422">
        <v>100051003</v>
      </c>
      <c r="B11" s="417" t="str">
        <f>INDEX(Sites!$A$2:$N$40,MATCH($A11,Sites!$A$2:$A$40,0),B$3)</f>
        <v>DE</v>
      </c>
      <c r="C11" s="418" t="str">
        <f>INDEX(Sites!$A$2:$N$40,MATCH($A11,Sites!$A$2:$A$40,0),C$3)</f>
        <v>Sussex (LEWES)</v>
      </c>
      <c r="D11" s="207">
        <f t="array" ref="D11">INDEX('8hrMX'!$A$1:$U$500,MATCH(1,(D$3='8hrMX'!$F$1:$F$500)*($A11='8hrMX'!$A$1:$A$500),0),D$2)</f>
        <v>7.9000000000000001E-2</v>
      </c>
      <c r="E11" s="201">
        <f t="shared" ca="1" si="0"/>
        <v>7.9000000000000001E-2</v>
      </c>
      <c r="F11" s="210">
        <f t="shared" ca="1" si="1"/>
        <v>0</v>
      </c>
      <c r="G11" s="207">
        <f t="array" ref="G11">INDEX('8hrMX'!$A$1:$U$500,MATCH(1,(G$3='8hrMX'!$F$1:$F$500)*($A11='8hrMX'!$A$1:$A$500),0),G$2)</f>
        <v>7.0000000000000007E-2</v>
      </c>
      <c r="H11" s="201">
        <f t="shared" ca="1" si="2"/>
        <v>7.0000000000000007E-2</v>
      </c>
      <c r="I11" s="210">
        <f t="shared" ca="1" si="3"/>
        <v>0</v>
      </c>
      <c r="J11" s="207">
        <f t="array" ref="J11">INDEX('8hrMX'!$A$1:$U$500,MATCH(1,(J$3='8hrMX'!$F$1:$F$500)*($A11='8hrMX'!$A$1:$A$500),0),J$2)</f>
        <v>7.5999999999999998E-2</v>
      </c>
      <c r="K11" s="201">
        <f t="shared" ca="1" si="4"/>
        <v>7.5999999999999998E-2</v>
      </c>
      <c r="L11" s="210">
        <f t="shared" ca="1" si="5"/>
        <v>0</v>
      </c>
      <c r="M11" s="207">
        <f t="array" ref="M11">INDEX('8hrMX'!$A$1:$U$500,MATCH(1,(M$3='8hrMX'!$F$1:$F$500)*($A11='8hrMX'!$A$1:$A$500),0),M$2)</f>
        <v>6.3E-2</v>
      </c>
      <c r="N11" s="201">
        <f t="shared" ca="1" si="6"/>
        <v>6.3E-2</v>
      </c>
      <c r="O11" s="202">
        <f t="shared" ca="1" si="7"/>
        <v>0</v>
      </c>
      <c r="P11" s="207">
        <f t="array" ref="P11">INDEX('8hrMX'!$A$1:$U$500,MATCH(1,(P$3='8hrMX'!$F$1:$F$500)*($A11='8hrMX'!$A$1:$A$500),0),P$2)</f>
        <v>7.3999999999999996E-2</v>
      </c>
      <c r="Q11" s="201">
        <f t="shared" ca="1" si="8"/>
        <v>7.3999999999999996E-2</v>
      </c>
      <c r="R11" s="210">
        <f t="shared" ca="1" si="9"/>
        <v>0</v>
      </c>
      <c r="S11" s="207">
        <f t="array" ref="S11">INDEX('8hrMX'!$A$1:$U$500,MATCH(1,(S$3='8hrMX'!$F$1:$F$500)*($A11='8hrMX'!$A$1:$A$500),0),S$2)</f>
        <v>6.8000000000000005E-2</v>
      </c>
      <c r="T11" s="201">
        <f t="shared" ca="1" si="10"/>
        <v>6.8000000000000005E-2</v>
      </c>
      <c r="U11" s="202">
        <f t="shared" ca="1" si="11"/>
        <v>0</v>
      </c>
      <c r="W11" s="6" t="str">
        <f t="shared" ca="1" si="12"/>
        <v>I</v>
      </c>
    </row>
    <row r="12" spans="1:23" ht="12.75" customHeight="1" x14ac:dyDescent="0.2">
      <c r="A12" s="422">
        <v>240150003</v>
      </c>
      <c r="B12" s="417" t="str">
        <f>INDEX(Sites!$A$2:$N$40,MATCH($A12,Sites!$A$2:$A$40,0),B$3)</f>
        <v>MD</v>
      </c>
      <c r="C12" s="418" t="str">
        <f>INDEX(Sites!$A$2:$N$40,MATCH($A12,Sites!$A$2:$A$40,0),C$3)</f>
        <v>Cecil (Fair Hill)</v>
      </c>
      <c r="D12" s="207">
        <f t="array" ref="D12">INDEX('8hrMX'!$A$1:$U$500,MATCH(1,(D$3='8hrMX'!$F$1:$F$500)*($A12='8hrMX'!$A$1:$A$500),0),D$2)</f>
        <v>8.1000000000000003E-2</v>
      </c>
      <c r="E12" s="201">
        <f t="shared" ca="1" si="0"/>
        <v>8.1000000000000003E-2</v>
      </c>
      <c r="F12" s="210">
        <f t="shared" ca="1" si="1"/>
        <v>0</v>
      </c>
      <c r="G12" s="207">
        <f t="array" ref="G12">INDEX('8hrMX'!$A$1:$U$500,MATCH(1,(G$3='8hrMX'!$F$1:$F$500)*($A12='8hrMX'!$A$1:$A$500),0),G$2)</f>
        <v>7.4999999999999997E-2</v>
      </c>
      <c r="H12" s="201">
        <f t="shared" ca="1" si="2"/>
        <v>7.4999999999999997E-2</v>
      </c>
      <c r="I12" s="210">
        <f t="shared" ca="1" si="3"/>
        <v>0</v>
      </c>
      <c r="J12" s="207">
        <f t="array" ref="J12">INDEX('8hrMX'!$A$1:$U$500,MATCH(1,(J$3='8hrMX'!$F$1:$F$500)*($A12='8hrMX'!$A$1:$A$500),0),J$2)</f>
        <v>0.09</v>
      </c>
      <c r="K12" s="201">
        <f t="shared" ca="1" si="4"/>
        <v>0.09</v>
      </c>
      <c r="L12" s="210">
        <f t="shared" ca="1" si="5"/>
        <v>0</v>
      </c>
      <c r="M12" s="207">
        <f t="array" ref="M12">INDEX('8hrMX'!$A$1:$U$500,MATCH(1,(M$3='8hrMX'!$F$1:$F$500)*($A12='8hrMX'!$A$1:$A$500),0),M$2)</f>
        <v>7.4999999999999997E-2</v>
      </c>
      <c r="N12" s="201">
        <f t="shared" ca="1" si="6"/>
        <v>7.4999999999999997E-2</v>
      </c>
      <c r="O12" s="202">
        <f t="shared" ca="1" si="7"/>
        <v>0</v>
      </c>
      <c r="P12" s="207">
        <f t="array" ref="P12">INDEX('8hrMX'!$A$1:$U$500,MATCH(1,(P$3='8hrMX'!$F$1:$F$500)*($A12='8hrMX'!$A$1:$A$500),0),P$2)</f>
        <v>7.9000000000000001E-2</v>
      </c>
      <c r="Q12" s="201">
        <f t="shared" ca="1" si="8"/>
        <v>7.9000000000000001E-2</v>
      </c>
      <c r="R12" s="210">
        <f t="shared" ca="1" si="9"/>
        <v>0</v>
      </c>
      <c r="S12" s="207">
        <f t="array" ref="S12">INDEX('8hrMX'!$A$1:$U$500,MATCH(1,(S$3='8hrMX'!$F$1:$F$500)*($A12='8hrMX'!$A$1:$A$500),0),S$2)</f>
        <v>7.2999999999999995E-2</v>
      </c>
      <c r="T12" s="201">
        <f t="shared" ca="1" si="10"/>
        <v>7.2999999999999995E-2</v>
      </c>
      <c r="U12" s="202">
        <f t="shared" ca="1" si="11"/>
        <v>0</v>
      </c>
      <c r="W12" s="6" t="str">
        <f t="shared" ca="1" si="12"/>
        <v>J</v>
      </c>
    </row>
    <row r="13" spans="1:23" ht="12.75" customHeight="1" x14ac:dyDescent="0.2">
      <c r="A13" s="422">
        <v>340010006</v>
      </c>
      <c r="B13" s="417" t="str">
        <f>INDEX(Sites!$A$2:$N$40,MATCH($A13,Sites!$A$2:$A$40,0),B$3)</f>
        <v>NJ</v>
      </c>
      <c r="C13" s="418" t="str">
        <f>INDEX(Sites!$A$2:$N$40,MATCH($A13,Sites!$A$2:$A$40,0),C$3)</f>
        <v>Brigantine</v>
      </c>
      <c r="D13" s="207">
        <f t="array" ref="D13">INDEX('8hrMX'!$A$1:$U$500,MATCH(1,(D$3='8hrMX'!$F$1:$F$500)*($A13='8hrMX'!$A$1:$A$500),0),D$2)</f>
        <v>6.8000000000000005E-2</v>
      </c>
      <c r="E13" s="201">
        <f t="shared" ca="1" si="0"/>
        <v>6.8000000000000005E-2</v>
      </c>
      <c r="F13" s="210">
        <f t="shared" ca="1" si="1"/>
        <v>0</v>
      </c>
      <c r="G13" s="207">
        <f t="array" ref="G13">INDEX('8hrMX'!$A$1:$U$500,MATCH(1,(G$3='8hrMX'!$F$1:$F$500)*($A13='8hrMX'!$A$1:$A$500),0),G$2)</f>
        <v>6.3E-2</v>
      </c>
      <c r="H13" s="201">
        <f t="shared" ca="1" si="2"/>
        <v>6.3E-2</v>
      </c>
      <c r="I13" s="210">
        <f t="shared" ca="1" si="3"/>
        <v>0</v>
      </c>
      <c r="J13" s="207">
        <f t="array" ref="J13">INDEX('8hrMX'!$A$1:$U$500,MATCH(1,(J$3='8hrMX'!$F$1:$F$500)*($A13='8hrMX'!$A$1:$A$500),0),J$2)</f>
        <v>6.7000000000000004E-2</v>
      </c>
      <c r="K13" s="201">
        <f t="shared" ca="1" si="4"/>
        <v>6.7000000000000004E-2</v>
      </c>
      <c r="L13" s="210">
        <f t="shared" ca="1" si="5"/>
        <v>0</v>
      </c>
      <c r="M13" s="207">
        <f t="array" ref="M13">INDEX('8hrMX'!$A$1:$U$500,MATCH(1,(M$3='8hrMX'!$F$1:$F$500)*($A13='8hrMX'!$A$1:$A$500),0),M$2)</f>
        <v>6.3E-2</v>
      </c>
      <c r="N13" s="201">
        <f t="shared" ca="1" si="6"/>
        <v>6.3E-2</v>
      </c>
      <c r="O13" s="202">
        <f t="shared" ca="1" si="7"/>
        <v>0</v>
      </c>
      <c r="P13" s="207">
        <f t="array" ref="P13">INDEX('8hrMX'!$A$1:$U$500,MATCH(1,(P$3='8hrMX'!$F$1:$F$500)*($A13='8hrMX'!$A$1:$A$500),0),P$2)</f>
        <v>7.3999999999999996E-2</v>
      </c>
      <c r="Q13" s="201">
        <f t="shared" ca="1" si="8"/>
        <v>7.3999999999999996E-2</v>
      </c>
      <c r="R13" s="210">
        <f t="shared" ca="1" si="9"/>
        <v>0</v>
      </c>
      <c r="S13" s="207">
        <f t="array" ref="S13">INDEX('8hrMX'!$A$1:$U$500,MATCH(1,(S$3='8hrMX'!$F$1:$F$500)*($A13='8hrMX'!$A$1:$A$500),0),S$2)</f>
        <v>6.3E-2</v>
      </c>
      <c r="T13" s="201">
        <f t="shared" ca="1" si="10"/>
        <v>6.3E-2</v>
      </c>
      <c r="U13" s="202">
        <f t="shared" ca="1" si="11"/>
        <v>0</v>
      </c>
      <c r="W13" s="6" t="str">
        <f t="shared" ca="1" si="12"/>
        <v>K</v>
      </c>
    </row>
    <row r="14" spans="1:23" ht="12.75" customHeight="1" x14ac:dyDescent="0.2">
      <c r="A14" s="422">
        <v>340070002</v>
      </c>
      <c r="B14" s="417" t="str">
        <f>INDEX(Sites!$A$2:$N$40,MATCH($A14,Sites!$A$2:$A$40,0),B$3)</f>
        <v>NJ</v>
      </c>
      <c r="C14" s="418" t="str">
        <f>INDEX(Sites!$A$2:$N$40,MATCH($A14,Sites!$A$2:$A$40,0),C$3)</f>
        <v>Camden Spruce St</v>
      </c>
      <c r="D14" s="207">
        <f t="array" ref="D14">INDEX('8hrMX'!$A$1:$U$500,MATCH(1,(D$3='8hrMX'!$F$1:$F$500)*($A14='8hrMX'!$A$1:$A$500),0),D$2)</f>
        <v>8.1000000000000003E-2</v>
      </c>
      <c r="E14" s="201">
        <f t="shared" ca="1" si="0"/>
        <v>8.1000000000000003E-2</v>
      </c>
      <c r="F14" s="210">
        <f t="shared" ca="1" si="1"/>
        <v>0</v>
      </c>
      <c r="G14" s="207">
        <f t="array" ref="G14">INDEX('8hrMX'!$A$1:$U$500,MATCH(1,(G$3='8hrMX'!$F$1:$F$500)*($A14='8hrMX'!$A$1:$A$500),0),G$2)</f>
        <v>7.5999999999999998E-2</v>
      </c>
      <c r="H14" s="201">
        <f t="shared" ca="1" si="2"/>
        <v>7.5999999999999998E-2</v>
      </c>
      <c r="I14" s="210">
        <f t="shared" ca="1" si="3"/>
        <v>0</v>
      </c>
      <c r="J14" s="207">
        <f t="array" ref="J14">INDEX('8hrMX'!$A$1:$U$500,MATCH(1,(J$3='8hrMX'!$F$1:$F$500)*($A14='8hrMX'!$A$1:$A$500),0),J$2)</f>
        <v>8.3000000000000004E-2</v>
      </c>
      <c r="K14" s="201">
        <f t="shared" ca="1" si="4"/>
        <v>8.3000000000000004E-2</v>
      </c>
      <c r="L14" s="210">
        <f t="shared" ca="1" si="5"/>
        <v>0</v>
      </c>
      <c r="M14" s="207">
        <f t="array" ref="M14">INDEX('8hrMX'!$A$1:$U$500,MATCH(1,(M$3='8hrMX'!$F$1:$F$500)*($A14='8hrMX'!$A$1:$A$500),0),M$2)</f>
        <v>7.5999999999999998E-2</v>
      </c>
      <c r="N14" s="201">
        <f t="shared" ca="1" si="6"/>
        <v>7.5999999999999998E-2</v>
      </c>
      <c r="O14" s="202">
        <f t="shared" ca="1" si="7"/>
        <v>0</v>
      </c>
      <c r="P14" s="207">
        <f t="array" ref="P14">INDEX('8hrMX'!$A$1:$U$500,MATCH(1,(P$3='8hrMX'!$F$1:$F$500)*($A14='8hrMX'!$A$1:$A$500),0),P$2)</f>
        <v>0.08</v>
      </c>
      <c r="Q14" s="201">
        <f t="shared" ca="1" si="8"/>
        <v>0.08</v>
      </c>
      <c r="R14" s="210">
        <f t="shared" ca="1" si="9"/>
        <v>0</v>
      </c>
      <c r="S14" s="207">
        <f t="array" ref="S14">INDEX('8hrMX'!$A$1:$U$500,MATCH(1,(S$3='8hrMX'!$F$1:$F$500)*($A14='8hrMX'!$A$1:$A$500),0),S$2)</f>
        <v>7.4999999999999997E-2</v>
      </c>
      <c r="T14" s="201">
        <f t="shared" ca="1" si="10"/>
        <v>7.4999999999999997E-2</v>
      </c>
      <c r="U14" s="202">
        <f t="shared" ca="1" si="11"/>
        <v>0</v>
      </c>
      <c r="W14" s="6" t="str">
        <f t="shared" ca="1" si="12"/>
        <v>L</v>
      </c>
    </row>
    <row r="15" spans="1:23" ht="12.75" customHeight="1" x14ac:dyDescent="0.2">
      <c r="A15" s="422">
        <v>340071001</v>
      </c>
      <c r="B15" s="417" t="str">
        <f>INDEX(Sites!$A$2:$N$40,MATCH($A15,Sites!$A$2:$A$40,0),B$3)</f>
        <v>NJ</v>
      </c>
      <c r="C15" s="418" t="str">
        <f>INDEX(Sites!$A$2:$N$40,MATCH($A15,Sites!$A$2:$A$40,0),C$3)</f>
        <v>Ancora State Hospital</v>
      </c>
      <c r="D15" s="207">
        <f t="array" ref="D15">INDEX('8hrMX'!$A$1:$U$500,MATCH(1,(D$3='8hrMX'!$F$1:$F$500)*($A15='8hrMX'!$A$1:$A$500),0),D$2)</f>
        <v>7.5999999999999998E-2</v>
      </c>
      <c r="E15" s="201">
        <f t="shared" ca="1" si="0"/>
        <v>7.5999999999999998E-2</v>
      </c>
      <c r="F15" s="210">
        <f t="shared" ca="1" si="1"/>
        <v>0</v>
      </c>
      <c r="G15" s="207">
        <f t="array" ref="G15">INDEX('8hrMX'!$A$1:$U$500,MATCH(1,(G$3='8hrMX'!$F$1:$F$500)*($A15='8hrMX'!$A$1:$A$500),0),G$2)</f>
        <v>6.4000000000000001E-2</v>
      </c>
      <c r="H15" s="201">
        <f t="shared" ca="1" si="2"/>
        <v>6.4000000000000001E-2</v>
      </c>
      <c r="I15" s="210">
        <f t="shared" ca="1" si="3"/>
        <v>0</v>
      </c>
      <c r="J15" s="207">
        <f t="array" ref="J15">INDEX('8hrMX'!$A$1:$U$500,MATCH(1,(J$3='8hrMX'!$F$1:$F$500)*($A15='8hrMX'!$A$1:$A$500),0),J$2)</f>
        <v>7.2999999999999995E-2</v>
      </c>
      <c r="K15" s="201">
        <f t="shared" ca="1" si="4"/>
        <v>7.3000000000000009E-2</v>
      </c>
      <c r="L15" s="210">
        <f t="shared" ca="1" si="5"/>
        <v>0</v>
      </c>
      <c r="M15" s="207">
        <f t="array" ref="M15">INDEX('8hrMX'!$A$1:$U$500,MATCH(1,(M$3='8hrMX'!$F$1:$F$500)*($A15='8hrMX'!$A$1:$A$500),0),M$2)</f>
        <v>6.8000000000000005E-2</v>
      </c>
      <c r="N15" s="201">
        <f t="shared" ca="1" si="6"/>
        <v>6.8000000000000005E-2</v>
      </c>
      <c r="O15" s="202">
        <f t="shared" ca="1" si="7"/>
        <v>0</v>
      </c>
      <c r="P15" s="207">
        <f t="array" ref="P15">INDEX('8hrMX'!$A$1:$U$500,MATCH(1,(P$3='8hrMX'!$F$1:$F$500)*($A15='8hrMX'!$A$1:$A$500),0),P$2)</f>
        <v>8.2000000000000003E-2</v>
      </c>
      <c r="Q15" s="201">
        <f t="shared" ca="1" si="8"/>
        <v>8.2000000000000003E-2</v>
      </c>
      <c r="R15" s="210">
        <f t="shared" ca="1" si="9"/>
        <v>0</v>
      </c>
      <c r="S15" s="207">
        <f t="array" ref="S15">INDEX('8hrMX'!$A$1:$U$500,MATCH(1,(S$3='8hrMX'!$F$1:$F$500)*($A15='8hrMX'!$A$1:$A$500),0),S$2)</f>
        <v>6.8000000000000005E-2</v>
      </c>
      <c r="T15" s="201">
        <f t="shared" ca="1" si="10"/>
        <v>6.8000000000000005E-2</v>
      </c>
      <c r="U15" s="202">
        <f t="shared" ca="1" si="11"/>
        <v>0</v>
      </c>
      <c r="W15" s="6" t="str">
        <f t="shared" ca="1" si="12"/>
        <v>M</v>
      </c>
    </row>
    <row r="16" spans="1:23" ht="12.75" customHeight="1" x14ac:dyDescent="0.2">
      <c r="A16" s="422">
        <v>340110007</v>
      </c>
      <c r="B16" s="417" t="str">
        <f>INDEX(Sites!$A$2:$N$40,MATCH($A16,Sites!$A$2:$A$40,0),B$3)</f>
        <v>NJ</v>
      </c>
      <c r="C16" s="418" t="str">
        <f>INDEX(Sites!$A$2:$N$40,MATCH($A16,Sites!$A$2:$A$40,0),C$3)</f>
        <v>Millville</v>
      </c>
      <c r="D16" s="207">
        <f t="array" ref="D16">INDEX('8hrMX'!$A$1:$U$500,MATCH(1,(D$3='8hrMX'!$F$1:$F$500)*($A16='8hrMX'!$A$1:$A$500),0),D$2)</f>
        <v>7.0000000000000007E-2</v>
      </c>
      <c r="E16" s="201">
        <f t="shared" ca="1" si="0"/>
        <v>7.0000000000000007E-2</v>
      </c>
      <c r="F16" s="210">
        <f t="shared" ca="1" si="1"/>
        <v>0</v>
      </c>
      <c r="G16" s="207">
        <f t="array" ref="G16">INDEX('8hrMX'!$A$1:$U$500,MATCH(1,(G$3='8hrMX'!$F$1:$F$500)*($A16='8hrMX'!$A$1:$A$500),0),G$2)</f>
        <v>6.8000000000000005E-2</v>
      </c>
      <c r="H16" s="201">
        <f t="shared" ca="1" si="2"/>
        <v>6.8000000000000005E-2</v>
      </c>
      <c r="I16" s="210">
        <f t="shared" ca="1" si="3"/>
        <v>0</v>
      </c>
      <c r="J16" s="207">
        <f t="array" ref="J16">INDEX('8hrMX'!$A$1:$U$500,MATCH(1,(J$3='8hrMX'!$F$1:$F$500)*($A16='8hrMX'!$A$1:$A$500),0),J$2)</f>
        <v>6.5000000000000002E-2</v>
      </c>
      <c r="K16" s="201">
        <f t="shared" ca="1" si="4"/>
        <v>6.5000000000000002E-2</v>
      </c>
      <c r="L16" s="210">
        <f t="shared" ca="1" si="5"/>
        <v>0</v>
      </c>
      <c r="M16" s="207">
        <f t="array" ref="M16">INDEX('8hrMX'!$A$1:$U$500,MATCH(1,(M$3='8hrMX'!$F$1:$F$500)*($A16='8hrMX'!$A$1:$A$500),0),M$2)</f>
        <v>6.3E-2</v>
      </c>
      <c r="N16" s="201">
        <f t="shared" ca="1" si="6"/>
        <v>6.3E-2</v>
      </c>
      <c r="O16" s="202">
        <f t="shared" ca="1" si="7"/>
        <v>0</v>
      </c>
      <c r="P16" s="207">
        <f t="array" ref="P16">INDEX('8hrMX'!$A$1:$U$500,MATCH(1,(P$3='8hrMX'!$F$1:$F$500)*($A16='8hrMX'!$A$1:$A$500),0),P$2)</f>
        <v>6.8000000000000005E-2</v>
      </c>
      <c r="Q16" s="201">
        <f t="shared" ca="1" si="8"/>
        <v>6.8000000000000005E-2</v>
      </c>
      <c r="R16" s="210">
        <f t="shared" ca="1" si="9"/>
        <v>0</v>
      </c>
      <c r="S16" s="207">
        <f t="array" ref="S16">INDEX('8hrMX'!$A$1:$U$500,MATCH(1,(S$3='8hrMX'!$F$1:$F$500)*($A16='8hrMX'!$A$1:$A$500),0),S$2)</f>
        <v>6.3E-2</v>
      </c>
      <c r="T16" s="201">
        <f t="shared" ca="1" si="10"/>
        <v>6.3E-2</v>
      </c>
      <c r="U16" s="202">
        <f t="shared" ca="1" si="11"/>
        <v>0</v>
      </c>
      <c r="W16" s="6" t="str">
        <f t="shared" ca="1" si="12"/>
        <v>N</v>
      </c>
    </row>
    <row r="17" spans="1:23" ht="12.75" customHeight="1" x14ac:dyDescent="0.2">
      <c r="A17" s="422">
        <v>340150002</v>
      </c>
      <c r="B17" s="417" t="str">
        <f>INDEX(Sites!$A$2:$N$40,MATCH($A17,Sites!$A$2:$A$40,0),B$3)</f>
        <v>NJ</v>
      </c>
      <c r="C17" s="418" t="str">
        <f>INDEX(Sites!$A$2:$N$40,MATCH($A17,Sites!$A$2:$A$40,0),C$3)</f>
        <v>Clarksboro</v>
      </c>
      <c r="D17" s="207">
        <f t="array" ref="D17">INDEX('8hrMX'!$A$1:$U$500,MATCH(1,(D$3='8hrMX'!$F$1:$F$500)*($A17='8hrMX'!$A$1:$A$500),0),D$2)</f>
        <v>7.9000000000000001E-2</v>
      </c>
      <c r="E17" s="201">
        <f t="shared" ca="1" si="0"/>
        <v>7.9000000000000001E-2</v>
      </c>
      <c r="F17" s="210">
        <f t="shared" ca="1" si="1"/>
        <v>0</v>
      </c>
      <c r="G17" s="207">
        <f t="array" ref="G17">INDEX('8hrMX'!$A$1:$U$500,MATCH(1,(G$3='8hrMX'!$F$1:$F$500)*($A17='8hrMX'!$A$1:$A$500),0),G$2)</f>
        <v>7.3999999999999996E-2</v>
      </c>
      <c r="H17" s="201">
        <f t="shared" ca="1" si="2"/>
        <v>7.400000000000001E-2</v>
      </c>
      <c r="I17" s="210">
        <f t="shared" ca="1" si="3"/>
        <v>0</v>
      </c>
      <c r="J17" s="207">
        <f t="array" ref="J17">INDEX('8hrMX'!$A$1:$U$500,MATCH(1,(J$3='8hrMX'!$F$1:$F$500)*($A17='8hrMX'!$A$1:$A$500),0),J$2)</f>
        <v>7.8E-2</v>
      </c>
      <c r="K17" s="201">
        <f t="shared" ca="1" si="4"/>
        <v>7.8E-2</v>
      </c>
      <c r="L17" s="210">
        <f t="shared" ca="1" si="5"/>
        <v>0</v>
      </c>
      <c r="M17" s="207">
        <f t="array" ref="M17">INDEX('8hrMX'!$A$1:$U$500,MATCH(1,(M$3='8hrMX'!$F$1:$F$500)*($A17='8hrMX'!$A$1:$A$500),0),M$2)</f>
        <v>7.2999999999999995E-2</v>
      </c>
      <c r="N17" s="201">
        <f t="shared" ca="1" si="6"/>
        <v>7.3000000000000009E-2</v>
      </c>
      <c r="O17" s="202">
        <f t="shared" ca="1" si="7"/>
        <v>0</v>
      </c>
      <c r="P17" s="207">
        <f t="array" ref="P17">INDEX('8hrMX'!$A$1:$U$500,MATCH(1,(P$3='8hrMX'!$F$1:$F$500)*($A17='8hrMX'!$A$1:$A$500),0),P$2)</f>
        <v>8.4000000000000005E-2</v>
      </c>
      <c r="Q17" s="201">
        <f t="shared" ca="1" si="8"/>
        <v>8.4000000000000005E-2</v>
      </c>
      <c r="R17" s="210">
        <f t="shared" ca="1" si="9"/>
        <v>0</v>
      </c>
      <c r="S17" s="207">
        <f t="array" ref="S17">INDEX('8hrMX'!$A$1:$U$500,MATCH(1,(S$3='8hrMX'!$F$1:$F$500)*($A17='8hrMX'!$A$1:$A$500),0),S$2)</f>
        <v>7.6999999999999999E-2</v>
      </c>
      <c r="T17" s="201">
        <f t="shared" ca="1" si="10"/>
        <v>7.6999999999999999E-2</v>
      </c>
      <c r="U17" s="202">
        <f t="shared" ca="1" si="11"/>
        <v>0</v>
      </c>
      <c r="W17" s="6" t="str">
        <f t="shared" ca="1" si="12"/>
        <v>O</v>
      </c>
    </row>
    <row r="18" spans="1:23" ht="12.75" customHeight="1" x14ac:dyDescent="0.2">
      <c r="A18" s="422">
        <v>340210005</v>
      </c>
      <c r="B18" s="417" t="str">
        <f>INDEX(Sites!$A$2:$N$40,MATCH($A18,Sites!$A$2:$A$40,0),B$3)</f>
        <v>NJ</v>
      </c>
      <c r="C18" s="418" t="str">
        <f>INDEX(Sites!$A$2:$N$40,MATCH($A18,Sites!$A$2:$A$40,0),C$3)</f>
        <v>Rider University</v>
      </c>
      <c r="D18" s="207">
        <f t="array" ref="D18">INDEX('8hrMX'!$A$1:$U$500,MATCH(1,(D$3='8hrMX'!$F$1:$F$500)*($A18='8hrMX'!$A$1:$A$500),0),D$2)</f>
        <v>7.5999999999999998E-2</v>
      </c>
      <c r="E18" s="201">
        <f t="shared" ca="1" si="0"/>
        <v>7.5999999999999998E-2</v>
      </c>
      <c r="F18" s="210">
        <f t="shared" ca="1" si="1"/>
        <v>0</v>
      </c>
      <c r="G18" s="207">
        <f t="array" ref="G18">INDEX('8hrMX'!$A$1:$U$500,MATCH(1,(G$3='8hrMX'!$F$1:$F$500)*($A18='8hrMX'!$A$1:$A$500),0),G$2)</f>
        <v>7.0999999999999994E-2</v>
      </c>
      <c r="H18" s="201">
        <f t="shared" ca="1" si="2"/>
        <v>7.1000000000000008E-2</v>
      </c>
      <c r="I18" s="210">
        <f t="shared" ca="1" si="3"/>
        <v>0</v>
      </c>
      <c r="J18" s="207">
        <f t="array" ref="J18">INDEX('8hrMX'!$A$1:$U$500,MATCH(1,(J$3='8hrMX'!$F$1:$F$500)*($A18='8hrMX'!$A$1:$A$500),0),J$2)</f>
        <v>0.08</v>
      </c>
      <c r="K18" s="201">
        <f t="shared" ca="1" si="4"/>
        <v>0.08</v>
      </c>
      <c r="L18" s="210">
        <f t="shared" ca="1" si="5"/>
        <v>0</v>
      </c>
      <c r="M18" s="207">
        <f t="array" ref="M18">INDEX('8hrMX'!$A$1:$U$500,MATCH(1,(M$3='8hrMX'!$F$1:$F$500)*($A18='8hrMX'!$A$1:$A$500),0),M$2)</f>
        <v>6.9000000000000006E-2</v>
      </c>
      <c r="N18" s="201">
        <f t="shared" ca="1" si="6"/>
        <v>6.9000000000000006E-2</v>
      </c>
      <c r="O18" s="202">
        <f t="shared" ca="1" si="7"/>
        <v>0</v>
      </c>
      <c r="P18" s="207">
        <f t="array" ref="P18">INDEX('8hrMX'!$A$1:$U$500,MATCH(1,(P$3='8hrMX'!$F$1:$F$500)*($A18='8hrMX'!$A$1:$A$500),0),P$2)</f>
        <v>9.0999999999999998E-2</v>
      </c>
      <c r="Q18" s="201">
        <f t="shared" ca="1" si="8"/>
        <v>9.0999999999999998E-2</v>
      </c>
      <c r="R18" s="210">
        <f t="shared" ca="1" si="9"/>
        <v>0</v>
      </c>
      <c r="S18" s="207">
        <f t="array" ref="S18">INDEX('8hrMX'!$A$1:$U$500,MATCH(1,(S$3='8hrMX'!$F$1:$F$500)*($A18='8hrMX'!$A$1:$A$500),0),S$2)</f>
        <v>7.5999999999999998E-2</v>
      </c>
      <c r="T18" s="201">
        <f t="shared" ca="1" si="10"/>
        <v>7.5999999999999998E-2</v>
      </c>
      <c r="U18" s="202">
        <f t="shared" ca="1" si="11"/>
        <v>0</v>
      </c>
      <c r="W18" s="6" t="str">
        <f t="shared" ca="1" si="12"/>
        <v>P</v>
      </c>
    </row>
    <row r="19" spans="1:23" ht="12.75" customHeight="1" x14ac:dyDescent="0.2">
      <c r="A19" s="422">
        <v>340219991</v>
      </c>
      <c r="B19" s="417" t="str">
        <f>INDEX(Sites!$A$2:$N$40,MATCH($A19,Sites!$A$2:$A$40,0),B$3)</f>
        <v>NJ</v>
      </c>
      <c r="C19" s="418" t="str">
        <f>INDEX(Sites!$A$2:$N$40,MATCH($A19,Sites!$A$2:$A$40,0),C$3)</f>
        <v>Washington Crossing</v>
      </c>
      <c r="D19" s="207">
        <f t="array" ref="D19">INDEX('8hrMX'!$A$1:$U$500,MATCH(1,(D$3='8hrMX'!$F$1:$F$500)*($A19='8hrMX'!$A$1:$A$500),0),D$2)</f>
        <v>8.5999999999999993E-2</v>
      </c>
      <c r="E19" s="201">
        <f t="shared" ca="1" si="0"/>
        <v>8.5999999999999993E-2</v>
      </c>
      <c r="F19" s="210">
        <f t="shared" ca="1" si="1"/>
        <v>0</v>
      </c>
      <c r="G19" s="207">
        <f t="array" ref="G19">INDEX('8hrMX'!$A$1:$U$500,MATCH(1,(G$3='8hrMX'!$F$1:$F$500)*($A19='8hrMX'!$A$1:$A$500),0),G$2)</f>
        <v>7.3999999999999996E-2</v>
      </c>
      <c r="H19" s="201">
        <f t="shared" ca="1" si="2"/>
        <v>7.400000000000001E-2</v>
      </c>
      <c r="I19" s="210">
        <f t="shared" ca="1" si="3"/>
        <v>0</v>
      </c>
      <c r="J19" s="207">
        <f t="array" ref="J19">INDEX('8hrMX'!$A$1:$U$500,MATCH(1,(J$3='8hrMX'!$F$1:$F$500)*($A19='8hrMX'!$A$1:$A$500),0),J$2)</f>
        <v>7.2999999999999995E-2</v>
      </c>
      <c r="K19" s="201">
        <f t="shared" ca="1" si="4"/>
        <v>7.3000000000000009E-2</v>
      </c>
      <c r="L19" s="210">
        <f t="shared" ca="1" si="5"/>
        <v>0</v>
      </c>
      <c r="M19" s="207">
        <f t="array" ref="M19">INDEX('8hrMX'!$A$1:$U$500,MATCH(1,(M$3='8hrMX'!$F$1:$F$500)*($A19='8hrMX'!$A$1:$A$500),0),M$2)</f>
        <v>7.0999999999999994E-2</v>
      </c>
      <c r="N19" s="201">
        <f t="shared" ca="1" si="6"/>
        <v>7.1000000000000008E-2</v>
      </c>
      <c r="O19" s="202">
        <f t="shared" ca="1" si="7"/>
        <v>0</v>
      </c>
      <c r="P19" s="207">
        <f t="array" ref="P19">INDEX('8hrMX'!$A$1:$U$500,MATCH(1,(P$3='8hrMX'!$F$1:$F$500)*($A19='8hrMX'!$A$1:$A$500),0),P$2)</f>
        <v>0.1</v>
      </c>
      <c r="Q19" s="201">
        <f t="shared" ca="1" si="8"/>
        <v>0.1</v>
      </c>
      <c r="R19" s="210">
        <f t="shared" ca="1" si="9"/>
        <v>0</v>
      </c>
      <c r="S19" s="207">
        <f t="array" ref="S19">INDEX('8hrMX'!$A$1:$U$500,MATCH(1,(S$3='8hrMX'!$F$1:$F$500)*($A19='8hrMX'!$A$1:$A$500),0),S$2)</f>
        <v>7.6999999999999999E-2</v>
      </c>
      <c r="T19" s="201">
        <f t="shared" ca="1" si="10"/>
        <v>7.1999999999999995E-2</v>
      </c>
      <c r="U19" s="202">
        <f t="shared" ca="1" si="11"/>
        <v>5.0000000000000044E-3</v>
      </c>
      <c r="W19" s="6" t="str">
        <f t="shared" ca="1" si="12"/>
        <v>R</v>
      </c>
    </row>
    <row r="20" spans="1:23" ht="12.75" customHeight="1" x14ac:dyDescent="0.2">
      <c r="A20" s="422">
        <v>340290006</v>
      </c>
      <c r="B20" s="417" t="str">
        <f>INDEX(Sites!$A$2:$N$40,MATCH($A20,Sites!$A$2:$A$40,0),B$3)</f>
        <v>NJ</v>
      </c>
      <c r="C20" s="418" t="str">
        <f>INDEX(Sites!$A$2:$N$40,MATCH($A20,Sites!$A$2:$A$40,0),C$3)</f>
        <v>Colliers Mills</v>
      </c>
      <c r="D20" s="207">
        <f t="array" ref="D20">INDEX('8hrMX'!$A$1:$U$500,MATCH(1,(D$3='8hrMX'!$F$1:$F$500)*($A20='8hrMX'!$A$1:$A$500),0),D$2)</f>
        <v>7.6999999999999999E-2</v>
      </c>
      <c r="E20" s="201">
        <f t="shared" ca="1" si="0"/>
        <v>7.6999999999999999E-2</v>
      </c>
      <c r="F20" s="210">
        <f t="shared" ca="1" si="1"/>
        <v>0</v>
      </c>
      <c r="G20" s="207">
        <f t="array" ref="G20">INDEX('8hrMX'!$A$1:$U$500,MATCH(1,(G$3='8hrMX'!$F$1:$F$500)*($A20='8hrMX'!$A$1:$A$500),0),G$2)</f>
        <v>7.0999999999999994E-2</v>
      </c>
      <c r="H20" s="201">
        <f t="shared" ca="1" si="2"/>
        <v>7.1000000000000008E-2</v>
      </c>
      <c r="I20" s="210">
        <f t="shared" ca="1" si="3"/>
        <v>0</v>
      </c>
      <c r="J20" s="207">
        <f t="array" ref="J20">INDEX('8hrMX'!$A$1:$U$500,MATCH(1,(J$3='8hrMX'!$F$1:$F$500)*($A20='8hrMX'!$A$1:$A$500),0),J$2)</f>
        <v>0.08</v>
      </c>
      <c r="K20" s="201">
        <f t="shared" ca="1" si="4"/>
        <v>0.08</v>
      </c>
      <c r="L20" s="210">
        <f t="shared" ca="1" si="5"/>
        <v>0</v>
      </c>
      <c r="M20" s="207">
        <f t="array" ref="M20">INDEX('8hrMX'!$A$1:$U$500,MATCH(1,(M$3='8hrMX'!$F$1:$F$500)*($A20='8hrMX'!$A$1:$A$500),0),M$2)</f>
        <v>7.3999999999999996E-2</v>
      </c>
      <c r="N20" s="201">
        <f t="shared" ca="1" si="6"/>
        <v>7.400000000000001E-2</v>
      </c>
      <c r="O20" s="202">
        <f t="shared" ca="1" si="7"/>
        <v>0</v>
      </c>
      <c r="P20" s="207">
        <f t="array" ref="P20">INDEX('8hrMX'!$A$1:$U$500,MATCH(1,(P$3='8hrMX'!$F$1:$F$500)*($A20='8hrMX'!$A$1:$A$500),0),P$2)</f>
        <v>8.3000000000000004E-2</v>
      </c>
      <c r="Q20" s="201">
        <f t="shared" ca="1" si="8"/>
        <v>8.3000000000000004E-2</v>
      </c>
      <c r="R20" s="210">
        <f t="shared" ca="1" si="9"/>
        <v>0</v>
      </c>
      <c r="S20" s="207">
        <f t="array" ref="S20">INDEX('8hrMX'!$A$1:$U$500,MATCH(1,(S$3='8hrMX'!$F$1:$F$500)*($A20='8hrMX'!$A$1:$A$500),0),S$2)</f>
        <v>7.3999999999999996E-2</v>
      </c>
      <c r="T20" s="201">
        <f t="shared" ca="1" si="10"/>
        <v>7.3999999999999996E-2</v>
      </c>
      <c r="U20" s="202">
        <f t="shared" ca="1" si="11"/>
        <v>0</v>
      </c>
      <c r="W20" s="6" t="str">
        <f t="shared" ca="1" si="12"/>
        <v>Q</v>
      </c>
    </row>
    <row r="21" spans="1:23" ht="12.75" customHeight="1" x14ac:dyDescent="0.2">
      <c r="A21" s="422">
        <v>420170012</v>
      </c>
      <c r="B21" s="417" t="str">
        <f>INDEX(Sites!$A$2:$N$40,MATCH($A21,Sites!$A$2:$A$40,0),B$3)</f>
        <v>PA</v>
      </c>
      <c r="C21" s="418" t="str">
        <f>INDEX(Sites!$A$2:$N$40,MATCH($A21,Sites!$A$2:$A$40,0),C$3)</f>
        <v>Bucks (BRIS)</v>
      </c>
      <c r="D21" s="207">
        <f t="array" ref="D21">INDEX('8hrMX'!$A$1:$U$500,MATCH(1,(D$3='8hrMX'!$F$1:$F$500)*($A21='8hrMX'!$A$1:$A$500),0),D$2)</f>
        <v>8.4000000000000005E-2</v>
      </c>
      <c r="E21" s="201">
        <f t="shared" ca="1" si="0"/>
        <v>8.4000000000000005E-2</v>
      </c>
      <c r="F21" s="210">
        <f t="shared" ca="1" si="1"/>
        <v>0</v>
      </c>
      <c r="G21" s="207">
        <f t="array" ref="G21">INDEX('8hrMX'!$A$1:$U$500,MATCH(1,(G$3='8hrMX'!$F$1:$F$500)*($A21='8hrMX'!$A$1:$A$500),0),G$2)</f>
        <v>0.08</v>
      </c>
      <c r="H21" s="201">
        <f t="shared" ca="1" si="2"/>
        <v>0.08</v>
      </c>
      <c r="I21" s="210">
        <f t="shared" ca="1" si="3"/>
        <v>0</v>
      </c>
      <c r="J21" s="207">
        <f t="array" ref="J21">INDEX('8hrMX'!$A$1:$U$500,MATCH(1,(J$3='8hrMX'!$F$1:$F$500)*($A21='8hrMX'!$A$1:$A$500),0),J$2)</f>
        <v>8.3000000000000004E-2</v>
      </c>
      <c r="K21" s="201">
        <f t="shared" ca="1" si="4"/>
        <v>8.3000000000000004E-2</v>
      </c>
      <c r="L21" s="210">
        <f t="shared" ca="1" si="5"/>
        <v>0</v>
      </c>
      <c r="M21" s="207">
        <f t="array" ref="M21">INDEX('8hrMX'!$A$1:$U$500,MATCH(1,(M$3='8hrMX'!$F$1:$F$500)*($A21='8hrMX'!$A$1:$A$500),0),M$2)</f>
        <v>7.9000000000000001E-2</v>
      </c>
      <c r="N21" s="201">
        <f t="shared" ca="1" si="6"/>
        <v>7.9000000000000001E-2</v>
      </c>
      <c r="O21" s="202">
        <f t="shared" ca="1" si="7"/>
        <v>0</v>
      </c>
      <c r="P21" s="207">
        <f t="array" ref="P21">INDEX('8hrMX'!$A$1:$U$500,MATCH(1,(P$3='8hrMX'!$F$1:$F$500)*($A21='8hrMX'!$A$1:$A$500),0),P$2)</f>
        <v>9.0999999999999998E-2</v>
      </c>
      <c r="Q21" s="201">
        <f t="shared" ca="1" si="8"/>
        <v>9.0999999999999998E-2</v>
      </c>
      <c r="R21" s="210">
        <f t="shared" ca="1" si="9"/>
        <v>0</v>
      </c>
      <c r="S21" s="207">
        <f t="array" ref="S21">INDEX('8hrMX'!$A$1:$U$500,MATCH(1,(S$3='8hrMX'!$F$1:$F$500)*($A21='8hrMX'!$A$1:$A$500),0),S$2)</f>
        <v>8.4000000000000005E-2</v>
      </c>
      <c r="T21" s="201">
        <f t="shared" ca="1" si="10"/>
        <v>8.4000000000000005E-2</v>
      </c>
      <c r="U21" s="202">
        <f t="shared" ca="1" si="11"/>
        <v>0</v>
      </c>
      <c r="W21" s="6" t="str">
        <f t="shared" ca="1" si="12"/>
        <v>S</v>
      </c>
    </row>
    <row r="22" spans="1:23" ht="12.75" customHeight="1" x14ac:dyDescent="0.2">
      <c r="A22" s="422">
        <v>420290100</v>
      </c>
      <c r="B22" s="417" t="str">
        <f>INDEX(Sites!$A$2:$N$40,MATCH($A22,Sites!$A$2:$A$40,0),B$3)</f>
        <v>PA</v>
      </c>
      <c r="C22" s="418" t="str">
        <f>INDEX(Sites!$A$2:$N$40,MATCH($A22,Sites!$A$2:$A$40,0),C$3)</f>
        <v>Chester (NEWG)</v>
      </c>
      <c r="D22" s="207">
        <f t="array" ref="D22">INDEX('8hrMX'!$A$1:$U$500,MATCH(1,(D$3='8hrMX'!$F$1:$F$500)*($A22='8hrMX'!$A$1:$A$500),0),D$2)</f>
        <v>8.3000000000000004E-2</v>
      </c>
      <c r="E22" s="201">
        <f t="shared" ca="1" si="0"/>
        <v>8.3000000000000004E-2</v>
      </c>
      <c r="F22" s="210">
        <f t="shared" ca="1" si="1"/>
        <v>0</v>
      </c>
      <c r="G22" s="207">
        <f t="array" ref="G22">INDEX('8hrMX'!$A$1:$U$500,MATCH(1,(G$3='8hrMX'!$F$1:$F$500)*($A22='8hrMX'!$A$1:$A$500),0),G$2)</f>
        <v>0.08</v>
      </c>
      <c r="H22" s="201">
        <f t="shared" ca="1" si="2"/>
        <v>0.08</v>
      </c>
      <c r="I22" s="210">
        <f t="shared" ca="1" si="3"/>
        <v>0</v>
      </c>
      <c r="J22" s="207">
        <f t="array" ref="J22">INDEX('8hrMX'!$A$1:$U$500,MATCH(1,(J$3='8hrMX'!$F$1:$F$500)*($A22='8hrMX'!$A$1:$A$500),0),J$2)</f>
        <v>8.1000000000000003E-2</v>
      </c>
      <c r="K22" s="201">
        <f t="shared" ca="1" si="4"/>
        <v>8.1000000000000003E-2</v>
      </c>
      <c r="L22" s="210">
        <f t="shared" ca="1" si="5"/>
        <v>0</v>
      </c>
      <c r="M22" s="207">
        <f t="array" ref="M22">INDEX('8hrMX'!$A$1:$U$500,MATCH(1,(M$3='8hrMX'!$F$1:$F$500)*($A22='8hrMX'!$A$1:$A$500),0),M$2)</f>
        <v>7.0999999999999994E-2</v>
      </c>
      <c r="N22" s="201">
        <f t="shared" ca="1" si="6"/>
        <v>7.1000000000000008E-2</v>
      </c>
      <c r="O22" s="202">
        <f t="shared" ca="1" si="7"/>
        <v>0</v>
      </c>
      <c r="P22" s="207">
        <f t="array" ref="P22">INDEX('8hrMX'!$A$1:$U$500,MATCH(1,(P$3='8hrMX'!$F$1:$F$500)*($A22='8hrMX'!$A$1:$A$500),0),P$2)</f>
        <v>7.3999999999999996E-2</v>
      </c>
      <c r="Q22" s="201">
        <f t="shared" ca="1" si="8"/>
        <v>7.3999999999999996E-2</v>
      </c>
      <c r="R22" s="210">
        <f t="shared" ca="1" si="9"/>
        <v>0</v>
      </c>
      <c r="S22" s="207">
        <f t="array" ref="S22">INDEX('8hrMX'!$A$1:$U$500,MATCH(1,(S$3='8hrMX'!$F$1:$F$500)*($A22='8hrMX'!$A$1:$A$500),0),S$2)</f>
        <v>6.5000000000000002E-2</v>
      </c>
      <c r="T22" s="201">
        <f t="shared" ca="1" si="10"/>
        <v>6.7000000000000004E-2</v>
      </c>
      <c r="U22" s="202">
        <f t="shared" ca="1" si="11"/>
        <v>-2.0000000000000018E-3</v>
      </c>
      <c r="W22" s="6" t="str">
        <f t="shared" ca="1" si="12"/>
        <v>T</v>
      </c>
    </row>
    <row r="23" spans="1:23" ht="12.75" customHeight="1" x14ac:dyDescent="0.2">
      <c r="A23" s="422">
        <v>420450002</v>
      </c>
      <c r="B23" s="417" t="str">
        <f>INDEX(Sites!$A$2:$N$40,MATCH($A23,Sites!$A$2:$A$40,0),B$3)</f>
        <v>PA</v>
      </c>
      <c r="C23" s="418" t="str">
        <f>INDEX(Sites!$A$2:$N$40,MATCH($A23,Sites!$A$2:$A$40,0),C$3)</f>
        <v>Delaware (CHES)</v>
      </c>
      <c r="D23" s="207">
        <f t="array" ref="D23">INDEX('8hrMX'!$A$1:$U$500,MATCH(1,(D$3='8hrMX'!$F$1:$F$500)*($A23='8hrMX'!$A$1:$A$500),0),D$2)</f>
        <v>8.1000000000000003E-2</v>
      </c>
      <c r="E23" s="201">
        <f t="shared" ca="1" si="0"/>
        <v>8.1000000000000003E-2</v>
      </c>
      <c r="F23" s="210">
        <f t="shared" ca="1" si="1"/>
        <v>0</v>
      </c>
      <c r="G23" s="207">
        <f t="array" ref="G23">INDEX('8hrMX'!$A$1:$U$500,MATCH(1,(G$3='8hrMX'!$F$1:$F$500)*($A23='8hrMX'!$A$1:$A$500),0),G$2)</f>
        <v>7.0999999999999994E-2</v>
      </c>
      <c r="H23" s="201">
        <f t="shared" ca="1" si="2"/>
        <v>7.1000000000000008E-2</v>
      </c>
      <c r="I23" s="210">
        <f t="shared" ca="1" si="3"/>
        <v>0</v>
      </c>
      <c r="J23" s="207">
        <f t="array" ref="J23">INDEX('8hrMX'!$A$1:$U$500,MATCH(1,(J$3='8hrMX'!$F$1:$F$500)*($A23='8hrMX'!$A$1:$A$500),0),J$2)</f>
        <v>7.5999999999999998E-2</v>
      </c>
      <c r="K23" s="201">
        <f t="shared" ca="1" si="4"/>
        <v>7.5999999999999998E-2</v>
      </c>
      <c r="L23" s="210">
        <f t="shared" ca="1" si="5"/>
        <v>0</v>
      </c>
      <c r="M23" s="207">
        <f t="array" ref="M23">INDEX('8hrMX'!$A$1:$U$500,MATCH(1,(M$3='8hrMX'!$F$1:$F$500)*($A23='8hrMX'!$A$1:$A$500),0),M$2)</f>
        <v>7.0000000000000007E-2</v>
      </c>
      <c r="N23" s="201">
        <f t="shared" ca="1" si="6"/>
        <v>7.0000000000000007E-2</v>
      </c>
      <c r="O23" s="202">
        <f t="shared" ca="1" si="7"/>
        <v>0</v>
      </c>
      <c r="P23" s="207">
        <f t="array" ref="P23">INDEX('8hrMX'!$A$1:$U$500,MATCH(1,(P$3='8hrMX'!$F$1:$F$500)*($A23='8hrMX'!$A$1:$A$500),0),P$2)</f>
        <v>8.3000000000000004E-2</v>
      </c>
      <c r="Q23" s="201">
        <f t="shared" ca="1" si="8"/>
        <v>8.3000000000000004E-2</v>
      </c>
      <c r="R23" s="210">
        <f t="shared" ca="1" si="9"/>
        <v>0</v>
      </c>
      <c r="S23" s="207">
        <f t="array" ref="S23">INDEX('8hrMX'!$A$1:$U$500,MATCH(1,(S$3='8hrMX'!$F$1:$F$500)*($A23='8hrMX'!$A$1:$A$500),0),S$2)</f>
        <v>7.2999999999999995E-2</v>
      </c>
      <c r="T23" s="201">
        <f t="shared" ca="1" si="10"/>
        <v>7.0000000000000007E-2</v>
      </c>
      <c r="U23" s="202">
        <f t="shared" ca="1" si="11"/>
        <v>2.9999999999999888E-3</v>
      </c>
      <c r="W23" s="6" t="str">
        <f t="shared" ca="1" si="12"/>
        <v>U</v>
      </c>
    </row>
    <row r="24" spans="1:23" ht="12.75" customHeight="1" x14ac:dyDescent="0.2">
      <c r="A24" s="422">
        <v>420910013</v>
      </c>
      <c r="B24" s="417" t="str">
        <f>INDEX(Sites!$A$2:$N$40,MATCH($A24,Sites!$A$2:$A$40,0),B$3)</f>
        <v>PA</v>
      </c>
      <c r="C24" s="418" t="str">
        <f>INDEX(Sites!$A$2:$N$40,MATCH($A24,Sites!$A$2:$A$40,0),C$3)</f>
        <v>Montgomery (NORR)</v>
      </c>
      <c r="D24" s="207">
        <f t="array" ref="D24">INDEX('8hrMX'!$A$1:$U$500,MATCH(1,(D$3='8hrMX'!$F$1:$F$500)*($A24='8hrMX'!$A$1:$A$500),0),D$2)</f>
        <v>7.8E-2</v>
      </c>
      <c r="E24" s="201">
        <f t="shared" ca="1" si="0"/>
        <v>7.8E-2</v>
      </c>
      <c r="F24" s="210">
        <f t="shared" ca="1" si="1"/>
        <v>0</v>
      </c>
      <c r="G24" s="207">
        <f t="array" ref="G24">INDEX('8hrMX'!$A$1:$U$500,MATCH(1,(G$3='8hrMX'!$F$1:$F$500)*($A24='8hrMX'!$A$1:$A$500),0),G$2)</f>
        <v>6.7000000000000004E-2</v>
      </c>
      <c r="H24" s="201">
        <f t="shared" ca="1" si="2"/>
        <v>6.7000000000000004E-2</v>
      </c>
      <c r="I24" s="210">
        <f t="shared" ca="1" si="3"/>
        <v>0</v>
      </c>
      <c r="J24" s="207">
        <f t="array" ref="J24">INDEX('8hrMX'!$A$1:$U$500,MATCH(1,(J$3='8hrMX'!$F$1:$F$500)*($A24='8hrMX'!$A$1:$A$500),0),J$2)</f>
        <v>7.9000000000000001E-2</v>
      </c>
      <c r="K24" s="201">
        <f t="shared" ca="1" si="4"/>
        <v>7.9000000000000001E-2</v>
      </c>
      <c r="L24" s="210">
        <f t="shared" ca="1" si="5"/>
        <v>0</v>
      </c>
      <c r="M24" s="207">
        <f t="array" ref="M24">INDEX('8hrMX'!$A$1:$U$500,MATCH(1,(M$3='8hrMX'!$F$1:$F$500)*($A24='8hrMX'!$A$1:$A$500),0),M$2)</f>
        <v>7.5999999999999998E-2</v>
      </c>
      <c r="N24" s="201">
        <f t="shared" ca="1" si="6"/>
        <v>7.5999999999999998E-2</v>
      </c>
      <c r="O24" s="202">
        <f t="shared" ca="1" si="7"/>
        <v>0</v>
      </c>
      <c r="P24" s="207">
        <f t="array" ref="P24">INDEX('8hrMX'!$A$1:$U$500,MATCH(1,(P$3='8hrMX'!$F$1:$F$500)*($A24='8hrMX'!$A$1:$A$500),0),P$2)</f>
        <v>7.9000000000000001E-2</v>
      </c>
      <c r="Q24" s="201">
        <f t="shared" ca="1" si="8"/>
        <v>7.9000000000000001E-2</v>
      </c>
      <c r="R24" s="210">
        <f t="shared" ca="1" si="9"/>
        <v>0</v>
      </c>
      <c r="S24" s="207">
        <f t="array" ref="S24">INDEX('8hrMX'!$A$1:$U$500,MATCH(1,(S$3='8hrMX'!$F$1:$F$500)*($A24='8hrMX'!$A$1:$A$500),0),S$2)</f>
        <v>7.2999999999999995E-2</v>
      </c>
      <c r="T24" s="201">
        <f t="shared" ca="1" si="10"/>
        <v>7.2999999999999995E-2</v>
      </c>
      <c r="U24" s="202">
        <f t="shared" ca="1" si="11"/>
        <v>0</v>
      </c>
      <c r="W24" s="6" t="str">
        <f t="shared" ca="1" si="12"/>
        <v>V</v>
      </c>
    </row>
    <row r="25" spans="1:23" ht="12.75" customHeight="1" x14ac:dyDescent="0.2">
      <c r="A25" s="422">
        <v>421010004</v>
      </c>
      <c r="B25" s="417" t="str">
        <f>INDEX(Sites!$A$2:$N$40,MATCH($A25,Sites!$A$2:$A$40,0),B$3)</f>
        <v>PA</v>
      </c>
      <c r="C25" s="418" t="str">
        <f>INDEX(Sites!$A$2:$N$40,MATCH($A25,Sites!$A$2:$A$40,0),C$3)</f>
        <v>Philadelphia (LAB)</v>
      </c>
      <c r="D25" s="207">
        <f t="array" ref="D25">INDEX('8hrMX'!$A$1:$U$500,MATCH(1,(D$3='8hrMX'!$F$1:$F$500)*($A25='8hrMX'!$A$1:$A$500),0),D$2)</f>
        <v>7.3999999999999996E-2</v>
      </c>
      <c r="E25" s="201">
        <f t="shared" ca="1" si="0"/>
        <v>7.400000000000001E-2</v>
      </c>
      <c r="F25" s="210">
        <f t="shared" ca="1" si="1"/>
        <v>0</v>
      </c>
      <c r="G25" s="207">
        <f t="array" ref="G25">INDEX('8hrMX'!$A$1:$U$500,MATCH(1,(G$3='8hrMX'!$F$1:$F$500)*($A25='8hrMX'!$A$1:$A$500),0),G$2)</f>
        <v>6.9000000000000006E-2</v>
      </c>
      <c r="H25" s="201">
        <f t="shared" ca="1" si="2"/>
        <v>6.9000000000000006E-2</v>
      </c>
      <c r="I25" s="210">
        <f t="shared" ca="1" si="3"/>
        <v>0</v>
      </c>
      <c r="J25" s="207">
        <f t="array" ref="J25">INDEX('8hrMX'!$A$1:$U$500,MATCH(1,(J$3='8hrMX'!$F$1:$F$500)*($A25='8hrMX'!$A$1:$A$500),0),J$2)</f>
        <v>0.05</v>
      </c>
      <c r="K25" s="201">
        <f t="shared" ca="1" si="4"/>
        <v>0.05</v>
      </c>
      <c r="L25" s="210">
        <f t="shared" ca="1" si="5"/>
        <v>0</v>
      </c>
      <c r="M25" s="207">
        <f t="array" ref="M25">INDEX('8hrMX'!$A$1:$U$500,MATCH(1,(M$3='8hrMX'!$F$1:$F$500)*($A25='8hrMX'!$A$1:$A$500),0),M$2)</f>
        <v>4.2000000000000003E-2</v>
      </c>
      <c r="N25" s="201">
        <f t="shared" ca="1" si="6"/>
        <v>4.2000000000000003E-2</v>
      </c>
      <c r="O25" s="202">
        <f t="shared" ca="1" si="7"/>
        <v>0</v>
      </c>
      <c r="P25" s="207">
        <f t="array" ref="P25">INDEX('8hrMX'!$A$1:$U$500,MATCH(1,(P$3='8hrMX'!$F$1:$F$500)*($A25='8hrMX'!$A$1:$A$500),0),P$2)</f>
        <v>7.9000000000000001E-2</v>
      </c>
      <c r="Q25" s="201">
        <f t="shared" ca="1" si="8"/>
        <v>7.9000000000000001E-2</v>
      </c>
      <c r="R25" s="210">
        <f t="shared" ca="1" si="9"/>
        <v>0</v>
      </c>
      <c r="S25" s="207">
        <f t="array" ref="S25">INDEX('8hrMX'!$A$1:$U$500,MATCH(1,(S$3='8hrMX'!$F$1:$F$500)*($A25='8hrMX'!$A$1:$A$500),0),S$2)</f>
        <v>7.0999999999999994E-2</v>
      </c>
      <c r="T25" s="201">
        <f t="shared" ca="1" si="10"/>
        <v>7.0999999999999994E-2</v>
      </c>
      <c r="U25" s="202">
        <f t="shared" ca="1" si="11"/>
        <v>0</v>
      </c>
      <c r="W25" s="6" t="str">
        <f t="shared" ca="1" si="12"/>
        <v>W</v>
      </c>
    </row>
    <row r="26" spans="1:23" ht="12.75" customHeight="1" x14ac:dyDescent="0.2">
      <c r="A26" s="422">
        <v>421010024</v>
      </c>
      <c r="B26" s="417" t="str">
        <f>INDEX(Sites!$A$2:$N$40,MATCH($A26,Sites!$A$2:$A$40,0),B$3)</f>
        <v>PA</v>
      </c>
      <c r="C26" s="418" t="str">
        <f>INDEX(Sites!$A$2:$N$40,MATCH($A26,Sites!$A$2:$A$40,0),C$3)</f>
        <v>Philadelphia (NEA)</v>
      </c>
      <c r="D26" s="207">
        <f t="array" ref="D26">INDEX('8hrMX'!$A$1:$U$500,MATCH(1,(D$3='8hrMX'!$F$1:$F$500)*($A26='8hrMX'!$A$1:$A$500),0),D$2)</f>
        <v>8.4000000000000005E-2</v>
      </c>
      <c r="E26" s="201">
        <f t="shared" ca="1" si="0"/>
        <v>8.4000000000000005E-2</v>
      </c>
      <c r="F26" s="210">
        <f t="shared" ca="1" si="1"/>
        <v>0</v>
      </c>
      <c r="G26" s="207">
        <f t="array" ref="G26">INDEX('8hrMX'!$A$1:$U$500,MATCH(1,(G$3='8hrMX'!$F$1:$F$500)*($A26='8hrMX'!$A$1:$A$500),0),G$2)</f>
        <v>0.08</v>
      </c>
      <c r="H26" s="201">
        <f t="shared" ca="1" si="2"/>
        <v>0.08</v>
      </c>
      <c r="I26" s="210">
        <f t="shared" ca="1" si="3"/>
        <v>0</v>
      </c>
      <c r="J26" s="207">
        <f t="array" ref="J26">INDEX('8hrMX'!$A$1:$U$500,MATCH(1,(J$3='8hrMX'!$F$1:$F$500)*($A26='8hrMX'!$A$1:$A$500),0),J$2)</f>
        <v>9.1999999999999998E-2</v>
      </c>
      <c r="K26" s="201">
        <f t="shared" ca="1" si="4"/>
        <v>9.1999999999999998E-2</v>
      </c>
      <c r="L26" s="210">
        <f t="shared" ca="1" si="5"/>
        <v>0</v>
      </c>
      <c r="M26" s="207">
        <f t="array" ref="M26">INDEX('8hrMX'!$A$1:$U$500,MATCH(1,(M$3='8hrMX'!$F$1:$F$500)*($A26='8hrMX'!$A$1:$A$500),0),M$2)</f>
        <v>7.5999999999999998E-2</v>
      </c>
      <c r="N26" s="201">
        <f t="shared" ca="1" si="6"/>
        <v>7.5999999999999998E-2</v>
      </c>
      <c r="O26" s="202">
        <f t="shared" ca="1" si="7"/>
        <v>0</v>
      </c>
      <c r="P26" s="207">
        <f t="array" ref="P26">INDEX('8hrMX'!$A$1:$U$500,MATCH(1,(P$3='8hrMX'!$F$1:$F$500)*($A26='8hrMX'!$A$1:$A$500),0),P$2)</f>
        <v>8.7999999999999995E-2</v>
      </c>
      <c r="Q26" s="201">
        <f t="shared" ca="1" si="8"/>
        <v>8.7999999999999995E-2</v>
      </c>
      <c r="R26" s="210">
        <f t="shared" ca="1" si="9"/>
        <v>0</v>
      </c>
      <c r="S26" s="207">
        <f t="array" ref="S26">INDEX('8hrMX'!$A$1:$U$500,MATCH(1,(S$3='8hrMX'!$F$1:$F$500)*($A26='8hrMX'!$A$1:$A$500),0),S$2)</f>
        <v>7.9000000000000001E-2</v>
      </c>
      <c r="T26" s="201">
        <f t="shared" ca="1" si="10"/>
        <v>7.9000000000000001E-2</v>
      </c>
      <c r="U26" s="202">
        <f t="shared" ca="1" si="11"/>
        <v>0</v>
      </c>
      <c r="W26" s="6" t="str">
        <f t="shared" ca="1" si="12"/>
        <v>X</v>
      </c>
    </row>
    <row r="27" spans="1:23" ht="12.75" customHeight="1" x14ac:dyDescent="0.2">
      <c r="A27" s="423">
        <v>421010048</v>
      </c>
      <c r="B27" s="419" t="str">
        <f>INDEX(Sites!$A$2:$N$40,MATCH($A27,Sites!$A$2:$A$40,0),B$3)</f>
        <v>PA</v>
      </c>
      <c r="C27" s="420" t="str">
        <f>INDEX(Sites!$A$2:$N$40,MATCH($A27,Sites!$A$2:$A$40,0),C$3)</f>
        <v>Philadelphia (NEW)</v>
      </c>
      <c r="D27" s="208">
        <f t="array" ref="D27">INDEX('8hrMX'!$A$1:$U$500,MATCH(1,(D$3='8hrMX'!$F$1:$F$500)*($A27='8hrMX'!$A$1:$A$500),0),D$2)</f>
        <v>8.2000000000000003E-2</v>
      </c>
      <c r="E27" s="203">
        <f t="shared" ca="1" si="0"/>
        <v>8.2000000000000003E-2</v>
      </c>
      <c r="F27" s="211">
        <f t="shared" ca="1" si="1"/>
        <v>0</v>
      </c>
      <c r="G27" s="208">
        <f t="array" ref="G27">INDEX('8hrMX'!$A$1:$U$500,MATCH(1,(G$3='8hrMX'!$F$1:$F$500)*($A27='8hrMX'!$A$1:$A$500),0),G$2)</f>
        <v>7.5999999999999998E-2</v>
      </c>
      <c r="H27" s="203">
        <f t="shared" ca="1" si="2"/>
        <v>7.5999999999999998E-2</v>
      </c>
      <c r="I27" s="211">
        <f t="shared" ca="1" si="3"/>
        <v>0</v>
      </c>
      <c r="J27" s="212">
        <f t="array" ref="J27">INDEX('8hrMX'!$A$1:$U$500,MATCH(1,(J$3='8hrMX'!$F$1:$F$500)*($A27='8hrMX'!$A$1:$A$500),0),J$2)</f>
        <v>7.9000000000000001E-2</v>
      </c>
      <c r="K27" s="204">
        <f t="shared" ca="1" si="4"/>
        <v>7.9000000000000001E-2</v>
      </c>
      <c r="L27" s="211">
        <f t="shared" ca="1" si="5"/>
        <v>0</v>
      </c>
      <c r="M27" s="212">
        <f t="array" ref="M27">INDEX('8hrMX'!$A$1:$U$500,MATCH(1,(M$3='8hrMX'!$F$1:$F$500)*($A27='8hrMX'!$A$1:$A$500),0),M$2)</f>
        <v>7.5999999999999998E-2</v>
      </c>
      <c r="N27" s="204">
        <f t="shared" ca="1" si="6"/>
        <v>7.5999999999999998E-2</v>
      </c>
      <c r="O27" s="205">
        <f t="shared" ca="1" si="7"/>
        <v>0</v>
      </c>
      <c r="P27" s="212">
        <f t="array" ref="P27">INDEX('8hrMX'!$A$1:$U$500,MATCH(1,(P$3='8hrMX'!$F$1:$F$500)*($A27='8hrMX'!$A$1:$A$500),0),P$2)</f>
        <v>8.1000000000000003E-2</v>
      </c>
      <c r="Q27" s="204">
        <f t="shared" ca="1" si="8"/>
        <v>8.1000000000000003E-2</v>
      </c>
      <c r="R27" s="211">
        <f t="shared" ca="1" si="9"/>
        <v>0</v>
      </c>
      <c r="S27" s="212">
        <f t="array" ref="S27">INDEX('8hrMX'!$A$1:$U$500,MATCH(1,(S$3='8hrMX'!$F$1:$F$500)*($A27='8hrMX'!$A$1:$A$500),0),S$2)</f>
        <v>7.5999999999999998E-2</v>
      </c>
      <c r="T27" s="204">
        <f t="shared" ca="1" si="10"/>
        <v>7.5999999999999998E-2</v>
      </c>
      <c r="U27" s="205">
        <f t="shared" ca="1" si="11"/>
        <v>0</v>
      </c>
      <c r="W27" s="6" t="str">
        <f t="shared" ca="1" si="12"/>
        <v>Y</v>
      </c>
    </row>
    <row r="28" spans="1:23" ht="12.75" customHeight="1" x14ac:dyDescent="0.2">
      <c r="A28" s="42" t="s">
        <v>78</v>
      </c>
    </row>
    <row r="29" spans="1:23" ht="12.75" customHeight="1" x14ac:dyDescent="0.2">
      <c r="A29" s="42" t="s">
        <v>78</v>
      </c>
    </row>
    <row r="30" spans="1:23" ht="12.75" customHeight="1" x14ac:dyDescent="0.2">
      <c r="A30" s="42" t="s">
        <v>78</v>
      </c>
      <c r="C30" s="194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P30" s="49"/>
      <c r="Q30" s="49"/>
      <c r="R30" s="49"/>
      <c r="S30" s="49"/>
      <c r="T30" s="49"/>
    </row>
    <row r="31" spans="1:23" ht="12.75" customHeight="1" x14ac:dyDescent="0.2">
      <c r="A31" s="42" t="s">
        <v>78</v>
      </c>
      <c r="B31" s="42" t="s">
        <v>78</v>
      </c>
      <c r="C31" s="42" t="s">
        <v>78</v>
      </c>
      <c r="D31" s="42" t="s">
        <v>78</v>
      </c>
      <c r="E31" s="42" t="s">
        <v>78</v>
      </c>
      <c r="F31" s="42" t="s">
        <v>78</v>
      </c>
      <c r="G31" s="42" t="s">
        <v>78</v>
      </c>
      <c r="H31" s="42" t="s">
        <v>78</v>
      </c>
      <c r="I31" s="42" t="s">
        <v>78</v>
      </c>
      <c r="J31" s="42" t="s">
        <v>78</v>
      </c>
      <c r="K31" s="49"/>
      <c r="L31" s="49"/>
      <c r="M31" s="49"/>
      <c r="N31" s="49"/>
      <c r="O31" s="49"/>
      <c r="P31" s="42" t="s">
        <v>78</v>
      </c>
      <c r="Q31" s="49"/>
      <c r="R31" s="49"/>
      <c r="S31" s="49"/>
      <c r="T31" s="49"/>
      <c r="U31" s="49"/>
    </row>
    <row r="32" spans="1:23" ht="12.75" customHeight="1" x14ac:dyDescent="0.2">
      <c r="A32" s="42" t="s">
        <v>78</v>
      </c>
      <c r="W32"/>
    </row>
    <row r="33" spans="1:23" ht="12.75" customHeight="1" x14ac:dyDescent="0.2">
      <c r="A33" s="42" t="s">
        <v>78</v>
      </c>
      <c r="W33"/>
    </row>
    <row r="34" spans="1:23" ht="12.75" customHeight="1" x14ac:dyDescent="0.2">
      <c r="A34" s="42" t="s">
        <v>78</v>
      </c>
      <c r="C34" s="194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P34" s="49"/>
      <c r="Q34" s="49"/>
      <c r="R34" s="49"/>
      <c r="S34" s="49"/>
      <c r="T34" s="49"/>
      <c r="W34"/>
    </row>
    <row r="35" spans="1:23" ht="12.75" customHeight="1" x14ac:dyDescent="0.2">
      <c r="C35" s="467" t="s">
        <v>17</v>
      </c>
      <c r="D35" s="464">
        <f ca="1">MATCH(D$3,INDIRECT($W$3 &amp; "A1:A1500"),0)</f>
        <v>371</v>
      </c>
      <c r="E35" s="1"/>
      <c r="F35" s="1"/>
      <c r="G35" s="49"/>
      <c r="H35" s="49"/>
      <c r="I35" s="49"/>
      <c r="J35" s="464">
        <f ca="1">MATCH(J$3,INDIRECT($W$3 &amp; "A1:A1500"),0)</f>
        <v>737</v>
      </c>
      <c r="P35" s="464">
        <f ca="1">MATCH(P$3,INDIRECT($W$3 &amp; "A1:A1500"),0)</f>
        <v>1102</v>
      </c>
      <c r="W35"/>
    </row>
    <row r="36" spans="1:23" ht="12.75" customHeight="1" x14ac:dyDescent="0.2">
      <c r="C36" s="467" t="s">
        <v>18</v>
      </c>
      <c r="D36" s="464">
        <f ca="1">MATCH(J$3,INDIRECT($W$3 &amp; "A1:A1500"),0)-1</f>
        <v>736</v>
      </c>
      <c r="E36" s="49"/>
      <c r="F36" s="49"/>
      <c r="G36" s="49"/>
      <c r="H36" s="49"/>
      <c r="I36" s="49"/>
      <c r="J36" s="464">
        <f ca="1">MATCH(P$3,INDIRECT($W$3 &amp; "A1:A1500"),0)-1</f>
        <v>1101</v>
      </c>
      <c r="P36" s="464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64" spans="3:20" ht="12.75" customHeight="1" x14ac:dyDescent="0.2">
      <c r="C64" s="194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P64" s="49"/>
      <c r="Q64" s="49"/>
      <c r="R64" s="49"/>
      <c r="S64" s="49"/>
      <c r="T64" s="49"/>
    </row>
    <row r="65" spans="3:20" ht="12.75" customHeight="1" x14ac:dyDescent="0.2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P65" s="49"/>
      <c r="Q65" s="49"/>
      <c r="R65" s="49"/>
      <c r="S65" s="49"/>
      <c r="T65" s="49"/>
    </row>
    <row r="66" spans="3:20" ht="12.75" customHeight="1" x14ac:dyDescent="0.2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P66" s="49"/>
      <c r="Q66" s="49"/>
      <c r="R66" s="49"/>
      <c r="S66" s="49"/>
      <c r="T66" s="49"/>
    </row>
    <row r="67" spans="3:20" ht="12.75" customHeight="1" x14ac:dyDescent="0.2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P67" s="49"/>
      <c r="Q67" s="49"/>
      <c r="R67" s="49"/>
      <c r="S67" s="49"/>
      <c r="T67" s="49"/>
    </row>
    <row r="68" spans="3:20" ht="12.75" customHeight="1" x14ac:dyDescent="0.2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P68" s="49"/>
      <c r="Q68" s="49"/>
      <c r="R68" s="49"/>
      <c r="S68" s="49"/>
      <c r="T68" s="49"/>
    </row>
    <row r="69" spans="3:20" ht="12.75" customHeight="1" x14ac:dyDescent="0.2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P69" s="49"/>
      <c r="Q69" s="49"/>
      <c r="R69" s="49"/>
      <c r="S69" s="49"/>
      <c r="T69" s="49"/>
    </row>
    <row r="70" spans="3:20" ht="12.75" customHeight="1" x14ac:dyDescent="0.2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P70" s="49"/>
      <c r="Q70" s="49"/>
      <c r="R70" s="49"/>
      <c r="S70" s="49"/>
      <c r="T70" s="49"/>
    </row>
    <row r="71" spans="3:20" ht="12.75" customHeight="1" x14ac:dyDescent="0.2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P71" s="49"/>
      <c r="Q71" s="49"/>
      <c r="R71" s="49"/>
      <c r="S71" s="49"/>
      <c r="T71" s="49"/>
    </row>
    <row r="72" spans="3:20" ht="12.75" customHeight="1" x14ac:dyDescent="0.2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P72" s="49"/>
      <c r="Q72" s="49"/>
      <c r="R72" s="49"/>
      <c r="S72" s="49"/>
      <c r="T72" s="49"/>
    </row>
    <row r="73" spans="3:20" ht="12.75" customHeight="1" x14ac:dyDescent="0.2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P73" s="49"/>
      <c r="Q73" s="49"/>
      <c r="R73" s="49"/>
      <c r="S73" s="49"/>
      <c r="T73" s="49"/>
    </row>
    <row r="74" spans="3:20" ht="12.75" customHeight="1" x14ac:dyDescent="0.2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P74" s="49"/>
      <c r="Q74" s="49"/>
      <c r="R74" s="49"/>
      <c r="S74" s="49"/>
      <c r="T74" s="49"/>
    </row>
    <row r="75" spans="3:20" ht="12.75" customHeight="1" x14ac:dyDescent="0.2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P75" s="49"/>
      <c r="Q75" s="49"/>
      <c r="R75" s="49"/>
      <c r="S75" s="49"/>
      <c r="T75" s="49"/>
    </row>
    <row r="76" spans="3:20" ht="12.75" customHeight="1" x14ac:dyDescent="0.2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P76" s="49"/>
      <c r="Q76" s="49"/>
      <c r="R76" s="49"/>
      <c r="S76" s="49"/>
      <c r="T76" s="49"/>
    </row>
    <row r="77" spans="3:20" ht="12.75" customHeight="1" x14ac:dyDescent="0.2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P77" s="49"/>
      <c r="Q77" s="49"/>
      <c r="R77" s="49"/>
      <c r="S77" s="49"/>
      <c r="T77" s="49"/>
    </row>
    <row r="78" spans="3:20" ht="12.75" customHeight="1" x14ac:dyDescent="0.2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P78" s="49"/>
      <c r="Q78" s="49"/>
      <c r="R78" s="49"/>
      <c r="S78" s="49"/>
      <c r="T78" s="49"/>
    </row>
    <row r="79" spans="3:20" ht="12.75" customHeight="1" x14ac:dyDescent="0.2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P79" s="49"/>
      <c r="Q79" s="49"/>
      <c r="R79" s="49"/>
      <c r="S79" s="49"/>
      <c r="T79" s="49"/>
    </row>
    <row r="80" spans="3:20" ht="12.75" customHeight="1" x14ac:dyDescent="0.2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P80" s="49"/>
      <c r="Q80" s="49"/>
      <c r="R80" s="49"/>
      <c r="S80" s="49"/>
      <c r="T80" s="49"/>
    </row>
    <row r="81" spans="3:20" ht="12.75" customHeight="1" x14ac:dyDescent="0.2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P81" s="49"/>
      <c r="Q81" s="49"/>
      <c r="R81" s="49"/>
      <c r="S81" s="49"/>
      <c r="T81" s="49"/>
    </row>
    <row r="82" spans="3:20" ht="12.75" customHeight="1" x14ac:dyDescent="0.2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P82" s="49"/>
      <c r="Q82" s="49"/>
      <c r="R82" s="49"/>
      <c r="S82" s="49"/>
      <c r="T82" s="49"/>
    </row>
    <row r="83" spans="3:20" ht="12.75" customHeight="1" x14ac:dyDescent="0.2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P83" s="49"/>
      <c r="Q83" s="49"/>
      <c r="R83" s="49"/>
      <c r="S83" s="49"/>
      <c r="T83" s="49"/>
    </row>
    <row r="84" spans="3:20" ht="12.75" customHeight="1" x14ac:dyDescent="0.2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P84" s="49"/>
      <c r="Q84" s="49"/>
      <c r="R84" s="49"/>
      <c r="S84" s="49"/>
      <c r="T84" s="49"/>
    </row>
    <row r="87" spans="3:20" ht="12.75" customHeight="1" x14ac:dyDescent="0.2">
      <c r="C87" s="194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P87" s="49"/>
      <c r="Q87" s="49"/>
      <c r="R87" s="49"/>
      <c r="S87" s="49"/>
      <c r="T87" s="49"/>
    </row>
    <row r="88" spans="3:20" ht="12.75" customHeight="1" x14ac:dyDescent="0.2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P88" s="49"/>
      <c r="Q88" s="49"/>
      <c r="R88" s="49"/>
      <c r="S88" s="49"/>
      <c r="T88" s="49"/>
    </row>
    <row r="89" spans="3:20" ht="12.75" customHeight="1" x14ac:dyDescent="0.2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P89" s="49"/>
      <c r="Q89" s="49"/>
      <c r="R89" s="49"/>
      <c r="S89" s="49"/>
      <c r="T89" s="49"/>
    </row>
    <row r="90" spans="3:20" ht="12.75" customHeight="1" x14ac:dyDescent="0.2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P90" s="49"/>
      <c r="Q90" s="49"/>
      <c r="R90" s="49"/>
      <c r="S90" s="49"/>
      <c r="T90" s="49"/>
    </row>
    <row r="91" spans="3:20" ht="12.75" customHeight="1" x14ac:dyDescent="0.2"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P91" s="49"/>
      <c r="Q91" s="49"/>
      <c r="R91" s="49"/>
      <c r="S91" s="49"/>
      <c r="T91" s="49"/>
    </row>
    <row r="92" spans="3:20" ht="12.75" customHeight="1" x14ac:dyDescent="0.2"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P92" s="49"/>
      <c r="Q92" s="49"/>
      <c r="R92" s="49"/>
      <c r="S92" s="49"/>
      <c r="T92" s="49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49" customWidth="1"/>
    <col min="5" max="5" width="21.7109375" style="49" customWidth="1"/>
    <col min="6" max="9" width="12.7109375" style="49" customWidth="1"/>
    <col min="10" max="16384" width="20.7109375" style="49"/>
  </cols>
  <sheetData>
    <row r="1" spans="1:33" x14ac:dyDescent="0.2">
      <c r="A1" s="27"/>
      <c r="B1" s="28"/>
      <c r="C1" s="228"/>
      <c r="D1" s="28"/>
      <c r="E1" s="28"/>
      <c r="F1" s="28"/>
      <c r="G1" s="28"/>
      <c r="H1" s="28"/>
      <c r="I1" s="233"/>
      <c r="J1" s="303">
        <f>'O3-8hr'!C1</f>
        <v>100010002</v>
      </c>
      <c r="K1" s="304">
        <f>'O3-8hr'!D1</f>
        <v>100031007</v>
      </c>
      <c r="L1" s="304">
        <f>'O3-8hr'!E1</f>
        <v>100031010</v>
      </c>
      <c r="M1" s="304">
        <f>'O3-8hr'!F1</f>
        <v>100031013</v>
      </c>
      <c r="N1" s="304">
        <f>'O3-8hr'!G1</f>
        <v>100032004</v>
      </c>
      <c r="O1" s="304">
        <f>'O3-8hr'!H1</f>
        <v>100051002</v>
      </c>
      <c r="P1" s="304">
        <f>'O3-8hr'!I1</f>
        <v>100051003</v>
      </c>
      <c r="Q1" s="304">
        <f>'O3-8hr'!J1</f>
        <v>240150003</v>
      </c>
      <c r="R1" s="304">
        <f>'O3-8hr'!K1</f>
        <v>340010006</v>
      </c>
      <c r="S1" s="304">
        <f>'O3-8hr'!L1</f>
        <v>340070002</v>
      </c>
      <c r="T1" s="304">
        <f>'O3-8hr'!M1</f>
        <v>340071001</v>
      </c>
      <c r="U1" s="304">
        <f>'O3-8hr'!N1</f>
        <v>340110007</v>
      </c>
      <c r="V1" s="304">
        <f>'O3-8hr'!O1</f>
        <v>340150002</v>
      </c>
      <c r="W1" s="304">
        <f>'O3-8hr'!P1</f>
        <v>340210005</v>
      </c>
      <c r="X1" s="304">
        <f>'O3-8hr'!Q1</f>
        <v>340290006</v>
      </c>
      <c r="Y1" s="304">
        <f>'O3-8hr'!R1</f>
        <v>340219991</v>
      </c>
      <c r="Z1" s="304">
        <f>'O3-8hr'!S1</f>
        <v>420170012</v>
      </c>
      <c r="AA1" s="304">
        <f>'O3-8hr'!T1</f>
        <v>420290100</v>
      </c>
      <c r="AB1" s="304">
        <f>'O3-8hr'!U1</f>
        <v>420450002</v>
      </c>
      <c r="AC1" s="304">
        <f>'O3-8hr'!V1</f>
        <v>420910013</v>
      </c>
      <c r="AD1" s="304">
        <f>'O3-8hr'!W1</f>
        <v>421010004</v>
      </c>
      <c r="AE1" s="304">
        <f>'O3-8hr'!X1</f>
        <v>421010024</v>
      </c>
      <c r="AF1" s="305">
        <f>'O3-8hr'!Y1</f>
        <v>421010048</v>
      </c>
    </row>
    <row r="2" spans="1:33" x14ac:dyDescent="0.2">
      <c r="A2" s="59" t="s">
        <v>237</v>
      </c>
      <c r="B2" s="229" t="s">
        <v>238</v>
      </c>
      <c r="C2" s="229" t="s">
        <v>239</v>
      </c>
      <c r="D2" s="229" t="s">
        <v>239</v>
      </c>
      <c r="E2" s="33" t="s">
        <v>240</v>
      </c>
      <c r="F2" s="4" t="s">
        <v>239</v>
      </c>
      <c r="G2" s="4" t="s">
        <v>239</v>
      </c>
      <c r="H2" s="44" t="s">
        <v>240</v>
      </c>
      <c r="I2" s="231" t="s">
        <v>240</v>
      </c>
      <c r="J2" s="306" t="str">
        <f>'O3-8hr'!C2</f>
        <v>Kent (KILLENS)</v>
      </c>
      <c r="K2" s="307" t="str">
        <f>'O3-8hr'!D2</f>
        <v>New Castle (LUMS 2)</v>
      </c>
      <c r="L2" s="307" t="str">
        <f>'O3-8hr'!E2</f>
        <v>New Castle (BCSP)</v>
      </c>
      <c r="M2" s="307" t="str">
        <f>'O3-8hr'!F2</f>
        <v>New Castle (BELLFNT2)</v>
      </c>
      <c r="N2" s="307" t="str">
        <f>'O3-8hr'!G2</f>
        <v>New Castle (MLK)</v>
      </c>
      <c r="O2" s="307" t="str">
        <f>'O3-8hr'!H2</f>
        <v>Sussex (SEAFORD)</v>
      </c>
      <c r="P2" s="307" t="str">
        <f>'O3-8hr'!I2</f>
        <v>Sussex (LEWES)</v>
      </c>
      <c r="Q2" s="307" t="str">
        <f>'O3-8hr'!J2</f>
        <v>Cecil (Fair Hill)</v>
      </c>
      <c r="R2" s="307" t="str">
        <f>'O3-8hr'!K2</f>
        <v>Brigantine</v>
      </c>
      <c r="S2" s="307" t="str">
        <f>'O3-8hr'!L2</f>
        <v>Camden Spruce St</v>
      </c>
      <c r="T2" s="307" t="str">
        <f>'O3-8hr'!M2</f>
        <v>Ancora State Hospital</v>
      </c>
      <c r="U2" s="307" t="str">
        <f>'O3-8hr'!N2</f>
        <v>Millville</v>
      </c>
      <c r="V2" s="307" t="str">
        <f>'O3-8hr'!O2</f>
        <v>Clarksboro</v>
      </c>
      <c r="W2" s="307" t="str">
        <f>'O3-8hr'!P2</f>
        <v>Rider University</v>
      </c>
      <c r="X2" s="307" t="str">
        <f>'O3-8hr'!Q2</f>
        <v>Colliers Mills</v>
      </c>
      <c r="Y2" s="307" t="str">
        <f>'O3-8hr'!R2</f>
        <v>Washington Crossing</v>
      </c>
      <c r="Z2" s="307" t="str">
        <f>'O3-8hr'!S2</f>
        <v>Bucks (BRIS)</v>
      </c>
      <c r="AA2" s="307" t="str">
        <f>'O3-8hr'!T2</f>
        <v>Chester (NEWG)</v>
      </c>
      <c r="AB2" s="307" t="str">
        <f>'O3-8hr'!U2</f>
        <v>Delaware (CHES)</v>
      </c>
      <c r="AC2" s="307" t="str">
        <f>'O3-8hr'!V2</f>
        <v>Montgomery (NORR)</v>
      </c>
      <c r="AD2" s="307" t="str">
        <f>'O3-8hr'!W2</f>
        <v>Philadelphia (LAB)</v>
      </c>
      <c r="AE2" s="307" t="str">
        <f>'O3-8hr'!X2</f>
        <v>Philadelphia (NEA)</v>
      </c>
      <c r="AF2" s="308" t="str">
        <f>'O3-8hr'!Y2</f>
        <v>Philadelphia (NEW)</v>
      </c>
      <c r="AG2" s="58"/>
    </row>
    <row r="3" spans="1:33" x14ac:dyDescent="0.2">
      <c r="A3" s="312" t="s">
        <v>67</v>
      </c>
      <c r="B3" s="33" t="s">
        <v>91</v>
      </c>
      <c r="C3" s="229" t="s">
        <v>91</v>
      </c>
      <c r="D3" s="33" t="s">
        <v>91</v>
      </c>
      <c r="E3" s="33" t="s">
        <v>91</v>
      </c>
      <c r="F3" s="33" t="s">
        <v>241</v>
      </c>
      <c r="G3" s="33" t="s">
        <v>59</v>
      </c>
      <c r="H3" s="33" t="s">
        <v>241</v>
      </c>
      <c r="I3" s="301" t="s">
        <v>242</v>
      </c>
      <c r="J3" s="309" t="str">
        <f>SUBSTITUTE(ADDRESS(1,MATCH(J$1,'O3-8hr'!$1:$1,0),4),"1","")</f>
        <v>C</v>
      </c>
      <c r="K3" s="310" t="str">
        <f>SUBSTITUTE(ADDRESS(1,MATCH(K$1,'O3-8hr'!$1:$1,0),4),"1","")</f>
        <v>D</v>
      </c>
      <c r="L3" s="310" t="str">
        <f>SUBSTITUTE(ADDRESS(1,MATCH(L$1,'O3-8hr'!$1:$1,0),4),"1","")</f>
        <v>E</v>
      </c>
      <c r="M3" s="310" t="str">
        <f>SUBSTITUTE(ADDRESS(1,MATCH(M$1,'O3-8hr'!$1:$1,0),4),"1","")</f>
        <v>F</v>
      </c>
      <c r="N3" s="310" t="str">
        <f>SUBSTITUTE(ADDRESS(1,MATCH(N$1,'O3-8hr'!$1:$1,0),4),"1","")</f>
        <v>G</v>
      </c>
      <c r="O3" s="310" t="str">
        <f>SUBSTITUTE(ADDRESS(1,MATCH(O$1,'O3-8hr'!$1:$1,0),4),"1","")</f>
        <v>H</v>
      </c>
      <c r="P3" s="310" t="str">
        <f>SUBSTITUTE(ADDRESS(1,MATCH(P$1,'O3-8hr'!$1:$1,0),4),"1","")</f>
        <v>I</v>
      </c>
      <c r="Q3" s="310" t="str">
        <f>SUBSTITUTE(ADDRESS(1,MATCH(Q$1,'O3-8hr'!$1:$1,0),4),"1","")</f>
        <v>J</v>
      </c>
      <c r="R3" s="310" t="str">
        <f>SUBSTITUTE(ADDRESS(1,MATCH(R$1,'O3-8hr'!$1:$1,0),4),"1","")</f>
        <v>K</v>
      </c>
      <c r="S3" s="310" t="str">
        <f>SUBSTITUTE(ADDRESS(1,MATCH(S$1,'O3-8hr'!$1:$1,0),4),"1","")</f>
        <v>L</v>
      </c>
      <c r="T3" s="310" t="str">
        <f>SUBSTITUTE(ADDRESS(1,MATCH(T$1,'O3-8hr'!$1:$1,0),4),"1","")</f>
        <v>M</v>
      </c>
      <c r="U3" s="310" t="str">
        <f>SUBSTITUTE(ADDRESS(1,MATCH(U$1,'O3-8hr'!$1:$1,0),4),"1","")</f>
        <v>N</v>
      </c>
      <c r="V3" s="310" t="str">
        <f>SUBSTITUTE(ADDRESS(1,MATCH(V$1,'O3-8hr'!$1:$1,0),4),"1","")</f>
        <v>O</v>
      </c>
      <c r="W3" s="310" t="str">
        <f>SUBSTITUTE(ADDRESS(1,MATCH(W$1,'O3-8hr'!$1:$1,0),4),"1","")</f>
        <v>P</v>
      </c>
      <c r="X3" s="310" t="str">
        <f>SUBSTITUTE(ADDRESS(1,MATCH(X$1,'O3-8hr'!$1:$1,0),4),"1","")</f>
        <v>Q</v>
      </c>
      <c r="Y3" s="310" t="str">
        <f>SUBSTITUTE(ADDRESS(1,MATCH(Y$1,'O3-8hr'!$1:$1,0),4),"1","")</f>
        <v>R</v>
      </c>
      <c r="Z3" s="310" t="str">
        <f>SUBSTITUTE(ADDRESS(1,MATCH(Z$1,'O3-8hr'!$1:$1,0),4),"1","")</f>
        <v>S</v>
      </c>
      <c r="AA3" s="310" t="str">
        <f>SUBSTITUTE(ADDRESS(1,MATCH(AA$1,'O3-8hr'!$1:$1,0),4),"1","")</f>
        <v>T</v>
      </c>
      <c r="AB3" s="310" t="str">
        <f>SUBSTITUTE(ADDRESS(1,MATCH(AB$1,'O3-8hr'!$1:$1,0),4),"1","")</f>
        <v>U</v>
      </c>
      <c r="AC3" s="310" t="str">
        <f>SUBSTITUTE(ADDRESS(1,MATCH(AC$1,'O3-8hr'!$1:$1,0),4),"1","")</f>
        <v>V</v>
      </c>
      <c r="AD3" s="310" t="str">
        <f>SUBSTITUTE(ADDRESS(1,MATCH(AD$1,'O3-8hr'!$1:$1,0),4),"1","")</f>
        <v>W</v>
      </c>
      <c r="AE3" s="310" t="str">
        <f>SUBSTITUTE(ADDRESS(1,MATCH(AE$1,'O3-8hr'!$1:$1,0),4),"1","")</f>
        <v>X</v>
      </c>
      <c r="AF3" s="311" t="str">
        <f>SUBSTITUTE(ADDRESS(1,MATCH(AF$1,'O3-8hr'!$1:$1,0),4),"1","")</f>
        <v>Y</v>
      </c>
    </row>
    <row r="4" spans="1:33" x14ac:dyDescent="0.2">
      <c r="A4" s="104">
        <v>2015</v>
      </c>
      <c r="B4" s="105">
        <f>INDEX('Past-Seasons'!$D$12:$D$19,MATCH(A4,'Past-Seasons'!$F$12:$F$19,0),1)</f>
        <v>23</v>
      </c>
      <c r="C4" s="105">
        <f ca="1">INDEX($G$35:$K$35,1,MATCH(A4,$G$11:$K$11,0))</f>
        <v>23</v>
      </c>
      <c r="D4" s="105">
        <f t="shared" ref="D4:D6" si="0">G4-F4-1</f>
        <v>23</v>
      </c>
      <c r="E4" s="105">
        <f ca="1">COUNTIF($J4:$AF4,"&gt; 29")</f>
        <v>23</v>
      </c>
      <c r="F4" s="105">
        <f>MATCH($A4,Historic!$B:$B,0)</f>
        <v>124</v>
      </c>
      <c r="G4" s="105">
        <f>MATCH($A4 &amp; " Max",Historic!$C:$C,0)</f>
        <v>148</v>
      </c>
      <c r="H4" s="105">
        <f>MATCH($A4,'O3-8hr'!$A:$A,0)</f>
        <v>6</v>
      </c>
      <c r="I4" s="313">
        <f>MATCH(DATE($A4,9,30),'O3-8hr'!$B:$B,0)</f>
        <v>278</v>
      </c>
      <c r="J4" s="104">
        <f t="shared" ref="J4:S7" ca="1" si="1">COUNT(INDIRECT("'O3-8hr'!" &amp; J$3 &amp; $H4 &amp; ":" &amp; J$3 &amp; $I4))</f>
        <v>273</v>
      </c>
      <c r="K4" s="105">
        <f t="shared" ca="1" si="1"/>
        <v>273</v>
      </c>
      <c r="L4" s="105">
        <f t="shared" ca="1" si="1"/>
        <v>263</v>
      </c>
      <c r="M4" s="105">
        <f t="shared" ca="1" si="1"/>
        <v>239</v>
      </c>
      <c r="N4" s="105">
        <f t="shared" ca="1" si="1"/>
        <v>260</v>
      </c>
      <c r="O4" s="105">
        <f t="shared" ca="1" si="1"/>
        <v>273</v>
      </c>
      <c r="P4" s="105">
        <f t="shared" ca="1" si="1"/>
        <v>273</v>
      </c>
      <c r="Q4" s="105">
        <f t="shared" ca="1" si="1"/>
        <v>166</v>
      </c>
      <c r="R4" s="105">
        <f t="shared" ca="1" si="1"/>
        <v>268</v>
      </c>
      <c r="S4" s="105">
        <f t="shared" ca="1" si="1"/>
        <v>273</v>
      </c>
      <c r="T4" s="105">
        <f t="shared" ref="T4:AF7" ca="1" si="2">COUNT(INDIRECT("'O3-8hr'!" &amp; T$3 &amp; $H4 &amp; ":" &amp; T$3 &amp; $I4))</f>
        <v>209</v>
      </c>
      <c r="U4" s="105">
        <f t="shared" ca="1" si="2"/>
        <v>273</v>
      </c>
      <c r="V4" s="105">
        <f t="shared" ca="1" si="2"/>
        <v>207</v>
      </c>
      <c r="W4" s="105">
        <f t="shared" ca="1" si="2"/>
        <v>273</v>
      </c>
      <c r="X4" s="105">
        <f t="shared" ca="1" si="2"/>
        <v>209</v>
      </c>
      <c r="Y4" s="105">
        <f t="shared" ca="1" si="2"/>
        <v>273</v>
      </c>
      <c r="Z4" s="105">
        <f t="shared" ca="1" si="2"/>
        <v>269</v>
      </c>
      <c r="AA4" s="105">
        <f t="shared" ca="1" si="2"/>
        <v>258</v>
      </c>
      <c r="AB4" s="105">
        <f t="shared" ca="1" si="2"/>
        <v>268</v>
      </c>
      <c r="AC4" s="105">
        <f t="shared" ca="1" si="2"/>
        <v>273</v>
      </c>
      <c r="AD4" s="105">
        <f t="shared" ca="1" si="2"/>
        <v>273</v>
      </c>
      <c r="AE4" s="105">
        <f t="shared" ca="1" si="2"/>
        <v>270</v>
      </c>
      <c r="AF4" s="106">
        <f t="shared" ca="1" si="2"/>
        <v>271</v>
      </c>
    </row>
    <row r="5" spans="1:33" x14ac:dyDescent="0.2">
      <c r="A5" s="30">
        <v>2016</v>
      </c>
      <c r="B5" s="29">
        <f>INDEX('Past-Seasons'!$D$12:$D$19,MATCH(A5,'Past-Seasons'!$F$12:$F$19,0),1)</f>
        <v>23</v>
      </c>
      <c r="C5" s="29">
        <f ca="1">INDEX($G$35:$K$35,1,MATCH(A5,$G$11:$K$11,0))</f>
        <v>23</v>
      </c>
      <c r="D5" s="29">
        <f t="shared" si="0"/>
        <v>23</v>
      </c>
      <c r="E5" s="29">
        <f ca="1">COUNTIF($J5:$AF5,"&gt; 29")</f>
        <v>23</v>
      </c>
      <c r="F5" s="29">
        <f>MATCH($A5,Historic!$B:$B,0)</f>
        <v>88</v>
      </c>
      <c r="G5" s="29">
        <f>MATCH($A5 &amp; " Max",Historic!$C:$C,0)</f>
        <v>112</v>
      </c>
      <c r="H5" s="29">
        <f>MATCH($A5,'O3-8hr'!$A:$A,0)</f>
        <v>371</v>
      </c>
      <c r="I5" s="302">
        <f>MATCH(DATE($A5,9,30),'O3-8hr'!$B:$B,0)</f>
        <v>644</v>
      </c>
      <c r="J5" s="30">
        <f t="shared" ca="1" si="1"/>
        <v>272</v>
      </c>
      <c r="K5" s="29">
        <f t="shared" ca="1" si="1"/>
        <v>274</v>
      </c>
      <c r="L5" s="29">
        <f t="shared" ca="1" si="1"/>
        <v>269</v>
      </c>
      <c r="M5" s="29">
        <f t="shared" ca="1" si="1"/>
        <v>273</v>
      </c>
      <c r="N5" s="29">
        <f t="shared" ca="1" si="1"/>
        <v>271</v>
      </c>
      <c r="O5" s="29">
        <f t="shared" ca="1" si="1"/>
        <v>271</v>
      </c>
      <c r="P5" s="29">
        <f t="shared" ca="1" si="1"/>
        <v>260</v>
      </c>
      <c r="Q5" s="29">
        <f t="shared" ca="1" si="1"/>
        <v>181</v>
      </c>
      <c r="R5" s="29">
        <f t="shared" ca="1" si="1"/>
        <v>274</v>
      </c>
      <c r="S5" s="29">
        <f t="shared" ca="1" si="1"/>
        <v>271</v>
      </c>
      <c r="T5" s="29">
        <f t="shared" ca="1" si="2"/>
        <v>222</v>
      </c>
      <c r="U5" s="29">
        <f t="shared" ca="1" si="2"/>
        <v>274</v>
      </c>
      <c r="V5" s="29">
        <f t="shared" ca="1" si="2"/>
        <v>205</v>
      </c>
      <c r="W5" s="29">
        <f t="shared" ca="1" si="2"/>
        <v>273</v>
      </c>
      <c r="X5" s="29">
        <f t="shared" ca="1" si="2"/>
        <v>199</v>
      </c>
      <c r="Y5" s="29">
        <f t="shared" ca="1" si="2"/>
        <v>271</v>
      </c>
      <c r="Z5" s="29">
        <f t="shared" ca="1" si="2"/>
        <v>270</v>
      </c>
      <c r="AA5" s="29">
        <f t="shared" ca="1" si="2"/>
        <v>273</v>
      </c>
      <c r="AB5" s="29">
        <f t="shared" ca="1" si="2"/>
        <v>268</v>
      </c>
      <c r="AC5" s="29">
        <f t="shared" ca="1" si="2"/>
        <v>260</v>
      </c>
      <c r="AD5" s="29">
        <f t="shared" ca="1" si="2"/>
        <v>274</v>
      </c>
      <c r="AE5" s="29">
        <f t="shared" ca="1" si="2"/>
        <v>270</v>
      </c>
      <c r="AF5" s="34">
        <f t="shared" ca="1" si="2"/>
        <v>274</v>
      </c>
    </row>
    <row r="6" spans="1:33" x14ac:dyDescent="0.2">
      <c r="A6" s="411">
        <v>2017</v>
      </c>
      <c r="B6" s="412">
        <f>INDEX('Past-Seasons'!$D$12:$D$19,MATCH(A6,'Past-Seasons'!$F$12:$F$19,0),1)</f>
        <v>23</v>
      </c>
      <c r="C6" s="412">
        <f ca="1">INDEX($G$35:$K$35,1,MATCH(A6,$G$11:$K$11,0))</f>
        <v>23</v>
      </c>
      <c r="D6" s="412">
        <f t="shared" si="0"/>
        <v>23</v>
      </c>
      <c r="E6" s="412">
        <f ca="1">COUNTIF($J6:$AF6,"&gt; 29")</f>
        <v>23</v>
      </c>
      <c r="F6" s="412">
        <f>MATCH($A6,Historic!$B:$B,0)</f>
        <v>52</v>
      </c>
      <c r="G6" s="412">
        <f>MATCH($A6 &amp; " Max",Historic!$C:$C,0)</f>
        <v>76</v>
      </c>
      <c r="H6" s="412">
        <f>MATCH($A6,'O3-8hr'!$A:$A,0)</f>
        <v>737</v>
      </c>
      <c r="I6" s="413">
        <f>MATCH(DATE($A6,9,30),'O3-8hr'!$B:$B,0)</f>
        <v>1009</v>
      </c>
      <c r="J6" s="411">
        <f t="shared" ca="1" si="1"/>
        <v>267</v>
      </c>
      <c r="K6" s="412">
        <f t="shared" ca="1" si="1"/>
        <v>273</v>
      </c>
      <c r="L6" s="412">
        <f t="shared" ca="1" si="1"/>
        <v>263</v>
      </c>
      <c r="M6" s="412">
        <f t="shared" ca="1" si="1"/>
        <v>270</v>
      </c>
      <c r="N6" s="412">
        <f t="shared" ca="1" si="1"/>
        <v>273</v>
      </c>
      <c r="O6" s="412">
        <f t="shared" ca="1" si="1"/>
        <v>269</v>
      </c>
      <c r="P6" s="412">
        <f t="shared" ca="1" si="1"/>
        <v>272</v>
      </c>
      <c r="Q6" s="412">
        <f t="shared" ca="1" si="1"/>
        <v>215</v>
      </c>
      <c r="R6" s="412">
        <f t="shared" ca="1" si="1"/>
        <v>273</v>
      </c>
      <c r="S6" s="412">
        <f t="shared" ca="1" si="1"/>
        <v>273</v>
      </c>
      <c r="T6" s="412">
        <f t="shared" ca="1" si="2"/>
        <v>241</v>
      </c>
      <c r="U6" s="412">
        <f t="shared" ca="1" si="2"/>
        <v>273</v>
      </c>
      <c r="V6" s="412">
        <f t="shared" ca="1" si="2"/>
        <v>236</v>
      </c>
      <c r="W6" s="412">
        <f t="shared" ca="1" si="2"/>
        <v>267</v>
      </c>
      <c r="X6" s="412">
        <f t="shared" ca="1" si="2"/>
        <v>232</v>
      </c>
      <c r="Y6" s="412">
        <f t="shared" ca="1" si="2"/>
        <v>265</v>
      </c>
      <c r="Z6" s="412">
        <f t="shared" ca="1" si="2"/>
        <v>243</v>
      </c>
      <c r="AA6" s="412">
        <f t="shared" ca="1" si="2"/>
        <v>261</v>
      </c>
      <c r="AB6" s="412">
        <f t="shared" ca="1" si="2"/>
        <v>269</v>
      </c>
      <c r="AC6" s="412">
        <f t="shared" ca="1" si="2"/>
        <v>251</v>
      </c>
      <c r="AD6" s="412">
        <f t="shared" ca="1" si="2"/>
        <v>82</v>
      </c>
      <c r="AE6" s="412">
        <f t="shared" ca="1" si="2"/>
        <v>266</v>
      </c>
      <c r="AF6" s="414">
        <f t="shared" ca="1" si="2"/>
        <v>260</v>
      </c>
    </row>
    <row r="7" spans="1:33" x14ac:dyDescent="0.2">
      <c r="A7" s="31">
        <v>2018</v>
      </c>
      <c r="B7" s="32">
        <f>INDEX('Past-Seasons'!$D$12:$D$19,MATCH(A7,'Past-Seasons'!$F$12:$F$19,0),1)</f>
        <v>23</v>
      </c>
      <c r="C7" s="32">
        <f ca="1">INDEX($G$35:$K$35,1,MATCH(A7,$G$11:$K$11,0))</f>
        <v>23</v>
      </c>
      <c r="D7" s="32">
        <f t="shared" ref="D7" si="3">G7-F7-1</f>
        <v>23</v>
      </c>
      <c r="E7" s="32">
        <f ca="1">COUNTIF($J7:$AF7,"&gt; 29")</f>
        <v>23</v>
      </c>
      <c r="F7" s="32">
        <f>MATCH($A7,Historic!$B:$B,0)</f>
        <v>17</v>
      </c>
      <c r="G7" s="32">
        <f>MATCH($A7 &amp; " Max",Historic!$C:$C,0)</f>
        <v>41</v>
      </c>
      <c r="H7" s="32">
        <f>MATCH($A7,'O3-8hr'!$A:$A,0)</f>
        <v>1102</v>
      </c>
      <c r="I7" s="232">
        <f>MATCH(DATE($A7,9,30),'O3-8hr'!$B:$B,0)</f>
        <v>1374</v>
      </c>
      <c r="J7" s="31">
        <f t="shared" ca="1" si="1"/>
        <v>273</v>
      </c>
      <c r="K7" s="32">
        <f t="shared" ca="1" si="1"/>
        <v>253</v>
      </c>
      <c r="L7" s="32">
        <f t="shared" ca="1" si="1"/>
        <v>245</v>
      </c>
      <c r="M7" s="32">
        <f t="shared" ca="1" si="1"/>
        <v>267</v>
      </c>
      <c r="N7" s="32">
        <f t="shared" ca="1" si="1"/>
        <v>273</v>
      </c>
      <c r="O7" s="32">
        <f t="shared" ca="1" si="1"/>
        <v>265</v>
      </c>
      <c r="P7" s="32">
        <f t="shared" ca="1" si="1"/>
        <v>273</v>
      </c>
      <c r="Q7" s="32">
        <f t="shared" ca="1" si="1"/>
        <v>215</v>
      </c>
      <c r="R7" s="32">
        <f t="shared" ca="1" si="1"/>
        <v>273</v>
      </c>
      <c r="S7" s="32">
        <f t="shared" ca="1" si="1"/>
        <v>272</v>
      </c>
      <c r="T7" s="32">
        <f t="shared" ca="1" si="2"/>
        <v>215</v>
      </c>
      <c r="U7" s="32">
        <f t="shared" ca="1" si="2"/>
        <v>271</v>
      </c>
      <c r="V7" s="32">
        <f t="shared" ca="1" si="2"/>
        <v>215</v>
      </c>
      <c r="W7" s="32">
        <f t="shared" ca="1" si="2"/>
        <v>273</v>
      </c>
      <c r="X7" s="32">
        <f t="shared" ca="1" si="2"/>
        <v>212</v>
      </c>
      <c r="Y7" s="32">
        <f t="shared" ca="1" si="2"/>
        <v>244</v>
      </c>
      <c r="Z7" s="32">
        <f t="shared" ca="1" si="2"/>
        <v>256</v>
      </c>
      <c r="AA7" s="32">
        <f t="shared" ca="1" si="2"/>
        <v>271</v>
      </c>
      <c r="AB7" s="32">
        <f t="shared" ca="1" si="2"/>
        <v>272</v>
      </c>
      <c r="AC7" s="32">
        <f t="shared" ca="1" si="2"/>
        <v>238</v>
      </c>
      <c r="AD7" s="32">
        <f t="shared" ca="1" si="2"/>
        <v>171</v>
      </c>
      <c r="AE7" s="32">
        <f t="shared" ca="1" si="2"/>
        <v>270</v>
      </c>
      <c r="AF7" s="60">
        <f t="shared" ca="1" si="2"/>
        <v>262</v>
      </c>
    </row>
    <row r="10" spans="1:33" x14ac:dyDescent="0.2">
      <c r="G10" s="464">
        <f>MATCH(G$11,$A$1:$A$7,0)</f>
        <v>4</v>
      </c>
      <c r="H10" s="464">
        <f>MATCH(H$11,$A$1:$A$7,0)</f>
        <v>5</v>
      </c>
      <c r="I10" s="464">
        <f>MATCH(I$11,$A$1:$A$7,0)</f>
        <v>6</v>
      </c>
      <c r="J10" s="464">
        <f>MATCH(J$11,$A$1:$A$7,0)</f>
        <v>7</v>
      </c>
    </row>
    <row r="11" spans="1:33" x14ac:dyDescent="0.2">
      <c r="C11" s="464" t="s">
        <v>243</v>
      </c>
      <c r="D11" s="464" t="s">
        <v>244</v>
      </c>
      <c r="E11" s="465" t="s">
        <v>9</v>
      </c>
      <c r="F11" s="464" t="s">
        <v>245</v>
      </c>
      <c r="G11" s="464">
        <v>2015</v>
      </c>
      <c r="H11" s="464">
        <v>2016</v>
      </c>
      <c r="I11" s="464">
        <v>2017</v>
      </c>
      <c r="J11" s="464">
        <v>2018</v>
      </c>
    </row>
    <row r="12" spans="1:33" x14ac:dyDescent="0.2">
      <c r="C12" s="464">
        <f>COUNTA($J$2:$AZ$2)</f>
        <v>23</v>
      </c>
      <c r="D12" s="463" t="str">
        <f>IF(ISERROR(MATCH(E12,$J$2:$AZ$2,0)),"No","Yes")</f>
        <v>Yes</v>
      </c>
      <c r="E12" s="463" t="s">
        <v>110</v>
      </c>
      <c r="F12" s="463" t="s">
        <v>246</v>
      </c>
      <c r="G12" s="463">
        <f t="shared" ref="G12:J34" ca="1" si="4">COUNTIF(INDIRECT("'Historic'!C" &amp; INDEX($F$1:$G$7,G$10,1) &amp; ":C" &amp; INDEX($F$1:$G$7,G$10,2)),$E12)</f>
        <v>1</v>
      </c>
      <c r="H12" s="463">
        <f t="shared" ca="1" si="4"/>
        <v>1</v>
      </c>
      <c r="I12" s="463">
        <f t="shared" ca="1" si="4"/>
        <v>1</v>
      </c>
      <c r="J12" s="463">
        <f t="shared" ca="1" si="4"/>
        <v>1</v>
      </c>
    </row>
    <row r="13" spans="1:33" x14ac:dyDescent="0.2">
      <c r="C13" s="466">
        <f>COUNTA($E$12:$E$34)</f>
        <v>23</v>
      </c>
      <c r="D13" s="461" t="str">
        <f t="shared" ref="D13:D34" si="5">IF(ISERROR(MATCH(E13,$J$2:$AZ$2,0)),"No","Yes")</f>
        <v>Yes</v>
      </c>
      <c r="E13" s="461" t="s">
        <v>115</v>
      </c>
      <c r="F13" s="461" t="s">
        <v>247</v>
      </c>
      <c r="G13" s="461">
        <f t="shared" ca="1" si="4"/>
        <v>1</v>
      </c>
      <c r="H13" s="461">
        <f t="shared" ca="1" si="4"/>
        <v>1</v>
      </c>
      <c r="I13" s="461">
        <f t="shared" ca="1" si="4"/>
        <v>1</v>
      </c>
      <c r="J13" s="461">
        <f t="shared" ca="1" si="4"/>
        <v>1</v>
      </c>
    </row>
    <row r="14" spans="1:33" x14ac:dyDescent="0.2">
      <c r="D14" s="461" t="str">
        <f t="shared" si="5"/>
        <v>Yes</v>
      </c>
      <c r="E14" s="461" t="s">
        <v>118</v>
      </c>
      <c r="F14" s="461" t="s">
        <v>248</v>
      </c>
      <c r="G14" s="461">
        <f t="shared" ca="1" si="4"/>
        <v>1</v>
      </c>
      <c r="H14" s="461">
        <f t="shared" ca="1" si="4"/>
        <v>1</v>
      </c>
      <c r="I14" s="461">
        <f t="shared" ca="1" si="4"/>
        <v>1</v>
      </c>
      <c r="J14" s="461">
        <f t="shared" ca="1" si="4"/>
        <v>1</v>
      </c>
    </row>
    <row r="15" spans="1:33" x14ac:dyDescent="0.2">
      <c r="D15" s="461" t="str">
        <f t="shared" si="5"/>
        <v>Yes</v>
      </c>
      <c r="E15" s="461" t="s">
        <v>121</v>
      </c>
      <c r="F15" s="461" t="s">
        <v>249</v>
      </c>
      <c r="G15" s="461">
        <f t="shared" ca="1" si="4"/>
        <v>1</v>
      </c>
      <c r="H15" s="461">
        <f t="shared" ca="1" si="4"/>
        <v>1</v>
      </c>
      <c r="I15" s="461">
        <f t="shared" ca="1" si="4"/>
        <v>1</v>
      </c>
      <c r="J15" s="461">
        <f t="shared" ca="1" si="4"/>
        <v>1</v>
      </c>
    </row>
    <row r="16" spans="1:33" x14ac:dyDescent="0.2">
      <c r="D16" s="461" t="str">
        <f t="shared" si="5"/>
        <v>Yes</v>
      </c>
      <c r="E16" s="461" t="s">
        <v>123</v>
      </c>
      <c r="F16" s="461" t="s">
        <v>250</v>
      </c>
      <c r="G16" s="461">
        <f t="shared" ca="1" si="4"/>
        <v>1</v>
      </c>
      <c r="H16" s="461">
        <f t="shared" ca="1" si="4"/>
        <v>1</v>
      </c>
      <c r="I16" s="461">
        <f t="shared" ca="1" si="4"/>
        <v>1</v>
      </c>
      <c r="J16" s="461">
        <f t="shared" ca="1" si="4"/>
        <v>1</v>
      </c>
    </row>
    <row r="17" spans="4:10" x14ac:dyDescent="0.2">
      <c r="D17" s="461" t="str">
        <f t="shared" si="5"/>
        <v>Yes</v>
      </c>
      <c r="E17" s="461" t="s">
        <v>126</v>
      </c>
      <c r="F17" s="461" t="s">
        <v>251</v>
      </c>
      <c r="G17" s="461">
        <f t="shared" ca="1" si="4"/>
        <v>1</v>
      </c>
      <c r="H17" s="461">
        <f t="shared" ca="1" si="4"/>
        <v>1</v>
      </c>
      <c r="I17" s="461">
        <f t="shared" ca="1" si="4"/>
        <v>1</v>
      </c>
      <c r="J17" s="461">
        <f t="shared" ca="1" si="4"/>
        <v>1</v>
      </c>
    </row>
    <row r="18" spans="4:10" x14ac:dyDescent="0.2">
      <c r="D18" s="461" t="str">
        <f t="shared" si="5"/>
        <v>Yes</v>
      </c>
      <c r="E18" s="461" t="s">
        <v>128</v>
      </c>
      <c r="F18" s="461" t="s">
        <v>252</v>
      </c>
      <c r="G18" s="461">
        <f t="shared" ca="1" si="4"/>
        <v>1</v>
      </c>
      <c r="H18" s="461">
        <f t="shared" ca="1" si="4"/>
        <v>1</v>
      </c>
      <c r="I18" s="461">
        <f t="shared" ca="1" si="4"/>
        <v>1</v>
      </c>
      <c r="J18" s="461">
        <f t="shared" ca="1" si="4"/>
        <v>1</v>
      </c>
    </row>
    <row r="19" spans="4:10" x14ac:dyDescent="0.2">
      <c r="D19" s="461" t="str">
        <f t="shared" si="5"/>
        <v>Yes</v>
      </c>
      <c r="E19" s="461" t="s">
        <v>130</v>
      </c>
      <c r="F19" s="461" t="s">
        <v>253</v>
      </c>
      <c r="G19" s="461">
        <f t="shared" ca="1" si="4"/>
        <v>1</v>
      </c>
      <c r="H19" s="461">
        <f t="shared" ca="1" si="4"/>
        <v>1</v>
      </c>
      <c r="I19" s="461">
        <f t="shared" ca="1" si="4"/>
        <v>1</v>
      </c>
      <c r="J19" s="461">
        <f t="shared" ca="1" si="4"/>
        <v>1</v>
      </c>
    </row>
    <row r="20" spans="4:10" x14ac:dyDescent="0.2">
      <c r="D20" s="461" t="str">
        <f t="shared" si="5"/>
        <v>Yes</v>
      </c>
      <c r="E20" s="461" t="s">
        <v>133</v>
      </c>
      <c r="F20" s="461" t="s">
        <v>254</v>
      </c>
      <c r="G20" s="461">
        <f t="shared" ca="1" si="4"/>
        <v>1</v>
      </c>
      <c r="H20" s="461">
        <f t="shared" ca="1" si="4"/>
        <v>1</v>
      </c>
      <c r="I20" s="461">
        <f t="shared" ca="1" si="4"/>
        <v>1</v>
      </c>
      <c r="J20" s="461">
        <f t="shared" ca="1" si="4"/>
        <v>1</v>
      </c>
    </row>
    <row r="21" spans="4:10" x14ac:dyDescent="0.2">
      <c r="D21" s="461" t="str">
        <f t="shared" si="5"/>
        <v>Yes</v>
      </c>
      <c r="E21" s="461" t="s">
        <v>136</v>
      </c>
      <c r="F21" s="461" t="s">
        <v>255</v>
      </c>
      <c r="G21" s="461">
        <f t="shared" ca="1" si="4"/>
        <v>1</v>
      </c>
      <c r="H21" s="461">
        <f t="shared" ca="1" si="4"/>
        <v>1</v>
      </c>
      <c r="I21" s="461">
        <f t="shared" ca="1" si="4"/>
        <v>1</v>
      </c>
      <c r="J21" s="461">
        <f t="shared" ca="1" si="4"/>
        <v>1</v>
      </c>
    </row>
    <row r="22" spans="4:10" x14ac:dyDescent="0.2">
      <c r="D22" s="461" t="str">
        <f t="shared" si="5"/>
        <v>Yes</v>
      </c>
      <c r="E22" s="461" t="s">
        <v>139</v>
      </c>
      <c r="F22" s="461" t="s">
        <v>256</v>
      </c>
      <c r="G22" s="461">
        <f t="shared" ca="1" si="4"/>
        <v>1</v>
      </c>
      <c r="H22" s="461">
        <f t="shared" ca="1" si="4"/>
        <v>1</v>
      </c>
      <c r="I22" s="461">
        <f t="shared" ca="1" si="4"/>
        <v>1</v>
      </c>
      <c r="J22" s="461">
        <f t="shared" ca="1" si="4"/>
        <v>1</v>
      </c>
    </row>
    <row r="23" spans="4:10" x14ac:dyDescent="0.2">
      <c r="D23" s="461" t="str">
        <f t="shared" si="5"/>
        <v>Yes</v>
      </c>
      <c r="E23" s="461" t="s">
        <v>142</v>
      </c>
      <c r="F23" s="461" t="s">
        <v>257</v>
      </c>
      <c r="G23" s="461">
        <f t="shared" ca="1" si="4"/>
        <v>1</v>
      </c>
      <c r="H23" s="461">
        <f t="shared" ca="1" si="4"/>
        <v>1</v>
      </c>
      <c r="I23" s="461">
        <f t="shared" ca="1" si="4"/>
        <v>1</v>
      </c>
      <c r="J23" s="461">
        <f t="shared" ca="1" si="4"/>
        <v>1</v>
      </c>
    </row>
    <row r="24" spans="4:10" x14ac:dyDescent="0.2">
      <c r="D24" s="461" t="str">
        <f t="shared" si="5"/>
        <v>Yes</v>
      </c>
      <c r="E24" s="461" t="s">
        <v>144</v>
      </c>
      <c r="F24" s="461" t="s">
        <v>258</v>
      </c>
      <c r="G24" s="461">
        <f t="shared" ca="1" si="4"/>
        <v>1</v>
      </c>
      <c r="H24" s="461">
        <f t="shared" ca="1" si="4"/>
        <v>1</v>
      </c>
      <c r="I24" s="461">
        <f t="shared" ca="1" si="4"/>
        <v>1</v>
      </c>
      <c r="J24" s="461">
        <f t="shared" ca="1" si="4"/>
        <v>1</v>
      </c>
    </row>
    <row r="25" spans="4:10" x14ac:dyDescent="0.2">
      <c r="D25" s="461" t="str">
        <f t="shared" si="5"/>
        <v>Yes</v>
      </c>
      <c r="E25" s="461" t="s">
        <v>146</v>
      </c>
      <c r="F25" s="461" t="s">
        <v>259</v>
      </c>
      <c r="G25" s="461">
        <f t="shared" ca="1" si="4"/>
        <v>1</v>
      </c>
      <c r="H25" s="461">
        <f t="shared" ca="1" si="4"/>
        <v>1</v>
      </c>
      <c r="I25" s="461">
        <f t="shared" ca="1" si="4"/>
        <v>1</v>
      </c>
      <c r="J25" s="461">
        <f t="shared" ca="1" si="4"/>
        <v>1</v>
      </c>
    </row>
    <row r="26" spans="4:10" x14ac:dyDescent="0.2">
      <c r="D26" s="461" t="str">
        <f t="shared" si="5"/>
        <v>Yes</v>
      </c>
      <c r="E26" s="461" t="s">
        <v>148</v>
      </c>
      <c r="F26" s="461" t="s">
        <v>260</v>
      </c>
      <c r="G26" s="461">
        <f t="shared" ca="1" si="4"/>
        <v>1</v>
      </c>
      <c r="H26" s="461">
        <f t="shared" ca="1" si="4"/>
        <v>1</v>
      </c>
      <c r="I26" s="461">
        <f t="shared" ca="1" si="4"/>
        <v>1</v>
      </c>
      <c r="J26" s="461">
        <f t="shared" ca="1" si="4"/>
        <v>1</v>
      </c>
    </row>
    <row r="27" spans="4:10" x14ac:dyDescent="0.2">
      <c r="D27" s="461" t="str">
        <f t="shared" si="5"/>
        <v>Yes</v>
      </c>
      <c r="E27" s="461" t="s">
        <v>152</v>
      </c>
      <c r="F27" s="461" t="s">
        <v>261</v>
      </c>
      <c r="G27" s="461">
        <f t="shared" ca="1" si="4"/>
        <v>1</v>
      </c>
      <c r="H27" s="461">
        <f t="shared" ca="1" si="4"/>
        <v>1</v>
      </c>
      <c r="I27" s="461">
        <f t="shared" ca="1" si="4"/>
        <v>1</v>
      </c>
      <c r="J27" s="461">
        <f t="shared" ca="1" si="4"/>
        <v>1</v>
      </c>
    </row>
    <row r="28" spans="4:10" x14ac:dyDescent="0.2">
      <c r="D28" s="461" t="str">
        <f t="shared" si="5"/>
        <v>Yes</v>
      </c>
      <c r="E28" s="461" t="s">
        <v>155</v>
      </c>
      <c r="F28" s="461" t="s">
        <v>262</v>
      </c>
      <c r="G28" s="461">
        <f t="shared" ca="1" si="4"/>
        <v>1</v>
      </c>
      <c r="H28" s="461">
        <f t="shared" ca="1" si="4"/>
        <v>1</v>
      </c>
      <c r="I28" s="461">
        <f t="shared" ca="1" si="4"/>
        <v>1</v>
      </c>
      <c r="J28" s="461">
        <f t="shared" ca="1" si="4"/>
        <v>1</v>
      </c>
    </row>
    <row r="29" spans="4:10" x14ac:dyDescent="0.2">
      <c r="D29" s="461" t="str">
        <f t="shared" si="5"/>
        <v>Yes</v>
      </c>
      <c r="E29" s="461" t="s">
        <v>157</v>
      </c>
      <c r="F29" s="461" t="s">
        <v>263</v>
      </c>
      <c r="G29" s="461">
        <f t="shared" ca="1" si="4"/>
        <v>1</v>
      </c>
      <c r="H29" s="461">
        <f t="shared" ca="1" si="4"/>
        <v>1</v>
      </c>
      <c r="I29" s="461">
        <f t="shared" ca="1" si="4"/>
        <v>1</v>
      </c>
      <c r="J29" s="461">
        <f t="shared" ca="1" si="4"/>
        <v>1</v>
      </c>
    </row>
    <row r="30" spans="4:10" x14ac:dyDescent="0.2">
      <c r="D30" s="461" t="str">
        <f t="shared" si="5"/>
        <v>Yes</v>
      </c>
      <c r="E30" s="461" t="s">
        <v>159</v>
      </c>
      <c r="F30" s="461" t="s">
        <v>264</v>
      </c>
      <c r="G30" s="461">
        <f t="shared" ca="1" si="4"/>
        <v>1</v>
      </c>
      <c r="H30" s="461">
        <f t="shared" ca="1" si="4"/>
        <v>1</v>
      </c>
      <c r="I30" s="461">
        <f t="shared" ca="1" si="4"/>
        <v>1</v>
      </c>
      <c r="J30" s="461">
        <f t="shared" ca="1" si="4"/>
        <v>1</v>
      </c>
    </row>
    <row r="31" spans="4:10" x14ac:dyDescent="0.2">
      <c r="D31" s="461" t="str">
        <f t="shared" si="5"/>
        <v>Yes</v>
      </c>
      <c r="E31" s="461" t="s">
        <v>161</v>
      </c>
      <c r="F31" s="461" t="s">
        <v>265</v>
      </c>
      <c r="G31" s="461">
        <f t="shared" ca="1" si="4"/>
        <v>1</v>
      </c>
      <c r="H31" s="461">
        <f t="shared" ca="1" si="4"/>
        <v>1</v>
      </c>
      <c r="I31" s="461">
        <f t="shared" ca="1" si="4"/>
        <v>1</v>
      </c>
      <c r="J31" s="461">
        <f t="shared" ca="1" si="4"/>
        <v>1</v>
      </c>
    </row>
    <row r="32" spans="4:10" x14ac:dyDescent="0.2">
      <c r="D32" s="461" t="str">
        <f t="shared" si="5"/>
        <v>Yes</v>
      </c>
      <c r="E32" s="461" t="s">
        <v>163</v>
      </c>
      <c r="F32" s="461" t="s">
        <v>266</v>
      </c>
      <c r="G32" s="461">
        <f t="shared" ca="1" si="4"/>
        <v>1</v>
      </c>
      <c r="H32" s="461">
        <f t="shared" ca="1" si="4"/>
        <v>1</v>
      </c>
      <c r="I32" s="461">
        <f t="shared" ca="1" si="4"/>
        <v>1</v>
      </c>
      <c r="J32" s="461">
        <f t="shared" ca="1" si="4"/>
        <v>1</v>
      </c>
    </row>
    <row r="33" spans="4:10" x14ac:dyDescent="0.2">
      <c r="D33" s="461" t="str">
        <f t="shared" si="5"/>
        <v>Yes</v>
      </c>
      <c r="E33" s="461" t="s">
        <v>165</v>
      </c>
      <c r="F33" s="461" t="s">
        <v>267</v>
      </c>
      <c r="G33" s="461">
        <f t="shared" ca="1" si="4"/>
        <v>1</v>
      </c>
      <c r="H33" s="461">
        <f t="shared" ca="1" si="4"/>
        <v>1</v>
      </c>
      <c r="I33" s="461">
        <f t="shared" ca="1" si="4"/>
        <v>1</v>
      </c>
      <c r="J33" s="461">
        <f t="shared" ca="1" si="4"/>
        <v>1</v>
      </c>
    </row>
    <row r="34" spans="4:10" x14ac:dyDescent="0.2">
      <c r="D34" s="462" t="str">
        <f t="shared" si="5"/>
        <v>Yes</v>
      </c>
      <c r="E34" s="462" t="s">
        <v>168</v>
      </c>
      <c r="F34" s="462" t="s">
        <v>268</v>
      </c>
      <c r="G34" s="462">
        <f t="shared" ca="1" si="4"/>
        <v>1</v>
      </c>
      <c r="H34" s="462">
        <f t="shared" ca="1" si="4"/>
        <v>1</v>
      </c>
      <c r="I34" s="462">
        <f t="shared" ca="1" si="4"/>
        <v>1</v>
      </c>
      <c r="J34" s="462">
        <f t="shared" ca="1" si="4"/>
        <v>1</v>
      </c>
    </row>
    <row r="35" spans="4:10" x14ac:dyDescent="0.2">
      <c r="G35" s="464">
        <f ca="1">SUM(G12:G34)</f>
        <v>23</v>
      </c>
      <c r="H35" s="464">
        <f ca="1">SUM(H12:H34)</f>
        <v>23</v>
      </c>
      <c r="I35" s="464">
        <f ca="1">SUM(I12:I34)</f>
        <v>23</v>
      </c>
      <c r="J35" s="464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09" customWidth="1"/>
    <col min="2" max="2" width="20.140625" style="409" bestFit="1" customWidth="1"/>
    <col min="3" max="3" width="8.85546875" style="409" bestFit="1" customWidth="1"/>
    <col min="4" max="4" width="11" style="409" bestFit="1" customWidth="1"/>
    <col min="5" max="5" width="19.140625" style="409" bestFit="1" customWidth="1"/>
    <col min="6" max="6" width="9.28515625" style="409" bestFit="1" customWidth="1"/>
    <col min="7" max="7" width="14.5703125" style="409" bestFit="1" customWidth="1"/>
    <col min="8" max="8" width="16.85546875" style="409" bestFit="1" customWidth="1"/>
    <col min="9" max="9" width="15.140625" style="409" bestFit="1" customWidth="1"/>
    <col min="10" max="10" width="14.7109375" style="409" bestFit="1" customWidth="1"/>
    <col min="11" max="11" width="14" style="409" bestFit="1" customWidth="1"/>
    <col min="12" max="12" width="14.140625" style="409" bestFit="1" customWidth="1"/>
    <col min="13" max="13" width="38.28515625" style="409" bestFit="1" customWidth="1"/>
    <col min="14" max="14" width="13.85546875" style="409" bestFit="1" customWidth="1"/>
    <col min="15" max="15" width="15.5703125" style="409" bestFit="1" customWidth="1"/>
    <col min="16" max="16" width="13.7109375" style="409" bestFit="1" customWidth="1"/>
    <col min="17" max="17" width="13.5703125" style="409" bestFit="1" customWidth="1"/>
    <col min="18" max="18" width="13.85546875" style="409" bestFit="1" customWidth="1"/>
    <col min="19" max="19" width="14.42578125" style="409" bestFit="1" customWidth="1"/>
    <col min="20" max="20" width="14.28515625" style="409" bestFit="1" customWidth="1"/>
    <col min="21" max="21" width="14.140625" style="409" bestFit="1" customWidth="1"/>
    <col min="22" max="22" width="14" style="409" bestFit="1" customWidth="1"/>
    <col min="23" max="23" width="17.5703125" style="409" bestFit="1" customWidth="1"/>
    <col min="24" max="24" width="18.28515625" style="409" bestFit="1" customWidth="1"/>
    <col min="25" max="25" width="14.140625" style="409" bestFit="1" customWidth="1"/>
    <col min="26" max="26" width="18.85546875" style="409" bestFit="1" customWidth="1"/>
    <col min="27" max="27" width="16.42578125" style="409" bestFit="1" customWidth="1"/>
    <col min="28" max="28" width="15.85546875" style="409" bestFit="1" customWidth="1"/>
    <col min="29" max="29" width="14.5703125" style="409" bestFit="1" customWidth="1"/>
    <col min="30" max="16384" width="10.7109375" style="409"/>
  </cols>
  <sheetData>
    <row r="1" spans="1:29" ht="15" customHeight="1" x14ac:dyDescent="0.2">
      <c r="A1" s="409" t="s">
        <v>269</v>
      </c>
      <c r="B1" s="409" t="s">
        <v>270</v>
      </c>
      <c r="C1" s="409" t="s">
        <v>271</v>
      </c>
      <c r="D1" s="409" t="s">
        <v>272</v>
      </c>
      <c r="E1" s="409" t="s">
        <v>273</v>
      </c>
      <c r="F1" s="409" t="s">
        <v>274</v>
      </c>
      <c r="G1" s="409" t="s">
        <v>275</v>
      </c>
      <c r="H1" s="409" t="s">
        <v>276</v>
      </c>
      <c r="I1" s="409" t="s">
        <v>277</v>
      </c>
      <c r="J1" s="409" t="s">
        <v>278</v>
      </c>
      <c r="K1" s="409" t="s">
        <v>279</v>
      </c>
      <c r="L1" s="409" t="s">
        <v>280</v>
      </c>
      <c r="M1" s="409" t="s">
        <v>281</v>
      </c>
      <c r="N1" s="409" t="s">
        <v>282</v>
      </c>
      <c r="O1" s="409" t="s">
        <v>283</v>
      </c>
      <c r="P1" s="409" t="s">
        <v>284</v>
      </c>
      <c r="Q1" s="409" t="s">
        <v>285</v>
      </c>
      <c r="R1" s="409" t="s">
        <v>286</v>
      </c>
      <c r="S1" s="409" t="s">
        <v>287</v>
      </c>
      <c r="T1" s="409" t="s">
        <v>288</v>
      </c>
      <c r="U1" s="409" t="s">
        <v>289</v>
      </c>
      <c r="V1" s="409" t="s">
        <v>290</v>
      </c>
      <c r="W1" s="409" t="s">
        <v>291</v>
      </c>
      <c r="X1" s="409" t="s">
        <v>292</v>
      </c>
      <c r="Y1" s="409" t="s">
        <v>293</v>
      </c>
      <c r="Z1" s="409" t="s">
        <v>294</v>
      </c>
      <c r="AA1" s="409" t="s">
        <v>295</v>
      </c>
      <c r="AB1" s="409" t="s">
        <v>296</v>
      </c>
      <c r="AC1" s="409" t="s">
        <v>297</v>
      </c>
    </row>
    <row r="2" spans="1:29" ht="15" customHeight="1" x14ac:dyDescent="0.2">
      <c r="A2" s="410">
        <v>90010017</v>
      </c>
      <c r="B2" s="409">
        <v>44201</v>
      </c>
      <c r="C2" s="409">
        <v>1</v>
      </c>
      <c r="D2" s="409">
        <v>0</v>
      </c>
      <c r="E2" s="409" t="s">
        <v>298</v>
      </c>
      <c r="F2" s="409">
        <v>2010</v>
      </c>
      <c r="G2" s="409">
        <v>7</v>
      </c>
      <c r="H2" s="409">
        <v>1</v>
      </c>
      <c r="I2" s="409">
        <v>43</v>
      </c>
      <c r="J2" s="409">
        <v>14860</v>
      </c>
      <c r="K2" s="409">
        <v>0</v>
      </c>
      <c r="L2" s="409">
        <v>33620</v>
      </c>
      <c r="M2" s="409" t="s">
        <v>299</v>
      </c>
      <c r="N2" s="409">
        <v>41.004657000000002</v>
      </c>
      <c r="O2" s="409">
        <v>-73.585127999999997</v>
      </c>
      <c r="P2" s="409">
        <v>4325</v>
      </c>
      <c r="Q2" s="409">
        <v>97</v>
      </c>
      <c r="R2" s="409">
        <v>9.0999999999999998E-2</v>
      </c>
      <c r="S2" s="409">
        <v>8.2000000000000003E-2</v>
      </c>
      <c r="T2" s="409">
        <v>8.2000000000000003E-2</v>
      </c>
      <c r="U2" s="409">
        <v>7.9000000000000001E-2</v>
      </c>
      <c r="V2" s="409">
        <v>7</v>
      </c>
      <c r="W2" s="409">
        <v>1</v>
      </c>
      <c r="X2" s="409">
        <v>0</v>
      </c>
      <c r="Y2" s="409" t="s">
        <v>300</v>
      </c>
      <c r="Z2" s="409">
        <v>47</v>
      </c>
      <c r="AA2" s="409">
        <v>251</v>
      </c>
      <c r="AB2" s="409">
        <v>177</v>
      </c>
      <c r="AC2" s="409">
        <v>183</v>
      </c>
    </row>
    <row r="3" spans="1:29" ht="15" customHeight="1" x14ac:dyDescent="0.2">
      <c r="A3" s="410">
        <v>90010017</v>
      </c>
      <c r="B3" s="409">
        <v>44201</v>
      </c>
      <c r="C3" s="409">
        <v>1</v>
      </c>
      <c r="D3" s="409">
        <v>0</v>
      </c>
      <c r="E3" s="409" t="s">
        <v>298</v>
      </c>
      <c r="F3" s="409">
        <v>2011</v>
      </c>
      <c r="G3" s="409">
        <v>7</v>
      </c>
      <c r="H3" s="409">
        <v>1</v>
      </c>
      <c r="I3" s="409">
        <v>43</v>
      </c>
      <c r="J3" s="409">
        <v>14860</v>
      </c>
      <c r="K3" s="409">
        <v>0</v>
      </c>
      <c r="L3" s="409">
        <v>33620</v>
      </c>
      <c r="M3" s="409" t="s">
        <v>299</v>
      </c>
      <c r="N3" s="409">
        <v>41.004657000000002</v>
      </c>
      <c r="O3" s="409">
        <v>-73.585127999999997</v>
      </c>
      <c r="P3" s="409">
        <v>3216</v>
      </c>
      <c r="Q3" s="409">
        <v>72</v>
      </c>
      <c r="R3" s="409">
        <v>9.2999999999999999E-2</v>
      </c>
      <c r="S3" s="409">
        <v>8.6999999999999994E-2</v>
      </c>
      <c r="T3" s="409">
        <v>8.5999999999999993E-2</v>
      </c>
      <c r="U3" s="409">
        <v>8.1000000000000003E-2</v>
      </c>
      <c r="V3" s="409">
        <v>8</v>
      </c>
      <c r="W3" s="409">
        <v>1</v>
      </c>
      <c r="X3" s="409">
        <v>0</v>
      </c>
      <c r="Z3" s="409">
        <v>47</v>
      </c>
      <c r="AA3" s="409">
        <v>251</v>
      </c>
      <c r="AB3" s="409">
        <v>131</v>
      </c>
      <c r="AC3" s="409">
        <v>183</v>
      </c>
    </row>
    <row r="4" spans="1:29" ht="15" customHeight="1" x14ac:dyDescent="0.2">
      <c r="A4" s="410">
        <v>90010017</v>
      </c>
      <c r="B4" s="409">
        <v>44201</v>
      </c>
      <c r="C4" s="409">
        <v>1</v>
      </c>
      <c r="D4" s="409">
        <v>0</v>
      </c>
      <c r="E4" s="409" t="s">
        <v>298</v>
      </c>
      <c r="F4" s="409">
        <v>2012</v>
      </c>
      <c r="G4" s="409">
        <v>7</v>
      </c>
      <c r="H4" s="409">
        <v>1</v>
      </c>
      <c r="I4" s="409">
        <v>43</v>
      </c>
      <c r="J4" s="409">
        <v>14860</v>
      </c>
      <c r="K4" s="409">
        <v>0</v>
      </c>
      <c r="L4" s="409">
        <v>33620</v>
      </c>
      <c r="M4" s="409" t="s">
        <v>299</v>
      </c>
      <c r="N4" s="409">
        <v>41.004657000000002</v>
      </c>
      <c r="O4" s="409">
        <v>-73.585127999999997</v>
      </c>
      <c r="P4" s="409">
        <v>4230</v>
      </c>
      <c r="Q4" s="409">
        <v>93</v>
      </c>
      <c r="R4" s="409">
        <v>9.5000000000000001E-2</v>
      </c>
      <c r="S4" s="409">
        <v>0.09</v>
      </c>
      <c r="T4" s="409">
        <v>8.8999999999999996E-2</v>
      </c>
      <c r="U4" s="409">
        <v>8.7999999999999995E-2</v>
      </c>
      <c r="V4" s="409">
        <v>15</v>
      </c>
      <c r="W4" s="409">
        <v>1</v>
      </c>
      <c r="X4" s="409">
        <v>0</v>
      </c>
      <c r="Y4" s="409" t="s">
        <v>300</v>
      </c>
      <c r="Z4" s="409">
        <v>87</v>
      </c>
      <c r="AA4" s="409">
        <v>251</v>
      </c>
      <c r="AB4" s="409">
        <v>170</v>
      </c>
      <c r="AC4" s="409">
        <v>183</v>
      </c>
    </row>
    <row r="5" spans="1:29" ht="15" customHeight="1" x14ac:dyDescent="0.2">
      <c r="A5" s="410">
        <v>90010017</v>
      </c>
      <c r="B5" s="409">
        <v>44201</v>
      </c>
      <c r="C5" s="409">
        <v>1</v>
      </c>
      <c r="D5" s="409">
        <v>0</v>
      </c>
      <c r="E5" s="409" t="s">
        <v>298</v>
      </c>
      <c r="F5" s="409">
        <v>2013</v>
      </c>
      <c r="G5" s="409">
        <v>7</v>
      </c>
      <c r="H5" s="409">
        <v>1</v>
      </c>
      <c r="I5" s="409">
        <v>43</v>
      </c>
      <c r="J5" s="409">
        <v>14860</v>
      </c>
      <c r="K5" s="409">
        <v>0</v>
      </c>
      <c r="L5" s="409">
        <v>33620</v>
      </c>
      <c r="M5" s="409" t="s">
        <v>299</v>
      </c>
      <c r="N5" s="409">
        <v>41.004657000000002</v>
      </c>
      <c r="O5" s="409">
        <v>-73.585127999999997</v>
      </c>
      <c r="P5" s="409">
        <v>4339</v>
      </c>
      <c r="Q5" s="409">
        <v>98</v>
      </c>
      <c r="R5" s="409">
        <v>8.8999999999999996E-2</v>
      </c>
      <c r="S5" s="409">
        <v>8.3000000000000004E-2</v>
      </c>
      <c r="T5" s="409">
        <v>8.2000000000000003E-2</v>
      </c>
      <c r="U5" s="409">
        <v>8.2000000000000003E-2</v>
      </c>
      <c r="V5" s="409">
        <v>8</v>
      </c>
      <c r="W5" s="409">
        <v>1</v>
      </c>
      <c r="X5" s="409">
        <v>0</v>
      </c>
      <c r="Y5" s="409" t="s">
        <v>300</v>
      </c>
      <c r="Z5" s="409">
        <v>87</v>
      </c>
      <c r="AA5" s="409">
        <v>251</v>
      </c>
      <c r="AB5" s="409">
        <v>179</v>
      </c>
      <c r="AC5" s="409">
        <v>183</v>
      </c>
    </row>
    <row r="6" spans="1:29" ht="15" customHeight="1" x14ac:dyDescent="0.2">
      <c r="A6" s="410">
        <v>90010017</v>
      </c>
      <c r="B6" s="409">
        <v>44201</v>
      </c>
      <c r="C6" s="409">
        <v>1</v>
      </c>
      <c r="D6" s="409">
        <v>0</v>
      </c>
      <c r="E6" s="409" t="s">
        <v>298</v>
      </c>
      <c r="F6" s="409">
        <v>2014</v>
      </c>
      <c r="G6" s="409">
        <v>7</v>
      </c>
      <c r="H6" s="409">
        <v>1</v>
      </c>
      <c r="I6" s="409">
        <v>43</v>
      </c>
      <c r="J6" s="409">
        <v>14860</v>
      </c>
      <c r="K6" s="409">
        <v>0</v>
      </c>
      <c r="L6" s="409">
        <v>33620</v>
      </c>
      <c r="M6" s="409" t="s">
        <v>299</v>
      </c>
      <c r="N6" s="409">
        <v>41.004657000000002</v>
      </c>
      <c r="O6" s="409">
        <v>-73.585127999999997</v>
      </c>
      <c r="P6" s="409">
        <v>4300</v>
      </c>
      <c r="Q6" s="409">
        <v>96</v>
      </c>
      <c r="R6" s="409">
        <v>9.0999999999999998E-2</v>
      </c>
      <c r="S6" s="409">
        <v>8.3000000000000004E-2</v>
      </c>
      <c r="T6" s="409">
        <v>8.1000000000000003E-2</v>
      </c>
      <c r="U6" s="409">
        <v>7.8E-2</v>
      </c>
      <c r="V6" s="409">
        <v>4</v>
      </c>
      <c r="W6" s="409">
        <v>1</v>
      </c>
      <c r="X6" s="409">
        <v>0</v>
      </c>
      <c r="Y6" s="409" t="s">
        <v>300</v>
      </c>
      <c r="Z6" s="409">
        <v>87</v>
      </c>
      <c r="AA6" s="409">
        <v>251</v>
      </c>
      <c r="AB6" s="409">
        <v>175</v>
      </c>
      <c r="AC6" s="409">
        <v>183</v>
      </c>
    </row>
    <row r="7" spans="1:29" ht="15" customHeight="1" x14ac:dyDescent="0.2">
      <c r="A7" s="410">
        <v>90010017</v>
      </c>
      <c r="B7" s="409">
        <v>44201</v>
      </c>
      <c r="C7" s="409">
        <v>1</v>
      </c>
      <c r="D7" s="409">
        <v>0</v>
      </c>
      <c r="E7" s="409" t="s">
        <v>298</v>
      </c>
      <c r="F7" s="409">
        <v>2015</v>
      </c>
      <c r="G7" s="409">
        <v>7</v>
      </c>
      <c r="H7" s="409">
        <v>1</v>
      </c>
      <c r="I7" s="409">
        <v>43</v>
      </c>
      <c r="J7" s="409">
        <v>14860</v>
      </c>
      <c r="K7" s="409">
        <v>0</v>
      </c>
      <c r="L7" s="409">
        <v>33620</v>
      </c>
      <c r="M7" s="409" t="s">
        <v>299</v>
      </c>
      <c r="N7" s="409">
        <v>41.004657000000002</v>
      </c>
      <c r="O7" s="409">
        <v>-73.585127999999997</v>
      </c>
      <c r="P7" s="409">
        <v>4274</v>
      </c>
      <c r="Q7" s="409">
        <v>95</v>
      </c>
      <c r="R7" s="409">
        <v>9.0999999999999998E-2</v>
      </c>
      <c r="S7" s="409">
        <v>8.8999999999999996E-2</v>
      </c>
      <c r="T7" s="409">
        <v>8.5999999999999993E-2</v>
      </c>
      <c r="U7" s="409">
        <v>8.4000000000000005E-2</v>
      </c>
      <c r="V7" s="409">
        <v>9</v>
      </c>
      <c r="W7" s="409">
        <v>1</v>
      </c>
      <c r="X7" s="409">
        <v>0</v>
      </c>
      <c r="Y7" s="409" t="s">
        <v>300</v>
      </c>
      <c r="Z7" s="409">
        <v>87</v>
      </c>
      <c r="AA7" s="409">
        <v>251</v>
      </c>
      <c r="AB7" s="409">
        <v>174</v>
      </c>
      <c r="AC7" s="409">
        <v>183</v>
      </c>
    </row>
    <row r="8" spans="1:29" ht="15" customHeight="1" x14ac:dyDescent="0.2">
      <c r="A8" s="410">
        <v>90010017</v>
      </c>
      <c r="B8" s="409">
        <v>44201</v>
      </c>
      <c r="C8" s="409">
        <v>1</v>
      </c>
      <c r="D8" s="409">
        <v>0</v>
      </c>
      <c r="E8" s="409" t="s">
        <v>298</v>
      </c>
      <c r="F8" s="409">
        <v>2016</v>
      </c>
      <c r="G8" s="409">
        <v>7</v>
      </c>
      <c r="H8" s="409">
        <v>1</v>
      </c>
      <c r="I8" s="409">
        <v>43</v>
      </c>
      <c r="J8" s="409">
        <v>14860</v>
      </c>
      <c r="K8" s="409">
        <v>0</v>
      </c>
      <c r="L8" s="409">
        <v>33620</v>
      </c>
      <c r="M8" s="409" t="s">
        <v>299</v>
      </c>
      <c r="N8" s="409">
        <v>41.004657000000002</v>
      </c>
      <c r="O8" s="409">
        <v>-73.585127999999997</v>
      </c>
      <c r="P8" s="409">
        <v>2341</v>
      </c>
      <c r="Q8" s="409">
        <v>51</v>
      </c>
      <c r="R8" s="409">
        <v>8.6999999999999994E-2</v>
      </c>
      <c r="S8" s="409">
        <v>8.5000000000000006E-2</v>
      </c>
      <c r="T8" s="409">
        <v>8.1000000000000003E-2</v>
      </c>
      <c r="U8" s="409">
        <v>7.9000000000000001E-2</v>
      </c>
      <c r="V8" s="409">
        <v>9</v>
      </c>
      <c r="W8" s="409">
        <v>1</v>
      </c>
      <c r="X8" s="409">
        <v>0</v>
      </c>
      <c r="Y8" s="409" t="s">
        <v>301</v>
      </c>
      <c r="Z8" s="409">
        <v>87</v>
      </c>
      <c r="AA8" s="409">
        <v>251</v>
      </c>
      <c r="AB8" s="409">
        <v>94</v>
      </c>
      <c r="AC8" s="409">
        <v>183</v>
      </c>
    </row>
    <row r="9" spans="1:29" ht="15" customHeight="1" x14ac:dyDescent="0.2">
      <c r="A9" s="410">
        <v>90010017</v>
      </c>
      <c r="B9" s="409">
        <v>44201</v>
      </c>
      <c r="C9" s="409">
        <v>1</v>
      </c>
      <c r="D9" s="409">
        <v>0</v>
      </c>
      <c r="E9" s="409" t="s">
        <v>298</v>
      </c>
      <c r="F9" s="409">
        <v>2017</v>
      </c>
      <c r="G9" s="409">
        <v>7</v>
      </c>
      <c r="H9" s="409">
        <v>1</v>
      </c>
      <c r="I9" s="409">
        <v>43</v>
      </c>
      <c r="J9" s="409">
        <v>14860</v>
      </c>
      <c r="K9" s="409">
        <v>0</v>
      </c>
      <c r="L9" s="409">
        <v>33620</v>
      </c>
      <c r="M9" s="409" t="s">
        <v>299</v>
      </c>
      <c r="N9" s="409">
        <v>41.004657000000002</v>
      </c>
      <c r="O9" s="409">
        <v>-73.585127999999997</v>
      </c>
      <c r="P9" s="409">
        <v>4850</v>
      </c>
      <c r="Q9" s="409">
        <v>92</v>
      </c>
      <c r="R9" s="409">
        <v>0.09</v>
      </c>
      <c r="S9" s="409">
        <v>8.5999999999999993E-2</v>
      </c>
      <c r="T9" s="409">
        <v>8.4000000000000005E-2</v>
      </c>
      <c r="U9" s="409">
        <v>7.3999999999999996E-2</v>
      </c>
      <c r="V9" s="409">
        <v>3</v>
      </c>
      <c r="W9" s="409">
        <v>1</v>
      </c>
      <c r="X9" s="409">
        <v>0</v>
      </c>
      <c r="Y9" s="409" t="s">
        <v>300</v>
      </c>
      <c r="Z9" s="409">
        <v>87</v>
      </c>
      <c r="AA9" s="409">
        <v>251</v>
      </c>
      <c r="AB9" s="409">
        <v>196</v>
      </c>
      <c r="AC9" s="409">
        <v>214</v>
      </c>
    </row>
    <row r="10" spans="1:29" ht="15" customHeight="1" x14ac:dyDescent="0.2">
      <c r="A10" s="410">
        <v>90010017</v>
      </c>
      <c r="B10" s="409">
        <v>44201</v>
      </c>
      <c r="C10" s="409">
        <v>1</v>
      </c>
      <c r="D10" s="409">
        <v>0</v>
      </c>
      <c r="E10" s="409" t="s">
        <v>298</v>
      </c>
      <c r="F10" s="409">
        <v>2018</v>
      </c>
      <c r="G10" s="409">
        <v>7</v>
      </c>
      <c r="H10" s="409">
        <v>1</v>
      </c>
      <c r="I10" s="409">
        <v>43</v>
      </c>
      <c r="J10" s="409">
        <v>14860</v>
      </c>
      <c r="K10" s="409">
        <v>0</v>
      </c>
      <c r="L10" s="409">
        <v>33620</v>
      </c>
      <c r="M10" s="409" t="s">
        <v>299</v>
      </c>
      <c r="N10" s="409">
        <v>41.004657000000002</v>
      </c>
      <c r="O10" s="409">
        <v>-73.585127999999997</v>
      </c>
      <c r="P10" s="409">
        <v>4750</v>
      </c>
      <c r="Q10" s="409">
        <v>91</v>
      </c>
      <c r="R10" s="409">
        <v>9.5000000000000001E-2</v>
      </c>
      <c r="S10" s="409">
        <v>9.0999999999999998E-2</v>
      </c>
      <c r="T10" s="409">
        <v>8.5999999999999993E-2</v>
      </c>
      <c r="U10" s="409">
        <v>8.5999999999999993E-2</v>
      </c>
      <c r="V10" s="409">
        <v>9</v>
      </c>
      <c r="W10" s="409">
        <v>1</v>
      </c>
      <c r="X10" s="409">
        <v>0</v>
      </c>
      <c r="Y10" s="409" t="s">
        <v>302</v>
      </c>
      <c r="Z10" s="409">
        <v>87</v>
      </c>
      <c r="AA10" s="409">
        <v>251</v>
      </c>
      <c r="AB10" s="409">
        <v>194</v>
      </c>
      <c r="AC10" s="409">
        <v>214</v>
      </c>
    </row>
    <row r="11" spans="1:29" ht="15" customHeight="1" x14ac:dyDescent="0.2">
      <c r="A11" s="410">
        <v>90011123</v>
      </c>
      <c r="B11" s="409">
        <v>44201</v>
      </c>
      <c r="C11" s="409">
        <v>1</v>
      </c>
      <c r="D11" s="409">
        <v>0</v>
      </c>
      <c r="E11" s="409" t="s">
        <v>298</v>
      </c>
      <c r="F11" s="409">
        <v>2010</v>
      </c>
      <c r="G11" s="409">
        <v>7</v>
      </c>
      <c r="H11" s="409">
        <v>1</v>
      </c>
      <c r="I11" s="409">
        <v>43</v>
      </c>
      <c r="J11" s="409">
        <v>14860</v>
      </c>
      <c r="K11" s="409">
        <v>1930</v>
      </c>
      <c r="L11" s="409">
        <v>18430</v>
      </c>
      <c r="M11" s="409" t="s">
        <v>303</v>
      </c>
      <c r="N11" s="409">
        <v>41.399166999999998</v>
      </c>
      <c r="O11" s="409">
        <v>-73.443055999999999</v>
      </c>
      <c r="P11" s="409">
        <v>4326</v>
      </c>
      <c r="Q11" s="409">
        <v>96</v>
      </c>
      <c r="R11" s="409">
        <v>9.7000000000000003E-2</v>
      </c>
      <c r="S11" s="409">
        <v>9.0999999999999998E-2</v>
      </c>
      <c r="T11" s="409">
        <v>8.7999999999999995E-2</v>
      </c>
      <c r="U11" s="409">
        <v>8.4000000000000005E-2</v>
      </c>
      <c r="V11" s="409">
        <v>7</v>
      </c>
      <c r="W11" s="409">
        <v>1</v>
      </c>
      <c r="X11" s="409">
        <v>0</v>
      </c>
      <c r="Y11" s="409" t="s">
        <v>300</v>
      </c>
      <c r="Z11" s="409">
        <v>47</v>
      </c>
      <c r="AA11" s="409">
        <v>251</v>
      </c>
      <c r="AB11" s="409">
        <v>176</v>
      </c>
      <c r="AC11" s="409">
        <v>183</v>
      </c>
    </row>
    <row r="12" spans="1:29" ht="15" customHeight="1" x14ac:dyDescent="0.2">
      <c r="A12" s="410">
        <v>90011123</v>
      </c>
      <c r="B12" s="409">
        <v>44201</v>
      </c>
      <c r="C12" s="409">
        <v>1</v>
      </c>
      <c r="D12" s="409">
        <v>0</v>
      </c>
      <c r="E12" s="409" t="s">
        <v>298</v>
      </c>
      <c r="F12" s="409">
        <v>2011</v>
      </c>
      <c r="G12" s="409">
        <v>7</v>
      </c>
      <c r="H12" s="409">
        <v>1</v>
      </c>
      <c r="I12" s="409">
        <v>43</v>
      </c>
      <c r="J12" s="409">
        <v>14860</v>
      </c>
      <c r="K12" s="409">
        <v>1930</v>
      </c>
      <c r="L12" s="409">
        <v>18430</v>
      </c>
      <c r="M12" s="409" t="s">
        <v>303</v>
      </c>
      <c r="N12" s="409">
        <v>41.399166999999998</v>
      </c>
      <c r="O12" s="409">
        <v>-73.443055999999999</v>
      </c>
      <c r="P12" s="409">
        <v>4368</v>
      </c>
      <c r="Q12" s="409">
        <v>99</v>
      </c>
      <c r="R12" s="409">
        <v>8.8999999999999996E-2</v>
      </c>
      <c r="S12" s="409">
        <v>8.5999999999999993E-2</v>
      </c>
      <c r="T12" s="409">
        <v>8.3000000000000004E-2</v>
      </c>
      <c r="U12" s="409">
        <v>8.3000000000000004E-2</v>
      </c>
      <c r="V12" s="409">
        <v>6</v>
      </c>
      <c r="W12" s="409">
        <v>1</v>
      </c>
      <c r="X12" s="409">
        <v>0</v>
      </c>
      <c r="Z12" s="409">
        <v>47</v>
      </c>
      <c r="AA12" s="409">
        <v>251</v>
      </c>
      <c r="AB12" s="409">
        <v>181</v>
      </c>
      <c r="AC12" s="409">
        <v>183</v>
      </c>
    </row>
    <row r="13" spans="1:29" ht="15" customHeight="1" x14ac:dyDescent="0.2">
      <c r="A13" s="410">
        <v>90011123</v>
      </c>
      <c r="B13" s="409">
        <v>44201</v>
      </c>
      <c r="C13" s="409">
        <v>1</v>
      </c>
      <c r="D13" s="409">
        <v>0</v>
      </c>
      <c r="E13" s="409" t="s">
        <v>298</v>
      </c>
      <c r="F13" s="409">
        <v>2012</v>
      </c>
      <c r="G13" s="409">
        <v>7</v>
      </c>
      <c r="H13" s="409">
        <v>1</v>
      </c>
      <c r="I13" s="409">
        <v>43</v>
      </c>
      <c r="J13" s="409">
        <v>14860</v>
      </c>
      <c r="K13" s="409">
        <v>1930</v>
      </c>
      <c r="L13" s="409">
        <v>18430</v>
      </c>
      <c r="M13" s="409" t="s">
        <v>303</v>
      </c>
      <c r="N13" s="409">
        <v>41.399166999999998</v>
      </c>
      <c r="O13" s="409">
        <v>-73.443055999999999</v>
      </c>
      <c r="P13" s="409">
        <v>4168</v>
      </c>
      <c r="Q13" s="409">
        <v>91</v>
      </c>
      <c r="R13" s="409">
        <v>0.09</v>
      </c>
      <c r="S13" s="409">
        <v>8.6999999999999994E-2</v>
      </c>
      <c r="T13" s="409">
        <v>8.5000000000000006E-2</v>
      </c>
      <c r="U13" s="409">
        <v>8.4000000000000005E-2</v>
      </c>
      <c r="V13" s="409">
        <v>8</v>
      </c>
      <c r="W13" s="409">
        <v>1</v>
      </c>
      <c r="X13" s="409">
        <v>0</v>
      </c>
      <c r="Y13" s="409" t="s">
        <v>300</v>
      </c>
      <c r="Z13" s="409">
        <v>87</v>
      </c>
      <c r="AA13" s="409">
        <v>251</v>
      </c>
      <c r="AB13" s="409">
        <v>166</v>
      </c>
      <c r="AC13" s="409">
        <v>183</v>
      </c>
    </row>
    <row r="14" spans="1:29" ht="15" customHeight="1" x14ac:dyDescent="0.2">
      <c r="A14" s="410">
        <v>90011123</v>
      </c>
      <c r="B14" s="409">
        <v>44201</v>
      </c>
      <c r="C14" s="409">
        <v>1</v>
      </c>
      <c r="D14" s="409">
        <v>0</v>
      </c>
      <c r="E14" s="409" t="s">
        <v>298</v>
      </c>
      <c r="F14" s="409">
        <v>2013</v>
      </c>
      <c r="G14" s="409">
        <v>7</v>
      </c>
      <c r="H14" s="409">
        <v>1</v>
      </c>
      <c r="I14" s="409">
        <v>43</v>
      </c>
      <c r="J14" s="409">
        <v>14860</v>
      </c>
      <c r="K14" s="409">
        <v>1930</v>
      </c>
      <c r="L14" s="409">
        <v>18430</v>
      </c>
      <c r="M14" s="409" t="s">
        <v>303</v>
      </c>
      <c r="N14" s="409">
        <v>41.399166999999998</v>
      </c>
      <c r="O14" s="409">
        <v>-73.443055999999999</v>
      </c>
      <c r="P14" s="409">
        <v>4168</v>
      </c>
      <c r="Q14" s="409">
        <v>92</v>
      </c>
      <c r="R14" s="409">
        <v>8.7999999999999995E-2</v>
      </c>
      <c r="S14" s="409">
        <v>7.9000000000000001E-2</v>
      </c>
      <c r="T14" s="409">
        <v>7.5999999999999998E-2</v>
      </c>
      <c r="U14" s="409">
        <v>7.5999999999999998E-2</v>
      </c>
      <c r="V14" s="409">
        <v>4</v>
      </c>
      <c r="W14" s="409">
        <v>1</v>
      </c>
      <c r="X14" s="409">
        <v>0</v>
      </c>
      <c r="Y14" s="409" t="s">
        <v>300</v>
      </c>
      <c r="Z14" s="409">
        <v>87</v>
      </c>
      <c r="AA14" s="409">
        <v>251</v>
      </c>
      <c r="AB14" s="409">
        <v>169</v>
      </c>
      <c r="AC14" s="409">
        <v>183</v>
      </c>
    </row>
    <row r="15" spans="1:29" ht="15" customHeight="1" x14ac:dyDescent="0.2">
      <c r="A15" s="410">
        <v>90011123</v>
      </c>
      <c r="B15" s="409">
        <v>44201</v>
      </c>
      <c r="C15" s="409">
        <v>1</v>
      </c>
      <c r="D15" s="409">
        <v>0</v>
      </c>
      <c r="E15" s="409" t="s">
        <v>298</v>
      </c>
      <c r="F15" s="409">
        <v>2014</v>
      </c>
      <c r="G15" s="409">
        <v>7</v>
      </c>
      <c r="H15" s="409">
        <v>1</v>
      </c>
      <c r="I15" s="409">
        <v>43</v>
      </c>
      <c r="J15" s="409">
        <v>14860</v>
      </c>
      <c r="K15" s="409">
        <v>1930</v>
      </c>
      <c r="L15" s="409">
        <v>18430</v>
      </c>
      <c r="M15" s="409" t="s">
        <v>303</v>
      </c>
      <c r="N15" s="409">
        <v>41.399166999999998</v>
      </c>
      <c r="O15" s="409">
        <v>-73.443055999999999</v>
      </c>
      <c r="P15" s="409">
        <v>4160</v>
      </c>
      <c r="Q15" s="409">
        <v>92</v>
      </c>
      <c r="R15" s="409">
        <v>8.4000000000000005E-2</v>
      </c>
      <c r="S15" s="409">
        <v>8.2000000000000003E-2</v>
      </c>
      <c r="T15" s="409">
        <v>0.08</v>
      </c>
      <c r="U15" s="409">
        <v>7.3999999999999996E-2</v>
      </c>
      <c r="V15" s="409">
        <v>3</v>
      </c>
      <c r="W15" s="409">
        <v>1</v>
      </c>
      <c r="X15" s="409">
        <v>0</v>
      </c>
      <c r="Y15" s="409" t="s">
        <v>300</v>
      </c>
      <c r="Z15" s="409">
        <v>87</v>
      </c>
      <c r="AA15" s="409">
        <v>251</v>
      </c>
      <c r="AB15" s="409">
        <v>169</v>
      </c>
      <c r="AC15" s="409">
        <v>183</v>
      </c>
    </row>
    <row r="16" spans="1:29" ht="15" customHeight="1" x14ac:dyDescent="0.2">
      <c r="A16" s="410">
        <v>90011123</v>
      </c>
      <c r="B16" s="409">
        <v>44201</v>
      </c>
      <c r="C16" s="409">
        <v>1</v>
      </c>
      <c r="D16" s="409">
        <v>0</v>
      </c>
      <c r="E16" s="409" t="s">
        <v>298</v>
      </c>
      <c r="F16" s="409">
        <v>2015</v>
      </c>
      <c r="G16" s="409">
        <v>7</v>
      </c>
      <c r="H16" s="409">
        <v>1</v>
      </c>
      <c r="I16" s="409">
        <v>43</v>
      </c>
      <c r="J16" s="409">
        <v>14860</v>
      </c>
      <c r="K16" s="409">
        <v>1930</v>
      </c>
      <c r="L16" s="409">
        <v>18430</v>
      </c>
      <c r="M16" s="409" t="s">
        <v>303</v>
      </c>
      <c r="N16" s="409">
        <v>41.399166999999998</v>
      </c>
      <c r="O16" s="409">
        <v>-73.443055999999999</v>
      </c>
      <c r="P16" s="409">
        <v>4369</v>
      </c>
      <c r="Q16" s="409">
        <v>98</v>
      </c>
      <c r="R16" s="409">
        <v>8.7999999999999995E-2</v>
      </c>
      <c r="S16" s="409">
        <v>8.4000000000000005E-2</v>
      </c>
      <c r="T16" s="409">
        <v>0.08</v>
      </c>
      <c r="U16" s="409">
        <v>7.9000000000000001E-2</v>
      </c>
      <c r="V16" s="409">
        <v>6</v>
      </c>
      <c r="W16" s="409">
        <v>1</v>
      </c>
      <c r="X16" s="409">
        <v>0</v>
      </c>
      <c r="Y16" s="409" t="s">
        <v>300</v>
      </c>
      <c r="Z16" s="409">
        <v>87</v>
      </c>
      <c r="AA16" s="409">
        <v>251</v>
      </c>
      <c r="AB16" s="409">
        <v>180</v>
      </c>
      <c r="AC16" s="409">
        <v>183</v>
      </c>
    </row>
    <row r="17" spans="1:29" ht="15" customHeight="1" x14ac:dyDescent="0.2">
      <c r="A17" s="410">
        <v>90011123</v>
      </c>
      <c r="B17" s="409">
        <v>44201</v>
      </c>
      <c r="C17" s="409">
        <v>1</v>
      </c>
      <c r="D17" s="409">
        <v>0</v>
      </c>
      <c r="E17" s="409" t="s">
        <v>298</v>
      </c>
      <c r="F17" s="409">
        <v>2016</v>
      </c>
      <c r="G17" s="409">
        <v>7</v>
      </c>
      <c r="H17" s="409">
        <v>1</v>
      </c>
      <c r="I17" s="409">
        <v>43</v>
      </c>
      <c r="J17" s="409">
        <v>14860</v>
      </c>
      <c r="K17" s="409">
        <v>1930</v>
      </c>
      <c r="L17" s="409">
        <v>18430</v>
      </c>
      <c r="M17" s="409" t="s">
        <v>303</v>
      </c>
      <c r="N17" s="409">
        <v>41.399166999999998</v>
      </c>
      <c r="O17" s="409">
        <v>-73.443055999999999</v>
      </c>
      <c r="P17" s="409">
        <v>4342</v>
      </c>
      <c r="Q17" s="409">
        <v>98</v>
      </c>
      <c r="R17" s="409">
        <v>9.9000000000000005E-2</v>
      </c>
      <c r="S17" s="409">
        <v>8.6999999999999994E-2</v>
      </c>
      <c r="T17" s="409">
        <v>8.2000000000000003E-2</v>
      </c>
      <c r="U17" s="409">
        <v>8.1000000000000003E-2</v>
      </c>
      <c r="V17" s="409">
        <v>8</v>
      </c>
      <c r="W17" s="409">
        <v>1</v>
      </c>
      <c r="X17" s="409">
        <v>0</v>
      </c>
      <c r="Y17" s="409" t="s">
        <v>300</v>
      </c>
      <c r="Z17" s="409">
        <v>87</v>
      </c>
      <c r="AA17" s="409">
        <v>251</v>
      </c>
      <c r="AB17" s="409">
        <v>179</v>
      </c>
      <c r="AC17" s="409">
        <v>183</v>
      </c>
    </row>
    <row r="18" spans="1:29" ht="15" customHeight="1" x14ac:dyDescent="0.2">
      <c r="A18" s="410">
        <v>90011123</v>
      </c>
      <c r="B18" s="409">
        <v>44201</v>
      </c>
      <c r="C18" s="409">
        <v>1</v>
      </c>
      <c r="D18" s="409">
        <v>0</v>
      </c>
      <c r="E18" s="409" t="s">
        <v>298</v>
      </c>
      <c r="F18" s="409">
        <v>2017</v>
      </c>
      <c r="G18" s="409">
        <v>7</v>
      </c>
      <c r="H18" s="409">
        <v>1</v>
      </c>
      <c r="I18" s="409">
        <v>43</v>
      </c>
      <c r="J18" s="409">
        <v>14860</v>
      </c>
      <c r="K18" s="409">
        <v>1930</v>
      </c>
      <c r="L18" s="409">
        <v>18430</v>
      </c>
      <c r="M18" s="409" t="s">
        <v>303</v>
      </c>
      <c r="N18" s="409">
        <v>41.399166999999998</v>
      </c>
      <c r="O18" s="409">
        <v>-73.443055999999999</v>
      </c>
      <c r="P18" s="409">
        <v>5026</v>
      </c>
      <c r="Q18" s="409">
        <v>97</v>
      </c>
      <c r="R18" s="409">
        <v>7.8E-2</v>
      </c>
      <c r="S18" s="409">
        <v>7.4999999999999997E-2</v>
      </c>
      <c r="T18" s="409">
        <v>7.3999999999999996E-2</v>
      </c>
      <c r="U18" s="409">
        <v>7.1999999999999995E-2</v>
      </c>
      <c r="V18" s="409">
        <v>1</v>
      </c>
      <c r="W18" s="409">
        <v>1</v>
      </c>
      <c r="X18" s="409">
        <v>0</v>
      </c>
      <c r="Y18" s="409" t="s">
        <v>300</v>
      </c>
      <c r="Z18" s="409">
        <v>87</v>
      </c>
      <c r="AA18" s="409">
        <v>251</v>
      </c>
      <c r="AB18" s="409">
        <v>207</v>
      </c>
      <c r="AC18" s="409">
        <v>214</v>
      </c>
    </row>
    <row r="19" spans="1:29" ht="15" customHeight="1" x14ac:dyDescent="0.2">
      <c r="A19" s="410">
        <v>90011123</v>
      </c>
      <c r="B19" s="409">
        <v>44201</v>
      </c>
      <c r="C19" s="409">
        <v>1</v>
      </c>
      <c r="D19" s="409">
        <v>0</v>
      </c>
      <c r="E19" s="409" t="s">
        <v>298</v>
      </c>
      <c r="F19" s="409">
        <v>2018</v>
      </c>
      <c r="G19" s="409">
        <v>7</v>
      </c>
      <c r="H19" s="409">
        <v>1</v>
      </c>
      <c r="I19" s="409">
        <v>43</v>
      </c>
      <c r="J19" s="409">
        <v>14860</v>
      </c>
      <c r="K19" s="409">
        <v>1930</v>
      </c>
      <c r="L19" s="409">
        <v>18430</v>
      </c>
      <c r="M19" s="409" t="s">
        <v>303</v>
      </c>
      <c r="N19" s="409">
        <v>41.399166999999998</v>
      </c>
      <c r="O19" s="409">
        <v>-73.443055999999999</v>
      </c>
      <c r="P19" s="409">
        <v>4977</v>
      </c>
      <c r="Q19" s="409">
        <v>94</v>
      </c>
      <c r="R19" s="409">
        <v>9.1999999999999998E-2</v>
      </c>
      <c r="S19" s="409">
        <v>8.2000000000000003E-2</v>
      </c>
      <c r="T19" s="409">
        <v>8.1000000000000003E-2</v>
      </c>
      <c r="U19" s="409">
        <v>7.4999999999999997E-2</v>
      </c>
      <c r="V19" s="409">
        <v>3</v>
      </c>
      <c r="W19" s="409">
        <v>1</v>
      </c>
      <c r="X19" s="409">
        <v>0</v>
      </c>
      <c r="Y19" s="409" t="s">
        <v>302</v>
      </c>
      <c r="Z19" s="409">
        <v>87</v>
      </c>
      <c r="AA19" s="409">
        <v>251</v>
      </c>
      <c r="AB19" s="409">
        <v>202</v>
      </c>
      <c r="AC19" s="409">
        <v>214</v>
      </c>
    </row>
    <row r="20" spans="1:29" ht="15" customHeight="1" x14ac:dyDescent="0.2">
      <c r="A20" s="410">
        <v>90013007</v>
      </c>
      <c r="B20" s="409">
        <v>44201</v>
      </c>
      <c r="C20" s="409">
        <v>1</v>
      </c>
      <c r="D20" s="409">
        <v>0</v>
      </c>
      <c r="E20" s="409" t="s">
        <v>298</v>
      </c>
      <c r="F20" s="409">
        <v>2010</v>
      </c>
      <c r="G20" s="409">
        <v>7</v>
      </c>
      <c r="H20" s="409">
        <v>1</v>
      </c>
      <c r="I20" s="409">
        <v>43</v>
      </c>
      <c r="J20" s="409">
        <v>14860</v>
      </c>
      <c r="K20" s="409">
        <v>1160</v>
      </c>
      <c r="L20" s="409">
        <v>74190</v>
      </c>
      <c r="M20" s="409" t="s">
        <v>304</v>
      </c>
      <c r="N20" s="409">
        <v>41.152500000000003</v>
      </c>
      <c r="O20" s="409">
        <v>-73.103055999999995</v>
      </c>
      <c r="P20" s="409">
        <v>4158</v>
      </c>
      <c r="Q20" s="409">
        <v>93</v>
      </c>
      <c r="R20" s="409">
        <v>0.08</v>
      </c>
      <c r="S20" s="409">
        <v>0.08</v>
      </c>
      <c r="T20" s="409">
        <v>0.08</v>
      </c>
      <c r="U20" s="409">
        <v>7.9000000000000001E-2</v>
      </c>
      <c r="V20" s="409">
        <v>9</v>
      </c>
      <c r="W20" s="409">
        <v>1</v>
      </c>
      <c r="X20" s="409">
        <v>0</v>
      </c>
      <c r="Y20" s="409" t="s">
        <v>300</v>
      </c>
      <c r="Z20" s="409">
        <v>47</v>
      </c>
      <c r="AA20" s="409">
        <v>251</v>
      </c>
      <c r="AB20" s="409">
        <v>170</v>
      </c>
      <c r="AC20" s="409">
        <v>183</v>
      </c>
    </row>
    <row r="21" spans="1:29" ht="15" customHeight="1" x14ac:dyDescent="0.2">
      <c r="A21" s="410">
        <v>90013007</v>
      </c>
      <c r="B21" s="409">
        <v>44201</v>
      </c>
      <c r="C21" s="409">
        <v>1</v>
      </c>
      <c r="D21" s="409">
        <v>0</v>
      </c>
      <c r="E21" s="409" t="s">
        <v>298</v>
      </c>
      <c r="F21" s="409">
        <v>2011</v>
      </c>
      <c r="G21" s="409">
        <v>7</v>
      </c>
      <c r="H21" s="409">
        <v>1</v>
      </c>
      <c r="I21" s="409">
        <v>43</v>
      </c>
      <c r="J21" s="409">
        <v>14860</v>
      </c>
      <c r="K21" s="409">
        <v>1160</v>
      </c>
      <c r="L21" s="409">
        <v>74190</v>
      </c>
      <c r="M21" s="409" t="s">
        <v>304</v>
      </c>
      <c r="N21" s="409">
        <v>41.152500000000003</v>
      </c>
      <c r="O21" s="409">
        <v>-73.103055999999995</v>
      </c>
      <c r="P21" s="409">
        <v>4273</v>
      </c>
      <c r="Q21" s="409">
        <v>96</v>
      </c>
      <c r="R21" s="409">
        <v>9.5000000000000001E-2</v>
      </c>
      <c r="S21" s="409">
        <v>9.1999999999999998E-2</v>
      </c>
      <c r="T21" s="409">
        <v>8.7999999999999995E-2</v>
      </c>
      <c r="U21" s="409">
        <v>8.6999999999999994E-2</v>
      </c>
      <c r="V21" s="409">
        <v>8</v>
      </c>
      <c r="W21" s="409">
        <v>1</v>
      </c>
      <c r="X21" s="409">
        <v>0</v>
      </c>
      <c r="Z21" s="409">
        <v>47</v>
      </c>
      <c r="AA21" s="409">
        <v>251</v>
      </c>
      <c r="AB21" s="409">
        <v>175</v>
      </c>
      <c r="AC21" s="409">
        <v>183</v>
      </c>
    </row>
    <row r="22" spans="1:29" ht="15" customHeight="1" x14ac:dyDescent="0.2">
      <c r="A22" s="410">
        <v>90013007</v>
      </c>
      <c r="B22" s="409">
        <v>44201</v>
      </c>
      <c r="C22" s="409">
        <v>1</v>
      </c>
      <c r="D22" s="409">
        <v>0</v>
      </c>
      <c r="E22" s="409" t="s">
        <v>298</v>
      </c>
      <c r="F22" s="409">
        <v>2012</v>
      </c>
      <c r="G22" s="409">
        <v>7</v>
      </c>
      <c r="H22" s="409">
        <v>1</v>
      </c>
      <c r="I22" s="409">
        <v>43</v>
      </c>
      <c r="J22" s="409">
        <v>14860</v>
      </c>
      <c r="K22" s="409">
        <v>1160</v>
      </c>
      <c r="L22" s="409">
        <v>74190</v>
      </c>
      <c r="M22" s="409" t="s">
        <v>304</v>
      </c>
      <c r="N22" s="409">
        <v>41.152500000000003</v>
      </c>
      <c r="O22" s="409">
        <v>-73.103055999999995</v>
      </c>
      <c r="P22" s="409">
        <v>4194</v>
      </c>
      <c r="Q22" s="409">
        <v>93</v>
      </c>
      <c r="R22" s="409">
        <v>9.7000000000000003E-2</v>
      </c>
      <c r="S22" s="409">
        <v>9.5000000000000001E-2</v>
      </c>
      <c r="T22" s="409">
        <v>9.2999999999999999E-2</v>
      </c>
      <c r="U22" s="409">
        <v>0.09</v>
      </c>
      <c r="V22" s="409">
        <v>15</v>
      </c>
      <c r="W22" s="409">
        <v>1</v>
      </c>
      <c r="X22" s="409">
        <v>0</v>
      </c>
      <c r="Y22" s="409" t="s">
        <v>300</v>
      </c>
      <c r="Z22" s="409">
        <v>87</v>
      </c>
      <c r="AA22" s="409">
        <v>251</v>
      </c>
      <c r="AB22" s="409">
        <v>171</v>
      </c>
      <c r="AC22" s="409">
        <v>183</v>
      </c>
    </row>
    <row r="23" spans="1:29" ht="15" customHeight="1" x14ac:dyDescent="0.2">
      <c r="A23" s="410">
        <v>90013007</v>
      </c>
      <c r="B23" s="409">
        <v>44201</v>
      </c>
      <c r="C23" s="409">
        <v>1</v>
      </c>
      <c r="D23" s="409">
        <v>0</v>
      </c>
      <c r="E23" s="409" t="s">
        <v>298</v>
      </c>
      <c r="F23" s="409">
        <v>2013</v>
      </c>
      <c r="G23" s="409">
        <v>7</v>
      </c>
      <c r="H23" s="409">
        <v>1</v>
      </c>
      <c r="I23" s="409">
        <v>43</v>
      </c>
      <c r="J23" s="409">
        <v>14860</v>
      </c>
      <c r="K23" s="409">
        <v>1160</v>
      </c>
      <c r="L23" s="409">
        <v>74190</v>
      </c>
      <c r="M23" s="409" t="s">
        <v>304</v>
      </c>
      <c r="N23" s="409">
        <v>41.152500000000003</v>
      </c>
      <c r="O23" s="409">
        <v>-73.103055999999995</v>
      </c>
      <c r="P23" s="409">
        <v>4269</v>
      </c>
      <c r="Q23" s="409">
        <v>96</v>
      </c>
      <c r="R23" s="409">
        <v>9.4E-2</v>
      </c>
      <c r="S23" s="409">
        <v>9.0999999999999998E-2</v>
      </c>
      <c r="T23" s="409">
        <v>0.09</v>
      </c>
      <c r="U23" s="409">
        <v>0.09</v>
      </c>
      <c r="V23" s="409">
        <v>10</v>
      </c>
      <c r="W23" s="409">
        <v>1</v>
      </c>
      <c r="X23" s="409">
        <v>0</v>
      </c>
      <c r="Y23" s="409" t="s">
        <v>300</v>
      </c>
      <c r="Z23" s="409">
        <v>87</v>
      </c>
      <c r="AA23" s="409">
        <v>251</v>
      </c>
      <c r="AB23" s="409">
        <v>175</v>
      </c>
      <c r="AC23" s="409">
        <v>183</v>
      </c>
    </row>
    <row r="24" spans="1:29" ht="15" customHeight="1" x14ac:dyDescent="0.2">
      <c r="A24" s="410">
        <v>90013007</v>
      </c>
      <c r="B24" s="409">
        <v>44201</v>
      </c>
      <c r="C24" s="409">
        <v>1</v>
      </c>
      <c r="D24" s="409">
        <v>0</v>
      </c>
      <c r="E24" s="409" t="s">
        <v>298</v>
      </c>
      <c r="F24" s="409">
        <v>2014</v>
      </c>
      <c r="G24" s="409">
        <v>7</v>
      </c>
      <c r="H24" s="409">
        <v>1</v>
      </c>
      <c r="I24" s="409">
        <v>43</v>
      </c>
      <c r="J24" s="409">
        <v>14860</v>
      </c>
      <c r="K24" s="409">
        <v>1160</v>
      </c>
      <c r="L24" s="409">
        <v>74190</v>
      </c>
      <c r="M24" s="409" t="s">
        <v>304</v>
      </c>
      <c r="N24" s="409">
        <v>41.152500000000003</v>
      </c>
      <c r="O24" s="409">
        <v>-73.103055999999995</v>
      </c>
      <c r="P24" s="409">
        <v>4314</v>
      </c>
      <c r="Q24" s="409">
        <v>95</v>
      </c>
      <c r="R24" s="409">
        <v>8.4000000000000005E-2</v>
      </c>
      <c r="S24" s="409">
        <v>7.8E-2</v>
      </c>
      <c r="T24" s="409">
        <v>7.5999999999999998E-2</v>
      </c>
      <c r="U24" s="409">
        <v>7.3999999999999996E-2</v>
      </c>
      <c r="V24" s="409">
        <v>3</v>
      </c>
      <c r="W24" s="409">
        <v>1</v>
      </c>
      <c r="X24" s="409">
        <v>0</v>
      </c>
      <c r="Y24" s="409" t="s">
        <v>300</v>
      </c>
      <c r="Z24" s="409">
        <v>87</v>
      </c>
      <c r="AA24" s="409">
        <v>251</v>
      </c>
      <c r="AB24" s="409">
        <v>174</v>
      </c>
      <c r="AC24" s="409">
        <v>183</v>
      </c>
    </row>
    <row r="25" spans="1:29" ht="15" customHeight="1" x14ac:dyDescent="0.2">
      <c r="A25" s="410">
        <v>90013007</v>
      </c>
      <c r="B25" s="409">
        <v>44201</v>
      </c>
      <c r="C25" s="409">
        <v>1</v>
      </c>
      <c r="D25" s="409">
        <v>0</v>
      </c>
      <c r="E25" s="409" t="s">
        <v>298</v>
      </c>
      <c r="F25" s="409">
        <v>2015</v>
      </c>
      <c r="G25" s="409">
        <v>7</v>
      </c>
      <c r="H25" s="409">
        <v>1</v>
      </c>
      <c r="I25" s="409">
        <v>43</v>
      </c>
      <c r="J25" s="409">
        <v>14860</v>
      </c>
      <c r="K25" s="409">
        <v>1160</v>
      </c>
      <c r="L25" s="409">
        <v>74190</v>
      </c>
      <c r="M25" s="409" t="s">
        <v>304</v>
      </c>
      <c r="N25" s="409">
        <v>41.152500000000003</v>
      </c>
      <c r="O25" s="409">
        <v>-73.103055999999995</v>
      </c>
      <c r="P25" s="409">
        <v>4231</v>
      </c>
      <c r="Q25" s="409">
        <v>96</v>
      </c>
      <c r="R25" s="409">
        <v>9.5000000000000001E-2</v>
      </c>
      <c r="S25" s="409">
        <v>9.4E-2</v>
      </c>
      <c r="T25" s="409">
        <v>8.5999999999999993E-2</v>
      </c>
      <c r="U25" s="409">
        <v>8.5999999999999993E-2</v>
      </c>
      <c r="V25" s="409">
        <v>10</v>
      </c>
      <c r="W25" s="409">
        <v>1</v>
      </c>
      <c r="X25" s="409">
        <v>0</v>
      </c>
      <c r="Y25" s="409" t="s">
        <v>300</v>
      </c>
      <c r="Z25" s="409">
        <v>87</v>
      </c>
      <c r="AA25" s="409">
        <v>251</v>
      </c>
      <c r="AB25" s="409">
        <v>175</v>
      </c>
      <c r="AC25" s="409">
        <v>183</v>
      </c>
    </row>
    <row r="26" spans="1:29" ht="15" customHeight="1" x14ac:dyDescent="0.2">
      <c r="A26" s="410">
        <v>90013007</v>
      </c>
      <c r="B26" s="409">
        <v>44201</v>
      </c>
      <c r="C26" s="409">
        <v>1</v>
      </c>
      <c r="D26" s="409">
        <v>0</v>
      </c>
      <c r="E26" s="409" t="s">
        <v>298</v>
      </c>
      <c r="F26" s="409">
        <v>2016</v>
      </c>
      <c r="G26" s="409">
        <v>7</v>
      </c>
      <c r="H26" s="409">
        <v>1</v>
      </c>
      <c r="I26" s="409">
        <v>43</v>
      </c>
      <c r="J26" s="409">
        <v>14860</v>
      </c>
      <c r="K26" s="409">
        <v>1160</v>
      </c>
      <c r="L26" s="409">
        <v>74190</v>
      </c>
      <c r="M26" s="409" t="s">
        <v>304</v>
      </c>
      <c r="N26" s="409">
        <v>41.152500000000003</v>
      </c>
      <c r="O26" s="409">
        <v>-73.103055999999995</v>
      </c>
      <c r="P26" s="409">
        <v>4269</v>
      </c>
      <c r="Q26" s="409">
        <v>96</v>
      </c>
      <c r="R26" s="409">
        <v>9.6000000000000002E-2</v>
      </c>
      <c r="S26" s="409">
        <v>8.8999999999999996E-2</v>
      </c>
      <c r="T26" s="409">
        <v>8.4000000000000005E-2</v>
      </c>
      <c r="U26" s="409">
        <v>8.3000000000000004E-2</v>
      </c>
      <c r="V26" s="409">
        <v>10</v>
      </c>
      <c r="W26" s="409">
        <v>1</v>
      </c>
      <c r="X26" s="409">
        <v>0</v>
      </c>
      <c r="Y26" s="409" t="s">
        <v>300</v>
      </c>
      <c r="Z26" s="409">
        <v>87</v>
      </c>
      <c r="AA26" s="409">
        <v>251</v>
      </c>
      <c r="AB26" s="409">
        <v>176</v>
      </c>
      <c r="AC26" s="409">
        <v>183</v>
      </c>
    </row>
    <row r="27" spans="1:29" ht="15" customHeight="1" x14ac:dyDescent="0.2">
      <c r="A27" s="410">
        <v>90013007</v>
      </c>
      <c r="B27" s="409">
        <v>44201</v>
      </c>
      <c r="C27" s="409">
        <v>1</v>
      </c>
      <c r="D27" s="409">
        <v>0</v>
      </c>
      <c r="E27" s="409" t="s">
        <v>298</v>
      </c>
      <c r="F27" s="409">
        <v>2017</v>
      </c>
      <c r="G27" s="409">
        <v>7</v>
      </c>
      <c r="H27" s="409">
        <v>1</v>
      </c>
      <c r="I27" s="409">
        <v>43</v>
      </c>
      <c r="J27" s="409">
        <v>14860</v>
      </c>
      <c r="K27" s="409">
        <v>1160</v>
      </c>
      <c r="L27" s="409">
        <v>74190</v>
      </c>
      <c r="M27" s="409" t="s">
        <v>304</v>
      </c>
      <c r="N27" s="409">
        <v>41.152500000000003</v>
      </c>
      <c r="O27" s="409">
        <v>-73.103055999999995</v>
      </c>
      <c r="P27" s="409">
        <v>5060</v>
      </c>
      <c r="Q27" s="409">
        <v>98</v>
      </c>
      <c r="R27" s="409">
        <v>9.5000000000000001E-2</v>
      </c>
      <c r="S27" s="409">
        <v>9.0999999999999998E-2</v>
      </c>
      <c r="T27" s="409">
        <v>8.7999999999999995E-2</v>
      </c>
      <c r="U27" s="409">
        <v>8.1000000000000003E-2</v>
      </c>
      <c r="V27" s="409">
        <v>7</v>
      </c>
      <c r="W27" s="409">
        <v>1</v>
      </c>
      <c r="X27" s="409">
        <v>0</v>
      </c>
      <c r="Y27" s="409" t="s">
        <v>300</v>
      </c>
      <c r="Z27" s="409">
        <v>87</v>
      </c>
      <c r="AA27" s="409">
        <v>251</v>
      </c>
      <c r="AB27" s="409">
        <v>209</v>
      </c>
      <c r="AC27" s="409">
        <v>214</v>
      </c>
    </row>
    <row r="28" spans="1:29" ht="15" customHeight="1" x14ac:dyDescent="0.2">
      <c r="A28" s="410">
        <v>90013007</v>
      </c>
      <c r="B28" s="409">
        <v>44201</v>
      </c>
      <c r="C28" s="409">
        <v>1</v>
      </c>
      <c r="D28" s="409">
        <v>0</v>
      </c>
      <c r="E28" s="409" t="s">
        <v>298</v>
      </c>
      <c r="F28" s="409">
        <v>2018</v>
      </c>
      <c r="G28" s="409">
        <v>7</v>
      </c>
      <c r="H28" s="409">
        <v>1</v>
      </c>
      <c r="I28" s="409">
        <v>43</v>
      </c>
      <c r="J28" s="409">
        <v>14860</v>
      </c>
      <c r="K28" s="409">
        <v>1160</v>
      </c>
      <c r="L28" s="409">
        <v>74190</v>
      </c>
      <c r="M28" s="409" t="s">
        <v>304</v>
      </c>
      <c r="N28" s="409">
        <v>41.152500000000003</v>
      </c>
      <c r="O28" s="409">
        <v>-73.103055999999995</v>
      </c>
      <c r="P28" s="409">
        <v>5066</v>
      </c>
      <c r="Q28" s="409">
        <v>98</v>
      </c>
      <c r="R28" s="409">
        <v>9.9000000000000005E-2</v>
      </c>
      <c r="S28" s="409">
        <v>0.09</v>
      </c>
      <c r="T28" s="409">
        <v>8.6999999999999994E-2</v>
      </c>
      <c r="U28" s="409">
        <v>8.3000000000000004E-2</v>
      </c>
      <c r="V28" s="409">
        <v>8</v>
      </c>
      <c r="W28" s="409">
        <v>1</v>
      </c>
      <c r="X28" s="409">
        <v>0</v>
      </c>
      <c r="Y28" s="409" t="s">
        <v>302</v>
      </c>
      <c r="Z28" s="409">
        <v>87</v>
      </c>
      <c r="AA28" s="409">
        <v>251</v>
      </c>
      <c r="AB28" s="409">
        <v>210</v>
      </c>
      <c r="AC28" s="409">
        <v>214</v>
      </c>
    </row>
    <row r="29" spans="1:29" ht="15" customHeight="1" x14ac:dyDescent="0.2">
      <c r="A29" s="410">
        <v>90019003</v>
      </c>
      <c r="B29" s="409">
        <v>44201</v>
      </c>
      <c r="C29" s="409">
        <v>1</v>
      </c>
      <c r="D29" s="409">
        <v>0</v>
      </c>
      <c r="E29" s="409" t="s">
        <v>298</v>
      </c>
      <c r="F29" s="409">
        <v>2010</v>
      </c>
      <c r="G29" s="409">
        <v>7</v>
      </c>
      <c r="H29" s="409">
        <v>1</v>
      </c>
      <c r="I29" s="409">
        <v>43</v>
      </c>
      <c r="J29" s="409">
        <v>14860</v>
      </c>
      <c r="K29" s="409">
        <v>5760</v>
      </c>
      <c r="L29" s="409">
        <v>83570</v>
      </c>
      <c r="M29" s="409" t="s">
        <v>305</v>
      </c>
      <c r="N29" s="409">
        <v>41.118333</v>
      </c>
      <c r="O29" s="409">
        <v>-73.336667000000006</v>
      </c>
      <c r="P29" s="409">
        <v>4238</v>
      </c>
      <c r="Q29" s="409">
        <v>95</v>
      </c>
      <c r="R29" s="409">
        <v>8.6999999999999994E-2</v>
      </c>
      <c r="S29" s="409">
        <v>8.3000000000000004E-2</v>
      </c>
      <c r="T29" s="409">
        <v>7.9000000000000001E-2</v>
      </c>
      <c r="U29" s="409">
        <v>7.9000000000000001E-2</v>
      </c>
      <c r="V29" s="409">
        <v>10</v>
      </c>
      <c r="W29" s="409">
        <v>1</v>
      </c>
      <c r="X29" s="409">
        <v>0</v>
      </c>
      <c r="Y29" s="409" t="s">
        <v>300</v>
      </c>
      <c r="Z29" s="409">
        <v>47</v>
      </c>
      <c r="AA29" s="409">
        <v>251</v>
      </c>
      <c r="AB29" s="409">
        <v>173</v>
      </c>
      <c r="AC29" s="409">
        <v>183</v>
      </c>
    </row>
    <row r="30" spans="1:29" ht="15" customHeight="1" x14ac:dyDescent="0.2">
      <c r="A30" s="410">
        <v>90019003</v>
      </c>
      <c r="B30" s="409">
        <v>44201</v>
      </c>
      <c r="C30" s="409">
        <v>1</v>
      </c>
      <c r="D30" s="409">
        <v>0</v>
      </c>
      <c r="E30" s="409" t="s">
        <v>298</v>
      </c>
      <c r="F30" s="409">
        <v>2011</v>
      </c>
      <c r="G30" s="409">
        <v>7</v>
      </c>
      <c r="H30" s="409">
        <v>1</v>
      </c>
      <c r="I30" s="409">
        <v>43</v>
      </c>
      <c r="J30" s="409">
        <v>14860</v>
      </c>
      <c r="K30" s="409">
        <v>5760</v>
      </c>
      <c r="L30" s="409">
        <v>83570</v>
      </c>
      <c r="M30" s="409" t="s">
        <v>305</v>
      </c>
      <c r="N30" s="409">
        <v>41.118333</v>
      </c>
      <c r="O30" s="409">
        <v>-73.336667000000006</v>
      </c>
      <c r="P30" s="409">
        <v>4278</v>
      </c>
      <c r="Q30" s="409">
        <v>96</v>
      </c>
      <c r="R30" s="409">
        <v>0.10100000000000001</v>
      </c>
      <c r="S30" s="409">
        <v>9.1999999999999998E-2</v>
      </c>
      <c r="T30" s="409">
        <v>8.6999999999999994E-2</v>
      </c>
      <c r="U30" s="409">
        <v>8.6999999999999994E-2</v>
      </c>
      <c r="V30" s="409">
        <v>9</v>
      </c>
      <c r="W30" s="409">
        <v>1</v>
      </c>
      <c r="X30" s="409">
        <v>0</v>
      </c>
      <c r="Z30" s="409">
        <v>47</v>
      </c>
      <c r="AA30" s="409">
        <v>251</v>
      </c>
      <c r="AB30" s="409">
        <v>175</v>
      </c>
      <c r="AC30" s="409">
        <v>183</v>
      </c>
    </row>
    <row r="31" spans="1:29" ht="15" customHeight="1" x14ac:dyDescent="0.2">
      <c r="A31" s="410">
        <v>90019003</v>
      </c>
      <c r="B31" s="409">
        <v>44201</v>
      </c>
      <c r="C31" s="409">
        <v>1</v>
      </c>
      <c r="D31" s="409">
        <v>0</v>
      </c>
      <c r="E31" s="409" t="s">
        <v>298</v>
      </c>
      <c r="F31" s="409">
        <v>2012</v>
      </c>
      <c r="G31" s="409">
        <v>7</v>
      </c>
      <c r="H31" s="409">
        <v>1</v>
      </c>
      <c r="I31" s="409">
        <v>43</v>
      </c>
      <c r="J31" s="409">
        <v>14860</v>
      </c>
      <c r="K31" s="409">
        <v>5760</v>
      </c>
      <c r="L31" s="409">
        <v>83570</v>
      </c>
      <c r="M31" s="409" t="s">
        <v>305</v>
      </c>
      <c r="N31" s="409">
        <v>41.118333</v>
      </c>
      <c r="O31" s="409">
        <v>-73.336667000000006</v>
      </c>
      <c r="P31" s="409">
        <v>4357</v>
      </c>
      <c r="Q31" s="409">
        <v>98</v>
      </c>
      <c r="R31" s="409">
        <v>9.2999999999999999E-2</v>
      </c>
      <c r="S31" s="409">
        <v>9.1999999999999998E-2</v>
      </c>
      <c r="T31" s="409">
        <v>9.0999999999999998E-2</v>
      </c>
      <c r="U31" s="409">
        <v>8.8999999999999996E-2</v>
      </c>
      <c r="V31" s="409">
        <v>14</v>
      </c>
      <c r="W31" s="409">
        <v>1</v>
      </c>
      <c r="X31" s="409">
        <v>0</v>
      </c>
      <c r="Y31" s="409" t="s">
        <v>300</v>
      </c>
      <c r="Z31" s="409">
        <v>87</v>
      </c>
      <c r="AA31" s="409">
        <v>251</v>
      </c>
      <c r="AB31" s="409">
        <v>179</v>
      </c>
      <c r="AC31" s="409">
        <v>183</v>
      </c>
    </row>
    <row r="32" spans="1:29" ht="15" customHeight="1" x14ac:dyDescent="0.2">
      <c r="A32" s="410">
        <v>90019003</v>
      </c>
      <c r="B32" s="409">
        <v>44201</v>
      </c>
      <c r="C32" s="409">
        <v>1</v>
      </c>
      <c r="D32" s="409">
        <v>0</v>
      </c>
      <c r="E32" s="409" t="s">
        <v>298</v>
      </c>
      <c r="F32" s="409">
        <v>2013</v>
      </c>
      <c r="G32" s="409">
        <v>7</v>
      </c>
      <c r="H32" s="409">
        <v>1</v>
      </c>
      <c r="I32" s="409">
        <v>43</v>
      </c>
      <c r="J32" s="409">
        <v>14860</v>
      </c>
      <c r="K32" s="409">
        <v>5760</v>
      </c>
      <c r="L32" s="409">
        <v>83570</v>
      </c>
      <c r="M32" s="409" t="s">
        <v>305</v>
      </c>
      <c r="N32" s="409">
        <v>41.118333</v>
      </c>
      <c r="O32" s="409">
        <v>-73.336667000000006</v>
      </c>
      <c r="P32" s="409">
        <v>4278</v>
      </c>
      <c r="Q32" s="409">
        <v>97</v>
      </c>
      <c r="R32" s="409">
        <v>9.9000000000000005E-2</v>
      </c>
      <c r="S32" s="409">
        <v>9.5000000000000001E-2</v>
      </c>
      <c r="T32" s="409">
        <v>8.6999999999999994E-2</v>
      </c>
      <c r="U32" s="409">
        <v>8.5999999999999993E-2</v>
      </c>
      <c r="V32" s="409">
        <v>12</v>
      </c>
      <c r="W32" s="409">
        <v>1</v>
      </c>
      <c r="X32" s="409">
        <v>0</v>
      </c>
      <c r="Y32" s="409" t="s">
        <v>300</v>
      </c>
      <c r="Z32" s="409">
        <v>87</v>
      </c>
      <c r="AA32" s="409">
        <v>251</v>
      </c>
      <c r="AB32" s="409">
        <v>177</v>
      </c>
      <c r="AC32" s="409">
        <v>183</v>
      </c>
    </row>
    <row r="33" spans="1:29" ht="15" customHeight="1" x14ac:dyDescent="0.2">
      <c r="A33" s="410">
        <v>90019003</v>
      </c>
      <c r="B33" s="409">
        <v>44201</v>
      </c>
      <c r="C33" s="409">
        <v>1</v>
      </c>
      <c r="D33" s="409">
        <v>0</v>
      </c>
      <c r="E33" s="409" t="s">
        <v>298</v>
      </c>
      <c r="F33" s="409">
        <v>2014</v>
      </c>
      <c r="G33" s="409">
        <v>7</v>
      </c>
      <c r="H33" s="409">
        <v>1</v>
      </c>
      <c r="I33" s="409">
        <v>43</v>
      </c>
      <c r="J33" s="409">
        <v>14860</v>
      </c>
      <c r="K33" s="409">
        <v>5760</v>
      </c>
      <c r="L33" s="409">
        <v>83570</v>
      </c>
      <c r="M33" s="409" t="s">
        <v>305</v>
      </c>
      <c r="N33" s="409">
        <v>41.118333</v>
      </c>
      <c r="O33" s="409">
        <v>-73.336667000000006</v>
      </c>
      <c r="P33" s="409">
        <v>4283</v>
      </c>
      <c r="Q33" s="409">
        <v>95</v>
      </c>
      <c r="R33" s="409">
        <v>8.7999999999999995E-2</v>
      </c>
      <c r="S33" s="409">
        <v>8.4000000000000005E-2</v>
      </c>
      <c r="T33" s="409">
        <v>8.2000000000000003E-2</v>
      </c>
      <c r="U33" s="409">
        <v>8.1000000000000003E-2</v>
      </c>
      <c r="V33" s="409">
        <v>7</v>
      </c>
      <c r="W33" s="409">
        <v>1</v>
      </c>
      <c r="X33" s="409">
        <v>0</v>
      </c>
      <c r="Y33" s="409" t="s">
        <v>300</v>
      </c>
      <c r="Z33" s="409">
        <v>87</v>
      </c>
      <c r="AA33" s="409">
        <v>251</v>
      </c>
      <c r="AB33" s="409">
        <v>174</v>
      </c>
      <c r="AC33" s="409">
        <v>183</v>
      </c>
    </row>
    <row r="34" spans="1:29" ht="15" customHeight="1" x14ac:dyDescent="0.2">
      <c r="A34" s="410">
        <v>90019003</v>
      </c>
      <c r="B34" s="409">
        <v>44201</v>
      </c>
      <c r="C34" s="409">
        <v>1</v>
      </c>
      <c r="D34" s="409">
        <v>0</v>
      </c>
      <c r="E34" s="409" t="s">
        <v>298</v>
      </c>
      <c r="F34" s="409">
        <v>2015</v>
      </c>
      <c r="G34" s="409">
        <v>7</v>
      </c>
      <c r="H34" s="409">
        <v>1</v>
      </c>
      <c r="I34" s="409">
        <v>43</v>
      </c>
      <c r="J34" s="409">
        <v>14860</v>
      </c>
      <c r="K34" s="409">
        <v>5760</v>
      </c>
      <c r="L34" s="409">
        <v>83570</v>
      </c>
      <c r="M34" s="409" t="s">
        <v>305</v>
      </c>
      <c r="N34" s="409">
        <v>41.118333</v>
      </c>
      <c r="O34" s="409">
        <v>-73.336667000000006</v>
      </c>
      <c r="P34" s="409">
        <v>4196</v>
      </c>
      <c r="Q34" s="409">
        <v>93</v>
      </c>
      <c r="R34" s="409">
        <v>9.6000000000000002E-2</v>
      </c>
      <c r="S34" s="409">
        <v>9.1999999999999998E-2</v>
      </c>
      <c r="T34" s="409">
        <v>9.1999999999999998E-2</v>
      </c>
      <c r="U34" s="409">
        <v>8.6999999999999994E-2</v>
      </c>
      <c r="V34" s="409">
        <v>10</v>
      </c>
      <c r="W34" s="409">
        <v>1</v>
      </c>
      <c r="X34" s="409">
        <v>0</v>
      </c>
      <c r="Y34" s="409" t="s">
        <v>300</v>
      </c>
      <c r="Z34" s="409">
        <v>87</v>
      </c>
      <c r="AA34" s="409">
        <v>251</v>
      </c>
      <c r="AB34" s="409">
        <v>171</v>
      </c>
      <c r="AC34" s="409">
        <v>183</v>
      </c>
    </row>
    <row r="35" spans="1:29" ht="15" customHeight="1" x14ac:dyDescent="0.2">
      <c r="A35" s="410">
        <v>90019003</v>
      </c>
      <c r="B35" s="409">
        <v>44201</v>
      </c>
      <c r="C35" s="409">
        <v>1</v>
      </c>
      <c r="D35" s="409">
        <v>5</v>
      </c>
      <c r="E35" s="409" t="s">
        <v>298</v>
      </c>
      <c r="F35" s="409">
        <v>2016</v>
      </c>
      <c r="G35" s="409">
        <v>7</v>
      </c>
      <c r="H35" s="409">
        <v>1</v>
      </c>
      <c r="I35" s="409">
        <v>43</v>
      </c>
      <c r="J35" s="409">
        <v>14860</v>
      </c>
      <c r="K35" s="409">
        <v>5760</v>
      </c>
      <c r="L35" s="409">
        <v>83570</v>
      </c>
      <c r="M35" s="409" t="s">
        <v>305</v>
      </c>
      <c r="N35" s="409">
        <v>41.118333</v>
      </c>
      <c r="O35" s="409">
        <v>-73.336667000000006</v>
      </c>
      <c r="P35" s="409">
        <v>3743</v>
      </c>
      <c r="Q35" s="409">
        <v>85</v>
      </c>
      <c r="R35" s="409">
        <v>9.7000000000000003E-2</v>
      </c>
      <c r="S35" s="409">
        <v>8.6999999999999994E-2</v>
      </c>
      <c r="T35" s="409">
        <v>8.6999999999999994E-2</v>
      </c>
      <c r="U35" s="409">
        <v>8.1000000000000003E-2</v>
      </c>
      <c r="V35" s="409">
        <v>8</v>
      </c>
      <c r="W35" s="409">
        <v>1</v>
      </c>
      <c r="X35" s="409">
        <v>0</v>
      </c>
      <c r="Y35" s="409" t="s">
        <v>300</v>
      </c>
      <c r="Z35" s="409">
        <v>87</v>
      </c>
      <c r="AA35" s="409">
        <v>251</v>
      </c>
      <c r="AB35" s="409">
        <v>155</v>
      </c>
      <c r="AC35" s="409">
        <v>183</v>
      </c>
    </row>
    <row r="36" spans="1:29" ht="15" customHeight="1" x14ac:dyDescent="0.2">
      <c r="A36" s="410">
        <v>90019003</v>
      </c>
      <c r="B36" s="409">
        <v>44201</v>
      </c>
      <c r="C36" s="409">
        <v>1</v>
      </c>
      <c r="D36" s="409">
        <v>0</v>
      </c>
      <c r="E36" s="409" t="s">
        <v>298</v>
      </c>
      <c r="F36" s="409">
        <v>2017</v>
      </c>
      <c r="G36" s="409">
        <v>7</v>
      </c>
      <c r="H36" s="409">
        <v>1</v>
      </c>
      <c r="I36" s="409">
        <v>43</v>
      </c>
      <c r="J36" s="409">
        <v>14860</v>
      </c>
      <c r="K36" s="409">
        <v>5760</v>
      </c>
      <c r="L36" s="409">
        <v>83570</v>
      </c>
      <c r="M36" s="409" t="s">
        <v>305</v>
      </c>
      <c r="N36" s="409">
        <v>41.118333</v>
      </c>
      <c r="O36" s="409">
        <v>-73.336667000000006</v>
      </c>
      <c r="P36" s="409">
        <v>5011</v>
      </c>
      <c r="Q36" s="409">
        <v>96</v>
      </c>
      <c r="R36" s="409">
        <v>9.7000000000000003E-2</v>
      </c>
      <c r="S36" s="409">
        <v>0.09</v>
      </c>
      <c r="T36" s="409">
        <v>0.09</v>
      </c>
      <c r="U36" s="409">
        <v>8.1000000000000003E-2</v>
      </c>
      <c r="V36" s="409">
        <v>5</v>
      </c>
      <c r="W36" s="409">
        <v>1</v>
      </c>
      <c r="X36" s="409">
        <v>0</v>
      </c>
      <c r="Y36" s="409" t="s">
        <v>300</v>
      </c>
      <c r="Z36" s="409">
        <v>87</v>
      </c>
      <c r="AA36" s="409">
        <v>251</v>
      </c>
      <c r="AB36" s="409">
        <v>205</v>
      </c>
      <c r="AC36" s="409">
        <v>214</v>
      </c>
    </row>
    <row r="37" spans="1:29" ht="15" customHeight="1" x14ac:dyDescent="0.2">
      <c r="A37" s="410">
        <v>90019003</v>
      </c>
      <c r="B37" s="409">
        <v>44201</v>
      </c>
      <c r="C37" s="409">
        <v>1</v>
      </c>
      <c r="D37" s="409">
        <v>0</v>
      </c>
      <c r="E37" s="409" t="s">
        <v>298</v>
      </c>
      <c r="F37" s="409">
        <v>2018</v>
      </c>
      <c r="G37" s="409">
        <v>7</v>
      </c>
      <c r="H37" s="409">
        <v>1</v>
      </c>
      <c r="I37" s="409">
        <v>43</v>
      </c>
      <c r="J37" s="409">
        <v>14860</v>
      </c>
      <c r="K37" s="409">
        <v>5760</v>
      </c>
      <c r="L37" s="409">
        <v>83570</v>
      </c>
      <c r="M37" s="409" t="s">
        <v>305</v>
      </c>
      <c r="N37" s="409">
        <v>41.118333</v>
      </c>
      <c r="O37" s="409">
        <v>-73.336667000000006</v>
      </c>
      <c r="P37" s="409">
        <v>4852</v>
      </c>
      <c r="Q37" s="409">
        <v>93</v>
      </c>
      <c r="R37" s="409">
        <v>9.4E-2</v>
      </c>
      <c r="S37" s="409">
        <v>8.4000000000000005E-2</v>
      </c>
      <c r="T37" s="409">
        <v>8.4000000000000005E-2</v>
      </c>
      <c r="U37" s="409">
        <v>8.4000000000000005E-2</v>
      </c>
      <c r="V37" s="409">
        <v>9</v>
      </c>
      <c r="W37" s="409">
        <v>1</v>
      </c>
      <c r="X37" s="409">
        <v>0</v>
      </c>
      <c r="Y37" s="409" t="s">
        <v>302</v>
      </c>
      <c r="Z37" s="409">
        <v>87</v>
      </c>
      <c r="AA37" s="409">
        <v>251</v>
      </c>
      <c r="AB37" s="409">
        <v>198</v>
      </c>
      <c r="AC37" s="409">
        <v>214</v>
      </c>
    </row>
    <row r="38" spans="1:29" ht="15" customHeight="1" x14ac:dyDescent="0.2">
      <c r="A38" s="410">
        <v>90070007</v>
      </c>
      <c r="B38" s="409">
        <v>44201</v>
      </c>
      <c r="C38" s="409">
        <v>1</v>
      </c>
      <c r="D38" s="409">
        <v>0</v>
      </c>
      <c r="E38" s="409" t="s">
        <v>298</v>
      </c>
      <c r="F38" s="409">
        <v>2010</v>
      </c>
      <c r="G38" s="409">
        <v>7</v>
      </c>
      <c r="H38" s="409">
        <v>1</v>
      </c>
      <c r="I38" s="409">
        <v>42</v>
      </c>
      <c r="J38" s="409">
        <v>25540</v>
      </c>
      <c r="K38" s="409">
        <v>3280</v>
      </c>
      <c r="L38" s="409">
        <v>47290</v>
      </c>
      <c r="M38" s="409" t="s">
        <v>306</v>
      </c>
      <c r="N38" s="409">
        <v>41.552196000000002</v>
      </c>
      <c r="O38" s="409">
        <v>-72.630015</v>
      </c>
      <c r="P38" s="409">
        <v>4269</v>
      </c>
      <c r="Q38" s="409">
        <v>96</v>
      </c>
      <c r="R38" s="409">
        <v>8.5999999999999993E-2</v>
      </c>
      <c r="S38" s="409">
        <v>8.3000000000000004E-2</v>
      </c>
      <c r="T38" s="409">
        <v>8.1000000000000003E-2</v>
      </c>
      <c r="U38" s="409">
        <v>8.1000000000000003E-2</v>
      </c>
      <c r="V38" s="409">
        <v>6</v>
      </c>
      <c r="W38" s="409">
        <v>1</v>
      </c>
      <c r="X38" s="409">
        <v>0</v>
      </c>
      <c r="Y38" s="409" t="s">
        <v>300</v>
      </c>
      <c r="Z38" s="409">
        <v>47</v>
      </c>
      <c r="AA38" s="409">
        <v>251</v>
      </c>
      <c r="AB38" s="409">
        <v>176</v>
      </c>
      <c r="AC38" s="409">
        <v>183</v>
      </c>
    </row>
    <row r="39" spans="1:29" ht="15" customHeight="1" x14ac:dyDescent="0.2">
      <c r="A39" s="410">
        <v>90070007</v>
      </c>
      <c r="B39" s="409">
        <v>44201</v>
      </c>
      <c r="C39" s="409">
        <v>1</v>
      </c>
      <c r="D39" s="409">
        <v>0</v>
      </c>
      <c r="E39" s="409" t="s">
        <v>298</v>
      </c>
      <c r="F39" s="409">
        <v>2011</v>
      </c>
      <c r="G39" s="409">
        <v>7</v>
      </c>
      <c r="H39" s="409">
        <v>1</v>
      </c>
      <c r="I39" s="409">
        <v>42</v>
      </c>
      <c r="J39" s="409">
        <v>25540</v>
      </c>
      <c r="K39" s="409">
        <v>3280</v>
      </c>
      <c r="L39" s="409">
        <v>47290</v>
      </c>
      <c r="M39" s="409" t="s">
        <v>306</v>
      </c>
      <c r="N39" s="409">
        <v>41.552196000000002</v>
      </c>
      <c r="O39" s="409">
        <v>-72.630015</v>
      </c>
      <c r="P39" s="409">
        <v>4265</v>
      </c>
      <c r="Q39" s="409">
        <v>97</v>
      </c>
      <c r="R39" s="409">
        <v>0.09</v>
      </c>
      <c r="S39" s="409">
        <v>8.7999999999999995E-2</v>
      </c>
      <c r="T39" s="409">
        <v>8.6999999999999994E-2</v>
      </c>
      <c r="U39" s="409">
        <v>0.08</v>
      </c>
      <c r="V39" s="409">
        <v>6</v>
      </c>
      <c r="W39" s="409">
        <v>1</v>
      </c>
      <c r="X39" s="409">
        <v>0</v>
      </c>
      <c r="Z39" s="409">
        <v>47</v>
      </c>
      <c r="AA39" s="409">
        <v>251</v>
      </c>
      <c r="AB39" s="409">
        <v>177</v>
      </c>
      <c r="AC39" s="409">
        <v>183</v>
      </c>
    </row>
    <row r="40" spans="1:29" ht="15" customHeight="1" x14ac:dyDescent="0.2">
      <c r="A40" s="410">
        <v>90070007</v>
      </c>
      <c r="B40" s="409">
        <v>44201</v>
      </c>
      <c r="C40" s="409">
        <v>1</v>
      </c>
      <c r="D40" s="409">
        <v>0</v>
      </c>
      <c r="E40" s="409" t="s">
        <v>298</v>
      </c>
      <c r="F40" s="409">
        <v>2012</v>
      </c>
      <c r="G40" s="409">
        <v>7</v>
      </c>
      <c r="H40" s="409">
        <v>1</v>
      </c>
      <c r="I40" s="409">
        <v>42</v>
      </c>
      <c r="J40" s="409">
        <v>25540</v>
      </c>
      <c r="K40" s="409">
        <v>3280</v>
      </c>
      <c r="L40" s="409">
        <v>47290</v>
      </c>
      <c r="M40" s="409" t="s">
        <v>306</v>
      </c>
      <c r="N40" s="409">
        <v>41.552196000000002</v>
      </c>
      <c r="O40" s="409">
        <v>-72.630015</v>
      </c>
      <c r="P40" s="409">
        <v>4265</v>
      </c>
      <c r="Q40" s="409">
        <v>95</v>
      </c>
      <c r="R40" s="409">
        <v>9.8000000000000004E-2</v>
      </c>
      <c r="S40" s="409">
        <v>8.7999999999999995E-2</v>
      </c>
      <c r="T40" s="409">
        <v>8.5000000000000006E-2</v>
      </c>
      <c r="U40" s="409">
        <v>8.1000000000000003E-2</v>
      </c>
      <c r="V40" s="409">
        <v>12</v>
      </c>
      <c r="W40" s="409">
        <v>1</v>
      </c>
      <c r="X40" s="409">
        <v>0</v>
      </c>
      <c r="Y40" s="409" t="s">
        <v>300</v>
      </c>
      <c r="Z40" s="409">
        <v>87</v>
      </c>
      <c r="AA40" s="409">
        <v>251</v>
      </c>
      <c r="AB40" s="409">
        <v>174</v>
      </c>
      <c r="AC40" s="409">
        <v>183</v>
      </c>
    </row>
    <row r="41" spans="1:29" ht="15" customHeight="1" x14ac:dyDescent="0.2">
      <c r="A41" s="410">
        <v>90070007</v>
      </c>
      <c r="B41" s="409">
        <v>44201</v>
      </c>
      <c r="C41" s="409">
        <v>1</v>
      </c>
      <c r="D41" s="409">
        <v>0</v>
      </c>
      <c r="E41" s="409" t="s">
        <v>298</v>
      </c>
      <c r="F41" s="409">
        <v>2013</v>
      </c>
      <c r="G41" s="409">
        <v>7</v>
      </c>
      <c r="H41" s="409">
        <v>1</v>
      </c>
      <c r="I41" s="409">
        <v>42</v>
      </c>
      <c r="J41" s="409">
        <v>25540</v>
      </c>
      <c r="K41" s="409">
        <v>3280</v>
      </c>
      <c r="L41" s="409">
        <v>47290</v>
      </c>
      <c r="M41" s="409" t="s">
        <v>306</v>
      </c>
      <c r="N41" s="409">
        <v>41.552196000000002</v>
      </c>
      <c r="O41" s="409">
        <v>-72.630015</v>
      </c>
      <c r="P41" s="409">
        <v>4283</v>
      </c>
      <c r="Q41" s="409">
        <v>96</v>
      </c>
      <c r="R41" s="409">
        <v>9.7000000000000003E-2</v>
      </c>
      <c r="S41" s="409">
        <v>8.5999999999999993E-2</v>
      </c>
      <c r="T41" s="409">
        <v>8.5000000000000006E-2</v>
      </c>
      <c r="U41" s="409">
        <v>8.2000000000000003E-2</v>
      </c>
      <c r="V41" s="409">
        <v>6</v>
      </c>
      <c r="W41" s="409">
        <v>1</v>
      </c>
      <c r="X41" s="409">
        <v>0</v>
      </c>
      <c r="Y41" s="409" t="s">
        <v>300</v>
      </c>
      <c r="Z41" s="409">
        <v>87</v>
      </c>
      <c r="AA41" s="409">
        <v>251</v>
      </c>
      <c r="AB41" s="409">
        <v>175</v>
      </c>
      <c r="AC41" s="409">
        <v>183</v>
      </c>
    </row>
    <row r="42" spans="1:29" ht="15" customHeight="1" x14ac:dyDescent="0.2">
      <c r="A42" s="410">
        <v>90070007</v>
      </c>
      <c r="B42" s="409">
        <v>44201</v>
      </c>
      <c r="C42" s="409">
        <v>1</v>
      </c>
      <c r="D42" s="409">
        <v>0</v>
      </c>
      <c r="E42" s="409" t="s">
        <v>298</v>
      </c>
      <c r="F42" s="409">
        <v>2014</v>
      </c>
      <c r="G42" s="409">
        <v>7</v>
      </c>
      <c r="H42" s="409">
        <v>1</v>
      </c>
      <c r="I42" s="409">
        <v>42</v>
      </c>
      <c r="J42" s="409">
        <v>25540</v>
      </c>
      <c r="K42" s="409">
        <v>3280</v>
      </c>
      <c r="L42" s="409">
        <v>47290</v>
      </c>
      <c r="M42" s="409" t="s">
        <v>306</v>
      </c>
      <c r="N42" s="409">
        <v>41.552196000000002</v>
      </c>
      <c r="O42" s="409">
        <v>-72.630015</v>
      </c>
      <c r="P42" s="409">
        <v>4340</v>
      </c>
      <c r="Q42" s="409">
        <v>97</v>
      </c>
      <c r="R42" s="409">
        <v>8.5999999999999993E-2</v>
      </c>
      <c r="S42" s="409">
        <v>8.2000000000000003E-2</v>
      </c>
      <c r="T42" s="409">
        <v>8.2000000000000003E-2</v>
      </c>
      <c r="U42" s="409">
        <v>0.08</v>
      </c>
      <c r="V42" s="409">
        <v>6</v>
      </c>
      <c r="W42" s="409">
        <v>1</v>
      </c>
      <c r="X42" s="409">
        <v>0</v>
      </c>
      <c r="Y42" s="409" t="s">
        <v>300</v>
      </c>
      <c r="Z42" s="409">
        <v>87</v>
      </c>
      <c r="AA42" s="409">
        <v>251</v>
      </c>
      <c r="AB42" s="409">
        <v>178</v>
      </c>
      <c r="AC42" s="409">
        <v>183</v>
      </c>
    </row>
    <row r="43" spans="1:29" ht="15" customHeight="1" x14ac:dyDescent="0.2">
      <c r="A43" s="410">
        <v>90070007</v>
      </c>
      <c r="B43" s="409">
        <v>44201</v>
      </c>
      <c r="C43" s="409">
        <v>1</v>
      </c>
      <c r="D43" s="409">
        <v>0</v>
      </c>
      <c r="E43" s="409" t="s">
        <v>298</v>
      </c>
      <c r="F43" s="409">
        <v>2015</v>
      </c>
      <c r="G43" s="409">
        <v>7</v>
      </c>
      <c r="H43" s="409">
        <v>1</v>
      </c>
      <c r="I43" s="409">
        <v>42</v>
      </c>
      <c r="J43" s="409">
        <v>25540</v>
      </c>
      <c r="K43" s="409">
        <v>3280</v>
      </c>
      <c r="L43" s="409">
        <v>47290</v>
      </c>
      <c r="M43" s="409" t="s">
        <v>306</v>
      </c>
      <c r="N43" s="409">
        <v>41.552196000000002</v>
      </c>
      <c r="O43" s="409">
        <v>-72.630015</v>
      </c>
      <c r="P43" s="409">
        <v>4373</v>
      </c>
      <c r="Q43" s="409">
        <v>99</v>
      </c>
      <c r="R43" s="409">
        <v>8.4000000000000005E-2</v>
      </c>
      <c r="S43" s="409">
        <v>8.2000000000000003E-2</v>
      </c>
      <c r="T43" s="409">
        <v>7.9000000000000001E-2</v>
      </c>
      <c r="U43" s="409">
        <v>7.8E-2</v>
      </c>
      <c r="V43" s="409">
        <v>7</v>
      </c>
      <c r="W43" s="409">
        <v>1</v>
      </c>
      <c r="X43" s="409">
        <v>0</v>
      </c>
      <c r="Y43" s="409" t="s">
        <v>300</v>
      </c>
      <c r="Z43" s="409">
        <v>87</v>
      </c>
      <c r="AA43" s="409">
        <v>251</v>
      </c>
      <c r="AB43" s="409">
        <v>181</v>
      </c>
      <c r="AC43" s="409">
        <v>183</v>
      </c>
    </row>
    <row r="44" spans="1:29" ht="15" customHeight="1" x14ac:dyDescent="0.2">
      <c r="A44" s="410">
        <v>90070007</v>
      </c>
      <c r="B44" s="409">
        <v>44201</v>
      </c>
      <c r="C44" s="409">
        <v>1</v>
      </c>
      <c r="D44" s="409">
        <v>0</v>
      </c>
      <c r="E44" s="409" t="s">
        <v>298</v>
      </c>
      <c r="F44" s="409">
        <v>2016</v>
      </c>
      <c r="G44" s="409">
        <v>7</v>
      </c>
      <c r="H44" s="409">
        <v>1</v>
      </c>
      <c r="I44" s="409">
        <v>42</v>
      </c>
      <c r="J44" s="409">
        <v>25540</v>
      </c>
      <c r="K44" s="409">
        <v>3280</v>
      </c>
      <c r="L44" s="409">
        <v>47290</v>
      </c>
      <c r="M44" s="409" t="s">
        <v>306</v>
      </c>
      <c r="N44" s="409">
        <v>41.552196000000002</v>
      </c>
      <c r="O44" s="409">
        <v>-72.630015</v>
      </c>
      <c r="P44" s="409">
        <v>4168</v>
      </c>
      <c r="Q44" s="409">
        <v>93</v>
      </c>
      <c r="R44" s="409">
        <v>0.1</v>
      </c>
      <c r="S44" s="409">
        <v>9.0999999999999998E-2</v>
      </c>
      <c r="T44" s="409">
        <v>8.4000000000000005E-2</v>
      </c>
      <c r="U44" s="409">
        <v>0.08</v>
      </c>
      <c r="V44" s="409">
        <v>7</v>
      </c>
      <c r="W44" s="409">
        <v>1</v>
      </c>
      <c r="X44" s="409">
        <v>0</v>
      </c>
      <c r="Y44" s="409" t="s">
        <v>300</v>
      </c>
      <c r="Z44" s="409">
        <v>87</v>
      </c>
      <c r="AA44" s="409">
        <v>251</v>
      </c>
      <c r="AB44" s="409">
        <v>170</v>
      </c>
      <c r="AC44" s="409">
        <v>183</v>
      </c>
    </row>
    <row r="45" spans="1:29" ht="15" customHeight="1" x14ac:dyDescent="0.2">
      <c r="A45" s="410">
        <v>90070007</v>
      </c>
      <c r="B45" s="409">
        <v>44201</v>
      </c>
      <c r="C45" s="409">
        <v>1</v>
      </c>
      <c r="D45" s="409">
        <v>0</v>
      </c>
      <c r="E45" s="409" t="s">
        <v>298</v>
      </c>
      <c r="F45" s="409">
        <v>2017</v>
      </c>
      <c r="G45" s="409">
        <v>7</v>
      </c>
      <c r="H45" s="409">
        <v>1</v>
      </c>
      <c r="I45" s="409">
        <v>42</v>
      </c>
      <c r="J45" s="409">
        <v>25540</v>
      </c>
      <c r="K45" s="409">
        <v>3280</v>
      </c>
      <c r="L45" s="409">
        <v>47290</v>
      </c>
      <c r="M45" s="409" t="s">
        <v>306</v>
      </c>
      <c r="N45" s="409">
        <v>41.552196000000002</v>
      </c>
      <c r="O45" s="409">
        <v>-72.630015</v>
      </c>
      <c r="P45" s="409">
        <v>4986</v>
      </c>
      <c r="Q45" s="409">
        <v>94</v>
      </c>
      <c r="R45" s="409">
        <v>8.5999999999999993E-2</v>
      </c>
      <c r="S45" s="409">
        <v>8.5000000000000006E-2</v>
      </c>
      <c r="T45" s="409">
        <v>8.1000000000000003E-2</v>
      </c>
      <c r="U45" s="409">
        <v>7.9000000000000001E-2</v>
      </c>
      <c r="V45" s="409">
        <v>6</v>
      </c>
      <c r="W45" s="409">
        <v>1</v>
      </c>
      <c r="X45" s="409">
        <v>0</v>
      </c>
      <c r="Y45" s="409" t="s">
        <v>300</v>
      </c>
      <c r="Z45" s="409">
        <v>87</v>
      </c>
      <c r="AA45" s="409">
        <v>251</v>
      </c>
      <c r="AB45" s="409">
        <v>202</v>
      </c>
      <c r="AC45" s="409">
        <v>214</v>
      </c>
    </row>
    <row r="46" spans="1:29" ht="15" customHeight="1" x14ac:dyDescent="0.2">
      <c r="A46" s="410">
        <v>90079007</v>
      </c>
      <c r="B46" s="409">
        <v>44201</v>
      </c>
      <c r="C46" s="409">
        <v>1</v>
      </c>
      <c r="D46" s="409">
        <v>0</v>
      </c>
      <c r="E46" s="409" t="s">
        <v>298</v>
      </c>
      <c r="F46" s="409">
        <v>2018</v>
      </c>
      <c r="G46" s="409">
        <v>7</v>
      </c>
      <c r="H46" s="409">
        <v>1</v>
      </c>
      <c r="I46" s="409">
        <v>42</v>
      </c>
      <c r="J46" s="409">
        <v>25540</v>
      </c>
      <c r="K46" s="409">
        <v>3280</v>
      </c>
      <c r="L46" s="409">
        <v>47290</v>
      </c>
      <c r="M46" s="409" t="s">
        <v>307</v>
      </c>
      <c r="N46" s="409">
        <v>41.55</v>
      </c>
      <c r="O46" s="409">
        <v>-72.626000000000005</v>
      </c>
      <c r="P46" s="409">
        <v>4992</v>
      </c>
      <c r="Q46" s="409">
        <v>97</v>
      </c>
      <c r="R46" s="409">
        <v>7.8E-2</v>
      </c>
      <c r="S46" s="409">
        <v>7.6999999999999999E-2</v>
      </c>
      <c r="T46" s="409">
        <v>7.6999999999999999E-2</v>
      </c>
      <c r="U46" s="409">
        <v>7.6999999999999999E-2</v>
      </c>
      <c r="V46" s="409">
        <v>5</v>
      </c>
      <c r="W46" s="409">
        <v>1</v>
      </c>
      <c r="X46" s="409">
        <v>0</v>
      </c>
      <c r="Y46" s="409" t="s">
        <v>302</v>
      </c>
      <c r="Z46" s="409">
        <v>87</v>
      </c>
      <c r="AA46" s="409">
        <v>251</v>
      </c>
      <c r="AB46" s="409">
        <v>208</v>
      </c>
      <c r="AC46" s="409">
        <v>214</v>
      </c>
    </row>
    <row r="47" spans="1:29" ht="15" customHeight="1" x14ac:dyDescent="0.2">
      <c r="A47" s="410">
        <v>90090027</v>
      </c>
      <c r="B47" s="409">
        <v>44201</v>
      </c>
      <c r="C47" s="409">
        <v>1</v>
      </c>
      <c r="D47" s="409">
        <v>0</v>
      </c>
      <c r="E47" s="409" t="s">
        <v>298</v>
      </c>
      <c r="F47" s="409">
        <v>2010</v>
      </c>
      <c r="G47" s="409">
        <v>7</v>
      </c>
      <c r="H47" s="409">
        <v>1</v>
      </c>
      <c r="I47" s="409">
        <v>42</v>
      </c>
      <c r="J47" s="409">
        <v>35300</v>
      </c>
      <c r="K47" s="409">
        <v>5480</v>
      </c>
      <c r="L47" s="409">
        <v>52000</v>
      </c>
      <c r="M47" s="409" t="s">
        <v>308</v>
      </c>
      <c r="N47" s="409">
        <v>41.301400000000001</v>
      </c>
      <c r="O47" s="409">
        <v>-72.902871000000005</v>
      </c>
      <c r="P47" s="409">
        <v>8415</v>
      </c>
      <c r="Q47" s="409">
        <v>97</v>
      </c>
      <c r="R47" s="409">
        <v>7.5999999999999998E-2</v>
      </c>
      <c r="S47" s="409">
        <v>7.2999999999999995E-2</v>
      </c>
      <c r="T47" s="409">
        <v>7.0000000000000007E-2</v>
      </c>
      <c r="U47" s="409">
        <v>6.8000000000000005E-2</v>
      </c>
      <c r="V47" s="409">
        <v>1</v>
      </c>
      <c r="W47" s="409">
        <v>1</v>
      </c>
      <c r="X47" s="409">
        <v>0</v>
      </c>
      <c r="Y47" s="409" t="s">
        <v>301</v>
      </c>
      <c r="Z47" s="409">
        <v>47</v>
      </c>
      <c r="AA47" s="409">
        <v>251</v>
      </c>
      <c r="AB47" s="409">
        <v>178</v>
      </c>
      <c r="AC47" s="409">
        <v>183</v>
      </c>
    </row>
    <row r="48" spans="1:29" ht="15" customHeight="1" x14ac:dyDescent="0.2">
      <c r="A48" s="410">
        <v>90090027</v>
      </c>
      <c r="B48" s="409">
        <v>44201</v>
      </c>
      <c r="C48" s="409">
        <v>1</v>
      </c>
      <c r="D48" s="409">
        <v>0</v>
      </c>
      <c r="E48" s="409" t="s">
        <v>298</v>
      </c>
      <c r="F48" s="409">
        <v>2011</v>
      </c>
      <c r="G48" s="409">
        <v>7</v>
      </c>
      <c r="H48" s="409">
        <v>1</v>
      </c>
      <c r="I48" s="409">
        <v>42</v>
      </c>
      <c r="J48" s="409">
        <v>35300</v>
      </c>
      <c r="K48" s="409">
        <v>5480</v>
      </c>
      <c r="L48" s="409">
        <v>52000</v>
      </c>
      <c r="M48" s="409" t="s">
        <v>308</v>
      </c>
      <c r="N48" s="409">
        <v>41.301400000000001</v>
      </c>
      <c r="O48" s="409">
        <v>-72.902871000000005</v>
      </c>
      <c r="P48" s="409">
        <v>8300</v>
      </c>
      <c r="Q48" s="409">
        <v>95</v>
      </c>
      <c r="R48" s="409">
        <v>9.8000000000000004E-2</v>
      </c>
      <c r="S48" s="409">
        <v>8.5000000000000006E-2</v>
      </c>
      <c r="T48" s="409">
        <v>8.3000000000000004E-2</v>
      </c>
      <c r="U48" s="409">
        <v>0.08</v>
      </c>
      <c r="V48" s="409">
        <v>6</v>
      </c>
      <c r="W48" s="409">
        <v>1</v>
      </c>
      <c r="X48" s="409">
        <v>0</v>
      </c>
      <c r="Z48" s="409">
        <v>47</v>
      </c>
      <c r="AA48" s="409">
        <v>251</v>
      </c>
      <c r="AB48" s="409">
        <v>174</v>
      </c>
      <c r="AC48" s="409">
        <v>183</v>
      </c>
    </row>
    <row r="49" spans="1:29" ht="15" customHeight="1" x14ac:dyDescent="0.2">
      <c r="A49" s="410">
        <v>90090027</v>
      </c>
      <c r="B49" s="409">
        <v>44201</v>
      </c>
      <c r="C49" s="409">
        <v>1</v>
      </c>
      <c r="D49" s="409">
        <v>0</v>
      </c>
      <c r="E49" s="409" t="s">
        <v>298</v>
      </c>
      <c r="F49" s="409">
        <v>2012</v>
      </c>
      <c r="G49" s="409">
        <v>7</v>
      </c>
      <c r="H49" s="409">
        <v>1</v>
      </c>
      <c r="I49" s="409">
        <v>42</v>
      </c>
      <c r="J49" s="409">
        <v>35300</v>
      </c>
      <c r="K49" s="409">
        <v>5480</v>
      </c>
      <c r="L49" s="409">
        <v>52000</v>
      </c>
      <c r="M49" s="409" t="s">
        <v>308</v>
      </c>
      <c r="N49" s="409">
        <v>41.301400000000001</v>
      </c>
      <c r="O49" s="409">
        <v>-72.902871000000005</v>
      </c>
      <c r="P49" s="409">
        <v>8512</v>
      </c>
      <c r="Q49" s="409">
        <v>98</v>
      </c>
      <c r="R49" s="409">
        <v>9.6000000000000002E-2</v>
      </c>
      <c r="S49" s="409">
        <v>0.09</v>
      </c>
      <c r="T49" s="409">
        <v>8.8999999999999996E-2</v>
      </c>
      <c r="U49" s="409">
        <v>8.1000000000000003E-2</v>
      </c>
      <c r="V49" s="409">
        <v>13</v>
      </c>
      <c r="W49" s="409">
        <v>1</v>
      </c>
      <c r="X49" s="409">
        <v>0</v>
      </c>
      <c r="Y49" s="409" t="s">
        <v>300</v>
      </c>
      <c r="Z49" s="409">
        <v>87</v>
      </c>
      <c r="AA49" s="409">
        <v>251</v>
      </c>
      <c r="AB49" s="409">
        <v>179</v>
      </c>
      <c r="AC49" s="409">
        <v>183</v>
      </c>
    </row>
    <row r="50" spans="1:29" ht="15" customHeight="1" x14ac:dyDescent="0.2">
      <c r="A50" s="410">
        <v>90090027</v>
      </c>
      <c r="B50" s="409">
        <v>44201</v>
      </c>
      <c r="C50" s="409">
        <v>1</v>
      </c>
      <c r="D50" s="409">
        <v>0</v>
      </c>
      <c r="E50" s="409" t="s">
        <v>298</v>
      </c>
      <c r="F50" s="409">
        <v>2013</v>
      </c>
      <c r="G50" s="409">
        <v>7</v>
      </c>
      <c r="H50" s="409">
        <v>1</v>
      </c>
      <c r="I50" s="409">
        <v>42</v>
      </c>
      <c r="J50" s="409">
        <v>35300</v>
      </c>
      <c r="K50" s="409">
        <v>5480</v>
      </c>
      <c r="L50" s="409">
        <v>52000</v>
      </c>
      <c r="M50" s="409" t="s">
        <v>308</v>
      </c>
      <c r="N50" s="409">
        <v>41.301400000000001</v>
      </c>
      <c r="O50" s="409">
        <v>-72.902871000000005</v>
      </c>
      <c r="P50" s="409">
        <v>8555</v>
      </c>
      <c r="Q50" s="409">
        <v>95</v>
      </c>
      <c r="R50" s="409">
        <v>8.4000000000000005E-2</v>
      </c>
      <c r="S50" s="409">
        <v>7.6999999999999999E-2</v>
      </c>
      <c r="T50" s="409">
        <v>7.6999999999999999E-2</v>
      </c>
      <c r="U50" s="409">
        <v>7.4999999999999997E-2</v>
      </c>
      <c r="V50" s="409">
        <v>3</v>
      </c>
      <c r="W50" s="409">
        <v>1</v>
      </c>
      <c r="X50" s="409">
        <v>0</v>
      </c>
      <c r="Y50" s="409" t="s">
        <v>300</v>
      </c>
      <c r="Z50" s="409">
        <v>87</v>
      </c>
      <c r="AA50" s="409">
        <v>251</v>
      </c>
      <c r="AB50" s="409">
        <v>174</v>
      </c>
      <c r="AC50" s="409">
        <v>183</v>
      </c>
    </row>
    <row r="51" spans="1:29" ht="15" customHeight="1" x14ac:dyDescent="0.2">
      <c r="A51" s="410">
        <v>90090027</v>
      </c>
      <c r="B51" s="409">
        <v>44201</v>
      </c>
      <c r="C51" s="409">
        <v>1</v>
      </c>
      <c r="D51" s="409">
        <v>0</v>
      </c>
      <c r="E51" s="409" t="s">
        <v>298</v>
      </c>
      <c r="F51" s="409">
        <v>2014</v>
      </c>
      <c r="G51" s="409">
        <v>7</v>
      </c>
      <c r="H51" s="409">
        <v>1</v>
      </c>
      <c r="I51" s="409">
        <v>42</v>
      </c>
      <c r="J51" s="409">
        <v>35300</v>
      </c>
      <c r="K51" s="409">
        <v>5480</v>
      </c>
      <c r="L51" s="409">
        <v>52000</v>
      </c>
      <c r="M51" s="409" t="s">
        <v>308</v>
      </c>
      <c r="N51" s="409">
        <v>41.301400000000001</v>
      </c>
      <c r="O51" s="409">
        <v>-72.902871000000005</v>
      </c>
      <c r="P51" s="409">
        <v>8513</v>
      </c>
      <c r="Q51" s="409">
        <v>93</v>
      </c>
      <c r="R51" s="409">
        <v>7.8E-2</v>
      </c>
      <c r="S51" s="409">
        <v>7.5999999999999998E-2</v>
      </c>
      <c r="T51" s="409">
        <v>7.4999999999999997E-2</v>
      </c>
      <c r="U51" s="409">
        <v>7.1999999999999995E-2</v>
      </c>
      <c r="V51" s="409">
        <v>2</v>
      </c>
      <c r="W51" s="409">
        <v>1</v>
      </c>
      <c r="X51" s="409">
        <v>0</v>
      </c>
      <c r="Y51" s="409" t="s">
        <v>300</v>
      </c>
      <c r="Z51" s="409">
        <v>87</v>
      </c>
      <c r="AA51" s="409">
        <v>251</v>
      </c>
      <c r="AB51" s="409">
        <v>171</v>
      </c>
      <c r="AC51" s="409">
        <v>183</v>
      </c>
    </row>
    <row r="52" spans="1:29" ht="15" customHeight="1" x14ac:dyDescent="0.2">
      <c r="A52" s="410">
        <v>90090027</v>
      </c>
      <c r="B52" s="409">
        <v>44201</v>
      </c>
      <c r="C52" s="409">
        <v>1</v>
      </c>
      <c r="D52" s="409">
        <v>0</v>
      </c>
      <c r="E52" s="409" t="s">
        <v>298</v>
      </c>
      <c r="F52" s="409">
        <v>2015</v>
      </c>
      <c r="G52" s="409">
        <v>7</v>
      </c>
      <c r="H52" s="409">
        <v>1</v>
      </c>
      <c r="I52" s="409">
        <v>42</v>
      </c>
      <c r="J52" s="409">
        <v>35300</v>
      </c>
      <c r="K52" s="409">
        <v>5480</v>
      </c>
      <c r="L52" s="409">
        <v>52000</v>
      </c>
      <c r="M52" s="409" t="s">
        <v>308</v>
      </c>
      <c r="N52" s="409">
        <v>41.301400000000001</v>
      </c>
      <c r="O52" s="409">
        <v>-72.902871000000005</v>
      </c>
      <c r="P52" s="409">
        <v>8517</v>
      </c>
      <c r="Q52" s="409">
        <v>93</v>
      </c>
      <c r="R52" s="409">
        <v>9.2999999999999999E-2</v>
      </c>
      <c r="S52" s="409">
        <v>8.7999999999999995E-2</v>
      </c>
      <c r="T52" s="409">
        <v>8.4000000000000005E-2</v>
      </c>
      <c r="U52" s="409">
        <v>8.1000000000000003E-2</v>
      </c>
      <c r="V52" s="409">
        <v>6</v>
      </c>
      <c r="W52" s="409">
        <v>1</v>
      </c>
      <c r="X52" s="409">
        <v>0</v>
      </c>
      <c r="Y52" s="409" t="s">
        <v>300</v>
      </c>
      <c r="Z52" s="409">
        <v>87</v>
      </c>
      <c r="AA52" s="409">
        <v>251</v>
      </c>
      <c r="AB52" s="409">
        <v>170</v>
      </c>
      <c r="AC52" s="409">
        <v>183</v>
      </c>
    </row>
    <row r="53" spans="1:29" ht="15" customHeight="1" x14ac:dyDescent="0.2">
      <c r="A53" s="410">
        <v>90090027</v>
      </c>
      <c r="B53" s="409">
        <v>44201</v>
      </c>
      <c r="C53" s="409">
        <v>1</v>
      </c>
      <c r="D53" s="409">
        <v>0</v>
      </c>
      <c r="E53" s="409" t="s">
        <v>298</v>
      </c>
      <c r="F53" s="409">
        <v>2016</v>
      </c>
      <c r="G53" s="409">
        <v>7</v>
      </c>
      <c r="H53" s="409">
        <v>1</v>
      </c>
      <c r="I53" s="409">
        <v>42</v>
      </c>
      <c r="J53" s="409">
        <v>35300</v>
      </c>
      <c r="K53" s="409">
        <v>5480</v>
      </c>
      <c r="L53" s="409">
        <v>52000</v>
      </c>
      <c r="M53" s="409" t="s">
        <v>308</v>
      </c>
      <c r="N53" s="409">
        <v>41.301400000000001</v>
      </c>
      <c r="O53" s="409">
        <v>-72.902871000000005</v>
      </c>
      <c r="P53" s="409">
        <v>8649</v>
      </c>
      <c r="Q53" s="409">
        <v>97</v>
      </c>
      <c r="R53" s="409">
        <v>9.0999999999999998E-2</v>
      </c>
      <c r="S53" s="409">
        <v>8.4000000000000005E-2</v>
      </c>
      <c r="T53" s="409">
        <v>0.08</v>
      </c>
      <c r="U53" s="409">
        <v>7.4999999999999997E-2</v>
      </c>
      <c r="V53" s="409">
        <v>3</v>
      </c>
      <c r="W53" s="409">
        <v>1</v>
      </c>
      <c r="X53" s="409">
        <v>0</v>
      </c>
      <c r="Y53" s="409" t="s">
        <v>300</v>
      </c>
      <c r="Z53" s="409">
        <v>87</v>
      </c>
      <c r="AA53" s="409">
        <v>251</v>
      </c>
      <c r="AB53" s="409">
        <v>177</v>
      </c>
      <c r="AC53" s="409">
        <v>183</v>
      </c>
    </row>
    <row r="54" spans="1:29" ht="15" customHeight="1" x14ac:dyDescent="0.2">
      <c r="A54" s="410">
        <v>90090027</v>
      </c>
      <c r="B54" s="409">
        <v>44201</v>
      </c>
      <c r="C54" s="409">
        <v>1</v>
      </c>
      <c r="D54" s="409">
        <v>0</v>
      </c>
      <c r="E54" s="409" t="s">
        <v>298</v>
      </c>
      <c r="F54" s="409">
        <v>2017</v>
      </c>
      <c r="G54" s="409">
        <v>7</v>
      </c>
      <c r="H54" s="409">
        <v>1</v>
      </c>
      <c r="I54" s="409">
        <v>42</v>
      </c>
      <c r="J54" s="409">
        <v>35300</v>
      </c>
      <c r="K54" s="409">
        <v>5480</v>
      </c>
      <c r="L54" s="409">
        <v>52000</v>
      </c>
      <c r="M54" s="409" t="s">
        <v>308</v>
      </c>
      <c r="N54" s="409">
        <v>41.301400000000001</v>
      </c>
      <c r="O54" s="409">
        <v>-72.902871000000005</v>
      </c>
      <c r="P54" s="409">
        <v>8509</v>
      </c>
      <c r="Q54" s="409">
        <v>96</v>
      </c>
      <c r="R54" s="409">
        <v>8.8999999999999996E-2</v>
      </c>
      <c r="S54" s="409">
        <v>8.5000000000000006E-2</v>
      </c>
      <c r="T54" s="409">
        <v>7.9000000000000001E-2</v>
      </c>
      <c r="U54" s="409">
        <v>7.4999999999999997E-2</v>
      </c>
      <c r="V54" s="409">
        <v>3</v>
      </c>
      <c r="W54" s="409">
        <v>1</v>
      </c>
      <c r="X54" s="409">
        <v>0</v>
      </c>
      <c r="Y54" s="409" t="s">
        <v>300</v>
      </c>
      <c r="Z54" s="409">
        <v>87</v>
      </c>
      <c r="AA54" s="409">
        <v>251</v>
      </c>
      <c r="AB54" s="409">
        <v>349</v>
      </c>
      <c r="AC54" s="409">
        <v>365</v>
      </c>
    </row>
    <row r="55" spans="1:29" ht="15" customHeight="1" x14ac:dyDescent="0.2">
      <c r="A55" s="410">
        <v>90090027</v>
      </c>
      <c r="B55" s="409">
        <v>44201</v>
      </c>
      <c r="C55" s="409">
        <v>1</v>
      </c>
      <c r="D55" s="409">
        <v>0</v>
      </c>
      <c r="E55" s="409" t="s">
        <v>298</v>
      </c>
      <c r="F55" s="409">
        <v>2018</v>
      </c>
      <c r="G55" s="409">
        <v>7</v>
      </c>
      <c r="H55" s="409">
        <v>1</v>
      </c>
      <c r="I55" s="409">
        <v>42</v>
      </c>
      <c r="J55" s="409">
        <v>35300</v>
      </c>
      <c r="K55" s="409">
        <v>5480</v>
      </c>
      <c r="L55" s="409">
        <v>52000</v>
      </c>
      <c r="M55" s="409" t="s">
        <v>308</v>
      </c>
      <c r="N55" s="409">
        <v>41.301400000000001</v>
      </c>
      <c r="O55" s="409">
        <v>-72.902871000000005</v>
      </c>
      <c r="P55" s="409">
        <v>8572</v>
      </c>
      <c r="Q55" s="409">
        <v>97</v>
      </c>
      <c r="R55" s="409">
        <v>8.7999999999999995E-2</v>
      </c>
      <c r="S55" s="409">
        <v>8.5000000000000006E-2</v>
      </c>
      <c r="T55" s="409">
        <v>8.2000000000000003E-2</v>
      </c>
      <c r="U55" s="409">
        <v>7.1999999999999995E-2</v>
      </c>
      <c r="V55" s="409">
        <v>3</v>
      </c>
      <c r="W55" s="409">
        <v>1</v>
      </c>
      <c r="X55" s="409">
        <v>0</v>
      </c>
      <c r="Y55" s="409" t="s">
        <v>302</v>
      </c>
      <c r="Z55" s="409">
        <v>87</v>
      </c>
      <c r="AA55" s="409">
        <v>251</v>
      </c>
      <c r="AB55" s="409">
        <v>353</v>
      </c>
      <c r="AC55" s="409">
        <v>365</v>
      </c>
    </row>
    <row r="56" spans="1:29" ht="15" customHeight="1" x14ac:dyDescent="0.2">
      <c r="A56" s="410">
        <v>90093002</v>
      </c>
      <c r="B56" s="409">
        <v>44201</v>
      </c>
      <c r="C56" s="409">
        <v>1</v>
      </c>
      <c r="D56" s="409">
        <v>0</v>
      </c>
      <c r="E56" s="409" t="s">
        <v>298</v>
      </c>
      <c r="F56" s="409">
        <v>2010</v>
      </c>
      <c r="G56" s="409">
        <v>7</v>
      </c>
      <c r="H56" s="409">
        <v>1</v>
      </c>
      <c r="I56" s="409">
        <v>42</v>
      </c>
      <c r="J56" s="409">
        <v>35300</v>
      </c>
      <c r="K56" s="409">
        <v>0</v>
      </c>
      <c r="L56" s="409">
        <v>44560</v>
      </c>
      <c r="M56" s="409" t="s">
        <v>309</v>
      </c>
      <c r="N56" s="409">
        <v>41.260832999999998</v>
      </c>
      <c r="O56" s="409">
        <v>-72.55</v>
      </c>
      <c r="P56" s="409">
        <v>4301</v>
      </c>
      <c r="Q56" s="409">
        <v>96</v>
      </c>
      <c r="R56" s="409">
        <v>8.2000000000000003E-2</v>
      </c>
      <c r="S56" s="409">
        <v>8.1000000000000003E-2</v>
      </c>
      <c r="T56" s="409">
        <v>0.08</v>
      </c>
      <c r="U56" s="409">
        <v>7.9000000000000001E-2</v>
      </c>
      <c r="V56" s="409">
        <v>7</v>
      </c>
      <c r="W56" s="409">
        <v>1</v>
      </c>
      <c r="X56" s="409">
        <v>0</v>
      </c>
      <c r="Y56" s="409" t="s">
        <v>300</v>
      </c>
      <c r="Z56" s="409">
        <v>47</v>
      </c>
      <c r="AA56" s="409">
        <v>251</v>
      </c>
      <c r="AB56" s="409">
        <v>176</v>
      </c>
      <c r="AC56" s="409">
        <v>183</v>
      </c>
    </row>
    <row r="57" spans="1:29" ht="15" customHeight="1" x14ac:dyDescent="0.2">
      <c r="A57" s="410">
        <v>90093002</v>
      </c>
      <c r="B57" s="409">
        <v>44201</v>
      </c>
      <c r="C57" s="409">
        <v>1</v>
      </c>
      <c r="D57" s="409">
        <v>0</v>
      </c>
      <c r="E57" s="409" t="s">
        <v>298</v>
      </c>
      <c r="F57" s="409">
        <v>2011</v>
      </c>
      <c r="G57" s="409">
        <v>7</v>
      </c>
      <c r="H57" s="409">
        <v>1</v>
      </c>
      <c r="I57" s="409">
        <v>42</v>
      </c>
      <c r="J57" s="409">
        <v>35300</v>
      </c>
      <c r="K57" s="409">
        <v>0</v>
      </c>
      <c r="L57" s="409">
        <v>44560</v>
      </c>
      <c r="M57" s="409" t="s">
        <v>309</v>
      </c>
      <c r="N57" s="409">
        <v>41.260832999999998</v>
      </c>
      <c r="O57" s="409">
        <v>-72.55</v>
      </c>
      <c r="P57" s="409">
        <v>4169</v>
      </c>
      <c r="Q57" s="409">
        <v>92</v>
      </c>
      <c r="R57" s="409">
        <v>0.10299999999999999</v>
      </c>
      <c r="S57" s="409">
        <v>9.7000000000000003E-2</v>
      </c>
      <c r="T57" s="409">
        <v>9.7000000000000003E-2</v>
      </c>
      <c r="U57" s="409">
        <v>9.1999999999999998E-2</v>
      </c>
      <c r="V57" s="409">
        <v>8</v>
      </c>
      <c r="W57" s="409">
        <v>1</v>
      </c>
      <c r="X57" s="409">
        <v>0</v>
      </c>
      <c r="Z57" s="409">
        <v>47</v>
      </c>
      <c r="AA57" s="409">
        <v>251</v>
      </c>
      <c r="AB57" s="409">
        <v>168</v>
      </c>
      <c r="AC57" s="409">
        <v>183</v>
      </c>
    </row>
    <row r="58" spans="1:29" ht="15" customHeight="1" x14ac:dyDescent="0.2">
      <c r="A58" s="410">
        <v>90093002</v>
      </c>
      <c r="B58" s="409">
        <v>44201</v>
      </c>
      <c r="C58" s="409">
        <v>1</v>
      </c>
      <c r="D58" s="409">
        <v>0</v>
      </c>
      <c r="E58" s="409" t="s">
        <v>298</v>
      </c>
      <c r="F58" s="409">
        <v>2012</v>
      </c>
      <c r="G58" s="409">
        <v>7</v>
      </c>
      <c r="H58" s="409">
        <v>1</v>
      </c>
      <c r="I58" s="409">
        <v>42</v>
      </c>
      <c r="J58" s="409">
        <v>35300</v>
      </c>
      <c r="K58" s="409">
        <v>0</v>
      </c>
      <c r="L58" s="409">
        <v>44560</v>
      </c>
      <c r="M58" s="409" t="s">
        <v>309</v>
      </c>
      <c r="N58" s="409">
        <v>41.260832999999998</v>
      </c>
      <c r="O58" s="409">
        <v>-72.55</v>
      </c>
      <c r="P58" s="409">
        <v>2889</v>
      </c>
      <c r="Q58" s="409">
        <v>63</v>
      </c>
      <c r="R58" s="409">
        <v>9.9000000000000005E-2</v>
      </c>
      <c r="S58" s="409">
        <v>9.2999999999999999E-2</v>
      </c>
      <c r="T58" s="409">
        <v>0.09</v>
      </c>
      <c r="U58" s="409">
        <v>8.6999999999999994E-2</v>
      </c>
      <c r="V58" s="409">
        <v>10</v>
      </c>
      <c r="W58" s="409">
        <v>1</v>
      </c>
      <c r="X58" s="409">
        <v>0</v>
      </c>
      <c r="Y58" s="409" t="s">
        <v>300</v>
      </c>
      <c r="Z58" s="409">
        <v>87</v>
      </c>
      <c r="AA58" s="409">
        <v>251</v>
      </c>
      <c r="AB58" s="409">
        <v>116</v>
      </c>
      <c r="AC58" s="409">
        <v>183</v>
      </c>
    </row>
    <row r="59" spans="1:29" ht="15" customHeight="1" x14ac:dyDescent="0.2">
      <c r="A59" s="410">
        <v>90099002</v>
      </c>
      <c r="B59" s="409">
        <v>44201</v>
      </c>
      <c r="C59" s="409">
        <v>1</v>
      </c>
      <c r="D59" s="409">
        <v>0</v>
      </c>
      <c r="E59" s="409" t="s">
        <v>298</v>
      </c>
      <c r="F59" s="409">
        <v>2012</v>
      </c>
      <c r="G59" s="409">
        <v>7</v>
      </c>
      <c r="H59" s="409">
        <v>1</v>
      </c>
      <c r="I59" s="409">
        <v>42</v>
      </c>
      <c r="J59" s="409">
        <v>35300</v>
      </c>
      <c r="K59" s="409">
        <v>0</v>
      </c>
      <c r="L59" s="409">
        <v>44560</v>
      </c>
      <c r="M59" s="409" t="s">
        <v>310</v>
      </c>
      <c r="N59" s="409">
        <v>41.256788</v>
      </c>
      <c r="O59" s="409">
        <v>-72.553269999999998</v>
      </c>
      <c r="P59" s="409">
        <v>729</v>
      </c>
      <c r="Q59" s="409">
        <v>16</v>
      </c>
      <c r="R59" s="409">
        <v>0.1</v>
      </c>
      <c r="S59" s="409">
        <v>6.8000000000000005E-2</v>
      </c>
      <c r="T59" s="409">
        <v>6.7000000000000004E-2</v>
      </c>
      <c r="U59" s="409">
        <v>6.2E-2</v>
      </c>
      <c r="V59" s="409">
        <v>1</v>
      </c>
      <c r="W59" s="409">
        <v>1</v>
      </c>
      <c r="X59" s="409">
        <v>0</v>
      </c>
      <c r="Y59" s="409" t="s">
        <v>301</v>
      </c>
      <c r="Z59" s="409">
        <v>87</v>
      </c>
      <c r="AA59" s="409">
        <v>251</v>
      </c>
      <c r="AB59" s="409">
        <v>29</v>
      </c>
      <c r="AC59" s="409">
        <v>183</v>
      </c>
    </row>
    <row r="60" spans="1:29" ht="15" customHeight="1" x14ac:dyDescent="0.2">
      <c r="A60" s="410">
        <v>90099002</v>
      </c>
      <c r="B60" s="409">
        <v>44201</v>
      </c>
      <c r="C60" s="409">
        <v>1</v>
      </c>
      <c r="D60" s="409">
        <v>0</v>
      </c>
      <c r="E60" s="409" t="s">
        <v>298</v>
      </c>
      <c r="F60" s="409">
        <v>2013</v>
      </c>
      <c r="G60" s="409">
        <v>7</v>
      </c>
      <c r="H60" s="409">
        <v>1</v>
      </c>
      <c r="I60" s="409">
        <v>42</v>
      </c>
      <c r="J60" s="409">
        <v>35300</v>
      </c>
      <c r="K60" s="409">
        <v>0</v>
      </c>
      <c r="L60" s="409">
        <v>44560</v>
      </c>
      <c r="M60" s="409" t="s">
        <v>310</v>
      </c>
      <c r="N60" s="409">
        <v>41.256788</v>
      </c>
      <c r="O60" s="409">
        <v>-72.553269999999998</v>
      </c>
      <c r="P60" s="409">
        <v>4288</v>
      </c>
      <c r="Q60" s="409">
        <v>96</v>
      </c>
      <c r="R60" s="409">
        <v>8.8999999999999996E-2</v>
      </c>
      <c r="S60" s="409">
        <v>8.8999999999999996E-2</v>
      </c>
      <c r="T60" s="409">
        <v>8.7999999999999995E-2</v>
      </c>
      <c r="U60" s="409">
        <v>8.5000000000000006E-2</v>
      </c>
      <c r="V60" s="409">
        <v>8</v>
      </c>
      <c r="W60" s="409">
        <v>1</v>
      </c>
      <c r="X60" s="409">
        <v>0</v>
      </c>
      <c r="Y60" s="409" t="s">
        <v>300</v>
      </c>
      <c r="Z60" s="409">
        <v>87</v>
      </c>
      <c r="AA60" s="409">
        <v>251</v>
      </c>
      <c r="AB60" s="409">
        <v>176</v>
      </c>
      <c r="AC60" s="409">
        <v>183</v>
      </c>
    </row>
    <row r="61" spans="1:29" ht="15" customHeight="1" x14ac:dyDescent="0.2">
      <c r="A61" s="410">
        <v>90099002</v>
      </c>
      <c r="B61" s="409">
        <v>44201</v>
      </c>
      <c r="C61" s="409">
        <v>1</v>
      </c>
      <c r="D61" s="409">
        <v>0</v>
      </c>
      <c r="E61" s="409" t="s">
        <v>298</v>
      </c>
      <c r="F61" s="409">
        <v>2014</v>
      </c>
      <c r="G61" s="409">
        <v>7</v>
      </c>
      <c r="H61" s="409">
        <v>1</v>
      </c>
      <c r="I61" s="409">
        <v>42</v>
      </c>
      <c r="J61" s="409">
        <v>35300</v>
      </c>
      <c r="K61" s="409">
        <v>0</v>
      </c>
      <c r="L61" s="409">
        <v>44560</v>
      </c>
      <c r="M61" s="409" t="s">
        <v>310</v>
      </c>
      <c r="N61" s="409">
        <v>41.256788</v>
      </c>
      <c r="O61" s="409">
        <v>-72.553269999999998</v>
      </c>
      <c r="P61" s="409">
        <v>4359</v>
      </c>
      <c r="Q61" s="409">
        <v>98</v>
      </c>
      <c r="R61" s="409">
        <v>7.3999999999999996E-2</v>
      </c>
      <c r="S61" s="409">
        <v>7.0999999999999994E-2</v>
      </c>
      <c r="T61" s="409">
        <v>7.0000000000000007E-2</v>
      </c>
      <c r="U61" s="409">
        <v>6.9000000000000006E-2</v>
      </c>
      <c r="V61" s="409">
        <v>0</v>
      </c>
      <c r="W61" s="409">
        <v>1</v>
      </c>
      <c r="X61" s="409">
        <v>0</v>
      </c>
      <c r="Y61" s="409" t="s">
        <v>300</v>
      </c>
      <c r="Z61" s="409">
        <v>87</v>
      </c>
      <c r="AA61" s="409">
        <v>251</v>
      </c>
      <c r="AB61" s="409">
        <v>180</v>
      </c>
      <c r="AC61" s="409">
        <v>183</v>
      </c>
    </row>
    <row r="62" spans="1:29" ht="15" customHeight="1" x14ac:dyDescent="0.2">
      <c r="A62" s="410">
        <v>90099002</v>
      </c>
      <c r="B62" s="409">
        <v>44201</v>
      </c>
      <c r="C62" s="409">
        <v>1</v>
      </c>
      <c r="D62" s="409">
        <v>0</v>
      </c>
      <c r="E62" s="409" t="s">
        <v>298</v>
      </c>
      <c r="F62" s="409">
        <v>2015</v>
      </c>
      <c r="G62" s="409">
        <v>7</v>
      </c>
      <c r="H62" s="409">
        <v>1</v>
      </c>
      <c r="I62" s="409">
        <v>42</v>
      </c>
      <c r="J62" s="409">
        <v>35300</v>
      </c>
      <c r="K62" s="409">
        <v>0</v>
      </c>
      <c r="L62" s="409">
        <v>44560</v>
      </c>
      <c r="M62" s="409" t="s">
        <v>310</v>
      </c>
      <c r="N62" s="409">
        <v>41.256788</v>
      </c>
      <c r="O62" s="409">
        <v>-72.553269999999998</v>
      </c>
      <c r="P62" s="409">
        <v>4301</v>
      </c>
      <c r="Q62" s="409">
        <v>96</v>
      </c>
      <c r="R62" s="409">
        <v>9.0999999999999998E-2</v>
      </c>
      <c r="S62" s="409">
        <v>8.6999999999999994E-2</v>
      </c>
      <c r="T62" s="409">
        <v>8.4000000000000005E-2</v>
      </c>
      <c r="U62" s="409">
        <v>8.1000000000000003E-2</v>
      </c>
      <c r="V62" s="409">
        <v>10</v>
      </c>
      <c r="W62" s="409">
        <v>1</v>
      </c>
      <c r="X62" s="409">
        <v>0</v>
      </c>
      <c r="Y62" s="409" t="s">
        <v>300</v>
      </c>
      <c r="Z62" s="409">
        <v>87</v>
      </c>
      <c r="AA62" s="409">
        <v>251</v>
      </c>
      <c r="AB62" s="409">
        <v>176</v>
      </c>
      <c r="AC62" s="409">
        <v>183</v>
      </c>
    </row>
    <row r="63" spans="1:29" ht="15" customHeight="1" x14ac:dyDescent="0.2">
      <c r="A63" s="410">
        <v>90099002</v>
      </c>
      <c r="B63" s="409">
        <v>44201</v>
      </c>
      <c r="C63" s="409">
        <v>1</v>
      </c>
      <c r="D63" s="409">
        <v>0</v>
      </c>
      <c r="E63" s="409" t="s">
        <v>298</v>
      </c>
      <c r="F63" s="409">
        <v>2016</v>
      </c>
      <c r="G63" s="409">
        <v>7</v>
      </c>
      <c r="H63" s="409">
        <v>1</v>
      </c>
      <c r="I63" s="409">
        <v>42</v>
      </c>
      <c r="J63" s="409">
        <v>35300</v>
      </c>
      <c r="K63" s="409">
        <v>0</v>
      </c>
      <c r="L63" s="409">
        <v>44560</v>
      </c>
      <c r="M63" s="409" t="s">
        <v>310</v>
      </c>
      <c r="N63" s="409">
        <v>41.256788</v>
      </c>
      <c r="O63" s="409">
        <v>-72.553269999999998</v>
      </c>
      <c r="P63" s="409">
        <v>4173</v>
      </c>
      <c r="Q63" s="409">
        <v>92</v>
      </c>
      <c r="R63" s="409">
        <v>8.8999999999999996E-2</v>
      </c>
      <c r="S63" s="409">
        <v>8.5999999999999993E-2</v>
      </c>
      <c r="T63" s="409">
        <v>8.2000000000000003E-2</v>
      </c>
      <c r="U63" s="409">
        <v>0.08</v>
      </c>
      <c r="V63" s="409">
        <v>7</v>
      </c>
      <c r="W63" s="409">
        <v>1</v>
      </c>
      <c r="X63" s="409">
        <v>0</v>
      </c>
      <c r="Y63" s="409" t="s">
        <v>300</v>
      </c>
      <c r="Z63" s="409">
        <v>87</v>
      </c>
      <c r="AA63" s="409">
        <v>251</v>
      </c>
      <c r="AB63" s="409">
        <v>168</v>
      </c>
      <c r="AC63" s="409">
        <v>183</v>
      </c>
    </row>
    <row r="64" spans="1:29" ht="15" customHeight="1" x14ac:dyDescent="0.2">
      <c r="A64" s="410">
        <v>90099002</v>
      </c>
      <c r="B64" s="409">
        <v>44201</v>
      </c>
      <c r="C64" s="409">
        <v>1</v>
      </c>
      <c r="D64" s="409">
        <v>0</v>
      </c>
      <c r="E64" s="409" t="s">
        <v>298</v>
      </c>
      <c r="F64" s="409">
        <v>2017</v>
      </c>
      <c r="G64" s="409">
        <v>7</v>
      </c>
      <c r="H64" s="409">
        <v>1</v>
      </c>
      <c r="I64" s="409">
        <v>42</v>
      </c>
      <c r="J64" s="409">
        <v>35300</v>
      </c>
      <c r="K64" s="409">
        <v>0</v>
      </c>
      <c r="L64" s="409">
        <v>44560</v>
      </c>
      <c r="M64" s="409" t="s">
        <v>310</v>
      </c>
      <c r="N64" s="409">
        <v>41.256788</v>
      </c>
      <c r="O64" s="409">
        <v>-72.553269999999998</v>
      </c>
      <c r="P64" s="409">
        <v>4719</v>
      </c>
      <c r="Q64" s="409">
        <v>89</v>
      </c>
      <c r="R64" s="409">
        <v>9.7000000000000003E-2</v>
      </c>
      <c r="S64" s="409">
        <v>9.5000000000000001E-2</v>
      </c>
      <c r="T64" s="409">
        <v>0.09</v>
      </c>
      <c r="U64" s="409">
        <v>8.5999999999999993E-2</v>
      </c>
      <c r="V64" s="409">
        <v>8</v>
      </c>
      <c r="W64" s="409">
        <v>1</v>
      </c>
      <c r="X64" s="409">
        <v>0</v>
      </c>
      <c r="Y64" s="409" t="s">
        <v>300</v>
      </c>
      <c r="Z64" s="409">
        <v>87</v>
      </c>
      <c r="AA64" s="409">
        <v>251</v>
      </c>
      <c r="AB64" s="409">
        <v>190</v>
      </c>
      <c r="AC64" s="409">
        <v>214</v>
      </c>
    </row>
    <row r="65" spans="1:29" ht="15" customHeight="1" x14ac:dyDescent="0.2">
      <c r="A65" s="410">
        <v>90099002</v>
      </c>
      <c r="B65" s="409">
        <v>44201</v>
      </c>
      <c r="C65" s="409">
        <v>1</v>
      </c>
      <c r="D65" s="409">
        <v>0</v>
      </c>
      <c r="E65" s="409" t="s">
        <v>298</v>
      </c>
      <c r="F65" s="409">
        <v>2018</v>
      </c>
      <c r="G65" s="409">
        <v>7</v>
      </c>
      <c r="H65" s="409">
        <v>1</v>
      </c>
      <c r="I65" s="409">
        <v>42</v>
      </c>
      <c r="J65" s="409">
        <v>35300</v>
      </c>
      <c r="K65" s="409">
        <v>0</v>
      </c>
      <c r="L65" s="409">
        <v>44560</v>
      </c>
      <c r="M65" s="409" t="s">
        <v>310</v>
      </c>
      <c r="N65" s="409">
        <v>41.256788</v>
      </c>
      <c r="O65" s="409">
        <v>-72.553269999999998</v>
      </c>
      <c r="P65" s="409">
        <v>5028</v>
      </c>
      <c r="Q65" s="409">
        <v>97</v>
      </c>
      <c r="R65" s="409">
        <v>8.6999999999999994E-2</v>
      </c>
      <c r="S65" s="409">
        <v>8.5999999999999993E-2</v>
      </c>
      <c r="T65" s="409">
        <v>0.08</v>
      </c>
      <c r="U65" s="409">
        <v>7.6999999999999999E-2</v>
      </c>
      <c r="V65" s="409">
        <v>5</v>
      </c>
      <c r="W65" s="409">
        <v>1</v>
      </c>
      <c r="X65" s="409">
        <v>0</v>
      </c>
      <c r="Y65" s="409" t="s">
        <v>302</v>
      </c>
      <c r="Z65" s="409">
        <v>87</v>
      </c>
      <c r="AA65" s="409">
        <v>251</v>
      </c>
      <c r="AB65" s="409">
        <v>208</v>
      </c>
      <c r="AC65" s="409">
        <v>214</v>
      </c>
    </row>
    <row r="66" spans="1:29" ht="15" customHeight="1" x14ac:dyDescent="0.2">
      <c r="A66" s="410">
        <v>100010002</v>
      </c>
      <c r="B66" s="409">
        <v>44201</v>
      </c>
      <c r="C66" s="409">
        <v>1</v>
      </c>
      <c r="D66" s="409">
        <v>0</v>
      </c>
      <c r="E66" s="409" t="s">
        <v>298</v>
      </c>
      <c r="F66" s="409">
        <v>2010</v>
      </c>
      <c r="G66" s="409">
        <v>7</v>
      </c>
      <c r="H66" s="409">
        <v>3</v>
      </c>
      <c r="I66" s="409">
        <v>46</v>
      </c>
      <c r="J66" s="409">
        <v>20100</v>
      </c>
      <c r="K66" s="409">
        <v>0</v>
      </c>
      <c r="L66" s="409">
        <v>0</v>
      </c>
      <c r="M66" s="409" t="s">
        <v>311</v>
      </c>
      <c r="N66" s="409">
        <v>38.986671999999999</v>
      </c>
      <c r="O66" s="409">
        <v>-75.556799999999996</v>
      </c>
      <c r="P66" s="409">
        <v>6564</v>
      </c>
      <c r="Q66" s="409">
        <v>100</v>
      </c>
      <c r="R66" s="409">
        <v>9.1999999999999998E-2</v>
      </c>
      <c r="S66" s="409">
        <v>8.8999999999999996E-2</v>
      </c>
      <c r="T66" s="409">
        <v>8.6999999999999994E-2</v>
      </c>
      <c r="U66" s="409">
        <v>7.6999999999999999E-2</v>
      </c>
      <c r="V66" s="409">
        <v>5</v>
      </c>
      <c r="W66" s="409">
        <v>1</v>
      </c>
      <c r="X66" s="409">
        <v>0</v>
      </c>
      <c r="Z66" s="409">
        <v>91</v>
      </c>
      <c r="AA66" s="409">
        <v>294</v>
      </c>
      <c r="AB66" s="409">
        <v>213</v>
      </c>
      <c r="AC66" s="409">
        <v>214</v>
      </c>
    </row>
    <row r="67" spans="1:29" ht="15" customHeight="1" x14ac:dyDescent="0.2">
      <c r="A67" s="410">
        <v>100010002</v>
      </c>
      <c r="B67" s="409">
        <v>44201</v>
      </c>
      <c r="C67" s="409">
        <v>1</v>
      </c>
      <c r="D67" s="409">
        <v>0</v>
      </c>
      <c r="E67" s="409" t="s">
        <v>298</v>
      </c>
      <c r="F67" s="409">
        <v>2011</v>
      </c>
      <c r="G67" s="409">
        <v>7</v>
      </c>
      <c r="H67" s="409">
        <v>3</v>
      </c>
      <c r="I67" s="409">
        <v>46</v>
      </c>
      <c r="J67" s="409">
        <v>20100</v>
      </c>
      <c r="K67" s="409">
        <v>0</v>
      </c>
      <c r="L67" s="409">
        <v>0</v>
      </c>
      <c r="M67" s="409" t="s">
        <v>311</v>
      </c>
      <c r="N67" s="409">
        <v>38.986671999999999</v>
      </c>
      <c r="O67" s="409">
        <v>-75.556799999999996</v>
      </c>
      <c r="P67" s="409">
        <v>8755</v>
      </c>
      <c r="Q67" s="409">
        <v>100</v>
      </c>
      <c r="R67" s="409">
        <v>9.4E-2</v>
      </c>
      <c r="S67" s="409">
        <v>8.7999999999999995E-2</v>
      </c>
      <c r="T67" s="409">
        <v>7.5999999999999998E-2</v>
      </c>
      <c r="U67" s="409">
        <v>7.1999999999999995E-2</v>
      </c>
      <c r="V67" s="409">
        <v>3</v>
      </c>
      <c r="W67" s="409">
        <v>1</v>
      </c>
      <c r="X67" s="409">
        <v>0</v>
      </c>
      <c r="Z67" s="409">
        <v>91</v>
      </c>
      <c r="AA67" s="409">
        <v>294</v>
      </c>
      <c r="AB67" s="409">
        <v>214</v>
      </c>
      <c r="AC67" s="409">
        <v>214</v>
      </c>
    </row>
    <row r="68" spans="1:29" ht="15" customHeight="1" x14ac:dyDescent="0.2">
      <c r="A68" s="410">
        <v>100010002</v>
      </c>
      <c r="B68" s="409">
        <v>44201</v>
      </c>
      <c r="C68" s="409">
        <v>1</v>
      </c>
      <c r="D68" s="409">
        <v>0</v>
      </c>
      <c r="E68" s="409" t="s">
        <v>298</v>
      </c>
      <c r="F68" s="409">
        <v>2012</v>
      </c>
      <c r="G68" s="409">
        <v>7</v>
      </c>
      <c r="H68" s="409">
        <v>3</v>
      </c>
      <c r="I68" s="409">
        <v>46</v>
      </c>
      <c r="J68" s="409">
        <v>20100</v>
      </c>
      <c r="K68" s="409">
        <v>0</v>
      </c>
      <c r="L68" s="409">
        <v>0</v>
      </c>
      <c r="M68" s="409" t="s">
        <v>311</v>
      </c>
      <c r="N68" s="409">
        <v>38.986671999999999</v>
      </c>
      <c r="O68" s="409">
        <v>-75.556799999999996</v>
      </c>
      <c r="P68" s="409">
        <v>7881</v>
      </c>
      <c r="Q68" s="409">
        <v>99</v>
      </c>
      <c r="R68" s="409">
        <v>9.8000000000000004E-2</v>
      </c>
      <c r="S68" s="409">
        <v>8.8999999999999996E-2</v>
      </c>
      <c r="T68" s="409">
        <v>8.7999999999999995E-2</v>
      </c>
      <c r="U68" s="409">
        <v>8.6999999999999994E-2</v>
      </c>
      <c r="V68" s="409">
        <v>15</v>
      </c>
      <c r="W68" s="409">
        <v>1</v>
      </c>
      <c r="X68" s="409">
        <v>0</v>
      </c>
      <c r="Y68" s="409" t="s">
        <v>300</v>
      </c>
      <c r="Z68" s="409">
        <v>47</v>
      </c>
      <c r="AA68" s="409">
        <v>294</v>
      </c>
      <c r="AB68" s="409">
        <v>211</v>
      </c>
      <c r="AC68" s="409">
        <v>214</v>
      </c>
    </row>
    <row r="69" spans="1:29" ht="15" customHeight="1" x14ac:dyDescent="0.2">
      <c r="A69" s="410">
        <v>100010002</v>
      </c>
      <c r="B69" s="409">
        <v>44201</v>
      </c>
      <c r="C69" s="409">
        <v>1</v>
      </c>
      <c r="D69" s="409">
        <v>0</v>
      </c>
      <c r="E69" s="409" t="s">
        <v>298</v>
      </c>
      <c r="F69" s="409">
        <v>2013</v>
      </c>
      <c r="G69" s="409">
        <v>7</v>
      </c>
      <c r="H69" s="409">
        <v>3</v>
      </c>
      <c r="I69" s="409">
        <v>46</v>
      </c>
      <c r="J69" s="409">
        <v>20100</v>
      </c>
      <c r="K69" s="409">
        <v>0</v>
      </c>
      <c r="L69" s="409">
        <v>0</v>
      </c>
      <c r="M69" s="409" t="s">
        <v>311</v>
      </c>
      <c r="N69" s="409">
        <v>38.986671999999999</v>
      </c>
      <c r="O69" s="409">
        <v>-75.556799999999996</v>
      </c>
      <c r="P69" s="409">
        <v>8326</v>
      </c>
      <c r="Q69" s="409">
        <v>95</v>
      </c>
      <c r="R69" s="409">
        <v>7.0000000000000007E-2</v>
      </c>
      <c r="S69" s="409">
        <v>7.0000000000000007E-2</v>
      </c>
      <c r="T69" s="409">
        <v>6.4000000000000001E-2</v>
      </c>
      <c r="U69" s="409">
        <v>6.4000000000000001E-2</v>
      </c>
      <c r="V69" s="409">
        <v>0</v>
      </c>
      <c r="W69" s="409">
        <v>1</v>
      </c>
      <c r="X69" s="409">
        <v>0</v>
      </c>
      <c r="Y69" s="409" t="s">
        <v>302</v>
      </c>
      <c r="Z69" s="409">
        <v>47</v>
      </c>
      <c r="AA69" s="409">
        <v>294</v>
      </c>
      <c r="AB69" s="409">
        <v>203</v>
      </c>
      <c r="AC69" s="409">
        <v>214</v>
      </c>
    </row>
    <row r="70" spans="1:29" ht="15" customHeight="1" x14ac:dyDescent="0.2">
      <c r="A70" s="410">
        <v>100010002</v>
      </c>
      <c r="B70" s="409">
        <v>44201</v>
      </c>
      <c r="C70" s="409">
        <v>1</v>
      </c>
      <c r="D70" s="409">
        <v>0</v>
      </c>
      <c r="E70" s="409" t="s">
        <v>298</v>
      </c>
      <c r="F70" s="409">
        <v>2014</v>
      </c>
      <c r="G70" s="409">
        <v>7</v>
      </c>
      <c r="H70" s="409">
        <v>3</v>
      </c>
      <c r="I70" s="409">
        <v>46</v>
      </c>
      <c r="J70" s="409">
        <v>20100</v>
      </c>
      <c r="K70" s="409">
        <v>0</v>
      </c>
      <c r="L70" s="409">
        <v>0</v>
      </c>
      <c r="M70" s="409" t="s">
        <v>311</v>
      </c>
      <c r="N70" s="409">
        <v>38.986671999999999</v>
      </c>
      <c r="O70" s="409">
        <v>-75.556799999999996</v>
      </c>
      <c r="P70" s="409">
        <v>8602</v>
      </c>
      <c r="Q70" s="409">
        <v>99</v>
      </c>
      <c r="R70" s="409">
        <v>7.2999999999999995E-2</v>
      </c>
      <c r="S70" s="409">
        <v>6.9000000000000006E-2</v>
      </c>
      <c r="T70" s="409">
        <v>6.6000000000000003E-2</v>
      </c>
      <c r="U70" s="409">
        <v>6.6000000000000003E-2</v>
      </c>
      <c r="V70" s="409">
        <v>0</v>
      </c>
      <c r="W70" s="409">
        <v>1</v>
      </c>
      <c r="X70" s="409">
        <v>0</v>
      </c>
      <c r="Y70" s="409" t="s">
        <v>300</v>
      </c>
      <c r="Z70" s="409">
        <v>47</v>
      </c>
      <c r="AA70" s="409">
        <v>294</v>
      </c>
      <c r="AB70" s="409">
        <v>212</v>
      </c>
      <c r="AC70" s="409">
        <v>214</v>
      </c>
    </row>
    <row r="71" spans="1:29" ht="15" customHeight="1" x14ac:dyDescent="0.2">
      <c r="A71" s="410">
        <v>100010002</v>
      </c>
      <c r="B71" s="409">
        <v>44201</v>
      </c>
      <c r="C71" s="409">
        <v>1</v>
      </c>
      <c r="D71" s="409">
        <v>0</v>
      </c>
      <c r="E71" s="409" t="s">
        <v>298</v>
      </c>
      <c r="F71" s="409">
        <v>2015</v>
      </c>
      <c r="G71" s="409">
        <v>7</v>
      </c>
      <c r="H71" s="409">
        <v>3</v>
      </c>
      <c r="I71" s="409">
        <v>46</v>
      </c>
      <c r="J71" s="409">
        <v>20100</v>
      </c>
      <c r="K71" s="409">
        <v>0</v>
      </c>
      <c r="L71" s="409">
        <v>0</v>
      </c>
      <c r="M71" s="409" t="s">
        <v>311</v>
      </c>
      <c r="N71" s="409">
        <v>38.986671999999999</v>
      </c>
      <c r="O71" s="409">
        <v>-75.556799999999996</v>
      </c>
      <c r="P71" s="409">
        <v>8755</v>
      </c>
      <c r="Q71" s="409">
        <v>100</v>
      </c>
      <c r="R71" s="409">
        <v>7.0000000000000007E-2</v>
      </c>
      <c r="S71" s="409">
        <v>6.9000000000000006E-2</v>
      </c>
      <c r="T71" s="409">
        <v>6.8000000000000005E-2</v>
      </c>
      <c r="U71" s="409">
        <v>6.6000000000000003E-2</v>
      </c>
      <c r="V71" s="409">
        <v>0</v>
      </c>
      <c r="W71" s="409">
        <v>1</v>
      </c>
      <c r="X71" s="409">
        <v>0</v>
      </c>
      <c r="Y71" s="409" t="s">
        <v>300</v>
      </c>
      <c r="Z71" s="409">
        <v>47</v>
      </c>
      <c r="AA71" s="409">
        <v>294</v>
      </c>
      <c r="AB71" s="409">
        <v>214</v>
      </c>
      <c r="AC71" s="409">
        <v>214</v>
      </c>
    </row>
    <row r="72" spans="1:29" ht="15" customHeight="1" x14ac:dyDescent="0.2">
      <c r="A72" s="410">
        <v>100010002</v>
      </c>
      <c r="B72" s="409">
        <v>44201</v>
      </c>
      <c r="C72" s="409">
        <v>1</v>
      </c>
      <c r="D72" s="409">
        <v>0</v>
      </c>
      <c r="E72" s="409" t="s">
        <v>298</v>
      </c>
      <c r="F72" s="409">
        <v>2016</v>
      </c>
      <c r="G72" s="409">
        <v>7</v>
      </c>
      <c r="H72" s="409">
        <v>3</v>
      </c>
      <c r="I72" s="409">
        <v>46</v>
      </c>
      <c r="J72" s="409">
        <v>20100</v>
      </c>
      <c r="K72" s="409">
        <v>0</v>
      </c>
      <c r="L72" s="409">
        <v>0</v>
      </c>
      <c r="M72" s="409" t="s">
        <v>311</v>
      </c>
      <c r="N72" s="409">
        <v>38.986671999999999</v>
      </c>
      <c r="O72" s="409">
        <v>-75.556799999999996</v>
      </c>
      <c r="P72" s="409">
        <v>8705</v>
      </c>
      <c r="Q72" s="409">
        <v>98</v>
      </c>
      <c r="R72" s="409">
        <v>8.1000000000000003E-2</v>
      </c>
      <c r="S72" s="409">
        <v>7.2999999999999995E-2</v>
      </c>
      <c r="T72" s="409">
        <v>6.8000000000000005E-2</v>
      </c>
      <c r="U72" s="409">
        <v>6.8000000000000005E-2</v>
      </c>
      <c r="V72" s="409">
        <v>1</v>
      </c>
      <c r="W72" s="409">
        <v>1</v>
      </c>
      <c r="X72" s="409">
        <v>0</v>
      </c>
      <c r="Y72" s="409" t="s">
        <v>300</v>
      </c>
      <c r="Z72" s="409">
        <v>47</v>
      </c>
      <c r="AA72" s="409">
        <v>294</v>
      </c>
      <c r="AB72" s="409">
        <v>210</v>
      </c>
      <c r="AC72" s="409">
        <v>214</v>
      </c>
    </row>
    <row r="73" spans="1:29" ht="15" customHeight="1" x14ac:dyDescent="0.2">
      <c r="A73" s="410">
        <v>100010002</v>
      </c>
      <c r="B73" s="409">
        <v>44201</v>
      </c>
      <c r="C73" s="409">
        <v>1</v>
      </c>
      <c r="D73" s="409">
        <v>0</v>
      </c>
      <c r="E73" s="409" t="s">
        <v>298</v>
      </c>
      <c r="F73" s="409">
        <v>2017</v>
      </c>
      <c r="G73" s="409">
        <v>7</v>
      </c>
      <c r="H73" s="409">
        <v>3</v>
      </c>
      <c r="I73" s="409">
        <v>46</v>
      </c>
      <c r="J73" s="409">
        <v>20100</v>
      </c>
      <c r="K73" s="409">
        <v>0</v>
      </c>
      <c r="L73" s="409">
        <v>0</v>
      </c>
      <c r="M73" s="409" t="s">
        <v>311</v>
      </c>
      <c r="N73" s="409">
        <v>38.986671999999999</v>
      </c>
      <c r="O73" s="409">
        <v>-75.556799999999996</v>
      </c>
      <c r="P73" s="409">
        <v>8462</v>
      </c>
      <c r="Q73" s="409">
        <v>100</v>
      </c>
      <c r="R73" s="409">
        <v>7.0999999999999994E-2</v>
      </c>
      <c r="S73" s="409">
        <v>7.0000000000000007E-2</v>
      </c>
      <c r="T73" s="409">
        <v>6.9000000000000006E-2</v>
      </c>
      <c r="U73" s="409">
        <v>6.6000000000000003E-2</v>
      </c>
      <c r="V73" s="409">
        <v>0</v>
      </c>
      <c r="W73" s="409">
        <v>1</v>
      </c>
      <c r="X73" s="409">
        <v>0</v>
      </c>
      <c r="Y73" s="409" t="s">
        <v>300</v>
      </c>
      <c r="Z73" s="409">
        <v>47</v>
      </c>
      <c r="AA73" s="409">
        <v>294</v>
      </c>
      <c r="AB73" s="409">
        <v>245</v>
      </c>
      <c r="AC73" s="409">
        <v>245</v>
      </c>
    </row>
    <row r="74" spans="1:29" ht="15" customHeight="1" x14ac:dyDescent="0.2">
      <c r="A74" s="410">
        <v>100010002</v>
      </c>
      <c r="B74" s="409">
        <v>44201</v>
      </c>
      <c r="C74" s="409">
        <v>1</v>
      </c>
      <c r="D74" s="409">
        <v>0</v>
      </c>
      <c r="E74" s="409" t="s">
        <v>298</v>
      </c>
      <c r="F74" s="409">
        <v>2018</v>
      </c>
      <c r="G74" s="409">
        <v>7</v>
      </c>
      <c r="H74" s="409">
        <v>3</v>
      </c>
      <c r="I74" s="409">
        <v>46</v>
      </c>
      <c r="J74" s="409">
        <v>20100</v>
      </c>
      <c r="K74" s="409">
        <v>0</v>
      </c>
      <c r="L74" s="409">
        <v>0</v>
      </c>
      <c r="M74" s="409" t="s">
        <v>311</v>
      </c>
      <c r="N74" s="409">
        <v>38.986671999999999</v>
      </c>
      <c r="O74" s="409">
        <v>-75.556799999999996</v>
      </c>
      <c r="P74" s="409">
        <v>8694</v>
      </c>
      <c r="Q74" s="409">
        <v>99</v>
      </c>
      <c r="R74" s="409">
        <v>0.08</v>
      </c>
      <c r="S74" s="409">
        <v>7.4999999999999997E-2</v>
      </c>
      <c r="T74" s="409">
        <v>7.0000000000000007E-2</v>
      </c>
      <c r="U74" s="409">
        <v>6.7000000000000004E-2</v>
      </c>
      <c r="V74" s="409">
        <v>1</v>
      </c>
      <c r="W74" s="409">
        <v>1</v>
      </c>
      <c r="X74" s="409">
        <v>0</v>
      </c>
      <c r="Z74" s="409">
        <v>47</v>
      </c>
      <c r="AA74" s="409">
        <v>294</v>
      </c>
      <c r="AB74" s="409">
        <v>243</v>
      </c>
      <c r="AC74" s="409">
        <v>245</v>
      </c>
    </row>
    <row r="75" spans="1:29" ht="15" customHeight="1" x14ac:dyDescent="0.2">
      <c r="A75" s="410">
        <v>100031007</v>
      </c>
      <c r="B75" s="409">
        <v>44201</v>
      </c>
      <c r="C75" s="409">
        <v>1</v>
      </c>
      <c r="D75" s="409">
        <v>0</v>
      </c>
      <c r="E75" s="409" t="s">
        <v>298</v>
      </c>
      <c r="F75" s="409">
        <v>2010</v>
      </c>
      <c r="G75" s="409">
        <v>7</v>
      </c>
      <c r="H75" s="409">
        <v>3</v>
      </c>
      <c r="I75" s="409">
        <v>45</v>
      </c>
      <c r="J75" s="409">
        <v>37980</v>
      </c>
      <c r="K75" s="409">
        <v>0</v>
      </c>
      <c r="L75" s="409">
        <v>0</v>
      </c>
      <c r="M75" s="409" t="s">
        <v>312</v>
      </c>
      <c r="N75" s="409">
        <v>39.551299999999998</v>
      </c>
      <c r="O75" s="409">
        <v>-75.731999999999999</v>
      </c>
      <c r="P75" s="409">
        <v>7935</v>
      </c>
      <c r="Q75" s="409">
        <v>86</v>
      </c>
      <c r="R75" s="409">
        <v>8.5999999999999993E-2</v>
      </c>
      <c r="S75" s="409">
        <v>8.5000000000000006E-2</v>
      </c>
      <c r="T75" s="409">
        <v>0.08</v>
      </c>
      <c r="U75" s="409">
        <v>0.08</v>
      </c>
      <c r="V75" s="409">
        <v>6</v>
      </c>
      <c r="W75" s="409">
        <v>1</v>
      </c>
      <c r="X75" s="409">
        <v>0</v>
      </c>
      <c r="Z75" s="409">
        <v>91</v>
      </c>
      <c r="AA75" s="409">
        <v>294</v>
      </c>
      <c r="AB75" s="409">
        <v>184</v>
      </c>
      <c r="AC75" s="409">
        <v>214</v>
      </c>
    </row>
    <row r="76" spans="1:29" ht="15" customHeight="1" x14ac:dyDescent="0.2">
      <c r="A76" s="410">
        <v>100031007</v>
      </c>
      <c r="B76" s="409">
        <v>44201</v>
      </c>
      <c r="C76" s="409">
        <v>1</v>
      </c>
      <c r="D76" s="409">
        <v>0</v>
      </c>
      <c r="E76" s="409" t="s">
        <v>298</v>
      </c>
      <c r="F76" s="409">
        <v>2011</v>
      </c>
      <c r="G76" s="409">
        <v>7</v>
      </c>
      <c r="H76" s="409">
        <v>3</v>
      </c>
      <c r="I76" s="409">
        <v>45</v>
      </c>
      <c r="J76" s="409">
        <v>37980</v>
      </c>
      <c r="K76" s="409">
        <v>0</v>
      </c>
      <c r="L76" s="409">
        <v>0</v>
      </c>
      <c r="M76" s="409" t="s">
        <v>312</v>
      </c>
      <c r="N76" s="409">
        <v>39.551299999999998</v>
      </c>
      <c r="O76" s="409">
        <v>-75.731999999999999</v>
      </c>
      <c r="P76" s="409">
        <v>8735</v>
      </c>
      <c r="Q76" s="409">
        <v>100</v>
      </c>
      <c r="R76" s="409">
        <v>8.2000000000000003E-2</v>
      </c>
      <c r="S76" s="409">
        <v>7.9000000000000001E-2</v>
      </c>
      <c r="T76" s="409">
        <v>7.8E-2</v>
      </c>
      <c r="U76" s="409">
        <v>7.8E-2</v>
      </c>
      <c r="V76" s="409">
        <v>7</v>
      </c>
      <c r="W76" s="409">
        <v>1</v>
      </c>
      <c r="X76" s="409">
        <v>0</v>
      </c>
      <c r="Z76" s="409">
        <v>91</v>
      </c>
      <c r="AA76" s="409">
        <v>294</v>
      </c>
      <c r="AB76" s="409">
        <v>214</v>
      </c>
      <c r="AC76" s="409">
        <v>214</v>
      </c>
    </row>
    <row r="77" spans="1:29" ht="15" customHeight="1" x14ac:dyDescent="0.2">
      <c r="A77" s="410">
        <v>100031007</v>
      </c>
      <c r="B77" s="409">
        <v>44201</v>
      </c>
      <c r="C77" s="409">
        <v>1</v>
      </c>
      <c r="D77" s="409">
        <v>0</v>
      </c>
      <c r="E77" s="409" t="s">
        <v>298</v>
      </c>
      <c r="F77" s="409">
        <v>2012</v>
      </c>
      <c r="G77" s="409">
        <v>7</v>
      </c>
      <c r="H77" s="409">
        <v>3</v>
      </c>
      <c r="I77" s="409">
        <v>45</v>
      </c>
      <c r="J77" s="409">
        <v>37980</v>
      </c>
      <c r="K77" s="409">
        <v>0</v>
      </c>
      <c r="L77" s="409">
        <v>0</v>
      </c>
      <c r="M77" s="409" t="s">
        <v>312</v>
      </c>
      <c r="N77" s="409">
        <v>39.551299999999998</v>
      </c>
      <c r="O77" s="409">
        <v>-75.731999999999999</v>
      </c>
      <c r="P77" s="409">
        <v>7724</v>
      </c>
      <c r="Q77" s="409">
        <v>94</v>
      </c>
      <c r="R77" s="409">
        <v>8.5999999999999993E-2</v>
      </c>
      <c r="S77" s="409">
        <v>8.2000000000000003E-2</v>
      </c>
      <c r="T77" s="409">
        <v>8.2000000000000003E-2</v>
      </c>
      <c r="U77" s="409">
        <v>8.2000000000000003E-2</v>
      </c>
      <c r="V77" s="409">
        <v>7</v>
      </c>
      <c r="W77" s="409">
        <v>2</v>
      </c>
      <c r="X77" s="409">
        <v>0</v>
      </c>
      <c r="Y77" s="409" t="s">
        <v>300</v>
      </c>
      <c r="Z77" s="409">
        <v>0</v>
      </c>
      <c r="AA77" s="409">
        <v>294</v>
      </c>
      <c r="AB77" s="409">
        <v>201</v>
      </c>
      <c r="AC77" s="409">
        <v>214</v>
      </c>
    </row>
    <row r="78" spans="1:29" ht="15" customHeight="1" x14ac:dyDescent="0.2">
      <c r="A78" s="410">
        <v>100031007</v>
      </c>
      <c r="B78" s="409">
        <v>44201</v>
      </c>
      <c r="C78" s="409">
        <v>1</v>
      </c>
      <c r="D78" s="409">
        <v>0</v>
      </c>
      <c r="E78" s="409" t="s">
        <v>298</v>
      </c>
      <c r="F78" s="409">
        <v>2013</v>
      </c>
      <c r="G78" s="409">
        <v>7</v>
      </c>
      <c r="H78" s="409">
        <v>3</v>
      </c>
      <c r="I78" s="409">
        <v>45</v>
      </c>
      <c r="J78" s="409">
        <v>37980</v>
      </c>
      <c r="K78" s="409">
        <v>0</v>
      </c>
      <c r="L78" s="409">
        <v>0</v>
      </c>
      <c r="M78" s="409" t="s">
        <v>312</v>
      </c>
      <c r="N78" s="409">
        <v>39.551299999999998</v>
      </c>
      <c r="O78" s="409">
        <v>-75.731999999999999</v>
      </c>
      <c r="P78" s="409">
        <v>7547</v>
      </c>
      <c r="Q78" s="409">
        <v>95</v>
      </c>
      <c r="R78" s="409">
        <v>6.6000000000000003E-2</v>
      </c>
      <c r="S78" s="409">
        <v>6.5000000000000002E-2</v>
      </c>
      <c r="T78" s="409">
        <v>6.3E-2</v>
      </c>
      <c r="U78" s="409">
        <v>6.2E-2</v>
      </c>
      <c r="V78" s="409">
        <v>0</v>
      </c>
      <c r="W78" s="409">
        <v>1</v>
      </c>
      <c r="X78" s="409">
        <v>0</v>
      </c>
      <c r="Y78" s="409" t="s">
        <v>313</v>
      </c>
      <c r="Z78" s="409">
        <v>47</v>
      </c>
      <c r="AA78" s="409">
        <v>294</v>
      </c>
      <c r="AB78" s="409">
        <v>204</v>
      </c>
      <c r="AC78" s="409">
        <v>214</v>
      </c>
    </row>
    <row r="79" spans="1:29" ht="15" customHeight="1" x14ac:dyDescent="0.2">
      <c r="A79" s="410">
        <v>100031007</v>
      </c>
      <c r="B79" s="409">
        <v>44201</v>
      </c>
      <c r="C79" s="409">
        <v>1</v>
      </c>
      <c r="D79" s="409">
        <v>0</v>
      </c>
      <c r="E79" s="409" t="s">
        <v>298</v>
      </c>
      <c r="F79" s="409">
        <v>2014</v>
      </c>
      <c r="G79" s="409">
        <v>7</v>
      </c>
      <c r="H79" s="409">
        <v>3</v>
      </c>
      <c r="I79" s="409">
        <v>45</v>
      </c>
      <c r="J79" s="409">
        <v>37980</v>
      </c>
      <c r="K79" s="409">
        <v>0</v>
      </c>
      <c r="L79" s="409">
        <v>0</v>
      </c>
      <c r="M79" s="409" t="s">
        <v>312</v>
      </c>
      <c r="N79" s="409">
        <v>39.551299999999998</v>
      </c>
      <c r="O79" s="409">
        <v>-75.731999999999999</v>
      </c>
      <c r="P79" s="409">
        <v>8375</v>
      </c>
      <c r="Q79" s="409">
        <v>94</v>
      </c>
      <c r="R79" s="409">
        <v>8.1000000000000003E-2</v>
      </c>
      <c r="S79" s="409">
        <v>7.8E-2</v>
      </c>
      <c r="T79" s="409">
        <v>7.4999999999999997E-2</v>
      </c>
      <c r="U79" s="409">
        <v>7.0999999999999994E-2</v>
      </c>
      <c r="V79" s="409">
        <v>2</v>
      </c>
      <c r="W79" s="409">
        <v>1</v>
      </c>
      <c r="X79" s="409">
        <v>0</v>
      </c>
      <c r="Y79" s="409" t="s">
        <v>300</v>
      </c>
      <c r="Z79" s="409">
        <v>47</v>
      </c>
      <c r="AA79" s="409">
        <v>294</v>
      </c>
      <c r="AB79" s="409">
        <v>201</v>
      </c>
      <c r="AC79" s="409">
        <v>214</v>
      </c>
    </row>
    <row r="80" spans="1:29" ht="15" customHeight="1" x14ac:dyDescent="0.2">
      <c r="A80" s="410">
        <v>100031007</v>
      </c>
      <c r="B80" s="409">
        <v>44201</v>
      </c>
      <c r="C80" s="409">
        <v>1</v>
      </c>
      <c r="D80" s="409">
        <v>0</v>
      </c>
      <c r="E80" s="409" t="s">
        <v>298</v>
      </c>
      <c r="F80" s="409">
        <v>2015</v>
      </c>
      <c r="G80" s="409">
        <v>7</v>
      </c>
      <c r="H80" s="409">
        <v>3</v>
      </c>
      <c r="I80" s="409">
        <v>45</v>
      </c>
      <c r="J80" s="409">
        <v>37980</v>
      </c>
      <c r="K80" s="409">
        <v>0</v>
      </c>
      <c r="L80" s="409">
        <v>0</v>
      </c>
      <c r="M80" s="409" t="s">
        <v>312</v>
      </c>
      <c r="N80" s="409">
        <v>39.551299999999998</v>
      </c>
      <c r="O80" s="409">
        <v>-75.731999999999999</v>
      </c>
      <c r="P80" s="409">
        <v>8717</v>
      </c>
      <c r="Q80" s="409">
        <v>99</v>
      </c>
      <c r="R80" s="409">
        <v>7.5999999999999998E-2</v>
      </c>
      <c r="S80" s="409">
        <v>6.7000000000000004E-2</v>
      </c>
      <c r="T80" s="409">
        <v>6.7000000000000004E-2</v>
      </c>
      <c r="U80" s="409">
        <v>6.5000000000000002E-2</v>
      </c>
      <c r="V80" s="409">
        <v>1</v>
      </c>
      <c r="W80" s="409">
        <v>1</v>
      </c>
      <c r="X80" s="409">
        <v>0</v>
      </c>
      <c r="Y80" s="409" t="s">
        <v>300</v>
      </c>
      <c r="Z80" s="409">
        <v>47</v>
      </c>
      <c r="AA80" s="409">
        <v>294</v>
      </c>
      <c r="AB80" s="409">
        <v>212</v>
      </c>
      <c r="AC80" s="409">
        <v>214</v>
      </c>
    </row>
    <row r="81" spans="1:29" ht="15" customHeight="1" x14ac:dyDescent="0.2">
      <c r="A81" s="410">
        <v>100031007</v>
      </c>
      <c r="B81" s="409">
        <v>44201</v>
      </c>
      <c r="C81" s="409">
        <v>1</v>
      </c>
      <c r="D81" s="409">
        <v>0</v>
      </c>
      <c r="E81" s="409" t="s">
        <v>298</v>
      </c>
      <c r="F81" s="409">
        <v>2016</v>
      </c>
      <c r="G81" s="409">
        <v>7</v>
      </c>
      <c r="H81" s="409">
        <v>3</v>
      </c>
      <c r="I81" s="409">
        <v>45</v>
      </c>
      <c r="J81" s="409">
        <v>37980</v>
      </c>
      <c r="K81" s="409">
        <v>0</v>
      </c>
      <c r="L81" s="409">
        <v>0</v>
      </c>
      <c r="M81" s="409" t="s">
        <v>312</v>
      </c>
      <c r="N81" s="409">
        <v>39.551299999999998</v>
      </c>
      <c r="O81" s="409">
        <v>-75.731999999999999</v>
      </c>
      <c r="P81" s="409">
        <v>8696</v>
      </c>
      <c r="Q81" s="409">
        <v>98</v>
      </c>
      <c r="R81" s="409">
        <v>7.8E-2</v>
      </c>
      <c r="S81" s="409">
        <v>7.5999999999999998E-2</v>
      </c>
      <c r="T81" s="409">
        <v>7.1999999999999995E-2</v>
      </c>
      <c r="U81" s="409">
        <v>6.9000000000000006E-2</v>
      </c>
      <c r="V81" s="409">
        <v>2</v>
      </c>
      <c r="W81" s="409">
        <v>1</v>
      </c>
      <c r="X81" s="409">
        <v>0</v>
      </c>
      <c r="Y81" s="409" t="s">
        <v>300</v>
      </c>
      <c r="Z81" s="409">
        <v>47</v>
      </c>
      <c r="AA81" s="409">
        <v>294</v>
      </c>
      <c r="AB81" s="409">
        <v>210</v>
      </c>
      <c r="AC81" s="409">
        <v>214</v>
      </c>
    </row>
    <row r="82" spans="1:29" ht="15" customHeight="1" x14ac:dyDescent="0.2">
      <c r="A82" s="410">
        <v>100031007</v>
      </c>
      <c r="B82" s="409">
        <v>44201</v>
      </c>
      <c r="C82" s="409">
        <v>1</v>
      </c>
      <c r="D82" s="409">
        <v>0</v>
      </c>
      <c r="E82" s="409" t="s">
        <v>298</v>
      </c>
      <c r="F82" s="409">
        <v>2017</v>
      </c>
      <c r="G82" s="409">
        <v>7</v>
      </c>
      <c r="H82" s="409">
        <v>3</v>
      </c>
      <c r="I82" s="409">
        <v>45</v>
      </c>
      <c r="J82" s="409">
        <v>37980</v>
      </c>
      <c r="K82" s="409">
        <v>0</v>
      </c>
      <c r="L82" s="409">
        <v>0</v>
      </c>
      <c r="M82" s="409" t="s">
        <v>312</v>
      </c>
      <c r="N82" s="409">
        <v>39.551299999999998</v>
      </c>
      <c r="O82" s="409">
        <v>-75.731999999999999</v>
      </c>
      <c r="P82" s="409">
        <v>7652</v>
      </c>
      <c r="Q82" s="409">
        <v>88</v>
      </c>
      <c r="R82" s="409">
        <v>8.4000000000000005E-2</v>
      </c>
      <c r="S82" s="409">
        <v>7.9000000000000001E-2</v>
      </c>
      <c r="T82" s="409">
        <v>7.0000000000000007E-2</v>
      </c>
      <c r="U82" s="409">
        <v>6.9000000000000006E-2</v>
      </c>
      <c r="V82" s="409">
        <v>2</v>
      </c>
      <c r="W82" s="409">
        <v>1</v>
      </c>
      <c r="X82" s="409">
        <v>0</v>
      </c>
      <c r="Y82" s="409" t="s">
        <v>300</v>
      </c>
      <c r="Z82" s="409">
        <v>47</v>
      </c>
      <c r="AA82" s="409">
        <v>294</v>
      </c>
      <c r="AB82" s="409">
        <v>216</v>
      </c>
      <c r="AC82" s="409">
        <v>245</v>
      </c>
    </row>
    <row r="83" spans="1:29" ht="15" customHeight="1" x14ac:dyDescent="0.2">
      <c r="A83" s="410">
        <v>100031007</v>
      </c>
      <c r="B83" s="409">
        <v>44201</v>
      </c>
      <c r="C83" s="409">
        <v>1</v>
      </c>
      <c r="D83" s="409">
        <v>0</v>
      </c>
      <c r="E83" s="409" t="s">
        <v>298</v>
      </c>
      <c r="F83" s="409">
        <v>2018</v>
      </c>
      <c r="G83" s="409">
        <v>7</v>
      </c>
      <c r="H83" s="409">
        <v>3</v>
      </c>
      <c r="I83" s="409">
        <v>45</v>
      </c>
      <c r="J83" s="409">
        <v>37980</v>
      </c>
      <c r="K83" s="409">
        <v>0</v>
      </c>
      <c r="L83" s="409">
        <v>0</v>
      </c>
      <c r="M83" s="409" t="s">
        <v>312</v>
      </c>
      <c r="N83" s="409">
        <v>39.551299999999998</v>
      </c>
      <c r="O83" s="409">
        <v>-75.731999999999999</v>
      </c>
      <c r="P83" s="409">
        <v>8073</v>
      </c>
      <c r="Q83" s="409">
        <v>97</v>
      </c>
      <c r="R83" s="409">
        <v>7.6999999999999999E-2</v>
      </c>
      <c r="S83" s="409">
        <v>7.3999999999999996E-2</v>
      </c>
      <c r="T83" s="409">
        <v>7.3999999999999996E-2</v>
      </c>
      <c r="U83" s="409">
        <v>6.8000000000000005E-2</v>
      </c>
      <c r="V83" s="409">
        <v>1</v>
      </c>
      <c r="W83" s="409">
        <v>1</v>
      </c>
      <c r="X83" s="409">
        <v>0</v>
      </c>
      <c r="Z83" s="409">
        <v>47</v>
      </c>
      <c r="AA83" s="409">
        <v>294</v>
      </c>
      <c r="AB83" s="409">
        <v>238</v>
      </c>
      <c r="AC83" s="409">
        <v>245</v>
      </c>
    </row>
    <row r="84" spans="1:29" ht="15" customHeight="1" x14ac:dyDescent="0.2">
      <c r="A84" s="410">
        <v>100031010</v>
      </c>
      <c r="B84" s="409">
        <v>44201</v>
      </c>
      <c r="C84" s="409">
        <v>1</v>
      </c>
      <c r="D84" s="409">
        <v>0</v>
      </c>
      <c r="E84" s="409" t="s">
        <v>298</v>
      </c>
      <c r="F84" s="409">
        <v>2010</v>
      </c>
      <c r="G84" s="409">
        <v>7</v>
      </c>
      <c r="H84" s="409">
        <v>3</v>
      </c>
      <c r="I84" s="409">
        <v>45</v>
      </c>
      <c r="J84" s="409">
        <v>37980</v>
      </c>
      <c r="K84" s="409">
        <v>9160</v>
      </c>
      <c r="L84" s="409">
        <v>0</v>
      </c>
      <c r="M84" s="409" t="s">
        <v>314</v>
      </c>
      <c r="N84" s="409">
        <v>39.817222000000001</v>
      </c>
      <c r="O84" s="409">
        <v>-75.563889000000003</v>
      </c>
      <c r="P84" s="409">
        <v>4349</v>
      </c>
      <c r="Q84" s="409">
        <v>93</v>
      </c>
      <c r="R84" s="409">
        <v>8.5999999999999993E-2</v>
      </c>
      <c r="S84" s="409">
        <v>8.4000000000000005E-2</v>
      </c>
      <c r="T84" s="409">
        <v>0.08</v>
      </c>
      <c r="U84" s="409">
        <v>7.9000000000000001E-2</v>
      </c>
      <c r="V84" s="409">
        <v>9</v>
      </c>
      <c r="W84" s="409">
        <v>1</v>
      </c>
      <c r="X84" s="409">
        <v>19</v>
      </c>
      <c r="Z84" s="409">
        <v>47</v>
      </c>
      <c r="AA84" s="409">
        <v>294</v>
      </c>
      <c r="AB84" s="409">
        <v>181</v>
      </c>
      <c r="AC84" s="409">
        <v>214</v>
      </c>
    </row>
    <row r="85" spans="1:29" ht="15" customHeight="1" x14ac:dyDescent="0.2">
      <c r="A85" s="410">
        <v>100031010</v>
      </c>
      <c r="B85" s="409">
        <v>44201</v>
      </c>
      <c r="C85" s="409">
        <v>1</v>
      </c>
      <c r="D85" s="409">
        <v>0</v>
      </c>
      <c r="E85" s="409" t="s">
        <v>298</v>
      </c>
      <c r="F85" s="409">
        <v>2011</v>
      </c>
      <c r="G85" s="409">
        <v>7</v>
      </c>
      <c r="H85" s="409">
        <v>3</v>
      </c>
      <c r="I85" s="409">
        <v>45</v>
      </c>
      <c r="J85" s="409">
        <v>37980</v>
      </c>
      <c r="K85" s="409">
        <v>9160</v>
      </c>
      <c r="L85" s="409">
        <v>0</v>
      </c>
      <c r="M85" s="409" t="s">
        <v>314</v>
      </c>
      <c r="N85" s="409">
        <v>39.817222000000001</v>
      </c>
      <c r="O85" s="409">
        <v>-75.563889000000003</v>
      </c>
      <c r="P85" s="409">
        <v>4963</v>
      </c>
      <c r="Q85" s="409">
        <v>79</v>
      </c>
      <c r="R85" s="409">
        <v>8.5999999999999993E-2</v>
      </c>
      <c r="S85" s="409">
        <v>8.2000000000000003E-2</v>
      </c>
      <c r="T85" s="409">
        <v>8.2000000000000003E-2</v>
      </c>
      <c r="U85" s="409">
        <v>7.8E-2</v>
      </c>
      <c r="V85" s="409">
        <v>6</v>
      </c>
      <c r="W85" s="409">
        <v>1</v>
      </c>
      <c r="X85" s="409">
        <v>0</v>
      </c>
      <c r="Z85" s="409">
        <v>47</v>
      </c>
      <c r="AA85" s="409">
        <v>294</v>
      </c>
      <c r="AB85" s="409">
        <v>169</v>
      </c>
      <c r="AC85" s="409">
        <v>214</v>
      </c>
    </row>
    <row r="86" spans="1:29" ht="15" customHeight="1" x14ac:dyDescent="0.2">
      <c r="A86" s="410">
        <v>100031010</v>
      </c>
      <c r="B86" s="409">
        <v>44201</v>
      </c>
      <c r="C86" s="409">
        <v>1</v>
      </c>
      <c r="D86" s="409">
        <v>0</v>
      </c>
      <c r="E86" s="409" t="s">
        <v>298</v>
      </c>
      <c r="F86" s="409">
        <v>2012</v>
      </c>
      <c r="G86" s="409">
        <v>7</v>
      </c>
      <c r="H86" s="409">
        <v>3</v>
      </c>
      <c r="I86" s="409">
        <v>45</v>
      </c>
      <c r="J86" s="409">
        <v>37980</v>
      </c>
      <c r="K86" s="409">
        <v>9160</v>
      </c>
      <c r="L86" s="409">
        <v>0</v>
      </c>
      <c r="M86" s="409" t="s">
        <v>314</v>
      </c>
      <c r="N86" s="409">
        <v>39.817222000000001</v>
      </c>
      <c r="O86" s="409">
        <v>-75.563889000000003</v>
      </c>
      <c r="P86" s="409">
        <v>6695</v>
      </c>
      <c r="Q86" s="409">
        <v>86</v>
      </c>
      <c r="R86" s="409">
        <v>8.2000000000000003E-2</v>
      </c>
      <c r="S86" s="409">
        <v>0.08</v>
      </c>
      <c r="T86" s="409">
        <v>7.9000000000000001E-2</v>
      </c>
      <c r="U86" s="409">
        <v>7.8E-2</v>
      </c>
      <c r="V86" s="409">
        <v>7</v>
      </c>
      <c r="W86" s="409">
        <v>1</v>
      </c>
      <c r="X86" s="409">
        <v>0</v>
      </c>
      <c r="Y86" s="409" t="s">
        <v>300</v>
      </c>
      <c r="Z86" s="409">
        <v>47</v>
      </c>
      <c r="AA86" s="409">
        <v>294</v>
      </c>
      <c r="AB86" s="409">
        <v>184</v>
      </c>
      <c r="AC86" s="409">
        <v>214</v>
      </c>
    </row>
    <row r="87" spans="1:29" ht="15" customHeight="1" x14ac:dyDescent="0.2">
      <c r="A87" s="410">
        <v>100031010</v>
      </c>
      <c r="B87" s="409">
        <v>44201</v>
      </c>
      <c r="C87" s="409">
        <v>1</v>
      </c>
      <c r="D87" s="409">
        <v>0</v>
      </c>
      <c r="E87" s="409" t="s">
        <v>298</v>
      </c>
      <c r="F87" s="409">
        <v>2013</v>
      </c>
      <c r="G87" s="409">
        <v>7</v>
      </c>
      <c r="H87" s="409">
        <v>3</v>
      </c>
      <c r="I87" s="409">
        <v>45</v>
      </c>
      <c r="J87" s="409">
        <v>37980</v>
      </c>
      <c r="K87" s="409">
        <v>9160</v>
      </c>
      <c r="L87" s="409">
        <v>0</v>
      </c>
      <c r="M87" s="409" t="s">
        <v>314</v>
      </c>
      <c r="N87" s="409">
        <v>39.817222000000001</v>
      </c>
      <c r="O87" s="409">
        <v>-75.563889000000003</v>
      </c>
      <c r="P87" s="409">
        <v>5417</v>
      </c>
      <c r="Q87" s="409">
        <v>76</v>
      </c>
      <c r="R87" s="409">
        <v>7.6999999999999999E-2</v>
      </c>
      <c r="S87" s="409">
        <v>6.4000000000000001E-2</v>
      </c>
      <c r="T87" s="409">
        <v>6.4000000000000001E-2</v>
      </c>
      <c r="U87" s="409">
        <v>6.3E-2</v>
      </c>
      <c r="V87" s="409">
        <v>1</v>
      </c>
      <c r="W87" s="409">
        <v>2</v>
      </c>
      <c r="X87" s="409">
        <v>0</v>
      </c>
      <c r="Y87" s="409" t="s">
        <v>313</v>
      </c>
      <c r="Z87" s="409">
        <v>0</v>
      </c>
      <c r="AA87" s="409">
        <v>294</v>
      </c>
      <c r="AB87" s="409">
        <v>162</v>
      </c>
      <c r="AC87" s="409">
        <v>214</v>
      </c>
    </row>
    <row r="88" spans="1:29" ht="15" customHeight="1" x14ac:dyDescent="0.2">
      <c r="A88" s="410">
        <v>100031010</v>
      </c>
      <c r="B88" s="409">
        <v>44201</v>
      </c>
      <c r="C88" s="409">
        <v>1</v>
      </c>
      <c r="D88" s="409">
        <v>0</v>
      </c>
      <c r="E88" s="409" t="s">
        <v>298</v>
      </c>
      <c r="F88" s="409">
        <v>2014</v>
      </c>
      <c r="G88" s="409">
        <v>7</v>
      </c>
      <c r="H88" s="409">
        <v>3</v>
      </c>
      <c r="I88" s="409">
        <v>45</v>
      </c>
      <c r="J88" s="409">
        <v>37980</v>
      </c>
      <c r="K88" s="409">
        <v>9160</v>
      </c>
      <c r="L88" s="409">
        <v>0</v>
      </c>
      <c r="M88" s="409" t="s">
        <v>314</v>
      </c>
      <c r="N88" s="409">
        <v>39.817222000000001</v>
      </c>
      <c r="O88" s="409">
        <v>-75.563889000000003</v>
      </c>
      <c r="P88" s="409">
        <v>7453</v>
      </c>
      <c r="Q88" s="409">
        <v>73</v>
      </c>
      <c r="R88" s="409">
        <v>8.1000000000000003E-2</v>
      </c>
      <c r="S88" s="409">
        <v>7.8E-2</v>
      </c>
      <c r="T88" s="409">
        <v>7.4999999999999997E-2</v>
      </c>
      <c r="U88" s="409">
        <v>7.3999999999999996E-2</v>
      </c>
      <c r="V88" s="409">
        <v>2</v>
      </c>
      <c r="W88" s="409">
        <v>1</v>
      </c>
      <c r="X88" s="409">
        <v>0</v>
      </c>
      <c r="Y88" s="409" t="s">
        <v>301</v>
      </c>
      <c r="Z88" s="409">
        <v>87</v>
      </c>
      <c r="AA88" s="409">
        <v>294</v>
      </c>
      <c r="AB88" s="409">
        <v>157</v>
      </c>
      <c r="AC88" s="409">
        <v>214</v>
      </c>
    </row>
    <row r="89" spans="1:29" ht="15" customHeight="1" x14ac:dyDescent="0.2">
      <c r="A89" s="410">
        <v>100031010</v>
      </c>
      <c r="B89" s="409">
        <v>44201</v>
      </c>
      <c r="C89" s="409">
        <v>1</v>
      </c>
      <c r="D89" s="409">
        <v>0</v>
      </c>
      <c r="E89" s="409" t="s">
        <v>298</v>
      </c>
      <c r="F89" s="409">
        <v>2015</v>
      </c>
      <c r="G89" s="409">
        <v>7</v>
      </c>
      <c r="H89" s="409">
        <v>3</v>
      </c>
      <c r="I89" s="409">
        <v>45</v>
      </c>
      <c r="J89" s="409">
        <v>37980</v>
      </c>
      <c r="K89" s="409">
        <v>9160</v>
      </c>
      <c r="L89" s="409">
        <v>0</v>
      </c>
      <c r="M89" s="409" t="s">
        <v>314</v>
      </c>
      <c r="N89" s="409">
        <v>39.817222000000001</v>
      </c>
      <c r="O89" s="409">
        <v>-75.563889000000003</v>
      </c>
      <c r="P89" s="409">
        <v>8353</v>
      </c>
      <c r="Q89" s="409">
        <v>89</v>
      </c>
      <c r="R89" s="409">
        <v>9.4E-2</v>
      </c>
      <c r="S89" s="409">
        <v>8.2000000000000003E-2</v>
      </c>
      <c r="T89" s="409">
        <v>7.0999999999999994E-2</v>
      </c>
      <c r="U89" s="409">
        <v>7.0999999999999994E-2</v>
      </c>
      <c r="V89" s="409">
        <v>2</v>
      </c>
      <c r="W89" s="409">
        <v>2</v>
      </c>
      <c r="X89" s="409">
        <v>0</v>
      </c>
      <c r="Y89" s="409" t="s">
        <v>300</v>
      </c>
      <c r="Z89" s="409">
        <v>0</v>
      </c>
      <c r="AA89" s="409">
        <v>294</v>
      </c>
      <c r="AB89" s="409">
        <v>191</v>
      </c>
      <c r="AC89" s="409">
        <v>214</v>
      </c>
    </row>
    <row r="90" spans="1:29" ht="15" customHeight="1" x14ac:dyDescent="0.2">
      <c r="A90" s="410">
        <v>100031010</v>
      </c>
      <c r="B90" s="409">
        <v>44201</v>
      </c>
      <c r="C90" s="409">
        <v>1</v>
      </c>
      <c r="D90" s="409">
        <v>0</v>
      </c>
      <c r="E90" s="409" t="s">
        <v>298</v>
      </c>
      <c r="F90" s="409">
        <v>2016</v>
      </c>
      <c r="G90" s="409">
        <v>7</v>
      </c>
      <c r="H90" s="409">
        <v>3</v>
      </c>
      <c r="I90" s="409">
        <v>45</v>
      </c>
      <c r="J90" s="409">
        <v>37980</v>
      </c>
      <c r="K90" s="409">
        <v>9160</v>
      </c>
      <c r="L90" s="409">
        <v>0</v>
      </c>
      <c r="M90" s="409" t="s">
        <v>314</v>
      </c>
      <c r="N90" s="409">
        <v>39.817222000000001</v>
      </c>
      <c r="O90" s="409">
        <v>-75.563889000000003</v>
      </c>
      <c r="P90" s="409">
        <v>8610</v>
      </c>
      <c r="Q90" s="409">
        <v>99</v>
      </c>
      <c r="R90" s="409">
        <v>8.6999999999999994E-2</v>
      </c>
      <c r="S90" s="409">
        <v>8.4000000000000005E-2</v>
      </c>
      <c r="T90" s="409">
        <v>8.2000000000000003E-2</v>
      </c>
      <c r="U90" s="409">
        <v>7.8E-2</v>
      </c>
      <c r="V90" s="409">
        <v>4</v>
      </c>
      <c r="W90" s="409">
        <v>1</v>
      </c>
      <c r="X90" s="409">
        <v>0</v>
      </c>
      <c r="Y90" s="409" t="s">
        <v>300</v>
      </c>
      <c r="Z90" s="409">
        <v>47</v>
      </c>
      <c r="AA90" s="409">
        <v>294</v>
      </c>
      <c r="AB90" s="409">
        <v>211</v>
      </c>
      <c r="AC90" s="409">
        <v>214</v>
      </c>
    </row>
    <row r="91" spans="1:29" ht="15" customHeight="1" x14ac:dyDescent="0.2">
      <c r="A91" s="410">
        <v>100031010</v>
      </c>
      <c r="B91" s="409">
        <v>44201</v>
      </c>
      <c r="C91" s="409">
        <v>1</v>
      </c>
      <c r="D91" s="409">
        <v>0</v>
      </c>
      <c r="E91" s="409" t="s">
        <v>298</v>
      </c>
      <c r="F91" s="409">
        <v>2017</v>
      </c>
      <c r="G91" s="409">
        <v>7</v>
      </c>
      <c r="H91" s="409">
        <v>3</v>
      </c>
      <c r="I91" s="409">
        <v>45</v>
      </c>
      <c r="J91" s="409">
        <v>37980</v>
      </c>
      <c r="K91" s="409">
        <v>9160</v>
      </c>
      <c r="L91" s="409">
        <v>0</v>
      </c>
      <c r="M91" s="409" t="s">
        <v>314</v>
      </c>
      <c r="N91" s="409">
        <v>39.817222000000001</v>
      </c>
      <c r="O91" s="409">
        <v>-75.563889000000003</v>
      </c>
      <c r="P91" s="409">
        <v>7961</v>
      </c>
      <c r="Q91" s="409">
        <v>93</v>
      </c>
      <c r="R91" s="409">
        <v>8.2000000000000003E-2</v>
      </c>
      <c r="S91" s="409">
        <v>0.08</v>
      </c>
      <c r="T91" s="409">
        <v>7.3999999999999996E-2</v>
      </c>
      <c r="U91" s="409">
        <v>7.3999999999999996E-2</v>
      </c>
      <c r="V91" s="409">
        <v>2</v>
      </c>
      <c r="W91" s="409">
        <v>1</v>
      </c>
      <c r="X91" s="409">
        <v>0</v>
      </c>
      <c r="Y91" s="409" t="s">
        <v>300</v>
      </c>
      <c r="Z91" s="409">
        <v>47</v>
      </c>
      <c r="AA91" s="409">
        <v>294</v>
      </c>
      <c r="AB91" s="409">
        <v>229</v>
      </c>
      <c r="AC91" s="409">
        <v>245</v>
      </c>
    </row>
    <row r="92" spans="1:29" ht="15" customHeight="1" x14ac:dyDescent="0.2">
      <c r="A92" s="410">
        <v>100031010</v>
      </c>
      <c r="B92" s="409">
        <v>44201</v>
      </c>
      <c r="C92" s="409">
        <v>1</v>
      </c>
      <c r="D92" s="409">
        <v>0</v>
      </c>
      <c r="E92" s="409" t="s">
        <v>298</v>
      </c>
      <c r="F92" s="409">
        <v>2018</v>
      </c>
      <c r="G92" s="409">
        <v>7</v>
      </c>
      <c r="H92" s="409">
        <v>3</v>
      </c>
      <c r="I92" s="409">
        <v>45</v>
      </c>
      <c r="J92" s="409">
        <v>37980</v>
      </c>
      <c r="K92" s="409">
        <v>9160</v>
      </c>
      <c r="L92" s="409">
        <v>0</v>
      </c>
      <c r="M92" s="409" t="s">
        <v>314</v>
      </c>
      <c r="N92" s="409">
        <v>39.817222000000001</v>
      </c>
      <c r="O92" s="409">
        <v>-75.563889000000003</v>
      </c>
      <c r="P92" s="409">
        <v>6587</v>
      </c>
      <c r="Q92" s="409">
        <v>73</v>
      </c>
      <c r="R92" s="409">
        <v>7.9000000000000001E-2</v>
      </c>
      <c r="S92" s="409">
        <v>7.5999999999999998E-2</v>
      </c>
      <c r="T92" s="409">
        <v>6.9000000000000006E-2</v>
      </c>
      <c r="U92" s="409">
        <v>6.7000000000000004E-2</v>
      </c>
      <c r="V92" s="409">
        <v>2</v>
      </c>
      <c r="W92" s="409">
        <v>1</v>
      </c>
      <c r="X92" s="409">
        <v>0</v>
      </c>
      <c r="Z92" s="409">
        <v>47</v>
      </c>
      <c r="AA92" s="409">
        <v>294</v>
      </c>
      <c r="AB92" s="409">
        <v>178</v>
      </c>
      <c r="AC92" s="409">
        <v>245</v>
      </c>
    </row>
    <row r="93" spans="1:29" ht="15" customHeight="1" x14ac:dyDescent="0.2">
      <c r="A93" s="410">
        <v>100031013</v>
      </c>
      <c r="B93" s="409">
        <v>44201</v>
      </c>
      <c r="C93" s="409">
        <v>1</v>
      </c>
      <c r="D93" s="409">
        <v>0</v>
      </c>
      <c r="E93" s="409" t="s">
        <v>298</v>
      </c>
      <c r="F93" s="409">
        <v>2010</v>
      </c>
      <c r="G93" s="409">
        <v>7</v>
      </c>
      <c r="H93" s="409">
        <v>3</v>
      </c>
      <c r="I93" s="409">
        <v>45</v>
      </c>
      <c r="J93" s="409">
        <v>37980</v>
      </c>
      <c r="K93" s="409">
        <v>9160</v>
      </c>
      <c r="L93" s="409">
        <v>0</v>
      </c>
      <c r="M93" s="409" t="s">
        <v>315</v>
      </c>
      <c r="N93" s="409">
        <v>39.773888999999997</v>
      </c>
      <c r="O93" s="409">
        <v>-75.496388999999994</v>
      </c>
      <c r="P93" s="409">
        <v>8484</v>
      </c>
      <c r="Q93" s="409">
        <v>97</v>
      </c>
      <c r="R93" s="409">
        <v>8.6999999999999994E-2</v>
      </c>
      <c r="S93" s="409">
        <v>8.6999999999999994E-2</v>
      </c>
      <c r="T93" s="409">
        <v>0.08</v>
      </c>
      <c r="U93" s="409">
        <v>0.08</v>
      </c>
      <c r="V93" s="409">
        <v>9</v>
      </c>
      <c r="W93" s="409">
        <v>1</v>
      </c>
      <c r="X93" s="409">
        <v>0</v>
      </c>
      <c r="Z93" s="409">
        <v>47</v>
      </c>
      <c r="AA93" s="409">
        <v>294</v>
      </c>
      <c r="AB93" s="409">
        <v>207</v>
      </c>
      <c r="AC93" s="409">
        <v>214</v>
      </c>
    </row>
    <row r="94" spans="1:29" ht="15" customHeight="1" x14ac:dyDescent="0.2">
      <c r="A94" s="410">
        <v>100031013</v>
      </c>
      <c r="B94" s="409">
        <v>44201</v>
      </c>
      <c r="C94" s="409">
        <v>1</v>
      </c>
      <c r="D94" s="409">
        <v>0</v>
      </c>
      <c r="E94" s="409" t="s">
        <v>298</v>
      </c>
      <c r="F94" s="409">
        <v>2011</v>
      </c>
      <c r="G94" s="409">
        <v>7</v>
      </c>
      <c r="H94" s="409">
        <v>3</v>
      </c>
      <c r="I94" s="409">
        <v>45</v>
      </c>
      <c r="J94" s="409">
        <v>37980</v>
      </c>
      <c r="K94" s="409">
        <v>9160</v>
      </c>
      <c r="L94" s="409">
        <v>0</v>
      </c>
      <c r="M94" s="409" t="s">
        <v>315</v>
      </c>
      <c r="N94" s="409">
        <v>39.773888999999997</v>
      </c>
      <c r="O94" s="409">
        <v>-75.496388999999994</v>
      </c>
      <c r="P94" s="409">
        <v>8560</v>
      </c>
      <c r="Q94" s="409">
        <v>94</v>
      </c>
      <c r="R94" s="409">
        <v>0.1</v>
      </c>
      <c r="S94" s="409">
        <v>9.7000000000000003E-2</v>
      </c>
      <c r="T94" s="409">
        <v>9.2999999999999999E-2</v>
      </c>
      <c r="U94" s="409">
        <v>8.3000000000000004E-2</v>
      </c>
      <c r="V94" s="409">
        <v>9</v>
      </c>
      <c r="W94" s="409">
        <v>1</v>
      </c>
      <c r="X94" s="409">
        <v>0</v>
      </c>
      <c r="Z94" s="409">
        <v>47</v>
      </c>
      <c r="AA94" s="409">
        <v>294</v>
      </c>
      <c r="AB94" s="409">
        <v>202</v>
      </c>
      <c r="AC94" s="409">
        <v>214</v>
      </c>
    </row>
    <row r="95" spans="1:29" ht="15" customHeight="1" x14ac:dyDescent="0.2">
      <c r="A95" s="410">
        <v>100031013</v>
      </c>
      <c r="B95" s="409">
        <v>44201</v>
      </c>
      <c r="C95" s="409">
        <v>1</v>
      </c>
      <c r="D95" s="409">
        <v>0</v>
      </c>
      <c r="E95" s="409" t="s">
        <v>298</v>
      </c>
      <c r="F95" s="409">
        <v>2012</v>
      </c>
      <c r="G95" s="409">
        <v>7</v>
      </c>
      <c r="H95" s="409">
        <v>3</v>
      </c>
      <c r="I95" s="409">
        <v>45</v>
      </c>
      <c r="J95" s="409">
        <v>37980</v>
      </c>
      <c r="K95" s="409">
        <v>9160</v>
      </c>
      <c r="L95" s="409">
        <v>0</v>
      </c>
      <c r="M95" s="409" t="s">
        <v>315</v>
      </c>
      <c r="N95" s="409">
        <v>39.773888999999997</v>
      </c>
      <c r="O95" s="409">
        <v>-75.496388999999994</v>
      </c>
      <c r="P95" s="409">
        <v>8132</v>
      </c>
      <c r="Q95" s="409">
        <v>94</v>
      </c>
      <c r="R95" s="409">
        <v>0.08</v>
      </c>
      <c r="S95" s="409">
        <v>0.08</v>
      </c>
      <c r="T95" s="409">
        <v>7.9000000000000001E-2</v>
      </c>
      <c r="U95" s="409">
        <v>7.8E-2</v>
      </c>
      <c r="V95" s="409">
        <v>8</v>
      </c>
      <c r="W95" s="409">
        <v>1</v>
      </c>
      <c r="X95" s="409">
        <v>0</v>
      </c>
      <c r="Y95" s="409" t="s">
        <v>313</v>
      </c>
      <c r="Z95" s="409">
        <v>47</v>
      </c>
      <c r="AA95" s="409">
        <v>294</v>
      </c>
      <c r="AB95" s="409">
        <v>202</v>
      </c>
      <c r="AC95" s="409">
        <v>214</v>
      </c>
    </row>
    <row r="96" spans="1:29" ht="15" customHeight="1" x14ac:dyDescent="0.2">
      <c r="A96" s="410">
        <v>100031013</v>
      </c>
      <c r="B96" s="409">
        <v>44201</v>
      </c>
      <c r="C96" s="409">
        <v>1</v>
      </c>
      <c r="D96" s="409">
        <v>0</v>
      </c>
      <c r="E96" s="409" t="s">
        <v>298</v>
      </c>
      <c r="F96" s="409">
        <v>2013</v>
      </c>
      <c r="G96" s="409">
        <v>7</v>
      </c>
      <c r="H96" s="409">
        <v>3</v>
      </c>
      <c r="I96" s="409">
        <v>45</v>
      </c>
      <c r="J96" s="409">
        <v>37980</v>
      </c>
      <c r="K96" s="409">
        <v>9160</v>
      </c>
      <c r="L96" s="409">
        <v>0</v>
      </c>
      <c r="M96" s="409" t="s">
        <v>315</v>
      </c>
      <c r="N96" s="409">
        <v>39.773888999999997</v>
      </c>
      <c r="O96" s="409">
        <v>-75.496388999999994</v>
      </c>
      <c r="P96" s="409">
        <v>7795</v>
      </c>
      <c r="Q96" s="409">
        <v>88</v>
      </c>
      <c r="R96" s="409">
        <v>7.1999999999999995E-2</v>
      </c>
      <c r="S96" s="409">
        <v>7.0000000000000007E-2</v>
      </c>
      <c r="T96" s="409">
        <v>6.8000000000000005E-2</v>
      </c>
      <c r="U96" s="409">
        <v>6.7000000000000004E-2</v>
      </c>
      <c r="V96" s="409">
        <v>0</v>
      </c>
      <c r="W96" s="409">
        <v>1</v>
      </c>
      <c r="X96" s="409">
        <v>0</v>
      </c>
      <c r="Y96" s="409" t="s">
        <v>313</v>
      </c>
      <c r="Z96" s="409">
        <v>47</v>
      </c>
      <c r="AA96" s="409">
        <v>294</v>
      </c>
      <c r="AB96" s="409">
        <v>189</v>
      </c>
      <c r="AC96" s="409">
        <v>214</v>
      </c>
    </row>
    <row r="97" spans="1:29" ht="15" customHeight="1" x14ac:dyDescent="0.2">
      <c r="A97" s="410">
        <v>100031013</v>
      </c>
      <c r="B97" s="409">
        <v>44201</v>
      </c>
      <c r="C97" s="409">
        <v>1</v>
      </c>
      <c r="D97" s="409">
        <v>0</v>
      </c>
      <c r="E97" s="409" t="s">
        <v>298</v>
      </c>
      <c r="F97" s="409">
        <v>2014</v>
      </c>
      <c r="G97" s="409">
        <v>7</v>
      </c>
      <c r="H97" s="409">
        <v>3</v>
      </c>
      <c r="I97" s="409">
        <v>45</v>
      </c>
      <c r="J97" s="409">
        <v>37980</v>
      </c>
      <c r="K97" s="409">
        <v>9160</v>
      </c>
      <c r="L97" s="409">
        <v>0</v>
      </c>
      <c r="M97" s="409" t="s">
        <v>315</v>
      </c>
      <c r="N97" s="409">
        <v>39.773888999999997</v>
      </c>
      <c r="O97" s="409">
        <v>-75.496388999999994</v>
      </c>
      <c r="P97" s="409">
        <v>8711</v>
      </c>
      <c r="Q97" s="409">
        <v>99</v>
      </c>
      <c r="R97" s="409">
        <v>8.3000000000000004E-2</v>
      </c>
      <c r="S97" s="409">
        <v>8.1000000000000003E-2</v>
      </c>
      <c r="T97" s="409">
        <v>7.2999999999999995E-2</v>
      </c>
      <c r="U97" s="409">
        <v>6.9000000000000006E-2</v>
      </c>
      <c r="V97" s="409">
        <v>2</v>
      </c>
      <c r="W97" s="409">
        <v>1</v>
      </c>
      <c r="X97" s="409">
        <v>0</v>
      </c>
      <c r="Y97" s="409" t="s">
        <v>300</v>
      </c>
      <c r="Z97" s="409">
        <v>47</v>
      </c>
      <c r="AA97" s="409">
        <v>294</v>
      </c>
      <c r="AB97" s="409">
        <v>212</v>
      </c>
      <c r="AC97" s="409">
        <v>214</v>
      </c>
    </row>
    <row r="98" spans="1:29" ht="15" customHeight="1" x14ac:dyDescent="0.2">
      <c r="A98" s="410">
        <v>100031013</v>
      </c>
      <c r="B98" s="409">
        <v>44201</v>
      </c>
      <c r="C98" s="409">
        <v>1</v>
      </c>
      <c r="D98" s="409">
        <v>0</v>
      </c>
      <c r="E98" s="409" t="s">
        <v>298</v>
      </c>
      <c r="F98" s="409">
        <v>2015</v>
      </c>
      <c r="G98" s="409">
        <v>7</v>
      </c>
      <c r="H98" s="409">
        <v>3</v>
      </c>
      <c r="I98" s="409">
        <v>45</v>
      </c>
      <c r="J98" s="409">
        <v>37980</v>
      </c>
      <c r="K98" s="409">
        <v>9160</v>
      </c>
      <c r="L98" s="409">
        <v>0</v>
      </c>
      <c r="M98" s="409" t="s">
        <v>315</v>
      </c>
      <c r="N98" s="409">
        <v>39.773888999999997</v>
      </c>
      <c r="O98" s="409">
        <v>-75.496388999999994</v>
      </c>
      <c r="P98" s="409">
        <v>7599</v>
      </c>
      <c r="Q98" s="409">
        <v>91</v>
      </c>
      <c r="R98" s="409">
        <v>8.1000000000000003E-2</v>
      </c>
      <c r="S98" s="409">
        <v>7.0000000000000007E-2</v>
      </c>
      <c r="T98" s="409">
        <v>7.0000000000000007E-2</v>
      </c>
      <c r="U98" s="409">
        <v>6.9000000000000006E-2</v>
      </c>
      <c r="V98" s="409">
        <v>1</v>
      </c>
      <c r="W98" s="409">
        <v>1</v>
      </c>
      <c r="X98" s="409">
        <v>0</v>
      </c>
      <c r="Y98" s="409" t="s">
        <v>313</v>
      </c>
      <c r="Z98" s="409">
        <v>47</v>
      </c>
      <c r="AA98" s="409">
        <v>294</v>
      </c>
      <c r="AB98" s="409">
        <v>195</v>
      </c>
      <c r="AC98" s="409">
        <v>214</v>
      </c>
    </row>
    <row r="99" spans="1:29" ht="15" customHeight="1" x14ac:dyDescent="0.2">
      <c r="A99" s="410">
        <v>100031013</v>
      </c>
      <c r="B99" s="409">
        <v>44201</v>
      </c>
      <c r="C99" s="409">
        <v>1</v>
      </c>
      <c r="D99" s="409">
        <v>0</v>
      </c>
      <c r="E99" s="409" t="s">
        <v>298</v>
      </c>
      <c r="F99" s="409">
        <v>2016</v>
      </c>
      <c r="G99" s="409">
        <v>7</v>
      </c>
      <c r="H99" s="409">
        <v>3</v>
      </c>
      <c r="I99" s="409">
        <v>45</v>
      </c>
      <c r="J99" s="409">
        <v>37980</v>
      </c>
      <c r="K99" s="409">
        <v>9160</v>
      </c>
      <c r="L99" s="409">
        <v>0</v>
      </c>
      <c r="M99" s="409" t="s">
        <v>315</v>
      </c>
      <c r="N99" s="409">
        <v>39.773888999999997</v>
      </c>
      <c r="O99" s="409">
        <v>-75.496388999999994</v>
      </c>
      <c r="P99" s="409">
        <v>8663</v>
      </c>
      <c r="Q99" s="409">
        <v>98</v>
      </c>
      <c r="R99" s="409">
        <v>8.4000000000000005E-2</v>
      </c>
      <c r="S99" s="409">
        <v>8.3000000000000004E-2</v>
      </c>
      <c r="T99" s="409">
        <v>7.6999999999999999E-2</v>
      </c>
      <c r="U99" s="409">
        <v>7.3999999999999996E-2</v>
      </c>
      <c r="V99" s="409">
        <v>3</v>
      </c>
      <c r="W99" s="409">
        <v>1</v>
      </c>
      <c r="X99" s="409">
        <v>0</v>
      </c>
      <c r="Y99" s="409" t="s">
        <v>300</v>
      </c>
      <c r="Z99" s="409">
        <v>47</v>
      </c>
      <c r="AA99" s="409">
        <v>294</v>
      </c>
      <c r="AB99" s="409">
        <v>210</v>
      </c>
      <c r="AC99" s="409">
        <v>214</v>
      </c>
    </row>
    <row r="100" spans="1:29" ht="15" customHeight="1" x14ac:dyDescent="0.2">
      <c r="A100" s="410">
        <v>100031013</v>
      </c>
      <c r="B100" s="409">
        <v>44201</v>
      </c>
      <c r="C100" s="409">
        <v>1</v>
      </c>
      <c r="D100" s="409">
        <v>0</v>
      </c>
      <c r="E100" s="409" t="s">
        <v>298</v>
      </c>
      <c r="F100" s="409">
        <v>2017</v>
      </c>
      <c r="G100" s="409">
        <v>7</v>
      </c>
      <c r="H100" s="409">
        <v>3</v>
      </c>
      <c r="I100" s="409">
        <v>45</v>
      </c>
      <c r="J100" s="409">
        <v>37980</v>
      </c>
      <c r="K100" s="409">
        <v>9160</v>
      </c>
      <c r="L100" s="409">
        <v>0</v>
      </c>
      <c r="M100" s="409" t="s">
        <v>315</v>
      </c>
      <c r="N100" s="409">
        <v>39.773888999999997</v>
      </c>
      <c r="O100" s="409">
        <v>-75.496388999999994</v>
      </c>
      <c r="P100" s="409">
        <v>8638</v>
      </c>
      <c r="Q100" s="409">
        <v>98</v>
      </c>
      <c r="R100" s="409">
        <v>7.1999999999999995E-2</v>
      </c>
      <c r="S100" s="409">
        <v>7.0999999999999994E-2</v>
      </c>
      <c r="T100" s="409">
        <v>7.0999999999999994E-2</v>
      </c>
      <c r="U100" s="409">
        <v>7.0000000000000007E-2</v>
      </c>
      <c r="V100" s="409">
        <v>0</v>
      </c>
      <c r="W100" s="409">
        <v>1</v>
      </c>
      <c r="X100" s="409">
        <v>0</v>
      </c>
      <c r="Y100" s="409" t="s">
        <v>300</v>
      </c>
      <c r="Z100" s="409">
        <v>47</v>
      </c>
      <c r="AA100" s="409">
        <v>294</v>
      </c>
      <c r="AB100" s="409">
        <v>241</v>
      </c>
      <c r="AC100" s="409">
        <v>245</v>
      </c>
    </row>
    <row r="101" spans="1:29" ht="15" customHeight="1" x14ac:dyDescent="0.2">
      <c r="A101" s="410">
        <v>100031013</v>
      </c>
      <c r="B101" s="409">
        <v>44201</v>
      </c>
      <c r="C101" s="409">
        <v>1</v>
      </c>
      <c r="D101" s="409">
        <v>0</v>
      </c>
      <c r="E101" s="409" t="s">
        <v>298</v>
      </c>
      <c r="F101" s="409">
        <v>2018</v>
      </c>
      <c r="G101" s="409">
        <v>7</v>
      </c>
      <c r="H101" s="409">
        <v>3</v>
      </c>
      <c r="I101" s="409">
        <v>45</v>
      </c>
      <c r="J101" s="409">
        <v>37980</v>
      </c>
      <c r="K101" s="409">
        <v>9160</v>
      </c>
      <c r="L101" s="409">
        <v>0</v>
      </c>
      <c r="M101" s="409" t="s">
        <v>315</v>
      </c>
      <c r="N101" s="409">
        <v>39.773888999999997</v>
      </c>
      <c r="O101" s="409">
        <v>-75.496388999999994</v>
      </c>
      <c r="P101" s="409">
        <v>7929</v>
      </c>
      <c r="Q101" s="409">
        <v>87</v>
      </c>
      <c r="R101" s="409">
        <v>8.5000000000000006E-2</v>
      </c>
      <c r="S101" s="409">
        <v>7.3999999999999996E-2</v>
      </c>
      <c r="T101" s="409">
        <v>7.2999999999999995E-2</v>
      </c>
      <c r="U101" s="409">
        <v>7.1999999999999995E-2</v>
      </c>
      <c r="V101" s="409">
        <v>1</v>
      </c>
      <c r="W101" s="409">
        <v>1</v>
      </c>
      <c r="X101" s="409">
        <v>0</v>
      </c>
      <c r="Z101" s="409">
        <v>47</v>
      </c>
      <c r="AA101" s="409">
        <v>294</v>
      </c>
      <c r="AB101" s="409">
        <v>214</v>
      </c>
      <c r="AC101" s="409">
        <v>245</v>
      </c>
    </row>
    <row r="102" spans="1:29" ht="15" customHeight="1" x14ac:dyDescent="0.2">
      <c r="A102" s="410">
        <v>100032004</v>
      </c>
      <c r="B102" s="409">
        <v>44201</v>
      </c>
      <c r="C102" s="409">
        <v>1</v>
      </c>
      <c r="D102" s="409">
        <v>0</v>
      </c>
      <c r="E102" s="409" t="s">
        <v>298</v>
      </c>
      <c r="F102" s="409">
        <v>2011</v>
      </c>
      <c r="G102" s="409">
        <v>7</v>
      </c>
      <c r="H102" s="409">
        <v>3</v>
      </c>
      <c r="I102" s="409">
        <v>45</v>
      </c>
      <c r="J102" s="409">
        <v>37980</v>
      </c>
      <c r="K102" s="409">
        <v>9160</v>
      </c>
      <c r="L102" s="409">
        <v>77580</v>
      </c>
      <c r="M102" s="409" t="s">
        <v>316</v>
      </c>
      <c r="N102" s="409">
        <v>39.739443999999999</v>
      </c>
      <c r="O102" s="409">
        <v>-75.558055999999993</v>
      </c>
      <c r="P102" s="409">
        <v>7758</v>
      </c>
      <c r="Q102" s="409">
        <v>90</v>
      </c>
      <c r="R102" s="409">
        <v>8.2000000000000003E-2</v>
      </c>
      <c r="S102" s="409">
        <v>0.08</v>
      </c>
      <c r="T102" s="409">
        <v>7.9000000000000001E-2</v>
      </c>
      <c r="U102" s="409">
        <v>7.8E-2</v>
      </c>
      <c r="V102" s="409">
        <v>5</v>
      </c>
      <c r="W102" s="409">
        <v>1</v>
      </c>
      <c r="X102" s="409">
        <v>0</v>
      </c>
      <c r="Z102" s="409">
        <v>47</v>
      </c>
      <c r="AA102" s="409">
        <v>294</v>
      </c>
      <c r="AB102" s="409">
        <v>193</v>
      </c>
      <c r="AC102" s="409">
        <v>214</v>
      </c>
    </row>
    <row r="103" spans="1:29" ht="15" customHeight="1" x14ac:dyDescent="0.2">
      <c r="A103" s="410">
        <v>100032004</v>
      </c>
      <c r="B103" s="409">
        <v>44201</v>
      </c>
      <c r="C103" s="409">
        <v>1</v>
      </c>
      <c r="D103" s="409">
        <v>0</v>
      </c>
      <c r="E103" s="409" t="s">
        <v>298</v>
      </c>
      <c r="F103" s="409">
        <v>2012</v>
      </c>
      <c r="G103" s="409">
        <v>7</v>
      </c>
      <c r="H103" s="409">
        <v>3</v>
      </c>
      <c r="I103" s="409">
        <v>45</v>
      </c>
      <c r="J103" s="409">
        <v>37980</v>
      </c>
      <c r="K103" s="409">
        <v>9160</v>
      </c>
      <c r="L103" s="409">
        <v>77580</v>
      </c>
      <c r="M103" s="409" t="s">
        <v>316</v>
      </c>
      <c r="N103" s="409">
        <v>39.739443999999999</v>
      </c>
      <c r="O103" s="409">
        <v>-75.558055999999993</v>
      </c>
      <c r="P103" s="409">
        <v>8319</v>
      </c>
      <c r="Q103" s="409">
        <v>96</v>
      </c>
      <c r="R103" s="409">
        <v>8.5999999999999993E-2</v>
      </c>
      <c r="S103" s="409">
        <v>8.5000000000000006E-2</v>
      </c>
      <c r="T103" s="409">
        <v>0.08</v>
      </c>
      <c r="U103" s="409">
        <v>0.08</v>
      </c>
      <c r="V103" s="409">
        <v>12</v>
      </c>
      <c r="W103" s="409">
        <v>1</v>
      </c>
      <c r="X103" s="409">
        <v>0</v>
      </c>
      <c r="Y103" s="409" t="s">
        <v>300</v>
      </c>
      <c r="Z103" s="409">
        <v>47</v>
      </c>
      <c r="AA103" s="409">
        <v>294</v>
      </c>
      <c r="AB103" s="409">
        <v>206</v>
      </c>
      <c r="AC103" s="409">
        <v>214</v>
      </c>
    </row>
    <row r="104" spans="1:29" ht="15" customHeight="1" x14ac:dyDescent="0.2">
      <c r="A104" s="410">
        <v>100032004</v>
      </c>
      <c r="B104" s="409">
        <v>44201</v>
      </c>
      <c r="C104" s="409">
        <v>1</v>
      </c>
      <c r="D104" s="409">
        <v>0</v>
      </c>
      <c r="E104" s="409" t="s">
        <v>298</v>
      </c>
      <c r="F104" s="409">
        <v>2013</v>
      </c>
      <c r="G104" s="409">
        <v>7</v>
      </c>
      <c r="H104" s="409">
        <v>3</v>
      </c>
      <c r="I104" s="409">
        <v>45</v>
      </c>
      <c r="J104" s="409">
        <v>37980</v>
      </c>
      <c r="K104" s="409">
        <v>9160</v>
      </c>
      <c r="L104" s="409">
        <v>77580</v>
      </c>
      <c r="M104" s="409" t="s">
        <v>316</v>
      </c>
      <c r="N104" s="409">
        <v>39.739443999999999</v>
      </c>
      <c r="O104" s="409">
        <v>-75.558055999999993</v>
      </c>
      <c r="P104" s="409">
        <v>6923</v>
      </c>
      <c r="Q104" s="409">
        <v>83</v>
      </c>
      <c r="R104" s="409">
        <v>7.2999999999999995E-2</v>
      </c>
      <c r="S104" s="409">
        <v>7.0000000000000007E-2</v>
      </c>
      <c r="T104" s="409">
        <v>6.8000000000000005E-2</v>
      </c>
      <c r="U104" s="409">
        <v>6.7000000000000004E-2</v>
      </c>
      <c r="V104" s="409">
        <v>0</v>
      </c>
      <c r="W104" s="409">
        <v>1</v>
      </c>
      <c r="X104" s="409">
        <v>0</v>
      </c>
      <c r="Y104" s="409" t="s">
        <v>313</v>
      </c>
      <c r="Z104" s="409">
        <v>47</v>
      </c>
      <c r="AA104" s="409">
        <v>294</v>
      </c>
      <c r="AB104" s="409">
        <v>178</v>
      </c>
      <c r="AC104" s="409">
        <v>214</v>
      </c>
    </row>
    <row r="105" spans="1:29" ht="15" customHeight="1" x14ac:dyDescent="0.2">
      <c r="A105" s="410">
        <v>100032004</v>
      </c>
      <c r="B105" s="409">
        <v>44201</v>
      </c>
      <c r="C105" s="409">
        <v>1</v>
      </c>
      <c r="D105" s="409">
        <v>0</v>
      </c>
      <c r="E105" s="409" t="s">
        <v>298</v>
      </c>
      <c r="F105" s="409">
        <v>2014</v>
      </c>
      <c r="G105" s="409">
        <v>7</v>
      </c>
      <c r="H105" s="409">
        <v>3</v>
      </c>
      <c r="I105" s="409">
        <v>45</v>
      </c>
      <c r="J105" s="409">
        <v>37980</v>
      </c>
      <c r="K105" s="409">
        <v>9160</v>
      </c>
      <c r="L105" s="409">
        <v>77580</v>
      </c>
      <c r="M105" s="409" t="s">
        <v>316</v>
      </c>
      <c r="N105" s="409">
        <v>39.739443999999999</v>
      </c>
      <c r="O105" s="409">
        <v>-75.558055999999993</v>
      </c>
      <c r="P105" s="409">
        <v>7488</v>
      </c>
      <c r="Q105" s="409">
        <v>80</v>
      </c>
      <c r="R105" s="409">
        <v>8.3000000000000004E-2</v>
      </c>
      <c r="S105" s="409">
        <v>7.9000000000000001E-2</v>
      </c>
      <c r="T105" s="409">
        <v>7.0000000000000007E-2</v>
      </c>
      <c r="U105" s="409">
        <v>6.8000000000000005E-2</v>
      </c>
      <c r="V105" s="409">
        <v>2</v>
      </c>
      <c r="W105" s="409">
        <v>1</v>
      </c>
      <c r="X105" s="409">
        <v>0</v>
      </c>
      <c r="Y105" s="409" t="s">
        <v>300</v>
      </c>
      <c r="Z105" s="409">
        <v>47</v>
      </c>
      <c r="AA105" s="409">
        <v>294</v>
      </c>
      <c r="AB105" s="409">
        <v>171</v>
      </c>
      <c r="AC105" s="409">
        <v>214</v>
      </c>
    </row>
    <row r="106" spans="1:29" ht="15" customHeight="1" x14ac:dyDescent="0.2">
      <c r="A106" s="410">
        <v>100032004</v>
      </c>
      <c r="B106" s="409">
        <v>44201</v>
      </c>
      <c r="C106" s="409">
        <v>1</v>
      </c>
      <c r="D106" s="409">
        <v>0</v>
      </c>
      <c r="E106" s="409" t="s">
        <v>298</v>
      </c>
      <c r="F106" s="409">
        <v>2015</v>
      </c>
      <c r="G106" s="409">
        <v>7</v>
      </c>
      <c r="H106" s="409">
        <v>3</v>
      </c>
      <c r="I106" s="409">
        <v>45</v>
      </c>
      <c r="J106" s="409">
        <v>37980</v>
      </c>
      <c r="K106" s="409">
        <v>9160</v>
      </c>
      <c r="L106" s="409">
        <v>77580</v>
      </c>
      <c r="M106" s="409" t="s">
        <v>316</v>
      </c>
      <c r="N106" s="409">
        <v>39.739443999999999</v>
      </c>
      <c r="O106" s="409">
        <v>-75.558055999999993</v>
      </c>
      <c r="P106" s="409">
        <v>7722</v>
      </c>
      <c r="Q106" s="409">
        <v>86</v>
      </c>
      <c r="R106" s="409">
        <v>8.8999999999999996E-2</v>
      </c>
      <c r="S106" s="409">
        <v>8.3000000000000004E-2</v>
      </c>
      <c r="T106" s="409">
        <v>7.1999999999999995E-2</v>
      </c>
      <c r="U106" s="409">
        <v>7.1999999999999995E-2</v>
      </c>
      <c r="V106" s="409">
        <v>2</v>
      </c>
      <c r="W106" s="409">
        <v>1</v>
      </c>
      <c r="X106" s="409">
        <v>0</v>
      </c>
      <c r="Y106" s="409" t="s">
        <v>300</v>
      </c>
      <c r="Z106" s="409">
        <v>47</v>
      </c>
      <c r="AA106" s="409">
        <v>294</v>
      </c>
      <c r="AB106" s="409">
        <v>183</v>
      </c>
      <c r="AC106" s="409">
        <v>214</v>
      </c>
    </row>
    <row r="107" spans="1:29" ht="15" customHeight="1" x14ac:dyDescent="0.2">
      <c r="A107" s="410">
        <v>100032004</v>
      </c>
      <c r="B107" s="409">
        <v>44201</v>
      </c>
      <c r="C107" s="409">
        <v>1</v>
      </c>
      <c r="D107" s="409">
        <v>0</v>
      </c>
      <c r="E107" s="409" t="s">
        <v>298</v>
      </c>
      <c r="F107" s="409">
        <v>2016</v>
      </c>
      <c r="G107" s="409">
        <v>7</v>
      </c>
      <c r="H107" s="409">
        <v>3</v>
      </c>
      <c r="I107" s="409">
        <v>45</v>
      </c>
      <c r="J107" s="409">
        <v>37980</v>
      </c>
      <c r="K107" s="409">
        <v>9160</v>
      </c>
      <c r="L107" s="409">
        <v>77580</v>
      </c>
      <c r="M107" s="409" t="s">
        <v>316</v>
      </c>
      <c r="N107" s="409">
        <v>39.739443999999999</v>
      </c>
      <c r="O107" s="409">
        <v>-75.558055999999993</v>
      </c>
      <c r="P107" s="409">
        <v>8649</v>
      </c>
      <c r="Q107" s="409">
        <v>97</v>
      </c>
      <c r="R107" s="409">
        <v>8.4000000000000005E-2</v>
      </c>
      <c r="S107" s="409">
        <v>7.9000000000000001E-2</v>
      </c>
      <c r="T107" s="409">
        <v>7.5999999999999998E-2</v>
      </c>
      <c r="U107" s="409">
        <v>7.2999999999999995E-2</v>
      </c>
      <c r="V107" s="409">
        <v>3</v>
      </c>
      <c r="W107" s="409">
        <v>1</v>
      </c>
      <c r="X107" s="409">
        <v>0</v>
      </c>
      <c r="Y107" s="409" t="s">
        <v>300</v>
      </c>
      <c r="Z107" s="409">
        <v>47</v>
      </c>
      <c r="AA107" s="409">
        <v>294</v>
      </c>
      <c r="AB107" s="409">
        <v>208</v>
      </c>
      <c r="AC107" s="409">
        <v>214</v>
      </c>
    </row>
    <row r="108" spans="1:29" ht="15" customHeight="1" x14ac:dyDescent="0.2">
      <c r="A108" s="410">
        <v>100032004</v>
      </c>
      <c r="B108" s="409">
        <v>44201</v>
      </c>
      <c r="C108" s="409">
        <v>1</v>
      </c>
      <c r="D108" s="409">
        <v>0</v>
      </c>
      <c r="E108" s="409" t="s">
        <v>298</v>
      </c>
      <c r="F108" s="409">
        <v>2017</v>
      </c>
      <c r="G108" s="409">
        <v>7</v>
      </c>
      <c r="H108" s="409">
        <v>3</v>
      </c>
      <c r="I108" s="409">
        <v>45</v>
      </c>
      <c r="J108" s="409">
        <v>37980</v>
      </c>
      <c r="K108" s="409">
        <v>9160</v>
      </c>
      <c r="L108" s="409">
        <v>77580</v>
      </c>
      <c r="M108" s="409" t="s">
        <v>316</v>
      </c>
      <c r="N108" s="409">
        <v>39.739443999999999</v>
      </c>
      <c r="O108" s="409">
        <v>-75.558055999999993</v>
      </c>
      <c r="P108" s="409">
        <v>8731</v>
      </c>
      <c r="Q108" s="409">
        <v>100</v>
      </c>
      <c r="R108" s="409">
        <v>8.4000000000000005E-2</v>
      </c>
      <c r="S108" s="409">
        <v>7.0999999999999994E-2</v>
      </c>
      <c r="T108" s="409">
        <v>7.0999999999999994E-2</v>
      </c>
      <c r="U108" s="409">
        <v>7.0999999999999994E-2</v>
      </c>
      <c r="V108" s="409">
        <v>1</v>
      </c>
      <c r="W108" s="409">
        <v>1</v>
      </c>
      <c r="X108" s="409">
        <v>0</v>
      </c>
      <c r="Y108" s="409" t="s">
        <v>300</v>
      </c>
      <c r="Z108" s="409">
        <v>47</v>
      </c>
      <c r="AA108" s="409">
        <v>294</v>
      </c>
      <c r="AB108" s="409">
        <v>365</v>
      </c>
      <c r="AC108" s="409">
        <v>365</v>
      </c>
    </row>
    <row r="109" spans="1:29" ht="15" customHeight="1" x14ac:dyDescent="0.2">
      <c r="A109" s="410">
        <v>100032004</v>
      </c>
      <c r="B109" s="409">
        <v>44201</v>
      </c>
      <c r="C109" s="409">
        <v>1</v>
      </c>
      <c r="D109" s="409">
        <v>0</v>
      </c>
      <c r="E109" s="409" t="s">
        <v>298</v>
      </c>
      <c r="F109" s="409">
        <v>2018</v>
      </c>
      <c r="G109" s="409">
        <v>7</v>
      </c>
      <c r="H109" s="409">
        <v>3</v>
      </c>
      <c r="I109" s="409">
        <v>45</v>
      </c>
      <c r="J109" s="409">
        <v>37980</v>
      </c>
      <c r="K109" s="409">
        <v>9160</v>
      </c>
      <c r="L109" s="409">
        <v>77580</v>
      </c>
      <c r="M109" s="409" t="s">
        <v>316</v>
      </c>
      <c r="N109" s="409">
        <v>39.739443999999999</v>
      </c>
      <c r="O109" s="409">
        <v>-75.558055999999993</v>
      </c>
      <c r="P109" s="409">
        <v>8312</v>
      </c>
      <c r="Q109" s="409">
        <v>94</v>
      </c>
      <c r="R109" s="409">
        <v>7.8E-2</v>
      </c>
      <c r="S109" s="409">
        <v>7.6999999999999999E-2</v>
      </c>
      <c r="T109" s="409">
        <v>7.1999999999999995E-2</v>
      </c>
      <c r="U109" s="409">
        <v>7.0999999999999994E-2</v>
      </c>
      <c r="V109" s="409">
        <v>2</v>
      </c>
      <c r="W109" s="409">
        <v>1</v>
      </c>
      <c r="X109" s="409">
        <v>0</v>
      </c>
      <c r="Z109" s="409">
        <v>47</v>
      </c>
      <c r="AA109" s="409">
        <v>294</v>
      </c>
      <c r="AB109" s="409">
        <v>342</v>
      </c>
      <c r="AC109" s="409">
        <v>365</v>
      </c>
    </row>
    <row r="110" spans="1:29" ht="15" customHeight="1" x14ac:dyDescent="0.2">
      <c r="A110" s="410">
        <v>100051002</v>
      </c>
      <c r="B110" s="409">
        <v>44201</v>
      </c>
      <c r="C110" s="409">
        <v>1</v>
      </c>
      <c r="D110" s="409">
        <v>0</v>
      </c>
      <c r="E110" s="409" t="s">
        <v>298</v>
      </c>
      <c r="F110" s="409">
        <v>2010</v>
      </c>
      <c r="G110" s="409">
        <v>7</v>
      </c>
      <c r="H110" s="409">
        <v>3</v>
      </c>
      <c r="I110" s="409">
        <v>46</v>
      </c>
      <c r="J110" s="409">
        <v>41540</v>
      </c>
      <c r="K110" s="409">
        <v>0</v>
      </c>
      <c r="L110" s="409">
        <v>64320</v>
      </c>
      <c r="M110" s="409" t="s">
        <v>317</v>
      </c>
      <c r="N110" s="409">
        <v>38.6539</v>
      </c>
      <c r="O110" s="409">
        <v>-75.610600000000005</v>
      </c>
      <c r="P110" s="409">
        <v>6537</v>
      </c>
      <c r="Q110" s="409">
        <v>99</v>
      </c>
      <c r="R110" s="409">
        <v>9.0999999999999998E-2</v>
      </c>
      <c r="S110" s="409">
        <v>8.6999999999999994E-2</v>
      </c>
      <c r="T110" s="409">
        <v>8.5999999999999993E-2</v>
      </c>
      <c r="U110" s="409">
        <v>8.4000000000000005E-2</v>
      </c>
      <c r="V110" s="409">
        <v>9</v>
      </c>
      <c r="W110" s="409">
        <v>1</v>
      </c>
      <c r="X110" s="409">
        <v>0</v>
      </c>
      <c r="Z110" s="409">
        <v>47</v>
      </c>
      <c r="AA110" s="409">
        <v>294</v>
      </c>
      <c r="AB110" s="409">
        <v>212</v>
      </c>
      <c r="AC110" s="409">
        <v>214</v>
      </c>
    </row>
    <row r="111" spans="1:29" ht="15" customHeight="1" x14ac:dyDescent="0.2">
      <c r="A111" s="410">
        <v>100051002</v>
      </c>
      <c r="B111" s="409">
        <v>44201</v>
      </c>
      <c r="C111" s="409">
        <v>1</v>
      </c>
      <c r="D111" s="409">
        <v>0</v>
      </c>
      <c r="E111" s="409" t="s">
        <v>298</v>
      </c>
      <c r="F111" s="409">
        <v>2011</v>
      </c>
      <c r="G111" s="409">
        <v>7</v>
      </c>
      <c r="H111" s="409">
        <v>3</v>
      </c>
      <c r="I111" s="409">
        <v>46</v>
      </c>
      <c r="J111" s="409">
        <v>41540</v>
      </c>
      <c r="K111" s="409">
        <v>0</v>
      </c>
      <c r="L111" s="409">
        <v>64320</v>
      </c>
      <c r="M111" s="409" t="s">
        <v>317</v>
      </c>
      <c r="N111" s="409">
        <v>38.6539</v>
      </c>
      <c r="O111" s="409">
        <v>-75.610600000000005</v>
      </c>
      <c r="P111" s="409">
        <v>8749</v>
      </c>
      <c r="Q111" s="409">
        <v>100</v>
      </c>
      <c r="R111" s="409">
        <v>9.4E-2</v>
      </c>
      <c r="S111" s="409">
        <v>8.1000000000000003E-2</v>
      </c>
      <c r="T111" s="409">
        <v>7.8E-2</v>
      </c>
      <c r="U111" s="409">
        <v>7.6999999999999999E-2</v>
      </c>
      <c r="V111" s="409">
        <v>6</v>
      </c>
      <c r="W111" s="409">
        <v>1</v>
      </c>
      <c r="X111" s="409">
        <v>0</v>
      </c>
      <c r="Z111" s="409">
        <v>47</v>
      </c>
      <c r="AA111" s="409">
        <v>294</v>
      </c>
      <c r="AB111" s="409">
        <v>214</v>
      </c>
      <c r="AC111" s="409">
        <v>214</v>
      </c>
    </row>
    <row r="112" spans="1:29" ht="15" customHeight="1" x14ac:dyDescent="0.2">
      <c r="A112" s="410">
        <v>100051002</v>
      </c>
      <c r="B112" s="409">
        <v>44201</v>
      </c>
      <c r="C112" s="409">
        <v>1</v>
      </c>
      <c r="D112" s="409">
        <v>0</v>
      </c>
      <c r="E112" s="409" t="s">
        <v>298</v>
      </c>
      <c r="F112" s="409">
        <v>2012</v>
      </c>
      <c r="G112" s="409">
        <v>7</v>
      </c>
      <c r="H112" s="409">
        <v>3</v>
      </c>
      <c r="I112" s="409">
        <v>46</v>
      </c>
      <c r="J112" s="409">
        <v>41540</v>
      </c>
      <c r="K112" s="409">
        <v>0</v>
      </c>
      <c r="L112" s="409">
        <v>64320</v>
      </c>
      <c r="M112" s="409" t="s">
        <v>317</v>
      </c>
      <c r="N112" s="409">
        <v>38.6539</v>
      </c>
      <c r="O112" s="409">
        <v>-75.610600000000005</v>
      </c>
      <c r="P112" s="409">
        <v>8773</v>
      </c>
      <c r="Q112" s="409">
        <v>100</v>
      </c>
      <c r="R112" s="409">
        <v>0.105</v>
      </c>
      <c r="S112" s="409">
        <v>0.09</v>
      </c>
      <c r="T112" s="409">
        <v>8.5999999999999993E-2</v>
      </c>
      <c r="U112" s="409">
        <v>8.4000000000000005E-2</v>
      </c>
      <c r="V112" s="409">
        <v>13</v>
      </c>
      <c r="W112" s="409">
        <v>1</v>
      </c>
      <c r="X112" s="409">
        <v>0</v>
      </c>
      <c r="Y112" s="409" t="s">
        <v>300</v>
      </c>
      <c r="Z112" s="409">
        <v>47</v>
      </c>
      <c r="AA112" s="409">
        <v>294</v>
      </c>
      <c r="AB112" s="409">
        <v>214</v>
      </c>
      <c r="AC112" s="409">
        <v>214</v>
      </c>
    </row>
    <row r="113" spans="1:29" ht="15" customHeight="1" x14ac:dyDescent="0.2">
      <c r="A113" s="410">
        <v>100051002</v>
      </c>
      <c r="B113" s="409">
        <v>44201</v>
      </c>
      <c r="C113" s="409">
        <v>1</v>
      </c>
      <c r="D113" s="409">
        <v>0</v>
      </c>
      <c r="E113" s="409" t="s">
        <v>298</v>
      </c>
      <c r="F113" s="409">
        <v>2013</v>
      </c>
      <c r="G113" s="409">
        <v>7</v>
      </c>
      <c r="H113" s="409">
        <v>3</v>
      </c>
      <c r="I113" s="409">
        <v>46</v>
      </c>
      <c r="J113" s="409">
        <v>41540</v>
      </c>
      <c r="K113" s="409">
        <v>0</v>
      </c>
      <c r="L113" s="409">
        <v>64320</v>
      </c>
      <c r="M113" s="409" t="s">
        <v>317</v>
      </c>
      <c r="N113" s="409">
        <v>38.6539</v>
      </c>
      <c r="O113" s="409">
        <v>-75.610600000000005</v>
      </c>
      <c r="P113" s="409">
        <v>8357</v>
      </c>
      <c r="Q113" s="409">
        <v>93</v>
      </c>
      <c r="R113" s="409">
        <v>7.0999999999999994E-2</v>
      </c>
      <c r="S113" s="409">
        <v>7.0000000000000007E-2</v>
      </c>
      <c r="T113" s="409">
        <v>6.8000000000000005E-2</v>
      </c>
      <c r="U113" s="409">
        <v>6.5000000000000002E-2</v>
      </c>
      <c r="V113" s="409">
        <v>0</v>
      </c>
      <c r="W113" s="409">
        <v>1</v>
      </c>
      <c r="X113" s="409">
        <v>0</v>
      </c>
      <c r="Y113" s="409" t="s">
        <v>302</v>
      </c>
      <c r="Z113" s="409">
        <v>47</v>
      </c>
      <c r="AA113" s="409">
        <v>294</v>
      </c>
      <c r="AB113" s="409">
        <v>199</v>
      </c>
      <c r="AC113" s="409">
        <v>214</v>
      </c>
    </row>
    <row r="114" spans="1:29" ht="15" customHeight="1" x14ac:dyDescent="0.2">
      <c r="A114" s="410">
        <v>100051002</v>
      </c>
      <c r="B114" s="409">
        <v>44201</v>
      </c>
      <c r="C114" s="409">
        <v>1</v>
      </c>
      <c r="D114" s="409">
        <v>0</v>
      </c>
      <c r="E114" s="409" t="s">
        <v>298</v>
      </c>
      <c r="F114" s="409">
        <v>2014</v>
      </c>
      <c r="G114" s="409">
        <v>7</v>
      </c>
      <c r="H114" s="409">
        <v>3</v>
      </c>
      <c r="I114" s="409">
        <v>46</v>
      </c>
      <c r="J114" s="409">
        <v>41540</v>
      </c>
      <c r="K114" s="409">
        <v>0</v>
      </c>
      <c r="L114" s="409">
        <v>64320</v>
      </c>
      <c r="M114" s="409" t="s">
        <v>317</v>
      </c>
      <c r="N114" s="409">
        <v>38.6539</v>
      </c>
      <c r="O114" s="409">
        <v>-75.610600000000005</v>
      </c>
      <c r="P114" s="409">
        <v>8749</v>
      </c>
      <c r="Q114" s="409">
        <v>100</v>
      </c>
      <c r="R114" s="409">
        <v>6.6000000000000003E-2</v>
      </c>
      <c r="S114" s="409">
        <v>6.5000000000000002E-2</v>
      </c>
      <c r="T114" s="409">
        <v>6.4000000000000001E-2</v>
      </c>
      <c r="U114" s="409">
        <v>6.3E-2</v>
      </c>
      <c r="V114" s="409">
        <v>0</v>
      </c>
      <c r="W114" s="409">
        <v>1</v>
      </c>
      <c r="X114" s="409">
        <v>0</v>
      </c>
      <c r="Y114" s="409" t="s">
        <v>300</v>
      </c>
      <c r="Z114" s="409">
        <v>47</v>
      </c>
      <c r="AA114" s="409">
        <v>294</v>
      </c>
      <c r="AB114" s="409">
        <v>214</v>
      </c>
      <c r="AC114" s="409">
        <v>214</v>
      </c>
    </row>
    <row r="115" spans="1:29" ht="15" customHeight="1" x14ac:dyDescent="0.2">
      <c r="A115" s="410">
        <v>100051002</v>
      </c>
      <c r="B115" s="409">
        <v>44201</v>
      </c>
      <c r="C115" s="409">
        <v>1</v>
      </c>
      <c r="D115" s="409">
        <v>0</v>
      </c>
      <c r="E115" s="409" t="s">
        <v>298</v>
      </c>
      <c r="F115" s="409">
        <v>2015</v>
      </c>
      <c r="G115" s="409">
        <v>7</v>
      </c>
      <c r="H115" s="409">
        <v>3</v>
      </c>
      <c r="I115" s="409">
        <v>46</v>
      </c>
      <c r="J115" s="409">
        <v>41540</v>
      </c>
      <c r="K115" s="409">
        <v>0</v>
      </c>
      <c r="L115" s="409">
        <v>64320</v>
      </c>
      <c r="M115" s="409" t="s">
        <v>317</v>
      </c>
      <c r="N115" s="409">
        <v>38.6539</v>
      </c>
      <c r="O115" s="409">
        <v>-75.610600000000005</v>
      </c>
      <c r="P115" s="409">
        <v>8666</v>
      </c>
      <c r="Q115" s="409">
        <v>97</v>
      </c>
      <c r="R115" s="409">
        <v>7.0000000000000007E-2</v>
      </c>
      <c r="S115" s="409">
        <v>6.8000000000000005E-2</v>
      </c>
      <c r="T115" s="409">
        <v>6.6000000000000003E-2</v>
      </c>
      <c r="U115" s="409">
        <v>6.4000000000000001E-2</v>
      </c>
      <c r="V115" s="409">
        <v>0</v>
      </c>
      <c r="W115" s="409">
        <v>1</v>
      </c>
      <c r="X115" s="409">
        <v>0</v>
      </c>
      <c r="Y115" s="409" t="s">
        <v>300</v>
      </c>
      <c r="Z115" s="409">
        <v>47</v>
      </c>
      <c r="AA115" s="409">
        <v>294</v>
      </c>
      <c r="AB115" s="409">
        <v>208</v>
      </c>
      <c r="AC115" s="409">
        <v>214</v>
      </c>
    </row>
    <row r="116" spans="1:29" ht="15" customHeight="1" x14ac:dyDescent="0.2">
      <c r="A116" s="410">
        <v>100051002</v>
      </c>
      <c r="B116" s="409">
        <v>44201</v>
      </c>
      <c r="C116" s="409">
        <v>1</v>
      </c>
      <c r="D116" s="409">
        <v>0</v>
      </c>
      <c r="E116" s="409" t="s">
        <v>298</v>
      </c>
      <c r="F116" s="409">
        <v>2016</v>
      </c>
      <c r="G116" s="409">
        <v>7</v>
      </c>
      <c r="H116" s="409">
        <v>3</v>
      </c>
      <c r="I116" s="409">
        <v>46</v>
      </c>
      <c r="J116" s="409">
        <v>41540</v>
      </c>
      <c r="K116" s="409">
        <v>0</v>
      </c>
      <c r="L116" s="409">
        <v>64320</v>
      </c>
      <c r="M116" s="409" t="s">
        <v>317</v>
      </c>
      <c r="N116" s="409">
        <v>38.6539</v>
      </c>
      <c r="O116" s="409">
        <v>-75.610600000000005</v>
      </c>
      <c r="P116" s="409">
        <v>8636</v>
      </c>
      <c r="Q116" s="409">
        <v>99</v>
      </c>
      <c r="R116" s="409">
        <v>7.5999999999999998E-2</v>
      </c>
      <c r="S116" s="409">
        <v>7.0999999999999994E-2</v>
      </c>
      <c r="T116" s="409">
        <v>7.0000000000000007E-2</v>
      </c>
      <c r="U116" s="409">
        <v>6.8000000000000005E-2</v>
      </c>
      <c r="V116" s="409">
        <v>1</v>
      </c>
      <c r="W116" s="409">
        <v>1</v>
      </c>
      <c r="X116" s="409">
        <v>0</v>
      </c>
      <c r="Y116" s="409" t="s">
        <v>300</v>
      </c>
      <c r="Z116" s="409">
        <v>47</v>
      </c>
      <c r="AA116" s="409">
        <v>294</v>
      </c>
      <c r="AB116" s="409">
        <v>212</v>
      </c>
      <c r="AC116" s="409">
        <v>214</v>
      </c>
    </row>
    <row r="117" spans="1:29" ht="15" customHeight="1" x14ac:dyDescent="0.2">
      <c r="A117" s="410">
        <v>100051002</v>
      </c>
      <c r="B117" s="409">
        <v>44201</v>
      </c>
      <c r="C117" s="409">
        <v>1</v>
      </c>
      <c r="D117" s="409">
        <v>0</v>
      </c>
      <c r="E117" s="409" t="s">
        <v>298</v>
      </c>
      <c r="F117" s="409">
        <v>2017</v>
      </c>
      <c r="G117" s="409">
        <v>7</v>
      </c>
      <c r="H117" s="409">
        <v>3</v>
      </c>
      <c r="I117" s="409">
        <v>46</v>
      </c>
      <c r="J117" s="409">
        <v>41540</v>
      </c>
      <c r="K117" s="409">
        <v>0</v>
      </c>
      <c r="L117" s="409">
        <v>64320</v>
      </c>
      <c r="M117" s="409" t="s">
        <v>317</v>
      </c>
      <c r="N117" s="409">
        <v>38.6539</v>
      </c>
      <c r="O117" s="409">
        <v>-75.610600000000005</v>
      </c>
      <c r="P117" s="409">
        <v>8587</v>
      </c>
      <c r="Q117" s="409">
        <v>97</v>
      </c>
      <c r="R117" s="409">
        <v>6.6000000000000003E-2</v>
      </c>
      <c r="S117" s="409">
        <v>6.5000000000000002E-2</v>
      </c>
      <c r="T117" s="409">
        <v>6.5000000000000002E-2</v>
      </c>
      <c r="U117" s="409">
        <v>6.3E-2</v>
      </c>
      <c r="V117" s="409">
        <v>0</v>
      </c>
      <c r="W117" s="409">
        <v>1</v>
      </c>
      <c r="X117" s="409">
        <v>0</v>
      </c>
      <c r="Y117" s="409" t="s">
        <v>300</v>
      </c>
      <c r="Z117" s="409">
        <v>47</v>
      </c>
      <c r="AA117" s="409">
        <v>294</v>
      </c>
      <c r="AB117" s="409">
        <v>238</v>
      </c>
      <c r="AC117" s="409">
        <v>245</v>
      </c>
    </row>
    <row r="118" spans="1:29" ht="15" customHeight="1" x14ac:dyDescent="0.2">
      <c r="A118" s="410">
        <v>100051002</v>
      </c>
      <c r="B118" s="409">
        <v>44201</v>
      </c>
      <c r="C118" s="409">
        <v>1</v>
      </c>
      <c r="D118" s="409">
        <v>0</v>
      </c>
      <c r="E118" s="409" t="s">
        <v>298</v>
      </c>
      <c r="F118" s="409">
        <v>2018</v>
      </c>
      <c r="G118" s="409">
        <v>7</v>
      </c>
      <c r="H118" s="409">
        <v>3</v>
      </c>
      <c r="I118" s="409">
        <v>46</v>
      </c>
      <c r="J118" s="409">
        <v>41540</v>
      </c>
      <c r="K118" s="409">
        <v>0</v>
      </c>
      <c r="L118" s="409">
        <v>64320</v>
      </c>
      <c r="M118" s="409" t="s">
        <v>317</v>
      </c>
      <c r="N118" s="409">
        <v>38.6539</v>
      </c>
      <c r="O118" s="409">
        <v>-75.610600000000005</v>
      </c>
      <c r="P118" s="409">
        <v>8366</v>
      </c>
      <c r="Q118" s="409">
        <v>96</v>
      </c>
      <c r="R118" s="409">
        <v>8.2000000000000003E-2</v>
      </c>
      <c r="S118" s="409">
        <v>7.3999999999999996E-2</v>
      </c>
      <c r="T118" s="409">
        <v>6.8000000000000005E-2</v>
      </c>
      <c r="U118" s="409">
        <v>6.7000000000000004E-2</v>
      </c>
      <c r="V118" s="409">
        <v>1</v>
      </c>
      <c r="W118" s="409">
        <v>1</v>
      </c>
      <c r="X118" s="409">
        <v>0</v>
      </c>
      <c r="Z118" s="409">
        <v>47</v>
      </c>
      <c r="AA118" s="409">
        <v>294</v>
      </c>
      <c r="AB118" s="409">
        <v>235</v>
      </c>
      <c r="AC118" s="409">
        <v>245</v>
      </c>
    </row>
    <row r="119" spans="1:29" ht="15" customHeight="1" x14ac:dyDescent="0.2">
      <c r="A119" s="410">
        <v>100051003</v>
      </c>
      <c r="B119" s="409">
        <v>44201</v>
      </c>
      <c r="C119" s="409">
        <v>1</v>
      </c>
      <c r="D119" s="409">
        <v>0</v>
      </c>
      <c r="E119" s="409" t="s">
        <v>298</v>
      </c>
      <c r="F119" s="409">
        <v>2010</v>
      </c>
      <c r="G119" s="409">
        <v>7</v>
      </c>
      <c r="H119" s="409">
        <v>3</v>
      </c>
      <c r="I119" s="409">
        <v>46</v>
      </c>
      <c r="J119" s="409">
        <v>41540</v>
      </c>
      <c r="K119" s="409">
        <v>0</v>
      </c>
      <c r="L119" s="409">
        <v>41830</v>
      </c>
      <c r="M119" s="409" t="s">
        <v>318</v>
      </c>
      <c r="N119" s="409">
        <v>38.7791</v>
      </c>
      <c r="O119" s="409">
        <v>-75.163229999999999</v>
      </c>
      <c r="P119" s="409">
        <v>6371</v>
      </c>
      <c r="Q119" s="409">
        <v>93</v>
      </c>
      <c r="R119" s="409">
        <v>9.8000000000000004E-2</v>
      </c>
      <c r="S119" s="409">
        <v>9.6000000000000002E-2</v>
      </c>
      <c r="T119" s="409">
        <v>0.09</v>
      </c>
      <c r="U119" s="409">
        <v>8.3000000000000004E-2</v>
      </c>
      <c r="V119" s="409">
        <v>6</v>
      </c>
      <c r="W119" s="409">
        <v>1</v>
      </c>
      <c r="X119" s="409">
        <v>0</v>
      </c>
      <c r="Z119" s="409">
        <v>91</v>
      </c>
      <c r="AA119" s="409">
        <v>294</v>
      </c>
      <c r="AB119" s="409">
        <v>200</v>
      </c>
      <c r="AC119" s="409">
        <v>214</v>
      </c>
    </row>
    <row r="120" spans="1:29" ht="15" customHeight="1" x14ac:dyDescent="0.2">
      <c r="A120" s="410">
        <v>100051003</v>
      </c>
      <c r="B120" s="409">
        <v>44201</v>
      </c>
      <c r="C120" s="409">
        <v>1</v>
      </c>
      <c r="D120" s="409">
        <v>0</v>
      </c>
      <c r="E120" s="409" t="s">
        <v>298</v>
      </c>
      <c r="F120" s="409">
        <v>2011</v>
      </c>
      <c r="G120" s="409">
        <v>7</v>
      </c>
      <c r="H120" s="409">
        <v>3</v>
      </c>
      <c r="I120" s="409">
        <v>46</v>
      </c>
      <c r="J120" s="409">
        <v>41540</v>
      </c>
      <c r="K120" s="409">
        <v>0</v>
      </c>
      <c r="L120" s="409">
        <v>41830</v>
      </c>
      <c r="M120" s="409" t="s">
        <v>318</v>
      </c>
      <c r="N120" s="409">
        <v>38.7791</v>
      </c>
      <c r="O120" s="409">
        <v>-75.163229999999999</v>
      </c>
      <c r="P120" s="409">
        <v>8736</v>
      </c>
      <c r="Q120" s="409">
        <v>100</v>
      </c>
      <c r="R120" s="409">
        <v>8.5000000000000006E-2</v>
      </c>
      <c r="S120" s="409">
        <v>8.4000000000000005E-2</v>
      </c>
      <c r="T120" s="409">
        <v>8.3000000000000004E-2</v>
      </c>
      <c r="U120" s="409">
        <v>7.4999999999999997E-2</v>
      </c>
      <c r="V120" s="409">
        <v>3</v>
      </c>
      <c r="W120" s="409">
        <v>1</v>
      </c>
      <c r="X120" s="409">
        <v>0</v>
      </c>
      <c r="Z120" s="409">
        <v>91</v>
      </c>
      <c r="AA120" s="409">
        <v>294</v>
      </c>
      <c r="AB120" s="409">
        <v>213</v>
      </c>
      <c r="AC120" s="409">
        <v>214</v>
      </c>
    </row>
    <row r="121" spans="1:29" ht="15" customHeight="1" x14ac:dyDescent="0.2">
      <c r="A121" s="410">
        <v>100051003</v>
      </c>
      <c r="B121" s="409">
        <v>44201</v>
      </c>
      <c r="C121" s="409">
        <v>1</v>
      </c>
      <c r="D121" s="409">
        <v>0</v>
      </c>
      <c r="E121" s="409" t="s">
        <v>298</v>
      </c>
      <c r="F121" s="409">
        <v>2012</v>
      </c>
      <c r="G121" s="409">
        <v>7</v>
      </c>
      <c r="H121" s="409">
        <v>3</v>
      </c>
      <c r="I121" s="409">
        <v>46</v>
      </c>
      <c r="J121" s="409">
        <v>41540</v>
      </c>
      <c r="K121" s="409">
        <v>0</v>
      </c>
      <c r="L121" s="409">
        <v>41830</v>
      </c>
      <c r="M121" s="409" t="s">
        <v>318</v>
      </c>
      <c r="N121" s="409">
        <v>38.7791</v>
      </c>
      <c r="O121" s="409">
        <v>-75.163229999999999</v>
      </c>
      <c r="P121" s="409">
        <v>8262</v>
      </c>
      <c r="Q121" s="409">
        <v>92</v>
      </c>
      <c r="R121" s="409">
        <v>9.7000000000000003E-2</v>
      </c>
      <c r="S121" s="409">
        <v>8.5999999999999993E-2</v>
      </c>
      <c r="T121" s="409">
        <v>8.5999999999999993E-2</v>
      </c>
      <c r="U121" s="409">
        <v>8.5000000000000006E-2</v>
      </c>
      <c r="V121" s="409">
        <v>10</v>
      </c>
      <c r="W121" s="409">
        <v>1</v>
      </c>
      <c r="X121" s="409">
        <v>0</v>
      </c>
      <c r="Y121" s="409" t="s">
        <v>313</v>
      </c>
      <c r="Z121" s="409">
        <v>47</v>
      </c>
      <c r="AA121" s="409">
        <v>294</v>
      </c>
      <c r="AB121" s="409">
        <v>197</v>
      </c>
      <c r="AC121" s="409">
        <v>214</v>
      </c>
    </row>
    <row r="122" spans="1:29" ht="15" customHeight="1" x14ac:dyDescent="0.2">
      <c r="A122" s="410">
        <v>100051003</v>
      </c>
      <c r="B122" s="409">
        <v>44201</v>
      </c>
      <c r="C122" s="409">
        <v>1</v>
      </c>
      <c r="D122" s="409">
        <v>0</v>
      </c>
      <c r="E122" s="409" t="s">
        <v>298</v>
      </c>
      <c r="F122" s="409">
        <v>2013</v>
      </c>
      <c r="G122" s="409">
        <v>7</v>
      </c>
      <c r="H122" s="409">
        <v>3</v>
      </c>
      <c r="I122" s="409">
        <v>46</v>
      </c>
      <c r="J122" s="409">
        <v>41540</v>
      </c>
      <c r="K122" s="409">
        <v>0</v>
      </c>
      <c r="L122" s="409">
        <v>41830</v>
      </c>
      <c r="M122" s="409" t="s">
        <v>318</v>
      </c>
      <c r="N122" s="409">
        <v>38.7791</v>
      </c>
      <c r="O122" s="409">
        <v>-75.163229999999999</v>
      </c>
      <c r="P122" s="409">
        <v>8617</v>
      </c>
      <c r="Q122" s="409">
        <v>97</v>
      </c>
      <c r="R122" s="409">
        <v>8.1000000000000003E-2</v>
      </c>
      <c r="S122" s="409">
        <v>7.4999999999999997E-2</v>
      </c>
      <c r="T122" s="409">
        <v>7.4999999999999997E-2</v>
      </c>
      <c r="U122" s="409">
        <v>7.1999999999999995E-2</v>
      </c>
      <c r="V122" s="409">
        <v>1</v>
      </c>
      <c r="W122" s="409">
        <v>1</v>
      </c>
      <c r="X122" s="409">
        <v>0</v>
      </c>
      <c r="Y122" s="409" t="s">
        <v>302</v>
      </c>
      <c r="Z122" s="409">
        <v>47</v>
      </c>
      <c r="AA122" s="409">
        <v>294</v>
      </c>
      <c r="AB122" s="409">
        <v>208</v>
      </c>
      <c r="AC122" s="409">
        <v>214</v>
      </c>
    </row>
    <row r="123" spans="1:29" ht="15" customHeight="1" x14ac:dyDescent="0.2">
      <c r="A123" s="410">
        <v>100051003</v>
      </c>
      <c r="B123" s="409">
        <v>44201</v>
      </c>
      <c r="C123" s="409">
        <v>1</v>
      </c>
      <c r="D123" s="409">
        <v>0</v>
      </c>
      <c r="E123" s="409" t="s">
        <v>298</v>
      </c>
      <c r="F123" s="409">
        <v>2014</v>
      </c>
      <c r="G123" s="409">
        <v>7</v>
      </c>
      <c r="H123" s="409">
        <v>3</v>
      </c>
      <c r="I123" s="409">
        <v>46</v>
      </c>
      <c r="J123" s="409">
        <v>41540</v>
      </c>
      <c r="K123" s="409">
        <v>0</v>
      </c>
      <c r="L123" s="409">
        <v>41830</v>
      </c>
      <c r="M123" s="409" t="s">
        <v>318</v>
      </c>
      <c r="N123" s="409">
        <v>38.7791</v>
      </c>
      <c r="O123" s="409">
        <v>-75.163229999999999</v>
      </c>
      <c r="P123" s="409">
        <v>8641</v>
      </c>
      <c r="Q123" s="409">
        <v>97</v>
      </c>
      <c r="R123" s="409">
        <v>7.1999999999999995E-2</v>
      </c>
      <c r="S123" s="409">
        <v>7.0000000000000007E-2</v>
      </c>
      <c r="T123" s="409">
        <v>6.7000000000000004E-2</v>
      </c>
      <c r="U123" s="409">
        <v>6.7000000000000004E-2</v>
      </c>
      <c r="V123" s="409">
        <v>0</v>
      </c>
      <c r="W123" s="409">
        <v>1</v>
      </c>
      <c r="X123" s="409">
        <v>0</v>
      </c>
      <c r="Y123" s="409" t="s">
        <v>300</v>
      </c>
      <c r="Z123" s="409">
        <v>47</v>
      </c>
      <c r="AA123" s="409">
        <v>294</v>
      </c>
      <c r="AB123" s="409">
        <v>208</v>
      </c>
      <c r="AC123" s="409">
        <v>214</v>
      </c>
    </row>
    <row r="124" spans="1:29" ht="15" customHeight="1" x14ac:dyDescent="0.2">
      <c r="A124" s="410">
        <v>100051003</v>
      </c>
      <c r="B124" s="409">
        <v>44201</v>
      </c>
      <c r="C124" s="409">
        <v>1</v>
      </c>
      <c r="D124" s="409">
        <v>0</v>
      </c>
      <c r="E124" s="409" t="s">
        <v>298</v>
      </c>
      <c r="F124" s="409">
        <v>2015</v>
      </c>
      <c r="G124" s="409">
        <v>7</v>
      </c>
      <c r="H124" s="409">
        <v>3</v>
      </c>
      <c r="I124" s="409">
        <v>46</v>
      </c>
      <c r="J124" s="409">
        <v>41540</v>
      </c>
      <c r="K124" s="409">
        <v>0</v>
      </c>
      <c r="L124" s="409">
        <v>41830</v>
      </c>
      <c r="M124" s="409" t="s">
        <v>318</v>
      </c>
      <c r="N124" s="409">
        <v>38.7791</v>
      </c>
      <c r="O124" s="409">
        <v>-75.163229999999999</v>
      </c>
      <c r="P124" s="409">
        <v>8707</v>
      </c>
      <c r="Q124" s="409">
        <v>99</v>
      </c>
      <c r="R124" s="409">
        <v>7.4999999999999997E-2</v>
      </c>
      <c r="S124" s="409">
        <v>7.2999999999999995E-2</v>
      </c>
      <c r="T124" s="409">
        <v>7.1999999999999995E-2</v>
      </c>
      <c r="U124" s="409">
        <v>7.0000000000000007E-2</v>
      </c>
      <c r="V124" s="409">
        <v>0</v>
      </c>
      <c r="W124" s="409">
        <v>1</v>
      </c>
      <c r="X124" s="409">
        <v>0</v>
      </c>
      <c r="Y124" s="409" t="s">
        <v>300</v>
      </c>
      <c r="Z124" s="409">
        <v>47</v>
      </c>
      <c r="AA124" s="409">
        <v>294</v>
      </c>
      <c r="AB124" s="409">
        <v>212</v>
      </c>
      <c r="AC124" s="409">
        <v>214</v>
      </c>
    </row>
    <row r="125" spans="1:29" ht="15" customHeight="1" x14ac:dyDescent="0.2">
      <c r="A125" s="410">
        <v>100051003</v>
      </c>
      <c r="B125" s="409">
        <v>44201</v>
      </c>
      <c r="C125" s="409">
        <v>1</v>
      </c>
      <c r="D125" s="409">
        <v>0</v>
      </c>
      <c r="E125" s="409" t="s">
        <v>298</v>
      </c>
      <c r="F125" s="409">
        <v>2016</v>
      </c>
      <c r="G125" s="409">
        <v>7</v>
      </c>
      <c r="H125" s="409">
        <v>3</v>
      </c>
      <c r="I125" s="409">
        <v>46</v>
      </c>
      <c r="J125" s="409">
        <v>41540</v>
      </c>
      <c r="K125" s="409">
        <v>0</v>
      </c>
      <c r="L125" s="409">
        <v>41830</v>
      </c>
      <c r="M125" s="409" t="s">
        <v>318</v>
      </c>
      <c r="N125" s="409">
        <v>38.7791</v>
      </c>
      <c r="O125" s="409">
        <v>-75.163229999999999</v>
      </c>
      <c r="P125" s="409">
        <v>8340</v>
      </c>
      <c r="Q125" s="409">
        <v>92</v>
      </c>
      <c r="R125" s="409">
        <v>7.9000000000000001E-2</v>
      </c>
      <c r="S125" s="409">
        <v>7.6999999999999999E-2</v>
      </c>
      <c r="T125" s="409">
        <v>7.0999999999999994E-2</v>
      </c>
      <c r="U125" s="409">
        <v>7.0000000000000007E-2</v>
      </c>
      <c r="V125" s="409">
        <v>2</v>
      </c>
      <c r="W125" s="409">
        <v>1</v>
      </c>
      <c r="X125" s="409">
        <v>0</v>
      </c>
      <c r="Y125" s="409" t="s">
        <v>300</v>
      </c>
      <c r="Z125" s="409">
        <v>47</v>
      </c>
      <c r="AA125" s="409">
        <v>294</v>
      </c>
      <c r="AB125" s="409">
        <v>196</v>
      </c>
      <c r="AC125" s="409">
        <v>214</v>
      </c>
    </row>
    <row r="126" spans="1:29" ht="15" customHeight="1" x14ac:dyDescent="0.2">
      <c r="A126" s="410">
        <v>100051003</v>
      </c>
      <c r="B126" s="409">
        <v>44201</v>
      </c>
      <c r="C126" s="409">
        <v>1</v>
      </c>
      <c r="D126" s="409">
        <v>0</v>
      </c>
      <c r="E126" s="409" t="s">
        <v>298</v>
      </c>
      <c r="F126" s="409">
        <v>2017</v>
      </c>
      <c r="G126" s="409">
        <v>7</v>
      </c>
      <c r="H126" s="409">
        <v>3</v>
      </c>
      <c r="I126" s="409">
        <v>46</v>
      </c>
      <c r="J126" s="409">
        <v>41540</v>
      </c>
      <c r="K126" s="409">
        <v>0</v>
      </c>
      <c r="L126" s="409">
        <v>41830</v>
      </c>
      <c r="M126" s="409" t="s">
        <v>318</v>
      </c>
      <c r="N126" s="409">
        <v>38.7791</v>
      </c>
      <c r="O126" s="409">
        <v>-75.163229999999999</v>
      </c>
      <c r="P126" s="409">
        <v>8557</v>
      </c>
      <c r="Q126" s="409">
        <v>97</v>
      </c>
      <c r="R126" s="409">
        <v>7.5999999999999998E-2</v>
      </c>
      <c r="S126" s="409">
        <v>6.5000000000000002E-2</v>
      </c>
      <c r="T126" s="409">
        <v>6.4000000000000001E-2</v>
      </c>
      <c r="U126" s="409">
        <v>6.3E-2</v>
      </c>
      <c r="V126" s="409">
        <v>1</v>
      </c>
      <c r="W126" s="409">
        <v>1</v>
      </c>
      <c r="X126" s="409">
        <v>0</v>
      </c>
      <c r="Y126" s="409" t="s">
        <v>300</v>
      </c>
      <c r="Z126" s="409">
        <v>47</v>
      </c>
      <c r="AA126" s="409">
        <v>294</v>
      </c>
      <c r="AB126" s="409">
        <v>238</v>
      </c>
      <c r="AC126" s="409">
        <v>245</v>
      </c>
    </row>
    <row r="127" spans="1:29" ht="15" customHeight="1" x14ac:dyDescent="0.2">
      <c r="A127" s="410">
        <v>100051003</v>
      </c>
      <c r="B127" s="409">
        <v>44201</v>
      </c>
      <c r="C127" s="409">
        <v>1</v>
      </c>
      <c r="D127" s="409">
        <v>0</v>
      </c>
      <c r="E127" s="409" t="s">
        <v>298</v>
      </c>
      <c r="F127" s="409">
        <v>2018</v>
      </c>
      <c r="G127" s="409">
        <v>7</v>
      </c>
      <c r="H127" s="409">
        <v>3</v>
      </c>
      <c r="I127" s="409">
        <v>46</v>
      </c>
      <c r="J127" s="409">
        <v>41540</v>
      </c>
      <c r="K127" s="409">
        <v>0</v>
      </c>
      <c r="L127" s="409">
        <v>41830</v>
      </c>
      <c r="M127" s="409" t="s">
        <v>318</v>
      </c>
      <c r="N127" s="409">
        <v>38.7791</v>
      </c>
      <c r="O127" s="409">
        <v>-75.163229999999999</v>
      </c>
      <c r="P127" s="409">
        <v>7459</v>
      </c>
      <c r="Q127" s="409">
        <v>98</v>
      </c>
      <c r="R127" s="409">
        <v>7.3999999999999996E-2</v>
      </c>
      <c r="S127" s="409">
        <v>7.1999999999999995E-2</v>
      </c>
      <c r="T127" s="409">
        <v>7.0999999999999994E-2</v>
      </c>
      <c r="U127" s="409">
        <v>6.8000000000000005E-2</v>
      </c>
      <c r="V127" s="409">
        <v>0</v>
      </c>
      <c r="W127" s="409">
        <v>1</v>
      </c>
      <c r="X127" s="409">
        <v>0</v>
      </c>
      <c r="Z127" s="409">
        <v>47</v>
      </c>
      <c r="AA127" s="409">
        <v>294</v>
      </c>
      <c r="AB127" s="409">
        <v>241</v>
      </c>
      <c r="AC127" s="409">
        <v>245</v>
      </c>
    </row>
    <row r="128" spans="1:29" ht="15" customHeight="1" x14ac:dyDescent="0.2">
      <c r="A128" s="410">
        <v>240150003</v>
      </c>
      <c r="B128" s="409">
        <v>44201</v>
      </c>
      <c r="C128" s="409">
        <v>1</v>
      </c>
      <c r="D128" s="409">
        <v>0</v>
      </c>
      <c r="E128" s="409" t="s">
        <v>298</v>
      </c>
      <c r="F128" s="409">
        <v>2010</v>
      </c>
      <c r="G128" s="409">
        <v>7</v>
      </c>
      <c r="H128" s="409">
        <v>3</v>
      </c>
      <c r="I128" s="409">
        <v>114</v>
      </c>
      <c r="J128" s="409">
        <v>37980</v>
      </c>
      <c r="K128" s="409">
        <v>0</v>
      </c>
      <c r="L128" s="409">
        <v>0</v>
      </c>
      <c r="M128" s="409" t="s">
        <v>319</v>
      </c>
      <c r="N128" s="409">
        <v>39.701444000000002</v>
      </c>
      <c r="O128" s="409">
        <v>-75.860050999999999</v>
      </c>
      <c r="P128" s="409">
        <v>4898</v>
      </c>
      <c r="Q128" s="409">
        <v>93</v>
      </c>
      <c r="R128" s="409">
        <v>0.09</v>
      </c>
      <c r="S128" s="409">
        <v>8.7999999999999995E-2</v>
      </c>
      <c r="T128" s="409">
        <v>8.5000000000000006E-2</v>
      </c>
      <c r="U128" s="409">
        <v>8.2000000000000003E-2</v>
      </c>
      <c r="V128" s="409">
        <v>11</v>
      </c>
      <c r="W128" s="409">
        <v>1</v>
      </c>
      <c r="X128" s="409">
        <v>0</v>
      </c>
      <c r="Z128" s="409">
        <v>91</v>
      </c>
      <c r="AA128" s="409">
        <v>1002</v>
      </c>
      <c r="AB128" s="409">
        <v>199</v>
      </c>
      <c r="AC128" s="409">
        <v>214</v>
      </c>
    </row>
    <row r="129" spans="1:29" ht="15" customHeight="1" x14ac:dyDescent="0.2">
      <c r="A129" s="410">
        <v>240150003</v>
      </c>
      <c r="B129" s="409">
        <v>44201</v>
      </c>
      <c r="C129" s="409">
        <v>1</v>
      </c>
      <c r="D129" s="409">
        <v>0</v>
      </c>
      <c r="E129" s="409" t="s">
        <v>298</v>
      </c>
      <c r="F129" s="409">
        <v>2011</v>
      </c>
      <c r="G129" s="409">
        <v>7</v>
      </c>
      <c r="H129" s="409">
        <v>3</v>
      </c>
      <c r="I129" s="409">
        <v>114</v>
      </c>
      <c r="J129" s="409">
        <v>37980</v>
      </c>
      <c r="K129" s="409">
        <v>0</v>
      </c>
      <c r="L129" s="409">
        <v>0</v>
      </c>
      <c r="M129" s="409" t="s">
        <v>319</v>
      </c>
      <c r="N129" s="409">
        <v>39.701444000000002</v>
      </c>
      <c r="O129" s="409">
        <v>-75.860050999999999</v>
      </c>
      <c r="P129" s="409">
        <v>5080</v>
      </c>
      <c r="Q129" s="409">
        <v>98</v>
      </c>
      <c r="R129" s="409">
        <v>9.6000000000000002E-2</v>
      </c>
      <c r="S129" s="409">
        <v>9.4E-2</v>
      </c>
      <c r="T129" s="409">
        <v>9.1999999999999998E-2</v>
      </c>
      <c r="U129" s="409">
        <v>8.8999999999999996E-2</v>
      </c>
      <c r="V129" s="409">
        <v>8</v>
      </c>
      <c r="W129" s="409">
        <v>1</v>
      </c>
      <c r="X129" s="409">
        <v>0</v>
      </c>
      <c r="Z129" s="409">
        <v>91</v>
      </c>
      <c r="AA129" s="409">
        <v>1002</v>
      </c>
      <c r="AB129" s="409">
        <v>210</v>
      </c>
      <c r="AC129" s="409">
        <v>214</v>
      </c>
    </row>
    <row r="130" spans="1:29" ht="15" customHeight="1" x14ac:dyDescent="0.2">
      <c r="A130" s="410">
        <v>240150003</v>
      </c>
      <c r="B130" s="409">
        <v>44201</v>
      </c>
      <c r="C130" s="409">
        <v>1</v>
      </c>
      <c r="D130" s="409">
        <v>0</v>
      </c>
      <c r="E130" s="409" t="s">
        <v>298</v>
      </c>
      <c r="F130" s="409">
        <v>2012</v>
      </c>
      <c r="G130" s="409">
        <v>7</v>
      </c>
      <c r="H130" s="409">
        <v>3</v>
      </c>
      <c r="I130" s="409">
        <v>114</v>
      </c>
      <c r="J130" s="409">
        <v>37980</v>
      </c>
      <c r="K130" s="409">
        <v>0</v>
      </c>
      <c r="L130" s="409">
        <v>0</v>
      </c>
      <c r="M130" s="409" t="s">
        <v>319</v>
      </c>
      <c r="N130" s="409">
        <v>39.701444000000002</v>
      </c>
      <c r="O130" s="409">
        <v>-75.860050999999999</v>
      </c>
      <c r="P130" s="409">
        <v>4985</v>
      </c>
      <c r="Q130" s="409">
        <v>96</v>
      </c>
      <c r="R130" s="409">
        <v>9.4E-2</v>
      </c>
      <c r="S130" s="409">
        <v>8.7999999999999995E-2</v>
      </c>
      <c r="T130" s="409">
        <v>8.6999999999999994E-2</v>
      </c>
      <c r="U130" s="409">
        <v>8.6999999999999994E-2</v>
      </c>
      <c r="V130" s="409">
        <v>13</v>
      </c>
      <c r="W130" s="409">
        <v>1</v>
      </c>
      <c r="X130" s="409">
        <v>0</v>
      </c>
      <c r="Y130" s="409" t="s">
        <v>300</v>
      </c>
      <c r="Z130" s="409">
        <v>87</v>
      </c>
      <c r="AA130" s="409">
        <v>1002</v>
      </c>
      <c r="AB130" s="409">
        <v>205</v>
      </c>
      <c r="AC130" s="409">
        <v>214</v>
      </c>
    </row>
    <row r="131" spans="1:29" ht="15" customHeight="1" x14ac:dyDescent="0.2">
      <c r="A131" s="410">
        <v>240150003</v>
      </c>
      <c r="B131" s="409">
        <v>44201</v>
      </c>
      <c r="C131" s="409">
        <v>1</v>
      </c>
      <c r="D131" s="409">
        <v>0</v>
      </c>
      <c r="E131" s="409" t="s">
        <v>298</v>
      </c>
      <c r="F131" s="409">
        <v>2013</v>
      </c>
      <c r="G131" s="409">
        <v>7</v>
      </c>
      <c r="H131" s="409">
        <v>3</v>
      </c>
      <c r="I131" s="409">
        <v>114</v>
      </c>
      <c r="J131" s="409">
        <v>37980</v>
      </c>
      <c r="K131" s="409">
        <v>0</v>
      </c>
      <c r="L131" s="409">
        <v>0</v>
      </c>
      <c r="M131" s="409" t="s">
        <v>319</v>
      </c>
      <c r="N131" s="409">
        <v>39.701444000000002</v>
      </c>
      <c r="O131" s="409">
        <v>-75.860050999999999</v>
      </c>
      <c r="P131" s="409">
        <v>5076</v>
      </c>
      <c r="Q131" s="409">
        <v>98</v>
      </c>
      <c r="R131" s="409">
        <v>8.3000000000000004E-2</v>
      </c>
      <c r="S131" s="409">
        <v>0.08</v>
      </c>
      <c r="T131" s="409">
        <v>7.5999999999999998E-2</v>
      </c>
      <c r="U131" s="409">
        <v>7.1999999999999995E-2</v>
      </c>
      <c r="V131" s="409">
        <v>3</v>
      </c>
      <c r="W131" s="409">
        <v>1</v>
      </c>
      <c r="X131" s="409">
        <v>0</v>
      </c>
      <c r="Y131" s="409" t="s">
        <v>300</v>
      </c>
      <c r="Z131" s="409">
        <v>87</v>
      </c>
      <c r="AA131" s="409">
        <v>1002</v>
      </c>
      <c r="AB131" s="409">
        <v>210</v>
      </c>
      <c r="AC131" s="409">
        <v>214</v>
      </c>
    </row>
    <row r="132" spans="1:29" ht="15" customHeight="1" x14ac:dyDescent="0.2">
      <c r="A132" s="410">
        <v>240150003</v>
      </c>
      <c r="B132" s="409">
        <v>44201</v>
      </c>
      <c r="C132" s="409">
        <v>1</v>
      </c>
      <c r="D132" s="409">
        <v>0</v>
      </c>
      <c r="E132" s="409" t="s">
        <v>298</v>
      </c>
      <c r="F132" s="409">
        <v>2014</v>
      </c>
      <c r="G132" s="409">
        <v>7</v>
      </c>
      <c r="H132" s="409">
        <v>3</v>
      </c>
      <c r="I132" s="409">
        <v>114</v>
      </c>
      <c r="J132" s="409">
        <v>37980</v>
      </c>
      <c r="K132" s="409">
        <v>0</v>
      </c>
      <c r="L132" s="409">
        <v>0</v>
      </c>
      <c r="M132" s="409" t="s">
        <v>319</v>
      </c>
      <c r="N132" s="409">
        <v>39.701444000000002</v>
      </c>
      <c r="O132" s="409">
        <v>-75.860050999999999</v>
      </c>
      <c r="P132" s="409">
        <v>4955</v>
      </c>
      <c r="Q132" s="409">
        <v>95</v>
      </c>
      <c r="R132" s="409">
        <v>8.5000000000000006E-2</v>
      </c>
      <c r="S132" s="409">
        <v>7.9000000000000001E-2</v>
      </c>
      <c r="T132" s="409">
        <v>7.3999999999999996E-2</v>
      </c>
      <c r="U132" s="409">
        <v>7.3999999999999996E-2</v>
      </c>
      <c r="V132" s="409">
        <v>2</v>
      </c>
      <c r="W132" s="409">
        <v>1</v>
      </c>
      <c r="X132" s="409">
        <v>0</v>
      </c>
      <c r="Y132" s="409" t="s">
        <v>300</v>
      </c>
      <c r="Z132" s="409">
        <v>87</v>
      </c>
      <c r="AA132" s="409">
        <v>1002</v>
      </c>
      <c r="AB132" s="409">
        <v>203</v>
      </c>
      <c r="AC132" s="409">
        <v>214</v>
      </c>
    </row>
    <row r="133" spans="1:29" ht="15" customHeight="1" x14ac:dyDescent="0.2">
      <c r="A133" s="410">
        <v>240150003</v>
      </c>
      <c r="B133" s="409">
        <v>44201</v>
      </c>
      <c r="C133" s="409">
        <v>1</v>
      </c>
      <c r="D133" s="409">
        <v>0</v>
      </c>
      <c r="E133" s="409" t="s">
        <v>298</v>
      </c>
      <c r="F133" s="409">
        <v>2015</v>
      </c>
      <c r="G133" s="409">
        <v>7</v>
      </c>
      <c r="H133" s="409">
        <v>3</v>
      </c>
      <c r="I133" s="409">
        <v>114</v>
      </c>
      <c r="J133" s="409">
        <v>37980</v>
      </c>
      <c r="K133" s="409">
        <v>0</v>
      </c>
      <c r="L133" s="409">
        <v>0</v>
      </c>
      <c r="M133" s="409" t="s">
        <v>319</v>
      </c>
      <c r="N133" s="409">
        <v>39.701444000000002</v>
      </c>
      <c r="O133" s="409">
        <v>-75.860050999999999</v>
      </c>
      <c r="P133" s="409">
        <v>4644</v>
      </c>
      <c r="Q133" s="409">
        <v>89</v>
      </c>
      <c r="R133" s="409">
        <v>0.1</v>
      </c>
      <c r="S133" s="409">
        <v>7.9000000000000001E-2</v>
      </c>
      <c r="T133" s="409">
        <v>7.3999999999999996E-2</v>
      </c>
      <c r="U133" s="409">
        <v>7.3999999999999996E-2</v>
      </c>
      <c r="V133" s="409">
        <v>2</v>
      </c>
      <c r="W133" s="409">
        <v>1</v>
      </c>
      <c r="X133" s="409">
        <v>0</v>
      </c>
      <c r="Y133" s="409" t="s">
        <v>300</v>
      </c>
      <c r="Z133" s="409">
        <v>87</v>
      </c>
      <c r="AA133" s="409">
        <v>1002</v>
      </c>
      <c r="AB133" s="409">
        <v>191</v>
      </c>
      <c r="AC133" s="409">
        <v>214</v>
      </c>
    </row>
    <row r="134" spans="1:29" ht="15" customHeight="1" x14ac:dyDescent="0.2">
      <c r="A134" s="410">
        <v>240150003</v>
      </c>
      <c r="B134" s="409">
        <v>44201</v>
      </c>
      <c r="C134" s="409">
        <v>1</v>
      </c>
      <c r="D134" s="409">
        <v>5</v>
      </c>
      <c r="E134" s="409" t="s">
        <v>298</v>
      </c>
      <c r="F134" s="409">
        <v>2016</v>
      </c>
      <c r="G134" s="409">
        <v>7</v>
      </c>
      <c r="H134" s="409">
        <v>3</v>
      </c>
      <c r="I134" s="409">
        <v>114</v>
      </c>
      <c r="J134" s="409">
        <v>37980</v>
      </c>
      <c r="K134" s="409">
        <v>0</v>
      </c>
      <c r="L134" s="409">
        <v>0</v>
      </c>
      <c r="M134" s="409" t="s">
        <v>319</v>
      </c>
      <c r="N134" s="409">
        <v>39.701444000000002</v>
      </c>
      <c r="O134" s="409">
        <v>-75.860050999999999</v>
      </c>
      <c r="P134" s="409">
        <v>4997</v>
      </c>
      <c r="Q134" s="409">
        <v>98</v>
      </c>
      <c r="R134" s="409">
        <v>8.1000000000000003E-2</v>
      </c>
      <c r="S134" s="409">
        <v>0.08</v>
      </c>
      <c r="T134" s="409">
        <v>7.5999999999999998E-2</v>
      </c>
      <c r="U134" s="409">
        <v>7.4999999999999997E-2</v>
      </c>
      <c r="V134" s="409">
        <v>3</v>
      </c>
      <c r="W134" s="409">
        <v>1</v>
      </c>
      <c r="X134" s="409">
        <v>0</v>
      </c>
      <c r="Y134" s="409" t="s">
        <v>300</v>
      </c>
      <c r="Z134" s="409">
        <v>87</v>
      </c>
      <c r="AA134" s="409">
        <v>1002</v>
      </c>
      <c r="AB134" s="409">
        <v>209</v>
      </c>
      <c r="AC134" s="409">
        <v>214</v>
      </c>
    </row>
    <row r="135" spans="1:29" ht="15" customHeight="1" x14ac:dyDescent="0.2">
      <c r="A135" s="410">
        <v>240150003</v>
      </c>
      <c r="B135" s="409">
        <v>44201</v>
      </c>
      <c r="C135" s="409">
        <v>1</v>
      </c>
      <c r="D135" s="409">
        <v>0</v>
      </c>
      <c r="E135" s="409" t="s">
        <v>298</v>
      </c>
      <c r="F135" s="409">
        <v>2017</v>
      </c>
      <c r="G135" s="409">
        <v>7</v>
      </c>
      <c r="H135" s="409">
        <v>3</v>
      </c>
      <c r="I135" s="409">
        <v>114</v>
      </c>
      <c r="J135" s="409">
        <v>37980</v>
      </c>
      <c r="K135" s="409">
        <v>0</v>
      </c>
      <c r="L135" s="409">
        <v>0</v>
      </c>
      <c r="M135" s="409" t="s">
        <v>319</v>
      </c>
      <c r="N135" s="409">
        <v>39.701444000000002</v>
      </c>
      <c r="O135" s="409">
        <v>-75.860050999999999</v>
      </c>
      <c r="P135" s="409">
        <v>5855</v>
      </c>
      <c r="Q135" s="409">
        <v>99</v>
      </c>
      <c r="R135" s="409">
        <v>0.09</v>
      </c>
      <c r="S135" s="409">
        <v>8.3000000000000004E-2</v>
      </c>
      <c r="T135" s="409">
        <v>7.5999999999999998E-2</v>
      </c>
      <c r="U135" s="409">
        <v>7.4999999999999997E-2</v>
      </c>
      <c r="V135" s="409">
        <v>3</v>
      </c>
      <c r="W135" s="409">
        <v>1</v>
      </c>
      <c r="X135" s="409">
        <v>0</v>
      </c>
      <c r="Y135" s="409" t="s">
        <v>300</v>
      </c>
      <c r="Z135" s="409">
        <v>87</v>
      </c>
      <c r="AA135" s="409">
        <v>1002</v>
      </c>
      <c r="AB135" s="409">
        <v>242</v>
      </c>
      <c r="AC135" s="409">
        <v>245</v>
      </c>
    </row>
    <row r="136" spans="1:29" ht="15" customHeight="1" x14ac:dyDescent="0.2">
      <c r="A136" s="410">
        <v>240150003</v>
      </c>
      <c r="B136" s="409">
        <v>44201</v>
      </c>
      <c r="C136" s="409">
        <v>1</v>
      </c>
      <c r="D136" s="409">
        <v>0</v>
      </c>
      <c r="E136" s="409" t="s">
        <v>298</v>
      </c>
      <c r="F136" s="409">
        <v>2018</v>
      </c>
      <c r="G136" s="409">
        <v>7</v>
      </c>
      <c r="H136" s="409">
        <v>3</v>
      </c>
      <c r="I136" s="409">
        <v>114</v>
      </c>
      <c r="J136" s="409">
        <v>37980</v>
      </c>
      <c r="K136" s="409">
        <v>0</v>
      </c>
      <c r="L136" s="409">
        <v>0</v>
      </c>
      <c r="M136" s="409" t="s">
        <v>319</v>
      </c>
      <c r="N136" s="409">
        <v>39.701444000000002</v>
      </c>
      <c r="O136" s="409">
        <v>-75.860050999999999</v>
      </c>
      <c r="P136" s="409">
        <v>5852</v>
      </c>
      <c r="Q136" s="409">
        <v>100</v>
      </c>
      <c r="R136" s="409">
        <v>7.9000000000000001E-2</v>
      </c>
      <c r="S136" s="409">
        <v>7.4999999999999997E-2</v>
      </c>
      <c r="T136" s="409">
        <v>7.3999999999999996E-2</v>
      </c>
      <c r="U136" s="409">
        <v>7.2999999999999995E-2</v>
      </c>
      <c r="V136" s="409">
        <v>1</v>
      </c>
      <c r="W136" s="409">
        <v>1</v>
      </c>
      <c r="X136" s="409">
        <v>0</v>
      </c>
      <c r="Y136" s="409" t="s">
        <v>302</v>
      </c>
      <c r="Z136" s="409">
        <v>87</v>
      </c>
      <c r="AA136" s="409">
        <v>1002</v>
      </c>
      <c r="AB136" s="409">
        <v>244</v>
      </c>
      <c r="AC136" s="409">
        <v>245</v>
      </c>
    </row>
    <row r="137" spans="1:29" ht="15" customHeight="1" x14ac:dyDescent="0.2">
      <c r="A137" s="410">
        <v>340010006</v>
      </c>
      <c r="B137" s="409">
        <v>44201</v>
      </c>
      <c r="C137" s="409">
        <v>1</v>
      </c>
      <c r="D137" s="409">
        <v>0</v>
      </c>
      <c r="E137" s="409" t="s">
        <v>298</v>
      </c>
      <c r="F137" s="409">
        <v>2010</v>
      </c>
      <c r="G137" s="409">
        <v>7</v>
      </c>
      <c r="H137" s="409">
        <v>2</v>
      </c>
      <c r="I137" s="409">
        <v>150</v>
      </c>
      <c r="J137" s="409">
        <v>12100</v>
      </c>
      <c r="K137" s="409">
        <v>560</v>
      </c>
      <c r="L137" s="409">
        <v>25560</v>
      </c>
      <c r="M137" s="409" t="s">
        <v>320</v>
      </c>
      <c r="N137" s="409">
        <v>39.464872</v>
      </c>
      <c r="O137" s="409">
        <v>-74.448735999999997</v>
      </c>
      <c r="P137" s="409">
        <v>8681</v>
      </c>
      <c r="Q137" s="409">
        <v>98</v>
      </c>
      <c r="R137" s="409">
        <v>8.5000000000000006E-2</v>
      </c>
      <c r="S137" s="409">
        <v>8.2000000000000003E-2</v>
      </c>
      <c r="T137" s="409">
        <v>0.08</v>
      </c>
      <c r="U137" s="409">
        <v>0.08</v>
      </c>
      <c r="V137" s="409">
        <v>6</v>
      </c>
      <c r="W137" s="409">
        <v>1</v>
      </c>
      <c r="X137" s="409">
        <v>0</v>
      </c>
      <c r="Z137" s="409">
        <v>47</v>
      </c>
      <c r="AA137" s="409">
        <v>764</v>
      </c>
      <c r="AB137" s="409">
        <v>210</v>
      </c>
      <c r="AC137" s="409">
        <v>214</v>
      </c>
    </row>
    <row r="138" spans="1:29" ht="15" customHeight="1" x14ac:dyDescent="0.2">
      <c r="A138" s="410">
        <v>340010006</v>
      </c>
      <c r="B138" s="409">
        <v>44201</v>
      </c>
      <c r="C138" s="409">
        <v>1</v>
      </c>
      <c r="D138" s="409">
        <v>0</v>
      </c>
      <c r="E138" s="409" t="s">
        <v>298</v>
      </c>
      <c r="F138" s="409">
        <v>2011</v>
      </c>
      <c r="G138" s="409">
        <v>7</v>
      </c>
      <c r="H138" s="409">
        <v>2</v>
      </c>
      <c r="I138" s="409">
        <v>150</v>
      </c>
      <c r="J138" s="409">
        <v>12100</v>
      </c>
      <c r="K138" s="409">
        <v>560</v>
      </c>
      <c r="L138" s="409">
        <v>25560</v>
      </c>
      <c r="M138" s="409" t="s">
        <v>320</v>
      </c>
      <c r="N138" s="409">
        <v>39.464872</v>
      </c>
      <c r="O138" s="409">
        <v>-74.448735999999997</v>
      </c>
      <c r="P138" s="409">
        <v>8491</v>
      </c>
      <c r="Q138" s="409">
        <v>94</v>
      </c>
      <c r="R138" s="409">
        <v>8.1000000000000003E-2</v>
      </c>
      <c r="S138" s="409">
        <v>7.8E-2</v>
      </c>
      <c r="T138" s="409">
        <v>7.3999999999999996E-2</v>
      </c>
      <c r="U138" s="409">
        <v>7.2999999999999995E-2</v>
      </c>
      <c r="V138" s="409">
        <v>2</v>
      </c>
      <c r="W138" s="409">
        <v>1</v>
      </c>
      <c r="X138" s="409">
        <v>0</v>
      </c>
      <c r="Z138" s="409">
        <v>47</v>
      </c>
      <c r="AA138" s="409">
        <v>764</v>
      </c>
      <c r="AB138" s="409">
        <v>201</v>
      </c>
      <c r="AC138" s="409">
        <v>214</v>
      </c>
    </row>
    <row r="139" spans="1:29" ht="15" customHeight="1" x14ac:dyDescent="0.2">
      <c r="A139" s="410">
        <v>340010006</v>
      </c>
      <c r="B139" s="409">
        <v>44201</v>
      </c>
      <c r="C139" s="409">
        <v>1</v>
      </c>
      <c r="D139" s="409">
        <v>0</v>
      </c>
      <c r="E139" s="409" t="s">
        <v>298</v>
      </c>
      <c r="F139" s="409">
        <v>2012</v>
      </c>
      <c r="G139" s="409">
        <v>7</v>
      </c>
      <c r="H139" s="409">
        <v>2</v>
      </c>
      <c r="I139" s="409">
        <v>150</v>
      </c>
      <c r="J139" s="409">
        <v>12100</v>
      </c>
      <c r="K139" s="409">
        <v>560</v>
      </c>
      <c r="L139" s="409">
        <v>25560</v>
      </c>
      <c r="M139" s="409" t="s">
        <v>320</v>
      </c>
      <c r="N139" s="409">
        <v>39.464872</v>
      </c>
      <c r="O139" s="409">
        <v>-74.448735999999997</v>
      </c>
      <c r="P139" s="409">
        <v>8320</v>
      </c>
      <c r="Q139" s="409">
        <v>95</v>
      </c>
      <c r="R139" s="409">
        <v>8.6999999999999994E-2</v>
      </c>
      <c r="S139" s="409">
        <v>8.5999999999999993E-2</v>
      </c>
      <c r="T139" s="409">
        <v>8.4000000000000005E-2</v>
      </c>
      <c r="U139" s="409">
        <v>7.5999999999999998E-2</v>
      </c>
      <c r="V139" s="409">
        <v>4</v>
      </c>
      <c r="W139" s="409">
        <v>1</v>
      </c>
      <c r="X139" s="409">
        <v>0</v>
      </c>
      <c r="Y139" s="409" t="s">
        <v>300</v>
      </c>
      <c r="Z139" s="409">
        <v>47</v>
      </c>
      <c r="AA139" s="409">
        <v>764</v>
      </c>
      <c r="AB139" s="409">
        <v>203</v>
      </c>
      <c r="AC139" s="409">
        <v>214</v>
      </c>
    </row>
    <row r="140" spans="1:29" ht="15" customHeight="1" x14ac:dyDescent="0.2">
      <c r="A140" s="410">
        <v>340010006</v>
      </c>
      <c r="B140" s="409">
        <v>44201</v>
      </c>
      <c r="C140" s="409">
        <v>1</v>
      </c>
      <c r="D140" s="409">
        <v>0</v>
      </c>
      <c r="E140" s="409" t="s">
        <v>298</v>
      </c>
      <c r="F140" s="409">
        <v>2013</v>
      </c>
      <c r="G140" s="409">
        <v>7</v>
      </c>
      <c r="H140" s="409">
        <v>2</v>
      </c>
      <c r="I140" s="409">
        <v>150</v>
      </c>
      <c r="J140" s="409">
        <v>12100</v>
      </c>
      <c r="K140" s="409">
        <v>560</v>
      </c>
      <c r="L140" s="409">
        <v>25560</v>
      </c>
      <c r="M140" s="409" t="s">
        <v>320</v>
      </c>
      <c r="N140" s="409">
        <v>39.464872</v>
      </c>
      <c r="O140" s="409">
        <v>-74.448735999999997</v>
      </c>
      <c r="P140" s="409">
        <v>8563</v>
      </c>
      <c r="Q140" s="409">
        <v>95</v>
      </c>
      <c r="R140" s="409">
        <v>8.6999999999999994E-2</v>
      </c>
      <c r="S140" s="409">
        <v>7.5999999999999998E-2</v>
      </c>
      <c r="T140" s="409">
        <v>7.0999999999999994E-2</v>
      </c>
      <c r="U140" s="409">
        <v>7.0000000000000007E-2</v>
      </c>
      <c r="V140" s="409">
        <v>2</v>
      </c>
      <c r="W140" s="409">
        <v>1</v>
      </c>
      <c r="X140" s="409">
        <v>0</v>
      </c>
      <c r="Y140" s="409" t="s">
        <v>300</v>
      </c>
      <c r="Z140" s="409">
        <v>47</v>
      </c>
      <c r="AA140" s="409">
        <v>764</v>
      </c>
      <c r="AB140" s="409">
        <v>204</v>
      </c>
      <c r="AC140" s="409">
        <v>214</v>
      </c>
    </row>
    <row r="141" spans="1:29" ht="15" customHeight="1" x14ac:dyDescent="0.2">
      <c r="A141" s="410">
        <v>340010006</v>
      </c>
      <c r="B141" s="409">
        <v>44201</v>
      </c>
      <c r="C141" s="409">
        <v>1</v>
      </c>
      <c r="D141" s="409">
        <v>0</v>
      </c>
      <c r="E141" s="409" t="s">
        <v>298</v>
      </c>
      <c r="F141" s="409">
        <v>2014</v>
      </c>
      <c r="G141" s="409">
        <v>7</v>
      </c>
      <c r="H141" s="409">
        <v>2</v>
      </c>
      <c r="I141" s="409">
        <v>150</v>
      </c>
      <c r="J141" s="409">
        <v>12100</v>
      </c>
      <c r="K141" s="409">
        <v>560</v>
      </c>
      <c r="L141" s="409">
        <v>25560</v>
      </c>
      <c r="M141" s="409" t="s">
        <v>320</v>
      </c>
      <c r="N141" s="409">
        <v>39.464872</v>
      </c>
      <c r="O141" s="409">
        <v>-74.448735999999997</v>
      </c>
      <c r="P141" s="409">
        <v>8686</v>
      </c>
      <c r="Q141" s="409">
        <v>99</v>
      </c>
      <c r="R141" s="409">
        <v>7.0000000000000007E-2</v>
      </c>
      <c r="S141" s="409">
        <v>6.6000000000000003E-2</v>
      </c>
      <c r="T141" s="409">
        <v>6.5000000000000002E-2</v>
      </c>
      <c r="U141" s="409">
        <v>6.0999999999999999E-2</v>
      </c>
      <c r="V141" s="409">
        <v>0</v>
      </c>
      <c r="W141" s="409">
        <v>1</v>
      </c>
      <c r="X141" s="409">
        <v>0</v>
      </c>
      <c r="Y141" s="409" t="s">
        <v>300</v>
      </c>
      <c r="Z141" s="409">
        <v>47</v>
      </c>
      <c r="AA141" s="409">
        <v>764</v>
      </c>
      <c r="AB141" s="409">
        <v>211</v>
      </c>
      <c r="AC141" s="409">
        <v>214</v>
      </c>
    </row>
    <row r="142" spans="1:29" ht="15" customHeight="1" x14ac:dyDescent="0.2">
      <c r="A142" s="410">
        <v>340010006</v>
      </c>
      <c r="B142" s="409">
        <v>44201</v>
      </c>
      <c r="C142" s="409">
        <v>1</v>
      </c>
      <c r="D142" s="409">
        <v>5</v>
      </c>
      <c r="E142" s="409" t="s">
        <v>298</v>
      </c>
      <c r="F142" s="409">
        <v>2015</v>
      </c>
      <c r="G142" s="409">
        <v>7</v>
      </c>
      <c r="H142" s="409">
        <v>2</v>
      </c>
      <c r="I142" s="409">
        <v>150</v>
      </c>
      <c r="J142" s="409">
        <v>12100</v>
      </c>
      <c r="K142" s="409">
        <v>560</v>
      </c>
      <c r="L142" s="409">
        <v>25560</v>
      </c>
      <c r="M142" s="409" t="s">
        <v>320</v>
      </c>
      <c r="N142" s="409">
        <v>39.464872</v>
      </c>
      <c r="O142" s="409">
        <v>-74.448735999999997</v>
      </c>
      <c r="P142" s="409">
        <v>8440</v>
      </c>
      <c r="Q142" s="409">
        <v>90</v>
      </c>
      <c r="R142" s="409">
        <v>7.6999999999999999E-2</v>
      </c>
      <c r="S142" s="409">
        <v>6.8000000000000005E-2</v>
      </c>
      <c r="T142" s="409">
        <v>6.4000000000000001E-2</v>
      </c>
      <c r="U142" s="409">
        <v>6.4000000000000001E-2</v>
      </c>
      <c r="V142" s="409">
        <v>1</v>
      </c>
      <c r="W142" s="409">
        <v>1</v>
      </c>
      <c r="X142" s="409">
        <v>0</v>
      </c>
      <c r="Y142" s="409" t="s">
        <v>300</v>
      </c>
      <c r="Z142" s="409">
        <v>47</v>
      </c>
      <c r="AA142" s="409">
        <v>764</v>
      </c>
      <c r="AB142" s="409">
        <v>193</v>
      </c>
      <c r="AC142" s="409">
        <v>214</v>
      </c>
    </row>
    <row r="143" spans="1:29" ht="15" customHeight="1" x14ac:dyDescent="0.2">
      <c r="A143" s="410">
        <v>340010006</v>
      </c>
      <c r="B143" s="409">
        <v>44201</v>
      </c>
      <c r="C143" s="409">
        <v>1</v>
      </c>
      <c r="D143" s="409">
        <v>5</v>
      </c>
      <c r="E143" s="409" t="s">
        <v>298</v>
      </c>
      <c r="F143" s="409">
        <v>2016</v>
      </c>
      <c r="G143" s="409">
        <v>7</v>
      </c>
      <c r="H143" s="409">
        <v>2</v>
      </c>
      <c r="I143" s="409">
        <v>150</v>
      </c>
      <c r="J143" s="409">
        <v>12100</v>
      </c>
      <c r="K143" s="409">
        <v>560</v>
      </c>
      <c r="L143" s="409">
        <v>25560</v>
      </c>
      <c r="M143" s="409" t="s">
        <v>320</v>
      </c>
      <c r="N143" s="409">
        <v>39.464872</v>
      </c>
      <c r="O143" s="409">
        <v>-74.448735999999997</v>
      </c>
      <c r="P143" s="409">
        <v>8412</v>
      </c>
      <c r="Q143" s="409">
        <v>98</v>
      </c>
      <c r="R143" s="409">
        <v>6.8000000000000005E-2</v>
      </c>
      <c r="S143" s="409">
        <v>6.7000000000000004E-2</v>
      </c>
      <c r="T143" s="409">
        <v>6.3E-2</v>
      </c>
      <c r="U143" s="409">
        <v>6.3E-2</v>
      </c>
      <c r="V143" s="409">
        <v>0</v>
      </c>
      <c r="W143" s="409">
        <v>1</v>
      </c>
      <c r="X143" s="409">
        <v>0</v>
      </c>
      <c r="Y143" s="409" t="s">
        <v>300</v>
      </c>
      <c r="Z143" s="409">
        <v>87</v>
      </c>
      <c r="AA143" s="409">
        <v>764</v>
      </c>
      <c r="AB143" s="409">
        <v>210</v>
      </c>
      <c r="AC143" s="409">
        <v>214</v>
      </c>
    </row>
    <row r="144" spans="1:29" ht="15" customHeight="1" x14ac:dyDescent="0.2">
      <c r="A144" s="410">
        <v>340010006</v>
      </c>
      <c r="B144" s="409">
        <v>44201</v>
      </c>
      <c r="C144" s="409">
        <v>1</v>
      </c>
      <c r="D144" s="409">
        <v>0</v>
      </c>
      <c r="E144" s="409" t="s">
        <v>298</v>
      </c>
      <c r="F144" s="409">
        <v>2017</v>
      </c>
      <c r="G144" s="409">
        <v>7</v>
      </c>
      <c r="H144" s="409">
        <v>2</v>
      </c>
      <c r="I144" s="409">
        <v>150</v>
      </c>
      <c r="J144" s="409">
        <v>12100</v>
      </c>
      <c r="K144" s="409">
        <v>560</v>
      </c>
      <c r="L144" s="409">
        <v>25560</v>
      </c>
      <c r="M144" s="409" t="s">
        <v>320</v>
      </c>
      <c r="N144" s="409">
        <v>39.464872</v>
      </c>
      <c r="O144" s="409">
        <v>-74.448735999999997</v>
      </c>
      <c r="P144" s="409">
        <v>8408</v>
      </c>
      <c r="Q144" s="409">
        <v>97</v>
      </c>
      <c r="R144" s="409">
        <v>6.7000000000000004E-2</v>
      </c>
      <c r="S144" s="409">
        <v>6.6000000000000003E-2</v>
      </c>
      <c r="T144" s="409">
        <v>6.6000000000000003E-2</v>
      </c>
      <c r="U144" s="409">
        <v>6.3E-2</v>
      </c>
      <c r="V144" s="409">
        <v>0</v>
      </c>
      <c r="W144" s="409">
        <v>1</v>
      </c>
      <c r="X144" s="409">
        <v>0</v>
      </c>
      <c r="Y144" s="409" t="s">
        <v>300</v>
      </c>
      <c r="Z144" s="409">
        <v>87</v>
      </c>
      <c r="AA144" s="409">
        <v>764</v>
      </c>
      <c r="AB144" s="409">
        <v>237</v>
      </c>
      <c r="AC144" s="409">
        <v>245</v>
      </c>
    </row>
    <row r="145" spans="1:29" ht="15" customHeight="1" x14ac:dyDescent="0.2">
      <c r="A145" s="410">
        <v>340010006</v>
      </c>
      <c r="B145" s="409">
        <v>44201</v>
      </c>
      <c r="C145" s="409">
        <v>1</v>
      </c>
      <c r="D145" s="409">
        <v>0</v>
      </c>
      <c r="E145" s="409" t="s">
        <v>298</v>
      </c>
      <c r="F145" s="409">
        <v>2018</v>
      </c>
      <c r="G145" s="409">
        <v>7</v>
      </c>
      <c r="H145" s="409">
        <v>2</v>
      </c>
      <c r="I145" s="409">
        <v>150</v>
      </c>
      <c r="J145" s="409">
        <v>12100</v>
      </c>
      <c r="K145" s="409">
        <v>560</v>
      </c>
      <c r="L145" s="409">
        <v>25560</v>
      </c>
      <c r="M145" s="409" t="s">
        <v>320</v>
      </c>
      <c r="N145" s="409">
        <v>39.464872</v>
      </c>
      <c r="O145" s="409">
        <v>-74.448735999999997</v>
      </c>
      <c r="P145" s="409">
        <v>8202</v>
      </c>
      <c r="Q145" s="409">
        <v>98</v>
      </c>
      <c r="R145" s="409">
        <v>7.3999999999999996E-2</v>
      </c>
      <c r="S145" s="409">
        <v>6.5000000000000002E-2</v>
      </c>
      <c r="T145" s="409">
        <v>6.4000000000000001E-2</v>
      </c>
      <c r="U145" s="409">
        <v>6.3E-2</v>
      </c>
      <c r="V145" s="409">
        <v>0</v>
      </c>
      <c r="W145" s="409">
        <v>1</v>
      </c>
      <c r="X145" s="409">
        <v>0</v>
      </c>
      <c r="Z145" s="409">
        <v>87</v>
      </c>
      <c r="AA145" s="409">
        <v>764</v>
      </c>
      <c r="AB145" s="409">
        <v>240</v>
      </c>
      <c r="AC145" s="409">
        <v>245</v>
      </c>
    </row>
    <row r="146" spans="1:29" ht="15" customHeight="1" x14ac:dyDescent="0.2">
      <c r="A146" s="410">
        <v>340030006</v>
      </c>
      <c r="B146" s="409">
        <v>44201</v>
      </c>
      <c r="C146" s="409">
        <v>1</v>
      </c>
      <c r="D146" s="409">
        <v>0</v>
      </c>
      <c r="E146" s="409" t="s">
        <v>298</v>
      </c>
      <c r="F146" s="409">
        <v>2010</v>
      </c>
      <c r="G146" s="409">
        <v>7</v>
      </c>
      <c r="H146" s="409">
        <v>2</v>
      </c>
      <c r="I146" s="409">
        <v>43</v>
      </c>
      <c r="J146" s="409">
        <v>35620</v>
      </c>
      <c r="K146" s="409">
        <v>5601</v>
      </c>
      <c r="L146" s="409">
        <v>40020</v>
      </c>
      <c r="M146" s="409" t="s">
        <v>321</v>
      </c>
      <c r="N146" s="409">
        <v>40.870435999999998</v>
      </c>
      <c r="O146" s="409">
        <v>-73.991994000000005</v>
      </c>
      <c r="P146" s="409">
        <v>8715</v>
      </c>
      <c r="Q146" s="409">
        <v>100</v>
      </c>
      <c r="R146" s="409">
        <v>8.5000000000000006E-2</v>
      </c>
      <c r="S146" s="409">
        <v>8.3000000000000004E-2</v>
      </c>
      <c r="T146" s="409">
        <v>7.6999999999999999E-2</v>
      </c>
      <c r="U146" s="409">
        <v>7.5999999999999998E-2</v>
      </c>
      <c r="V146" s="409">
        <v>5</v>
      </c>
      <c r="W146" s="409">
        <v>1</v>
      </c>
      <c r="X146" s="409">
        <v>0</v>
      </c>
      <c r="Z146" s="409">
        <v>47</v>
      </c>
      <c r="AA146" s="409">
        <v>764</v>
      </c>
      <c r="AB146" s="409">
        <v>214</v>
      </c>
      <c r="AC146" s="409">
        <v>214</v>
      </c>
    </row>
    <row r="147" spans="1:29" ht="15" customHeight="1" x14ac:dyDescent="0.2">
      <c r="A147" s="410">
        <v>340030006</v>
      </c>
      <c r="B147" s="409">
        <v>44201</v>
      </c>
      <c r="C147" s="409">
        <v>1</v>
      </c>
      <c r="D147" s="409">
        <v>0</v>
      </c>
      <c r="E147" s="409" t="s">
        <v>298</v>
      </c>
      <c r="F147" s="409">
        <v>2011</v>
      </c>
      <c r="G147" s="409">
        <v>7</v>
      </c>
      <c r="H147" s="409">
        <v>2</v>
      </c>
      <c r="I147" s="409">
        <v>43</v>
      </c>
      <c r="J147" s="409">
        <v>35620</v>
      </c>
      <c r="K147" s="409">
        <v>5601</v>
      </c>
      <c r="L147" s="409">
        <v>40020</v>
      </c>
      <c r="M147" s="409" t="s">
        <v>321</v>
      </c>
      <c r="N147" s="409">
        <v>40.870435999999998</v>
      </c>
      <c r="O147" s="409">
        <v>-73.991994000000005</v>
      </c>
      <c r="P147" s="409">
        <v>7161</v>
      </c>
      <c r="Q147" s="409">
        <v>97</v>
      </c>
      <c r="R147" s="409">
        <v>9.5000000000000001E-2</v>
      </c>
      <c r="S147" s="409">
        <v>8.6999999999999994E-2</v>
      </c>
      <c r="T147" s="409">
        <v>8.6999999999999994E-2</v>
      </c>
      <c r="U147" s="409">
        <v>8.2000000000000003E-2</v>
      </c>
      <c r="V147" s="409">
        <v>10</v>
      </c>
      <c r="W147" s="409">
        <v>1</v>
      </c>
      <c r="X147" s="409">
        <v>0</v>
      </c>
      <c r="Z147" s="409">
        <v>47</v>
      </c>
      <c r="AA147" s="409">
        <v>764</v>
      </c>
      <c r="AB147" s="409">
        <v>208</v>
      </c>
      <c r="AC147" s="409">
        <v>214</v>
      </c>
    </row>
    <row r="148" spans="1:29" ht="15" customHeight="1" x14ac:dyDescent="0.2">
      <c r="A148" s="410">
        <v>340030006</v>
      </c>
      <c r="B148" s="409">
        <v>44201</v>
      </c>
      <c r="C148" s="409">
        <v>1</v>
      </c>
      <c r="D148" s="409">
        <v>0</v>
      </c>
      <c r="E148" s="409" t="s">
        <v>298</v>
      </c>
      <c r="F148" s="409">
        <v>2012</v>
      </c>
      <c r="G148" s="409">
        <v>7</v>
      </c>
      <c r="H148" s="409">
        <v>2</v>
      </c>
      <c r="I148" s="409">
        <v>43</v>
      </c>
      <c r="J148" s="409">
        <v>35620</v>
      </c>
      <c r="K148" s="409">
        <v>5601</v>
      </c>
      <c r="L148" s="409">
        <v>40020</v>
      </c>
      <c r="M148" s="409" t="s">
        <v>321</v>
      </c>
      <c r="N148" s="409">
        <v>40.870435999999998</v>
      </c>
      <c r="O148" s="409">
        <v>-73.991994000000005</v>
      </c>
      <c r="P148" s="409">
        <v>4770</v>
      </c>
      <c r="Q148" s="409">
        <v>59</v>
      </c>
      <c r="R148" s="409">
        <v>0.08</v>
      </c>
      <c r="S148" s="409">
        <v>7.9000000000000001E-2</v>
      </c>
      <c r="T148" s="409">
        <v>7.8E-2</v>
      </c>
      <c r="U148" s="409">
        <v>7.5999999999999998E-2</v>
      </c>
      <c r="V148" s="409">
        <v>4</v>
      </c>
      <c r="W148" s="409">
        <v>1</v>
      </c>
      <c r="X148" s="409">
        <v>0</v>
      </c>
      <c r="Y148" s="409" t="s">
        <v>301</v>
      </c>
      <c r="Z148" s="409">
        <v>47</v>
      </c>
      <c r="AA148" s="409">
        <v>764</v>
      </c>
      <c r="AB148" s="409">
        <v>127</v>
      </c>
      <c r="AC148" s="409">
        <v>214</v>
      </c>
    </row>
    <row r="149" spans="1:29" ht="15" customHeight="1" x14ac:dyDescent="0.2">
      <c r="A149" s="410">
        <v>340030006</v>
      </c>
      <c r="B149" s="409">
        <v>44201</v>
      </c>
      <c r="C149" s="409">
        <v>1</v>
      </c>
      <c r="D149" s="409">
        <v>0</v>
      </c>
      <c r="E149" s="409" t="s">
        <v>298</v>
      </c>
      <c r="F149" s="409">
        <v>2013</v>
      </c>
      <c r="G149" s="409">
        <v>7</v>
      </c>
      <c r="H149" s="409">
        <v>2</v>
      </c>
      <c r="I149" s="409">
        <v>43</v>
      </c>
      <c r="J149" s="409">
        <v>35620</v>
      </c>
      <c r="K149" s="409">
        <v>5601</v>
      </c>
      <c r="L149" s="409">
        <v>40020</v>
      </c>
      <c r="M149" s="409" t="s">
        <v>321</v>
      </c>
      <c r="N149" s="409">
        <v>40.870435999999998</v>
      </c>
      <c r="O149" s="409">
        <v>-73.991994000000005</v>
      </c>
      <c r="P149" s="409">
        <v>5826</v>
      </c>
      <c r="Q149" s="409">
        <v>99</v>
      </c>
      <c r="R149" s="409">
        <v>7.5999999999999998E-2</v>
      </c>
      <c r="S149" s="409">
        <v>7.4999999999999997E-2</v>
      </c>
      <c r="T149" s="409">
        <v>7.3999999999999996E-2</v>
      </c>
      <c r="U149" s="409">
        <v>7.3999999999999996E-2</v>
      </c>
      <c r="V149" s="409">
        <v>1</v>
      </c>
      <c r="W149" s="409">
        <v>1</v>
      </c>
      <c r="X149" s="409">
        <v>0</v>
      </c>
      <c r="Y149" s="409" t="s">
        <v>300</v>
      </c>
      <c r="Z149" s="409">
        <v>47</v>
      </c>
      <c r="AA149" s="409">
        <v>764</v>
      </c>
      <c r="AB149" s="409">
        <v>211</v>
      </c>
      <c r="AC149" s="409">
        <v>214</v>
      </c>
    </row>
    <row r="150" spans="1:29" ht="15" customHeight="1" x14ac:dyDescent="0.2">
      <c r="A150" s="410">
        <v>340030006</v>
      </c>
      <c r="B150" s="409">
        <v>44201</v>
      </c>
      <c r="C150" s="409">
        <v>1</v>
      </c>
      <c r="D150" s="409">
        <v>0</v>
      </c>
      <c r="E150" s="409" t="s">
        <v>298</v>
      </c>
      <c r="F150" s="409">
        <v>2014</v>
      </c>
      <c r="G150" s="409">
        <v>7</v>
      </c>
      <c r="H150" s="409">
        <v>2</v>
      </c>
      <c r="I150" s="409">
        <v>43</v>
      </c>
      <c r="J150" s="409">
        <v>35620</v>
      </c>
      <c r="K150" s="409">
        <v>5601</v>
      </c>
      <c r="L150" s="409">
        <v>40020</v>
      </c>
      <c r="M150" s="409" t="s">
        <v>321</v>
      </c>
      <c r="N150" s="409">
        <v>40.870435999999998</v>
      </c>
      <c r="O150" s="409">
        <v>-73.991994000000005</v>
      </c>
      <c r="P150" s="409">
        <v>5551</v>
      </c>
      <c r="Q150" s="409">
        <v>96</v>
      </c>
      <c r="R150" s="409">
        <v>0.08</v>
      </c>
      <c r="S150" s="409">
        <v>7.4999999999999997E-2</v>
      </c>
      <c r="T150" s="409">
        <v>7.2999999999999995E-2</v>
      </c>
      <c r="U150" s="409">
        <v>6.9000000000000006E-2</v>
      </c>
      <c r="V150" s="409">
        <v>1</v>
      </c>
      <c r="W150" s="409">
        <v>1</v>
      </c>
      <c r="X150" s="409">
        <v>0</v>
      </c>
      <c r="Y150" s="409" t="s">
        <v>300</v>
      </c>
      <c r="Z150" s="409">
        <v>47</v>
      </c>
      <c r="AA150" s="409">
        <v>764</v>
      </c>
      <c r="AB150" s="409">
        <v>205</v>
      </c>
      <c r="AC150" s="409">
        <v>214</v>
      </c>
    </row>
    <row r="151" spans="1:29" ht="15" customHeight="1" x14ac:dyDescent="0.2">
      <c r="A151" s="410">
        <v>340030006</v>
      </c>
      <c r="B151" s="409">
        <v>44201</v>
      </c>
      <c r="C151" s="409">
        <v>1</v>
      </c>
      <c r="D151" s="409">
        <v>5</v>
      </c>
      <c r="E151" s="409" t="s">
        <v>298</v>
      </c>
      <c r="F151" s="409">
        <v>2015</v>
      </c>
      <c r="G151" s="409">
        <v>7</v>
      </c>
      <c r="H151" s="409">
        <v>2</v>
      </c>
      <c r="I151" s="409">
        <v>43</v>
      </c>
      <c r="J151" s="409">
        <v>35620</v>
      </c>
      <c r="K151" s="409">
        <v>5601</v>
      </c>
      <c r="L151" s="409">
        <v>40020</v>
      </c>
      <c r="M151" s="409" t="s">
        <v>321</v>
      </c>
      <c r="N151" s="409">
        <v>40.870435999999998</v>
      </c>
      <c r="O151" s="409">
        <v>-73.991994000000005</v>
      </c>
      <c r="P151" s="409">
        <v>5981</v>
      </c>
      <c r="Q151" s="409">
        <v>97</v>
      </c>
      <c r="R151" s="409">
        <v>0.08</v>
      </c>
      <c r="S151" s="409">
        <v>7.9000000000000001E-2</v>
      </c>
      <c r="T151" s="409">
        <v>7.6999999999999999E-2</v>
      </c>
      <c r="U151" s="409">
        <v>7.5999999999999998E-2</v>
      </c>
      <c r="V151" s="409">
        <v>5</v>
      </c>
      <c r="W151" s="409">
        <v>1</v>
      </c>
      <c r="X151" s="409">
        <v>0</v>
      </c>
      <c r="Y151" s="409" t="s">
        <v>300</v>
      </c>
      <c r="Z151" s="409">
        <v>47</v>
      </c>
      <c r="AA151" s="409">
        <v>764</v>
      </c>
      <c r="AB151" s="409">
        <v>208</v>
      </c>
      <c r="AC151" s="409">
        <v>214</v>
      </c>
    </row>
    <row r="152" spans="1:29" ht="15" customHeight="1" x14ac:dyDescent="0.2">
      <c r="A152" s="410">
        <v>340030006</v>
      </c>
      <c r="B152" s="409">
        <v>44201</v>
      </c>
      <c r="C152" s="409">
        <v>1</v>
      </c>
      <c r="D152" s="409">
        <v>5</v>
      </c>
      <c r="E152" s="409" t="s">
        <v>298</v>
      </c>
      <c r="F152" s="409">
        <v>2016</v>
      </c>
      <c r="G152" s="409">
        <v>7</v>
      </c>
      <c r="H152" s="409">
        <v>2</v>
      </c>
      <c r="I152" s="409">
        <v>43</v>
      </c>
      <c r="J152" s="409">
        <v>35620</v>
      </c>
      <c r="K152" s="409">
        <v>5601</v>
      </c>
      <c r="L152" s="409">
        <v>40020</v>
      </c>
      <c r="M152" s="409" t="s">
        <v>321</v>
      </c>
      <c r="N152" s="409">
        <v>40.870435999999998</v>
      </c>
      <c r="O152" s="409">
        <v>-73.991994000000005</v>
      </c>
      <c r="P152" s="409">
        <v>5641</v>
      </c>
      <c r="Q152" s="409">
        <v>99</v>
      </c>
      <c r="R152" s="409">
        <v>7.6999999999999999E-2</v>
      </c>
      <c r="S152" s="409">
        <v>7.4999999999999997E-2</v>
      </c>
      <c r="T152" s="409">
        <v>7.3999999999999996E-2</v>
      </c>
      <c r="U152" s="409">
        <v>7.2999999999999995E-2</v>
      </c>
      <c r="V152" s="409">
        <v>1</v>
      </c>
      <c r="W152" s="409">
        <v>1</v>
      </c>
      <c r="X152" s="409">
        <v>0</v>
      </c>
      <c r="Y152" s="409" t="s">
        <v>300</v>
      </c>
      <c r="Z152" s="409">
        <v>47</v>
      </c>
      <c r="AA152" s="409">
        <v>764</v>
      </c>
      <c r="AB152" s="409">
        <v>212</v>
      </c>
      <c r="AC152" s="409">
        <v>214</v>
      </c>
    </row>
    <row r="153" spans="1:29" ht="15" customHeight="1" x14ac:dyDescent="0.2">
      <c r="A153" s="410">
        <v>340030006</v>
      </c>
      <c r="B153" s="409">
        <v>44201</v>
      </c>
      <c r="C153" s="409">
        <v>1</v>
      </c>
      <c r="D153" s="409">
        <v>0</v>
      </c>
      <c r="E153" s="409" t="s">
        <v>298</v>
      </c>
      <c r="F153" s="409">
        <v>2017</v>
      </c>
      <c r="G153" s="409">
        <v>7</v>
      </c>
      <c r="H153" s="409">
        <v>2</v>
      </c>
      <c r="I153" s="409">
        <v>43</v>
      </c>
      <c r="J153" s="409">
        <v>35620</v>
      </c>
      <c r="K153" s="409">
        <v>5601</v>
      </c>
      <c r="L153" s="409">
        <v>40020</v>
      </c>
      <c r="M153" s="409" t="s">
        <v>321</v>
      </c>
      <c r="N153" s="409">
        <v>40.870435999999998</v>
      </c>
      <c r="O153" s="409">
        <v>-73.991994000000005</v>
      </c>
      <c r="P153" s="409">
        <v>6282</v>
      </c>
      <c r="Q153" s="409">
        <v>98</v>
      </c>
      <c r="R153" s="409">
        <v>8.2000000000000003E-2</v>
      </c>
      <c r="S153" s="409">
        <v>7.9000000000000001E-2</v>
      </c>
      <c r="T153" s="409">
        <v>7.3999999999999996E-2</v>
      </c>
      <c r="U153" s="409">
        <v>7.3999999999999996E-2</v>
      </c>
      <c r="V153" s="409">
        <v>2</v>
      </c>
      <c r="W153" s="409">
        <v>1</v>
      </c>
      <c r="X153" s="409">
        <v>0</v>
      </c>
      <c r="Y153" s="409" t="s">
        <v>300</v>
      </c>
      <c r="Z153" s="409">
        <v>47</v>
      </c>
      <c r="AA153" s="409">
        <v>764</v>
      </c>
      <c r="AB153" s="409">
        <v>241</v>
      </c>
      <c r="AC153" s="409">
        <v>245</v>
      </c>
    </row>
    <row r="154" spans="1:29" ht="15" customHeight="1" x14ac:dyDescent="0.2">
      <c r="A154" s="410">
        <v>340030006</v>
      </c>
      <c r="B154" s="409">
        <v>44201</v>
      </c>
      <c r="C154" s="409">
        <v>1</v>
      </c>
      <c r="D154" s="409">
        <v>0</v>
      </c>
      <c r="E154" s="409" t="s">
        <v>298</v>
      </c>
      <c r="F154" s="409">
        <v>2018</v>
      </c>
      <c r="G154" s="409">
        <v>7</v>
      </c>
      <c r="H154" s="409">
        <v>2</v>
      </c>
      <c r="I154" s="409">
        <v>43</v>
      </c>
      <c r="J154" s="409">
        <v>35620</v>
      </c>
      <c r="K154" s="409">
        <v>5601</v>
      </c>
      <c r="L154" s="409">
        <v>40020</v>
      </c>
      <c r="M154" s="409" t="s">
        <v>321</v>
      </c>
      <c r="N154" s="409">
        <v>40.870435999999998</v>
      </c>
      <c r="O154" s="409">
        <v>-73.991994000000005</v>
      </c>
      <c r="P154" s="409">
        <v>5768</v>
      </c>
      <c r="Q154" s="409">
        <v>97</v>
      </c>
      <c r="R154" s="409">
        <v>9.0999999999999998E-2</v>
      </c>
      <c r="S154" s="409">
        <v>0.09</v>
      </c>
      <c r="T154" s="409">
        <v>8.1000000000000003E-2</v>
      </c>
      <c r="U154" s="409">
        <v>7.9000000000000001E-2</v>
      </c>
      <c r="V154" s="409">
        <v>8</v>
      </c>
      <c r="W154" s="409">
        <v>1</v>
      </c>
      <c r="X154" s="409">
        <v>0</v>
      </c>
      <c r="Z154" s="409">
        <v>47</v>
      </c>
      <c r="AA154" s="409">
        <v>764</v>
      </c>
      <c r="AB154" s="409">
        <v>237</v>
      </c>
      <c r="AC154" s="409">
        <v>245</v>
      </c>
    </row>
    <row r="155" spans="1:29" ht="15" customHeight="1" x14ac:dyDescent="0.2">
      <c r="A155" s="410">
        <v>340070002</v>
      </c>
      <c r="B155" s="409">
        <v>44201</v>
      </c>
      <c r="C155" s="409">
        <v>1</v>
      </c>
      <c r="D155" s="409">
        <v>0</v>
      </c>
      <c r="E155" s="409" t="s">
        <v>298</v>
      </c>
      <c r="F155" s="409">
        <v>2012</v>
      </c>
      <c r="G155" s="409">
        <v>7</v>
      </c>
      <c r="H155" s="409">
        <v>2</v>
      </c>
      <c r="I155" s="409">
        <v>45</v>
      </c>
      <c r="J155" s="409">
        <v>37980</v>
      </c>
      <c r="K155" s="409">
        <v>6160</v>
      </c>
      <c r="L155" s="409">
        <v>10000</v>
      </c>
      <c r="M155" s="409" t="s">
        <v>322</v>
      </c>
      <c r="N155" s="409">
        <v>39.934559</v>
      </c>
      <c r="O155" s="409">
        <v>-75.125219000000001</v>
      </c>
      <c r="P155" s="409">
        <v>6009</v>
      </c>
      <c r="Q155" s="409">
        <v>88</v>
      </c>
      <c r="R155" s="409">
        <v>9.1999999999999998E-2</v>
      </c>
      <c r="S155" s="409">
        <v>0.09</v>
      </c>
      <c r="T155" s="409">
        <v>8.6999999999999994E-2</v>
      </c>
      <c r="U155" s="409">
        <v>8.5999999999999993E-2</v>
      </c>
      <c r="V155" s="409">
        <v>19</v>
      </c>
      <c r="W155" s="409">
        <v>1</v>
      </c>
      <c r="X155" s="409">
        <v>0</v>
      </c>
      <c r="Y155" s="409" t="s">
        <v>300</v>
      </c>
      <c r="Z155" s="409">
        <v>47</v>
      </c>
      <c r="AA155" s="409">
        <v>764</v>
      </c>
      <c r="AB155" s="409">
        <v>188</v>
      </c>
      <c r="AC155" s="409">
        <v>214</v>
      </c>
    </row>
    <row r="156" spans="1:29" ht="15" customHeight="1" x14ac:dyDescent="0.2">
      <c r="A156" s="410">
        <v>340070002</v>
      </c>
      <c r="B156" s="409">
        <v>44201</v>
      </c>
      <c r="C156" s="409">
        <v>1</v>
      </c>
      <c r="D156" s="409">
        <v>0</v>
      </c>
      <c r="E156" s="409" t="s">
        <v>298</v>
      </c>
      <c r="F156" s="409">
        <v>2013</v>
      </c>
      <c r="G156" s="409">
        <v>7</v>
      </c>
      <c r="H156" s="409">
        <v>2</v>
      </c>
      <c r="I156" s="409">
        <v>45</v>
      </c>
      <c r="J156" s="409">
        <v>37980</v>
      </c>
      <c r="K156" s="409">
        <v>6160</v>
      </c>
      <c r="L156" s="409">
        <v>10000</v>
      </c>
      <c r="M156" s="409" t="s">
        <v>322</v>
      </c>
      <c r="N156" s="409">
        <v>39.934559</v>
      </c>
      <c r="O156" s="409">
        <v>-75.125219000000001</v>
      </c>
      <c r="P156" s="409">
        <v>8740</v>
      </c>
      <c r="Q156" s="409">
        <v>100</v>
      </c>
      <c r="R156" s="409">
        <v>7.1999999999999995E-2</v>
      </c>
      <c r="S156" s="409">
        <v>7.0000000000000007E-2</v>
      </c>
      <c r="T156" s="409">
        <v>6.6000000000000003E-2</v>
      </c>
      <c r="U156" s="409">
        <v>6.5000000000000002E-2</v>
      </c>
      <c r="V156" s="409">
        <v>0</v>
      </c>
      <c r="W156" s="409">
        <v>1</v>
      </c>
      <c r="X156" s="409">
        <v>0</v>
      </c>
      <c r="Y156" s="409" t="s">
        <v>300</v>
      </c>
      <c r="Z156" s="409">
        <v>47</v>
      </c>
      <c r="AA156" s="409">
        <v>764</v>
      </c>
      <c r="AB156" s="409">
        <v>214</v>
      </c>
      <c r="AC156" s="409">
        <v>214</v>
      </c>
    </row>
    <row r="157" spans="1:29" ht="15" customHeight="1" x14ac:dyDescent="0.2">
      <c r="A157" s="410">
        <v>340070002</v>
      </c>
      <c r="B157" s="409">
        <v>44201</v>
      </c>
      <c r="C157" s="409">
        <v>1</v>
      </c>
      <c r="D157" s="409">
        <v>0</v>
      </c>
      <c r="E157" s="409" t="s">
        <v>298</v>
      </c>
      <c r="F157" s="409">
        <v>2014</v>
      </c>
      <c r="G157" s="409">
        <v>7</v>
      </c>
      <c r="H157" s="409">
        <v>2</v>
      </c>
      <c r="I157" s="409">
        <v>45</v>
      </c>
      <c r="J157" s="409">
        <v>37980</v>
      </c>
      <c r="K157" s="409">
        <v>6160</v>
      </c>
      <c r="L157" s="409">
        <v>10000</v>
      </c>
      <c r="M157" s="409" t="s">
        <v>322</v>
      </c>
      <c r="N157" s="409">
        <v>39.934559</v>
      </c>
      <c r="O157" s="409">
        <v>-75.125219000000001</v>
      </c>
      <c r="P157" s="409">
        <v>8735</v>
      </c>
      <c r="Q157" s="409">
        <v>100</v>
      </c>
      <c r="R157" s="409">
        <v>7.4999999999999997E-2</v>
      </c>
      <c r="S157" s="409">
        <v>7.3999999999999996E-2</v>
      </c>
      <c r="T157" s="409">
        <v>6.8000000000000005E-2</v>
      </c>
      <c r="U157" s="409">
        <v>6.8000000000000005E-2</v>
      </c>
      <c r="V157" s="409">
        <v>0</v>
      </c>
      <c r="W157" s="409">
        <v>1</v>
      </c>
      <c r="X157" s="409">
        <v>0</v>
      </c>
      <c r="Y157" s="409" t="s">
        <v>300</v>
      </c>
      <c r="Z157" s="409">
        <v>47</v>
      </c>
      <c r="AA157" s="409">
        <v>764</v>
      </c>
      <c r="AB157" s="409">
        <v>213</v>
      </c>
      <c r="AC157" s="409">
        <v>214</v>
      </c>
    </row>
    <row r="158" spans="1:29" ht="15" customHeight="1" x14ac:dyDescent="0.2">
      <c r="A158" s="410">
        <v>340070002</v>
      </c>
      <c r="B158" s="409">
        <v>44201</v>
      </c>
      <c r="C158" s="409">
        <v>1</v>
      </c>
      <c r="D158" s="409">
        <v>5</v>
      </c>
      <c r="E158" s="409" t="s">
        <v>298</v>
      </c>
      <c r="F158" s="409">
        <v>2015</v>
      </c>
      <c r="G158" s="409">
        <v>7</v>
      </c>
      <c r="H158" s="409">
        <v>2</v>
      </c>
      <c r="I158" s="409">
        <v>45</v>
      </c>
      <c r="J158" s="409">
        <v>37980</v>
      </c>
      <c r="K158" s="409">
        <v>6160</v>
      </c>
      <c r="L158" s="409">
        <v>10000</v>
      </c>
      <c r="M158" s="409" t="s">
        <v>322</v>
      </c>
      <c r="N158" s="409">
        <v>39.934559</v>
      </c>
      <c r="O158" s="409">
        <v>-75.125219000000001</v>
      </c>
      <c r="P158" s="409">
        <v>8748</v>
      </c>
      <c r="Q158" s="409">
        <v>100</v>
      </c>
      <c r="R158" s="409">
        <v>0.09</v>
      </c>
      <c r="S158" s="409">
        <v>8.3000000000000004E-2</v>
      </c>
      <c r="T158" s="409">
        <v>8.1000000000000003E-2</v>
      </c>
      <c r="U158" s="409">
        <v>7.9000000000000001E-2</v>
      </c>
      <c r="V158" s="409">
        <v>10</v>
      </c>
      <c r="W158" s="409">
        <v>1</v>
      </c>
      <c r="X158" s="409">
        <v>0</v>
      </c>
      <c r="Y158" s="409" t="s">
        <v>300</v>
      </c>
      <c r="Z158" s="409">
        <v>47</v>
      </c>
      <c r="AA158" s="409">
        <v>764</v>
      </c>
      <c r="AB158" s="409">
        <v>214</v>
      </c>
      <c r="AC158" s="409">
        <v>214</v>
      </c>
    </row>
    <row r="159" spans="1:29" ht="15" customHeight="1" x14ac:dyDescent="0.2">
      <c r="A159" s="410">
        <v>340070002</v>
      </c>
      <c r="B159" s="409">
        <v>44201</v>
      </c>
      <c r="C159" s="409">
        <v>1</v>
      </c>
      <c r="D159" s="409">
        <v>5</v>
      </c>
      <c r="E159" s="409" t="s">
        <v>298</v>
      </c>
      <c r="F159" s="409">
        <v>2016</v>
      </c>
      <c r="G159" s="409">
        <v>7</v>
      </c>
      <c r="H159" s="409">
        <v>2</v>
      </c>
      <c r="I159" s="409">
        <v>45</v>
      </c>
      <c r="J159" s="409">
        <v>37980</v>
      </c>
      <c r="K159" s="409">
        <v>6160</v>
      </c>
      <c r="L159" s="409">
        <v>10000</v>
      </c>
      <c r="M159" s="409" t="s">
        <v>322</v>
      </c>
      <c r="N159" s="409">
        <v>39.934559</v>
      </c>
      <c r="O159" s="409">
        <v>-75.125219000000001</v>
      </c>
      <c r="P159" s="409">
        <v>8653</v>
      </c>
      <c r="Q159" s="409">
        <v>99</v>
      </c>
      <c r="R159" s="409">
        <v>8.1000000000000003E-2</v>
      </c>
      <c r="S159" s="409">
        <v>7.8E-2</v>
      </c>
      <c r="T159" s="409">
        <v>7.8E-2</v>
      </c>
      <c r="U159" s="409">
        <v>7.5999999999999998E-2</v>
      </c>
      <c r="V159" s="409">
        <v>4</v>
      </c>
      <c r="W159" s="409">
        <v>1</v>
      </c>
      <c r="X159" s="409">
        <v>0</v>
      </c>
      <c r="Y159" s="409" t="s">
        <v>300</v>
      </c>
      <c r="Z159" s="409">
        <v>47</v>
      </c>
      <c r="AA159" s="409">
        <v>764</v>
      </c>
      <c r="AB159" s="409">
        <v>211</v>
      </c>
      <c r="AC159" s="409">
        <v>214</v>
      </c>
    </row>
    <row r="160" spans="1:29" ht="15" customHeight="1" x14ac:dyDescent="0.2">
      <c r="A160" s="410">
        <v>340070002</v>
      </c>
      <c r="B160" s="409">
        <v>44201</v>
      </c>
      <c r="C160" s="409">
        <v>1</v>
      </c>
      <c r="D160" s="409">
        <v>0</v>
      </c>
      <c r="E160" s="409" t="s">
        <v>298</v>
      </c>
      <c r="F160" s="409">
        <v>2017</v>
      </c>
      <c r="G160" s="409">
        <v>7</v>
      </c>
      <c r="H160" s="409">
        <v>2</v>
      </c>
      <c r="I160" s="409">
        <v>45</v>
      </c>
      <c r="J160" s="409">
        <v>37980</v>
      </c>
      <c r="K160" s="409">
        <v>6160</v>
      </c>
      <c r="L160" s="409">
        <v>10000</v>
      </c>
      <c r="M160" s="409" t="s">
        <v>322</v>
      </c>
      <c r="N160" s="409">
        <v>39.934559</v>
      </c>
      <c r="O160" s="409">
        <v>-75.125219000000001</v>
      </c>
      <c r="P160" s="409">
        <v>8688</v>
      </c>
      <c r="Q160" s="409">
        <v>98</v>
      </c>
      <c r="R160" s="409">
        <v>8.3000000000000004E-2</v>
      </c>
      <c r="S160" s="409">
        <v>7.9000000000000001E-2</v>
      </c>
      <c r="T160" s="409">
        <v>7.6999999999999999E-2</v>
      </c>
      <c r="U160" s="409">
        <v>7.5999999999999998E-2</v>
      </c>
      <c r="V160" s="409">
        <v>6</v>
      </c>
      <c r="W160" s="409">
        <v>1</v>
      </c>
      <c r="X160" s="409">
        <v>0</v>
      </c>
      <c r="Y160" s="409" t="s">
        <v>300</v>
      </c>
      <c r="Z160" s="409">
        <v>47</v>
      </c>
      <c r="AA160" s="409">
        <v>764</v>
      </c>
      <c r="AB160" s="409">
        <v>241</v>
      </c>
      <c r="AC160" s="409">
        <v>245</v>
      </c>
    </row>
    <row r="161" spans="1:29" ht="15" customHeight="1" x14ac:dyDescent="0.2">
      <c r="A161" s="410">
        <v>340070002</v>
      </c>
      <c r="B161" s="409">
        <v>44201</v>
      </c>
      <c r="C161" s="409">
        <v>1</v>
      </c>
      <c r="D161" s="409">
        <v>0</v>
      </c>
      <c r="E161" s="409" t="s">
        <v>298</v>
      </c>
      <c r="F161" s="409">
        <v>2018</v>
      </c>
      <c r="G161" s="409">
        <v>7</v>
      </c>
      <c r="H161" s="409">
        <v>2</v>
      </c>
      <c r="I161" s="409">
        <v>45</v>
      </c>
      <c r="J161" s="409">
        <v>37980</v>
      </c>
      <c r="K161" s="409">
        <v>6160</v>
      </c>
      <c r="L161" s="409">
        <v>10000</v>
      </c>
      <c r="M161" s="409" t="s">
        <v>322</v>
      </c>
      <c r="N161" s="409">
        <v>39.934559</v>
      </c>
      <c r="O161" s="409">
        <v>-75.125219000000001</v>
      </c>
      <c r="P161" s="409">
        <v>8637</v>
      </c>
      <c r="Q161" s="409">
        <v>99</v>
      </c>
      <c r="R161" s="409">
        <v>0.08</v>
      </c>
      <c r="S161" s="409">
        <v>7.5999999999999998E-2</v>
      </c>
      <c r="T161" s="409">
        <v>7.4999999999999997E-2</v>
      </c>
      <c r="U161" s="409">
        <v>7.4999999999999997E-2</v>
      </c>
      <c r="V161" s="409">
        <v>2</v>
      </c>
      <c r="W161" s="409">
        <v>1</v>
      </c>
      <c r="X161" s="409">
        <v>0</v>
      </c>
      <c r="Z161" s="409">
        <v>47</v>
      </c>
      <c r="AA161" s="409">
        <v>764</v>
      </c>
      <c r="AB161" s="409">
        <v>242</v>
      </c>
      <c r="AC161" s="409">
        <v>245</v>
      </c>
    </row>
    <row r="162" spans="1:29" ht="15" customHeight="1" x14ac:dyDescent="0.2">
      <c r="A162" s="410">
        <v>340071001</v>
      </c>
      <c r="B162" s="409">
        <v>44201</v>
      </c>
      <c r="C162" s="409">
        <v>1</v>
      </c>
      <c r="D162" s="409">
        <v>0</v>
      </c>
      <c r="E162" s="409" t="s">
        <v>298</v>
      </c>
      <c r="F162" s="409">
        <v>2010</v>
      </c>
      <c r="G162" s="409">
        <v>7</v>
      </c>
      <c r="H162" s="409">
        <v>2</v>
      </c>
      <c r="I162" s="409">
        <v>45</v>
      </c>
      <c r="J162" s="409">
        <v>37980</v>
      </c>
      <c r="K162" s="409">
        <v>6160</v>
      </c>
      <c r="L162" s="409">
        <v>81740</v>
      </c>
      <c r="M162" s="409" t="s">
        <v>323</v>
      </c>
      <c r="N162" s="409">
        <v>39.684249999999999</v>
      </c>
      <c r="O162" s="409">
        <v>-74.861491000000001</v>
      </c>
      <c r="P162" s="409">
        <v>8666</v>
      </c>
      <c r="Q162" s="409">
        <v>98</v>
      </c>
      <c r="R162" s="409">
        <v>9.4E-2</v>
      </c>
      <c r="S162" s="409">
        <v>9.2999999999999999E-2</v>
      </c>
      <c r="T162" s="409">
        <v>9.0999999999999998E-2</v>
      </c>
      <c r="U162" s="409">
        <v>8.7999999999999995E-2</v>
      </c>
      <c r="V162" s="409">
        <v>16</v>
      </c>
      <c r="W162" s="409">
        <v>1</v>
      </c>
      <c r="X162" s="409">
        <v>0</v>
      </c>
      <c r="Z162" s="409">
        <v>56</v>
      </c>
      <c r="AA162" s="409">
        <v>764</v>
      </c>
      <c r="AB162" s="409">
        <v>210</v>
      </c>
      <c r="AC162" s="409">
        <v>214</v>
      </c>
    </row>
    <row r="163" spans="1:29" ht="15" customHeight="1" x14ac:dyDescent="0.2">
      <c r="A163" s="410">
        <v>340071001</v>
      </c>
      <c r="B163" s="409">
        <v>44201</v>
      </c>
      <c r="C163" s="409">
        <v>1</v>
      </c>
      <c r="D163" s="409">
        <v>0</v>
      </c>
      <c r="E163" s="409" t="s">
        <v>298</v>
      </c>
      <c r="F163" s="409">
        <v>2011</v>
      </c>
      <c r="G163" s="409">
        <v>7</v>
      </c>
      <c r="H163" s="409">
        <v>2</v>
      </c>
      <c r="I163" s="409">
        <v>45</v>
      </c>
      <c r="J163" s="409">
        <v>37980</v>
      </c>
      <c r="K163" s="409">
        <v>6160</v>
      </c>
      <c r="L163" s="409">
        <v>81740</v>
      </c>
      <c r="M163" s="409" t="s">
        <v>323</v>
      </c>
      <c r="N163" s="409">
        <v>39.684249999999999</v>
      </c>
      <c r="O163" s="409">
        <v>-74.861491000000001</v>
      </c>
      <c r="P163" s="409">
        <v>7578</v>
      </c>
      <c r="Q163" s="409">
        <v>98</v>
      </c>
      <c r="R163" s="409">
        <v>9.7000000000000003E-2</v>
      </c>
      <c r="S163" s="409">
        <v>9.6000000000000002E-2</v>
      </c>
      <c r="T163" s="409">
        <v>8.4000000000000005E-2</v>
      </c>
      <c r="U163" s="409">
        <v>8.3000000000000004E-2</v>
      </c>
      <c r="V163" s="409">
        <v>8</v>
      </c>
      <c r="W163" s="409">
        <v>1</v>
      </c>
      <c r="X163" s="409">
        <v>0</v>
      </c>
      <c r="Z163" s="409">
        <v>56</v>
      </c>
      <c r="AA163" s="409">
        <v>764</v>
      </c>
      <c r="AB163" s="409">
        <v>210</v>
      </c>
      <c r="AC163" s="409">
        <v>214</v>
      </c>
    </row>
    <row r="164" spans="1:29" ht="15" customHeight="1" x14ac:dyDescent="0.2">
      <c r="A164" s="410">
        <v>340071001</v>
      </c>
      <c r="B164" s="409">
        <v>44201</v>
      </c>
      <c r="C164" s="409">
        <v>1</v>
      </c>
      <c r="D164" s="409">
        <v>0</v>
      </c>
      <c r="E164" s="409" t="s">
        <v>298</v>
      </c>
      <c r="F164" s="409">
        <v>2012</v>
      </c>
      <c r="G164" s="409">
        <v>7</v>
      </c>
      <c r="H164" s="409">
        <v>2</v>
      </c>
      <c r="I164" s="409">
        <v>45</v>
      </c>
      <c r="J164" s="409">
        <v>37980</v>
      </c>
      <c r="K164" s="409">
        <v>6160</v>
      </c>
      <c r="L164" s="409">
        <v>81740</v>
      </c>
      <c r="M164" s="409" t="s">
        <v>323</v>
      </c>
      <c r="N164" s="409">
        <v>39.684249999999999</v>
      </c>
      <c r="O164" s="409">
        <v>-74.861491000000001</v>
      </c>
      <c r="P164" s="409">
        <v>5494</v>
      </c>
      <c r="Q164" s="409">
        <v>93</v>
      </c>
      <c r="R164" s="409">
        <v>9.7000000000000003E-2</v>
      </c>
      <c r="S164" s="409">
        <v>9.7000000000000003E-2</v>
      </c>
      <c r="T164" s="409">
        <v>9.2999999999999999E-2</v>
      </c>
      <c r="U164" s="409">
        <v>9.1999999999999998E-2</v>
      </c>
      <c r="V164" s="409">
        <v>12</v>
      </c>
      <c r="W164" s="409">
        <v>1</v>
      </c>
      <c r="X164" s="409">
        <v>0</v>
      </c>
      <c r="Y164" s="409" t="s">
        <v>300</v>
      </c>
      <c r="Z164" s="409">
        <v>56</v>
      </c>
      <c r="AA164" s="409">
        <v>764</v>
      </c>
      <c r="AB164" s="409">
        <v>198</v>
      </c>
      <c r="AC164" s="409">
        <v>214</v>
      </c>
    </row>
    <row r="165" spans="1:29" ht="15" customHeight="1" x14ac:dyDescent="0.2">
      <c r="A165" s="410">
        <v>340071001</v>
      </c>
      <c r="B165" s="409">
        <v>44201</v>
      </c>
      <c r="C165" s="409">
        <v>1</v>
      </c>
      <c r="D165" s="409">
        <v>0</v>
      </c>
      <c r="E165" s="409" t="s">
        <v>298</v>
      </c>
      <c r="F165" s="409">
        <v>2013</v>
      </c>
      <c r="G165" s="409">
        <v>7</v>
      </c>
      <c r="H165" s="409">
        <v>2</v>
      </c>
      <c r="I165" s="409">
        <v>45</v>
      </c>
      <c r="J165" s="409">
        <v>37980</v>
      </c>
      <c r="K165" s="409">
        <v>6160</v>
      </c>
      <c r="L165" s="409">
        <v>81740</v>
      </c>
      <c r="M165" s="409" t="s">
        <v>323</v>
      </c>
      <c r="N165" s="409">
        <v>39.684249999999999</v>
      </c>
      <c r="O165" s="409">
        <v>-74.861491000000001</v>
      </c>
      <c r="P165" s="409">
        <v>5914</v>
      </c>
      <c r="Q165" s="409">
        <v>93</v>
      </c>
      <c r="R165" s="409">
        <v>7.3999999999999996E-2</v>
      </c>
      <c r="S165" s="409">
        <v>7.0000000000000007E-2</v>
      </c>
      <c r="T165" s="409">
        <v>6.8000000000000005E-2</v>
      </c>
      <c r="U165" s="409">
        <v>6.8000000000000005E-2</v>
      </c>
      <c r="V165" s="409">
        <v>0</v>
      </c>
      <c r="W165" s="409">
        <v>1</v>
      </c>
      <c r="X165" s="409">
        <v>0</v>
      </c>
      <c r="Y165" s="409" t="s">
        <v>300</v>
      </c>
      <c r="Z165" s="409">
        <v>56</v>
      </c>
      <c r="AA165" s="409">
        <v>764</v>
      </c>
      <c r="AB165" s="409">
        <v>198</v>
      </c>
      <c r="AC165" s="409">
        <v>214</v>
      </c>
    </row>
    <row r="166" spans="1:29" ht="15" customHeight="1" x14ac:dyDescent="0.2">
      <c r="A166" s="410">
        <v>340071001</v>
      </c>
      <c r="B166" s="409">
        <v>44201</v>
      </c>
      <c r="C166" s="409">
        <v>1</v>
      </c>
      <c r="D166" s="409">
        <v>0</v>
      </c>
      <c r="E166" s="409" t="s">
        <v>298</v>
      </c>
      <c r="F166" s="409">
        <v>2014</v>
      </c>
      <c r="G166" s="409">
        <v>7</v>
      </c>
      <c r="H166" s="409">
        <v>2</v>
      </c>
      <c r="I166" s="409">
        <v>45</v>
      </c>
      <c r="J166" s="409">
        <v>37980</v>
      </c>
      <c r="K166" s="409">
        <v>6160</v>
      </c>
      <c r="L166" s="409">
        <v>81740</v>
      </c>
      <c r="M166" s="409" t="s">
        <v>323</v>
      </c>
      <c r="N166" s="409">
        <v>39.684249999999999</v>
      </c>
      <c r="O166" s="409">
        <v>-74.861491000000001</v>
      </c>
      <c r="P166" s="409">
        <v>5580</v>
      </c>
      <c r="Q166" s="409">
        <v>100</v>
      </c>
      <c r="R166" s="409">
        <v>7.5999999999999998E-2</v>
      </c>
      <c r="S166" s="409">
        <v>7.2999999999999995E-2</v>
      </c>
      <c r="T166" s="409">
        <v>6.9000000000000006E-2</v>
      </c>
      <c r="U166" s="409">
        <v>6.8000000000000005E-2</v>
      </c>
      <c r="V166" s="409">
        <v>1</v>
      </c>
      <c r="W166" s="409">
        <v>1</v>
      </c>
      <c r="X166" s="409">
        <v>0</v>
      </c>
      <c r="Y166" s="409" t="s">
        <v>300</v>
      </c>
      <c r="Z166" s="409">
        <v>56</v>
      </c>
      <c r="AA166" s="409">
        <v>764</v>
      </c>
      <c r="AB166" s="409">
        <v>214</v>
      </c>
      <c r="AC166" s="409">
        <v>214</v>
      </c>
    </row>
    <row r="167" spans="1:29" ht="15" customHeight="1" x14ac:dyDescent="0.2">
      <c r="A167" s="410">
        <v>340071001</v>
      </c>
      <c r="B167" s="409">
        <v>44201</v>
      </c>
      <c r="C167" s="409">
        <v>1</v>
      </c>
      <c r="D167" s="409">
        <v>5</v>
      </c>
      <c r="E167" s="409" t="s">
        <v>298</v>
      </c>
      <c r="F167" s="409">
        <v>2015</v>
      </c>
      <c r="G167" s="409">
        <v>7</v>
      </c>
      <c r="H167" s="409">
        <v>2</v>
      </c>
      <c r="I167" s="409">
        <v>45</v>
      </c>
      <c r="J167" s="409">
        <v>37980</v>
      </c>
      <c r="K167" s="409">
        <v>6160</v>
      </c>
      <c r="L167" s="409">
        <v>81740</v>
      </c>
      <c r="M167" s="409" t="s">
        <v>323</v>
      </c>
      <c r="N167" s="409">
        <v>39.684249999999999</v>
      </c>
      <c r="O167" s="409">
        <v>-74.861491000000001</v>
      </c>
      <c r="P167" s="409">
        <v>5894</v>
      </c>
      <c r="Q167" s="409">
        <v>96</v>
      </c>
      <c r="R167" s="409">
        <v>7.5999999999999998E-2</v>
      </c>
      <c r="S167" s="409">
        <v>7.5999999999999998E-2</v>
      </c>
      <c r="T167" s="409">
        <v>7.4999999999999997E-2</v>
      </c>
      <c r="U167" s="409">
        <v>7.1999999999999995E-2</v>
      </c>
      <c r="V167" s="409">
        <v>2</v>
      </c>
      <c r="W167" s="409">
        <v>1</v>
      </c>
      <c r="X167" s="409">
        <v>0</v>
      </c>
      <c r="Y167" s="409" t="s">
        <v>300</v>
      </c>
      <c r="Z167" s="409">
        <v>56</v>
      </c>
      <c r="AA167" s="409">
        <v>764</v>
      </c>
      <c r="AB167" s="409">
        <v>205</v>
      </c>
      <c r="AC167" s="409">
        <v>214</v>
      </c>
    </row>
    <row r="168" spans="1:29" ht="15" customHeight="1" x14ac:dyDescent="0.2">
      <c r="A168" s="410">
        <v>340071001</v>
      </c>
      <c r="B168" s="409">
        <v>44201</v>
      </c>
      <c r="C168" s="409">
        <v>1</v>
      </c>
      <c r="D168" s="409">
        <v>5</v>
      </c>
      <c r="E168" s="409" t="s">
        <v>298</v>
      </c>
      <c r="F168" s="409">
        <v>2016</v>
      </c>
      <c r="G168" s="409">
        <v>7</v>
      </c>
      <c r="H168" s="409">
        <v>2</v>
      </c>
      <c r="I168" s="409">
        <v>45</v>
      </c>
      <c r="J168" s="409">
        <v>37980</v>
      </c>
      <c r="K168" s="409">
        <v>6160</v>
      </c>
      <c r="L168" s="409">
        <v>81740</v>
      </c>
      <c r="M168" s="409" t="s">
        <v>323</v>
      </c>
      <c r="N168" s="409">
        <v>39.684249999999999</v>
      </c>
      <c r="O168" s="409">
        <v>-74.861491000000001</v>
      </c>
      <c r="P168" s="409">
        <v>5982</v>
      </c>
      <c r="Q168" s="409">
        <v>99</v>
      </c>
      <c r="R168" s="409">
        <v>7.5999999999999998E-2</v>
      </c>
      <c r="S168" s="409">
        <v>6.9000000000000006E-2</v>
      </c>
      <c r="T168" s="409">
        <v>6.9000000000000006E-2</v>
      </c>
      <c r="U168" s="409">
        <v>6.4000000000000001E-2</v>
      </c>
      <c r="V168" s="409">
        <v>1</v>
      </c>
      <c r="W168" s="409">
        <v>1</v>
      </c>
      <c r="X168" s="409">
        <v>0</v>
      </c>
      <c r="Y168" s="409" t="s">
        <v>300</v>
      </c>
      <c r="Z168" s="409">
        <v>47</v>
      </c>
      <c r="AA168" s="409">
        <v>764</v>
      </c>
      <c r="AB168" s="409">
        <v>211</v>
      </c>
      <c r="AC168" s="409">
        <v>214</v>
      </c>
    </row>
    <row r="169" spans="1:29" ht="15" customHeight="1" x14ac:dyDescent="0.2">
      <c r="A169" s="410">
        <v>340071001</v>
      </c>
      <c r="B169" s="409">
        <v>44201</v>
      </c>
      <c r="C169" s="409">
        <v>1</v>
      </c>
      <c r="D169" s="409">
        <v>0</v>
      </c>
      <c r="E169" s="409" t="s">
        <v>298</v>
      </c>
      <c r="F169" s="409">
        <v>2017</v>
      </c>
      <c r="G169" s="409">
        <v>7</v>
      </c>
      <c r="H169" s="409">
        <v>2</v>
      </c>
      <c r="I169" s="409">
        <v>45</v>
      </c>
      <c r="J169" s="409">
        <v>37980</v>
      </c>
      <c r="K169" s="409">
        <v>6160</v>
      </c>
      <c r="L169" s="409">
        <v>81740</v>
      </c>
      <c r="M169" s="409" t="s">
        <v>323</v>
      </c>
      <c r="N169" s="409">
        <v>39.684249999999999</v>
      </c>
      <c r="O169" s="409">
        <v>-74.861491000000001</v>
      </c>
      <c r="P169" s="409">
        <v>6443</v>
      </c>
      <c r="Q169" s="409">
        <v>99</v>
      </c>
      <c r="R169" s="409">
        <v>7.2999999999999995E-2</v>
      </c>
      <c r="S169" s="409">
        <v>7.0999999999999994E-2</v>
      </c>
      <c r="T169" s="409">
        <v>7.0000000000000007E-2</v>
      </c>
      <c r="U169" s="409">
        <v>6.8000000000000005E-2</v>
      </c>
      <c r="V169" s="409">
        <v>0</v>
      </c>
      <c r="W169" s="409">
        <v>1</v>
      </c>
      <c r="X169" s="409">
        <v>0</v>
      </c>
      <c r="Y169" s="409" t="s">
        <v>300</v>
      </c>
      <c r="Z169" s="409">
        <v>47</v>
      </c>
      <c r="AA169" s="409">
        <v>764</v>
      </c>
      <c r="AB169" s="409">
        <v>242</v>
      </c>
      <c r="AC169" s="409">
        <v>245</v>
      </c>
    </row>
    <row r="170" spans="1:29" ht="15" customHeight="1" x14ac:dyDescent="0.2">
      <c r="A170" s="410">
        <v>340071001</v>
      </c>
      <c r="B170" s="409">
        <v>44201</v>
      </c>
      <c r="C170" s="409">
        <v>1</v>
      </c>
      <c r="D170" s="409">
        <v>0</v>
      </c>
      <c r="E170" s="409" t="s">
        <v>298</v>
      </c>
      <c r="F170" s="409">
        <v>2018</v>
      </c>
      <c r="G170" s="409">
        <v>7</v>
      </c>
      <c r="H170" s="409">
        <v>2</v>
      </c>
      <c r="I170" s="409">
        <v>45</v>
      </c>
      <c r="J170" s="409">
        <v>37980</v>
      </c>
      <c r="K170" s="409">
        <v>6160</v>
      </c>
      <c r="L170" s="409">
        <v>81740</v>
      </c>
      <c r="M170" s="409" t="s">
        <v>323</v>
      </c>
      <c r="N170" s="409">
        <v>39.684249999999999</v>
      </c>
      <c r="O170" s="409">
        <v>-74.861491000000001</v>
      </c>
      <c r="P170" s="409">
        <v>5818</v>
      </c>
      <c r="Q170" s="409">
        <v>98</v>
      </c>
      <c r="R170" s="409">
        <v>8.2000000000000003E-2</v>
      </c>
      <c r="S170" s="409">
        <v>7.0000000000000007E-2</v>
      </c>
      <c r="T170" s="409">
        <v>6.9000000000000006E-2</v>
      </c>
      <c r="U170" s="409">
        <v>6.8000000000000005E-2</v>
      </c>
      <c r="V170" s="409">
        <v>1</v>
      </c>
      <c r="W170" s="409">
        <v>1</v>
      </c>
      <c r="X170" s="409">
        <v>0</v>
      </c>
      <c r="Z170" s="409">
        <v>47</v>
      </c>
      <c r="AA170" s="409">
        <v>764</v>
      </c>
      <c r="AB170" s="409">
        <v>240</v>
      </c>
      <c r="AC170" s="409">
        <v>245</v>
      </c>
    </row>
    <row r="171" spans="1:29" ht="15" customHeight="1" x14ac:dyDescent="0.2">
      <c r="A171" s="410">
        <v>340110007</v>
      </c>
      <c r="B171" s="409">
        <v>44201</v>
      </c>
      <c r="C171" s="409">
        <v>1</v>
      </c>
      <c r="D171" s="409">
        <v>0</v>
      </c>
      <c r="E171" s="409" t="s">
        <v>298</v>
      </c>
      <c r="F171" s="409">
        <v>2010</v>
      </c>
      <c r="G171" s="409">
        <v>7</v>
      </c>
      <c r="H171" s="409">
        <v>2</v>
      </c>
      <c r="I171" s="409">
        <v>150</v>
      </c>
      <c r="J171" s="409">
        <v>47220</v>
      </c>
      <c r="K171" s="409">
        <v>8760</v>
      </c>
      <c r="L171" s="409">
        <v>46680</v>
      </c>
      <c r="M171" s="409" t="s">
        <v>324</v>
      </c>
      <c r="N171" s="409">
        <v>39.422272999999997</v>
      </c>
      <c r="O171" s="409">
        <v>-75.025204000000002</v>
      </c>
      <c r="P171" s="409">
        <v>8627</v>
      </c>
      <c r="Q171" s="409">
        <v>97</v>
      </c>
      <c r="R171" s="409">
        <v>8.3000000000000004E-2</v>
      </c>
      <c r="S171" s="409">
        <v>8.2000000000000003E-2</v>
      </c>
      <c r="T171" s="409">
        <v>7.9000000000000001E-2</v>
      </c>
      <c r="U171" s="409">
        <v>7.6999999999999999E-2</v>
      </c>
      <c r="V171" s="409">
        <v>6</v>
      </c>
      <c r="W171" s="409">
        <v>1</v>
      </c>
      <c r="X171" s="409">
        <v>0</v>
      </c>
      <c r="Z171" s="409">
        <v>56</v>
      </c>
      <c r="AA171" s="409">
        <v>764</v>
      </c>
      <c r="AB171" s="409">
        <v>207</v>
      </c>
      <c r="AC171" s="409">
        <v>214</v>
      </c>
    </row>
    <row r="172" spans="1:29" ht="15" customHeight="1" x14ac:dyDescent="0.2">
      <c r="A172" s="410">
        <v>340110007</v>
      </c>
      <c r="B172" s="409">
        <v>44201</v>
      </c>
      <c r="C172" s="409">
        <v>1</v>
      </c>
      <c r="D172" s="409">
        <v>0</v>
      </c>
      <c r="E172" s="409" t="s">
        <v>298</v>
      </c>
      <c r="F172" s="409">
        <v>2011</v>
      </c>
      <c r="G172" s="409">
        <v>7</v>
      </c>
      <c r="H172" s="409">
        <v>2</v>
      </c>
      <c r="I172" s="409">
        <v>150</v>
      </c>
      <c r="J172" s="409">
        <v>47220</v>
      </c>
      <c r="K172" s="409">
        <v>8760</v>
      </c>
      <c r="L172" s="409">
        <v>46680</v>
      </c>
      <c r="M172" s="409" t="s">
        <v>324</v>
      </c>
      <c r="N172" s="409">
        <v>39.422272999999997</v>
      </c>
      <c r="O172" s="409">
        <v>-75.025204000000002</v>
      </c>
      <c r="P172" s="409">
        <v>8228</v>
      </c>
      <c r="Q172" s="409">
        <v>91</v>
      </c>
      <c r="R172" s="409">
        <v>7.6999999999999999E-2</v>
      </c>
      <c r="S172" s="409">
        <v>7.6999999999999999E-2</v>
      </c>
      <c r="T172" s="409">
        <v>6.8000000000000005E-2</v>
      </c>
      <c r="U172" s="409">
        <v>6.6000000000000003E-2</v>
      </c>
      <c r="V172" s="409">
        <v>2</v>
      </c>
      <c r="W172" s="409">
        <v>1</v>
      </c>
      <c r="X172" s="409">
        <v>0</v>
      </c>
      <c r="Z172" s="409">
        <v>56</v>
      </c>
      <c r="AA172" s="409">
        <v>764</v>
      </c>
      <c r="AB172" s="409">
        <v>194</v>
      </c>
      <c r="AC172" s="409">
        <v>214</v>
      </c>
    </row>
    <row r="173" spans="1:29" ht="15" customHeight="1" x14ac:dyDescent="0.2">
      <c r="A173" s="410">
        <v>340110007</v>
      </c>
      <c r="B173" s="409">
        <v>44201</v>
      </c>
      <c r="C173" s="409">
        <v>1</v>
      </c>
      <c r="D173" s="409">
        <v>0</v>
      </c>
      <c r="E173" s="409" t="s">
        <v>298</v>
      </c>
      <c r="F173" s="409">
        <v>2012</v>
      </c>
      <c r="G173" s="409">
        <v>7</v>
      </c>
      <c r="H173" s="409">
        <v>2</v>
      </c>
      <c r="I173" s="409">
        <v>150</v>
      </c>
      <c r="J173" s="409">
        <v>47220</v>
      </c>
      <c r="K173" s="409">
        <v>8760</v>
      </c>
      <c r="L173" s="409">
        <v>46680</v>
      </c>
      <c r="M173" s="409" t="s">
        <v>324</v>
      </c>
      <c r="N173" s="409">
        <v>39.422272999999997</v>
      </c>
      <c r="O173" s="409">
        <v>-75.025204000000002</v>
      </c>
      <c r="P173" s="409">
        <v>8074</v>
      </c>
      <c r="Q173" s="409">
        <v>99</v>
      </c>
      <c r="R173" s="409">
        <v>9.0999999999999998E-2</v>
      </c>
      <c r="S173" s="409">
        <v>8.7999999999999995E-2</v>
      </c>
      <c r="T173" s="409">
        <v>8.6999999999999994E-2</v>
      </c>
      <c r="U173" s="409">
        <v>8.4000000000000005E-2</v>
      </c>
      <c r="V173" s="409">
        <v>10</v>
      </c>
      <c r="W173" s="409">
        <v>1</v>
      </c>
      <c r="X173" s="409">
        <v>0</v>
      </c>
      <c r="Y173" s="409" t="s">
        <v>300</v>
      </c>
      <c r="Z173" s="409">
        <v>56</v>
      </c>
      <c r="AA173" s="409">
        <v>764</v>
      </c>
      <c r="AB173" s="409">
        <v>211</v>
      </c>
      <c r="AC173" s="409">
        <v>214</v>
      </c>
    </row>
    <row r="174" spans="1:29" ht="15" customHeight="1" x14ac:dyDescent="0.2">
      <c r="A174" s="410">
        <v>340110007</v>
      </c>
      <c r="B174" s="409">
        <v>44201</v>
      </c>
      <c r="C174" s="409">
        <v>1</v>
      </c>
      <c r="D174" s="409">
        <v>0</v>
      </c>
      <c r="E174" s="409" t="s">
        <v>298</v>
      </c>
      <c r="F174" s="409">
        <v>2013</v>
      </c>
      <c r="G174" s="409">
        <v>7</v>
      </c>
      <c r="H174" s="409">
        <v>2</v>
      </c>
      <c r="I174" s="409">
        <v>150</v>
      </c>
      <c r="J174" s="409">
        <v>47220</v>
      </c>
      <c r="K174" s="409">
        <v>8760</v>
      </c>
      <c r="L174" s="409">
        <v>46680</v>
      </c>
      <c r="M174" s="409" t="s">
        <v>324</v>
      </c>
      <c r="N174" s="409">
        <v>39.422272999999997</v>
      </c>
      <c r="O174" s="409">
        <v>-75.025204000000002</v>
      </c>
      <c r="P174" s="409">
        <v>7222</v>
      </c>
      <c r="Q174" s="409">
        <v>96</v>
      </c>
      <c r="R174" s="409">
        <v>6.7000000000000004E-2</v>
      </c>
      <c r="S174" s="409">
        <v>6.3E-2</v>
      </c>
      <c r="T174" s="409">
        <v>6.2E-2</v>
      </c>
      <c r="U174" s="409">
        <v>6.0999999999999999E-2</v>
      </c>
      <c r="V174" s="409">
        <v>0</v>
      </c>
      <c r="W174" s="409">
        <v>1</v>
      </c>
      <c r="X174" s="409">
        <v>0</v>
      </c>
      <c r="Y174" s="409" t="s">
        <v>300</v>
      </c>
      <c r="Z174" s="409">
        <v>56</v>
      </c>
      <c r="AA174" s="409">
        <v>764</v>
      </c>
      <c r="AB174" s="409">
        <v>205</v>
      </c>
      <c r="AC174" s="409">
        <v>214</v>
      </c>
    </row>
    <row r="175" spans="1:29" ht="15" customHeight="1" x14ac:dyDescent="0.2">
      <c r="A175" s="410">
        <v>340110007</v>
      </c>
      <c r="B175" s="409">
        <v>44201</v>
      </c>
      <c r="C175" s="409">
        <v>1</v>
      </c>
      <c r="D175" s="409">
        <v>0</v>
      </c>
      <c r="E175" s="409" t="s">
        <v>298</v>
      </c>
      <c r="F175" s="409">
        <v>2014</v>
      </c>
      <c r="G175" s="409">
        <v>7</v>
      </c>
      <c r="H175" s="409">
        <v>2</v>
      </c>
      <c r="I175" s="409">
        <v>150</v>
      </c>
      <c r="J175" s="409">
        <v>47220</v>
      </c>
      <c r="K175" s="409">
        <v>8760</v>
      </c>
      <c r="L175" s="409">
        <v>46680</v>
      </c>
      <c r="M175" s="409" t="s">
        <v>324</v>
      </c>
      <c r="N175" s="409">
        <v>39.422272999999997</v>
      </c>
      <c r="O175" s="409">
        <v>-75.025204000000002</v>
      </c>
      <c r="P175" s="409">
        <v>8737</v>
      </c>
      <c r="Q175" s="409">
        <v>99</v>
      </c>
      <c r="R175" s="409">
        <v>7.0999999999999994E-2</v>
      </c>
      <c r="S175" s="409">
        <v>6.9000000000000006E-2</v>
      </c>
      <c r="T175" s="409">
        <v>6.8000000000000005E-2</v>
      </c>
      <c r="U175" s="409">
        <v>6.7000000000000004E-2</v>
      </c>
      <c r="V175" s="409">
        <v>0</v>
      </c>
      <c r="W175" s="409">
        <v>1</v>
      </c>
      <c r="X175" s="409">
        <v>0</v>
      </c>
      <c r="Y175" s="409" t="s">
        <v>300</v>
      </c>
      <c r="Z175" s="409">
        <v>56</v>
      </c>
      <c r="AA175" s="409">
        <v>764</v>
      </c>
      <c r="AB175" s="409">
        <v>212</v>
      </c>
      <c r="AC175" s="409">
        <v>214</v>
      </c>
    </row>
    <row r="176" spans="1:29" ht="15" customHeight="1" x14ac:dyDescent="0.2">
      <c r="A176" s="410">
        <v>340110007</v>
      </c>
      <c r="B176" s="409">
        <v>44201</v>
      </c>
      <c r="C176" s="409">
        <v>1</v>
      </c>
      <c r="D176" s="409">
        <v>5</v>
      </c>
      <c r="E176" s="409" t="s">
        <v>298</v>
      </c>
      <c r="F176" s="409">
        <v>2015</v>
      </c>
      <c r="G176" s="409">
        <v>7</v>
      </c>
      <c r="H176" s="409">
        <v>2</v>
      </c>
      <c r="I176" s="409">
        <v>150</v>
      </c>
      <c r="J176" s="409">
        <v>47220</v>
      </c>
      <c r="K176" s="409">
        <v>8760</v>
      </c>
      <c r="L176" s="409">
        <v>46680</v>
      </c>
      <c r="M176" s="409" t="s">
        <v>324</v>
      </c>
      <c r="N176" s="409">
        <v>39.422272999999997</v>
      </c>
      <c r="O176" s="409">
        <v>-75.025204000000002</v>
      </c>
      <c r="P176" s="409">
        <v>8689</v>
      </c>
      <c r="Q176" s="409">
        <v>99</v>
      </c>
      <c r="R176" s="409">
        <v>7.2999999999999995E-2</v>
      </c>
      <c r="S176" s="409">
        <v>7.1999999999999995E-2</v>
      </c>
      <c r="T176" s="409">
        <v>7.0000000000000007E-2</v>
      </c>
      <c r="U176" s="409">
        <v>6.8000000000000005E-2</v>
      </c>
      <c r="V176" s="409">
        <v>0</v>
      </c>
      <c r="W176" s="409">
        <v>1</v>
      </c>
      <c r="X176" s="409">
        <v>0</v>
      </c>
      <c r="Y176" s="409" t="s">
        <v>300</v>
      </c>
      <c r="Z176" s="409">
        <v>56</v>
      </c>
      <c r="AA176" s="409">
        <v>764</v>
      </c>
      <c r="AB176" s="409">
        <v>211</v>
      </c>
      <c r="AC176" s="409">
        <v>214</v>
      </c>
    </row>
    <row r="177" spans="1:29" ht="15" customHeight="1" x14ac:dyDescent="0.2">
      <c r="A177" s="410">
        <v>340110007</v>
      </c>
      <c r="B177" s="409">
        <v>44201</v>
      </c>
      <c r="C177" s="409">
        <v>1</v>
      </c>
      <c r="D177" s="409">
        <v>5</v>
      </c>
      <c r="E177" s="409" t="s">
        <v>298</v>
      </c>
      <c r="F177" s="409">
        <v>2016</v>
      </c>
      <c r="G177" s="409">
        <v>7</v>
      </c>
      <c r="H177" s="409">
        <v>2</v>
      </c>
      <c r="I177" s="409">
        <v>150</v>
      </c>
      <c r="J177" s="409">
        <v>47220</v>
      </c>
      <c r="K177" s="409">
        <v>8760</v>
      </c>
      <c r="L177" s="409">
        <v>46680</v>
      </c>
      <c r="M177" s="409" t="s">
        <v>324</v>
      </c>
      <c r="N177" s="409">
        <v>39.422272999999997</v>
      </c>
      <c r="O177" s="409">
        <v>-75.025204000000002</v>
      </c>
      <c r="P177" s="409">
        <v>8660</v>
      </c>
      <c r="Q177" s="409">
        <v>99</v>
      </c>
      <c r="R177" s="409">
        <v>7.0000000000000007E-2</v>
      </c>
      <c r="S177" s="409">
        <v>6.9000000000000006E-2</v>
      </c>
      <c r="T177" s="409">
        <v>6.9000000000000006E-2</v>
      </c>
      <c r="U177" s="409">
        <v>6.8000000000000005E-2</v>
      </c>
      <c r="V177" s="409">
        <v>0</v>
      </c>
      <c r="W177" s="409">
        <v>1</v>
      </c>
      <c r="X177" s="409">
        <v>0</v>
      </c>
      <c r="Y177" s="409" t="s">
        <v>300</v>
      </c>
      <c r="Z177" s="409">
        <v>47</v>
      </c>
      <c r="AA177" s="409">
        <v>764</v>
      </c>
      <c r="AB177" s="409">
        <v>212</v>
      </c>
      <c r="AC177" s="409">
        <v>214</v>
      </c>
    </row>
    <row r="178" spans="1:29" ht="15" customHeight="1" x14ac:dyDescent="0.2">
      <c r="A178" s="410">
        <v>340110007</v>
      </c>
      <c r="B178" s="409">
        <v>44201</v>
      </c>
      <c r="C178" s="409">
        <v>1</v>
      </c>
      <c r="D178" s="409">
        <v>0</v>
      </c>
      <c r="E178" s="409" t="s">
        <v>298</v>
      </c>
      <c r="F178" s="409">
        <v>2017</v>
      </c>
      <c r="G178" s="409">
        <v>7</v>
      </c>
      <c r="H178" s="409">
        <v>2</v>
      </c>
      <c r="I178" s="409">
        <v>150</v>
      </c>
      <c r="J178" s="409">
        <v>47220</v>
      </c>
      <c r="K178" s="409">
        <v>8760</v>
      </c>
      <c r="L178" s="409">
        <v>46680</v>
      </c>
      <c r="M178" s="409" t="s">
        <v>324</v>
      </c>
      <c r="N178" s="409">
        <v>39.422272999999997</v>
      </c>
      <c r="O178" s="409">
        <v>-75.025204000000002</v>
      </c>
      <c r="P178" s="409">
        <v>8685</v>
      </c>
      <c r="Q178" s="409">
        <v>99</v>
      </c>
      <c r="R178" s="409">
        <v>6.5000000000000002E-2</v>
      </c>
      <c r="S178" s="409">
        <v>6.5000000000000002E-2</v>
      </c>
      <c r="T178" s="409">
        <v>6.4000000000000001E-2</v>
      </c>
      <c r="U178" s="409">
        <v>6.3E-2</v>
      </c>
      <c r="V178" s="409">
        <v>0</v>
      </c>
      <c r="W178" s="409">
        <v>1</v>
      </c>
      <c r="X178" s="409">
        <v>0</v>
      </c>
      <c r="Y178" s="409" t="s">
        <v>300</v>
      </c>
      <c r="Z178" s="409">
        <v>47</v>
      </c>
      <c r="AA178" s="409">
        <v>764</v>
      </c>
      <c r="AB178" s="409">
        <v>242</v>
      </c>
      <c r="AC178" s="409">
        <v>245</v>
      </c>
    </row>
    <row r="179" spans="1:29" ht="15" customHeight="1" x14ac:dyDescent="0.2">
      <c r="A179" s="410">
        <v>340110007</v>
      </c>
      <c r="B179" s="409">
        <v>44201</v>
      </c>
      <c r="C179" s="409">
        <v>1</v>
      </c>
      <c r="D179" s="409">
        <v>0</v>
      </c>
      <c r="E179" s="409" t="s">
        <v>298</v>
      </c>
      <c r="F179" s="409">
        <v>2018</v>
      </c>
      <c r="G179" s="409">
        <v>7</v>
      </c>
      <c r="H179" s="409">
        <v>2</v>
      </c>
      <c r="I179" s="409">
        <v>150</v>
      </c>
      <c r="J179" s="409">
        <v>47220</v>
      </c>
      <c r="K179" s="409">
        <v>8760</v>
      </c>
      <c r="L179" s="409">
        <v>46680</v>
      </c>
      <c r="M179" s="409" t="s">
        <v>324</v>
      </c>
      <c r="N179" s="409">
        <v>39.422272999999997</v>
      </c>
      <c r="O179" s="409">
        <v>-75.025204000000002</v>
      </c>
      <c r="P179" s="409">
        <v>6902</v>
      </c>
      <c r="Q179" s="409">
        <v>91</v>
      </c>
      <c r="R179" s="409">
        <v>6.8000000000000005E-2</v>
      </c>
      <c r="S179" s="409">
        <v>6.6000000000000003E-2</v>
      </c>
      <c r="T179" s="409">
        <v>6.6000000000000003E-2</v>
      </c>
      <c r="U179" s="409">
        <v>6.3E-2</v>
      </c>
      <c r="V179" s="409">
        <v>0</v>
      </c>
      <c r="W179" s="409">
        <v>1</v>
      </c>
      <c r="X179" s="409">
        <v>0</v>
      </c>
      <c r="Z179" s="409">
        <v>47</v>
      </c>
      <c r="AA179" s="409">
        <v>764</v>
      </c>
      <c r="AB179" s="409">
        <v>222</v>
      </c>
      <c r="AC179" s="409">
        <v>245</v>
      </c>
    </row>
    <row r="180" spans="1:29" ht="15" customHeight="1" x14ac:dyDescent="0.2">
      <c r="A180" s="410">
        <v>340130003</v>
      </c>
      <c r="B180" s="409">
        <v>44201</v>
      </c>
      <c r="C180" s="409">
        <v>1</v>
      </c>
      <c r="D180" s="409">
        <v>0</v>
      </c>
      <c r="E180" s="409" t="s">
        <v>298</v>
      </c>
      <c r="F180" s="409">
        <v>2010</v>
      </c>
      <c r="G180" s="409">
        <v>7</v>
      </c>
      <c r="H180" s="409">
        <v>2</v>
      </c>
      <c r="I180" s="409">
        <v>43</v>
      </c>
      <c r="J180" s="409">
        <v>35620</v>
      </c>
      <c r="K180" s="409">
        <v>5601</v>
      </c>
      <c r="L180" s="409">
        <v>51000</v>
      </c>
      <c r="M180" s="409" t="s">
        <v>325</v>
      </c>
      <c r="N180" s="409">
        <v>40.720989000000003</v>
      </c>
      <c r="O180" s="409">
        <v>-74.192892000000001</v>
      </c>
      <c r="P180" s="409">
        <v>8544</v>
      </c>
      <c r="Q180" s="409">
        <v>95</v>
      </c>
      <c r="R180" s="409">
        <v>9.0999999999999998E-2</v>
      </c>
      <c r="S180" s="409">
        <v>8.7999999999999995E-2</v>
      </c>
      <c r="T180" s="409">
        <v>8.5999999999999993E-2</v>
      </c>
      <c r="U180" s="409">
        <v>8.5000000000000006E-2</v>
      </c>
      <c r="V180" s="409">
        <v>9</v>
      </c>
      <c r="W180" s="409">
        <v>1</v>
      </c>
      <c r="X180" s="409">
        <v>0</v>
      </c>
      <c r="Z180" s="409">
        <v>47</v>
      </c>
      <c r="AA180" s="409">
        <v>764</v>
      </c>
      <c r="AB180" s="409">
        <v>203</v>
      </c>
      <c r="AC180" s="409">
        <v>214</v>
      </c>
    </row>
    <row r="181" spans="1:29" ht="15" customHeight="1" x14ac:dyDescent="0.2">
      <c r="A181" s="410">
        <v>340130003</v>
      </c>
      <c r="B181" s="409">
        <v>44201</v>
      </c>
      <c r="C181" s="409">
        <v>1</v>
      </c>
      <c r="D181" s="409">
        <v>0</v>
      </c>
      <c r="E181" s="409" t="s">
        <v>298</v>
      </c>
      <c r="F181" s="409">
        <v>2011</v>
      </c>
      <c r="G181" s="409">
        <v>7</v>
      </c>
      <c r="H181" s="409">
        <v>2</v>
      </c>
      <c r="I181" s="409">
        <v>43</v>
      </c>
      <c r="J181" s="409">
        <v>35620</v>
      </c>
      <c r="K181" s="409">
        <v>5601</v>
      </c>
      <c r="L181" s="409">
        <v>51000</v>
      </c>
      <c r="M181" s="409" t="s">
        <v>325</v>
      </c>
      <c r="N181" s="409">
        <v>40.720989000000003</v>
      </c>
      <c r="O181" s="409">
        <v>-74.192892000000001</v>
      </c>
      <c r="P181" s="409">
        <v>8570</v>
      </c>
      <c r="Q181" s="409">
        <v>96</v>
      </c>
      <c r="R181" s="409">
        <v>9.0999999999999998E-2</v>
      </c>
      <c r="S181" s="409">
        <v>9.0999999999999998E-2</v>
      </c>
      <c r="T181" s="409">
        <v>8.4000000000000005E-2</v>
      </c>
      <c r="U181" s="409">
        <v>8.1000000000000003E-2</v>
      </c>
      <c r="V181" s="409">
        <v>8</v>
      </c>
      <c r="W181" s="409">
        <v>1</v>
      </c>
      <c r="X181" s="409">
        <v>0</v>
      </c>
      <c r="Z181" s="409">
        <v>47</v>
      </c>
      <c r="AA181" s="409">
        <v>764</v>
      </c>
      <c r="AB181" s="409">
        <v>206</v>
      </c>
      <c r="AC181" s="409">
        <v>214</v>
      </c>
    </row>
    <row r="182" spans="1:29" ht="15" customHeight="1" x14ac:dyDescent="0.2">
      <c r="A182" s="410">
        <v>340130003</v>
      </c>
      <c r="B182" s="409">
        <v>44201</v>
      </c>
      <c r="C182" s="409">
        <v>1</v>
      </c>
      <c r="D182" s="409">
        <v>0</v>
      </c>
      <c r="E182" s="409" t="s">
        <v>298</v>
      </c>
      <c r="F182" s="409">
        <v>2012</v>
      </c>
      <c r="G182" s="409">
        <v>7</v>
      </c>
      <c r="H182" s="409">
        <v>2</v>
      </c>
      <c r="I182" s="409">
        <v>43</v>
      </c>
      <c r="J182" s="409">
        <v>35620</v>
      </c>
      <c r="K182" s="409">
        <v>5601</v>
      </c>
      <c r="L182" s="409">
        <v>51000</v>
      </c>
      <c r="M182" s="409" t="s">
        <v>325</v>
      </c>
      <c r="N182" s="409">
        <v>40.720989000000003</v>
      </c>
      <c r="O182" s="409">
        <v>-74.192892000000001</v>
      </c>
      <c r="P182" s="409">
        <v>8691</v>
      </c>
      <c r="Q182" s="409">
        <v>98</v>
      </c>
      <c r="R182" s="409">
        <v>8.2000000000000003E-2</v>
      </c>
      <c r="S182" s="409">
        <v>8.2000000000000003E-2</v>
      </c>
      <c r="T182" s="409">
        <v>8.1000000000000003E-2</v>
      </c>
      <c r="U182" s="409">
        <v>0.08</v>
      </c>
      <c r="V182" s="409">
        <v>7</v>
      </c>
      <c r="W182" s="409">
        <v>1</v>
      </c>
      <c r="X182" s="409">
        <v>0</v>
      </c>
      <c r="Y182" s="409" t="s">
        <v>300</v>
      </c>
      <c r="Z182" s="409">
        <v>47</v>
      </c>
      <c r="AA182" s="409">
        <v>764</v>
      </c>
      <c r="AB182" s="409">
        <v>210</v>
      </c>
      <c r="AC182" s="409">
        <v>214</v>
      </c>
    </row>
    <row r="183" spans="1:29" ht="15" customHeight="1" x14ac:dyDescent="0.2">
      <c r="A183" s="410">
        <v>340130003</v>
      </c>
      <c r="B183" s="409">
        <v>44201</v>
      </c>
      <c r="C183" s="409">
        <v>1</v>
      </c>
      <c r="D183" s="409">
        <v>0</v>
      </c>
      <c r="E183" s="409" t="s">
        <v>298</v>
      </c>
      <c r="F183" s="409">
        <v>2013</v>
      </c>
      <c r="G183" s="409">
        <v>7</v>
      </c>
      <c r="H183" s="409">
        <v>2</v>
      </c>
      <c r="I183" s="409">
        <v>43</v>
      </c>
      <c r="J183" s="409">
        <v>35620</v>
      </c>
      <c r="K183" s="409">
        <v>5601</v>
      </c>
      <c r="L183" s="409">
        <v>51000</v>
      </c>
      <c r="M183" s="409" t="s">
        <v>325</v>
      </c>
      <c r="N183" s="409">
        <v>40.720989000000003</v>
      </c>
      <c r="O183" s="409">
        <v>-74.192892000000001</v>
      </c>
      <c r="P183" s="409">
        <v>8665</v>
      </c>
      <c r="Q183" s="409">
        <v>100</v>
      </c>
      <c r="R183" s="409">
        <v>7.8E-2</v>
      </c>
      <c r="S183" s="409">
        <v>7.4999999999999997E-2</v>
      </c>
      <c r="T183" s="409">
        <v>7.0000000000000007E-2</v>
      </c>
      <c r="U183" s="409">
        <v>6.9000000000000006E-2</v>
      </c>
      <c r="V183" s="409">
        <v>1</v>
      </c>
      <c r="W183" s="409">
        <v>1</v>
      </c>
      <c r="X183" s="409">
        <v>0</v>
      </c>
      <c r="Y183" s="409" t="s">
        <v>300</v>
      </c>
      <c r="Z183" s="409">
        <v>47</v>
      </c>
      <c r="AA183" s="409">
        <v>764</v>
      </c>
      <c r="AB183" s="409">
        <v>214</v>
      </c>
      <c r="AC183" s="409">
        <v>214</v>
      </c>
    </row>
    <row r="184" spans="1:29" ht="15" customHeight="1" x14ac:dyDescent="0.2">
      <c r="A184" s="410">
        <v>340130003</v>
      </c>
      <c r="B184" s="409">
        <v>44201</v>
      </c>
      <c r="C184" s="409">
        <v>1</v>
      </c>
      <c r="D184" s="409">
        <v>0</v>
      </c>
      <c r="E184" s="409" t="s">
        <v>298</v>
      </c>
      <c r="F184" s="409">
        <v>2014</v>
      </c>
      <c r="G184" s="409">
        <v>7</v>
      </c>
      <c r="H184" s="409">
        <v>2</v>
      </c>
      <c r="I184" s="409">
        <v>43</v>
      </c>
      <c r="J184" s="409">
        <v>35620</v>
      </c>
      <c r="K184" s="409">
        <v>5601</v>
      </c>
      <c r="L184" s="409">
        <v>51000</v>
      </c>
      <c r="M184" s="409" t="s">
        <v>325</v>
      </c>
      <c r="N184" s="409">
        <v>40.720989000000003</v>
      </c>
      <c r="O184" s="409">
        <v>-74.192892000000001</v>
      </c>
      <c r="P184" s="409">
        <v>8606</v>
      </c>
      <c r="Q184" s="409">
        <v>98</v>
      </c>
      <c r="R184" s="409">
        <v>7.4999999999999997E-2</v>
      </c>
      <c r="S184" s="409">
        <v>7.3999999999999996E-2</v>
      </c>
      <c r="T184" s="409">
        <v>7.1999999999999995E-2</v>
      </c>
      <c r="U184" s="409">
        <v>7.0000000000000007E-2</v>
      </c>
      <c r="V184" s="409">
        <v>0</v>
      </c>
      <c r="W184" s="409">
        <v>1</v>
      </c>
      <c r="X184" s="409">
        <v>0</v>
      </c>
      <c r="Y184" s="409" t="s">
        <v>300</v>
      </c>
      <c r="Z184" s="409">
        <v>47</v>
      </c>
      <c r="AA184" s="409">
        <v>764</v>
      </c>
      <c r="AB184" s="409">
        <v>210</v>
      </c>
      <c r="AC184" s="409">
        <v>214</v>
      </c>
    </row>
    <row r="185" spans="1:29" ht="15" customHeight="1" x14ac:dyDescent="0.2">
      <c r="A185" s="410">
        <v>340130003</v>
      </c>
      <c r="B185" s="409">
        <v>44201</v>
      </c>
      <c r="C185" s="409">
        <v>1</v>
      </c>
      <c r="D185" s="409">
        <v>5</v>
      </c>
      <c r="E185" s="409" t="s">
        <v>298</v>
      </c>
      <c r="F185" s="409">
        <v>2015</v>
      </c>
      <c r="G185" s="409">
        <v>7</v>
      </c>
      <c r="H185" s="409">
        <v>2</v>
      </c>
      <c r="I185" s="409">
        <v>43</v>
      </c>
      <c r="J185" s="409">
        <v>35620</v>
      </c>
      <c r="K185" s="409">
        <v>5601</v>
      </c>
      <c r="L185" s="409">
        <v>51000</v>
      </c>
      <c r="M185" s="409" t="s">
        <v>325</v>
      </c>
      <c r="N185" s="409">
        <v>40.720989000000003</v>
      </c>
      <c r="O185" s="409">
        <v>-74.192892000000001</v>
      </c>
      <c r="P185" s="409">
        <v>8726</v>
      </c>
      <c r="Q185" s="409">
        <v>100</v>
      </c>
      <c r="R185" s="409">
        <v>7.3999999999999996E-2</v>
      </c>
      <c r="S185" s="409">
        <v>7.3999999999999996E-2</v>
      </c>
      <c r="T185" s="409">
        <v>7.2999999999999995E-2</v>
      </c>
      <c r="U185" s="409">
        <v>7.1999999999999995E-2</v>
      </c>
      <c r="V185" s="409">
        <v>0</v>
      </c>
      <c r="W185" s="409">
        <v>1</v>
      </c>
      <c r="X185" s="409">
        <v>0</v>
      </c>
      <c r="Y185" s="409" t="s">
        <v>300</v>
      </c>
      <c r="Z185" s="409">
        <v>47</v>
      </c>
      <c r="AA185" s="409">
        <v>764</v>
      </c>
      <c r="AB185" s="409">
        <v>213</v>
      </c>
      <c r="AC185" s="409">
        <v>214</v>
      </c>
    </row>
    <row r="186" spans="1:29" ht="15" customHeight="1" x14ac:dyDescent="0.2">
      <c r="A186" s="410">
        <v>340130003</v>
      </c>
      <c r="B186" s="409">
        <v>44201</v>
      </c>
      <c r="C186" s="409">
        <v>1</v>
      </c>
      <c r="D186" s="409">
        <v>5</v>
      </c>
      <c r="E186" s="409" t="s">
        <v>298</v>
      </c>
      <c r="F186" s="409">
        <v>2016</v>
      </c>
      <c r="G186" s="409">
        <v>7</v>
      </c>
      <c r="H186" s="409">
        <v>2</v>
      </c>
      <c r="I186" s="409">
        <v>43</v>
      </c>
      <c r="J186" s="409">
        <v>35620</v>
      </c>
      <c r="K186" s="409">
        <v>5601</v>
      </c>
      <c r="L186" s="409">
        <v>51000</v>
      </c>
      <c r="M186" s="409" t="s">
        <v>325</v>
      </c>
      <c r="N186" s="409">
        <v>40.720989000000003</v>
      </c>
      <c r="O186" s="409">
        <v>-74.192892000000001</v>
      </c>
      <c r="P186" s="409">
        <v>8530</v>
      </c>
      <c r="Q186" s="409">
        <v>100</v>
      </c>
      <c r="R186" s="409">
        <v>7.0999999999999994E-2</v>
      </c>
      <c r="S186" s="409">
        <v>7.0000000000000007E-2</v>
      </c>
      <c r="T186" s="409">
        <v>6.9000000000000006E-2</v>
      </c>
      <c r="U186" s="409">
        <v>6.8000000000000005E-2</v>
      </c>
      <c r="V186" s="409">
        <v>0</v>
      </c>
      <c r="W186" s="409">
        <v>1</v>
      </c>
      <c r="X186" s="409">
        <v>0</v>
      </c>
      <c r="Y186" s="409" t="s">
        <v>300</v>
      </c>
      <c r="Z186" s="409">
        <v>47</v>
      </c>
      <c r="AA186" s="409">
        <v>764</v>
      </c>
      <c r="AB186" s="409">
        <v>213</v>
      </c>
      <c r="AC186" s="409">
        <v>214</v>
      </c>
    </row>
    <row r="187" spans="1:29" ht="15" customHeight="1" x14ac:dyDescent="0.2">
      <c r="A187" s="410">
        <v>340130003</v>
      </c>
      <c r="B187" s="409">
        <v>44201</v>
      </c>
      <c r="C187" s="409">
        <v>1</v>
      </c>
      <c r="D187" s="409">
        <v>0</v>
      </c>
      <c r="E187" s="409" t="s">
        <v>298</v>
      </c>
      <c r="F187" s="409">
        <v>2017</v>
      </c>
      <c r="G187" s="409">
        <v>7</v>
      </c>
      <c r="H187" s="409">
        <v>2</v>
      </c>
      <c r="I187" s="409">
        <v>43</v>
      </c>
      <c r="J187" s="409">
        <v>35620</v>
      </c>
      <c r="K187" s="409">
        <v>5601</v>
      </c>
      <c r="L187" s="409">
        <v>51000</v>
      </c>
      <c r="M187" s="409" t="s">
        <v>325</v>
      </c>
      <c r="N187" s="409">
        <v>40.720989000000003</v>
      </c>
      <c r="O187" s="409">
        <v>-74.192892000000001</v>
      </c>
      <c r="P187" s="409">
        <v>8597</v>
      </c>
      <c r="Q187" s="409">
        <v>97</v>
      </c>
      <c r="R187" s="409">
        <v>7.0999999999999994E-2</v>
      </c>
      <c r="S187" s="409">
        <v>6.8000000000000005E-2</v>
      </c>
      <c r="T187" s="409">
        <v>6.7000000000000004E-2</v>
      </c>
      <c r="U187" s="409">
        <v>6.4000000000000001E-2</v>
      </c>
      <c r="V187" s="409">
        <v>0</v>
      </c>
      <c r="W187" s="409">
        <v>1</v>
      </c>
      <c r="X187" s="409">
        <v>0</v>
      </c>
      <c r="Y187" s="409" t="s">
        <v>300</v>
      </c>
      <c r="Z187" s="409">
        <v>47</v>
      </c>
      <c r="AA187" s="409">
        <v>764</v>
      </c>
      <c r="AB187" s="409">
        <v>354</v>
      </c>
      <c r="AC187" s="409">
        <v>365</v>
      </c>
    </row>
    <row r="188" spans="1:29" ht="15" customHeight="1" x14ac:dyDescent="0.2">
      <c r="A188" s="410">
        <v>340130003</v>
      </c>
      <c r="B188" s="409">
        <v>44201</v>
      </c>
      <c r="C188" s="409">
        <v>1</v>
      </c>
      <c r="D188" s="409">
        <v>0</v>
      </c>
      <c r="E188" s="409" t="s">
        <v>298</v>
      </c>
      <c r="F188" s="409">
        <v>2018</v>
      </c>
      <c r="G188" s="409">
        <v>7</v>
      </c>
      <c r="H188" s="409">
        <v>2</v>
      </c>
      <c r="I188" s="409">
        <v>43</v>
      </c>
      <c r="J188" s="409">
        <v>35620</v>
      </c>
      <c r="K188" s="409">
        <v>5601</v>
      </c>
      <c r="L188" s="409">
        <v>51000</v>
      </c>
      <c r="M188" s="409" t="s">
        <v>325</v>
      </c>
      <c r="N188" s="409">
        <v>40.720989000000003</v>
      </c>
      <c r="O188" s="409">
        <v>-74.192892000000001</v>
      </c>
      <c r="P188" s="409">
        <v>8628</v>
      </c>
      <c r="Q188" s="409">
        <v>98</v>
      </c>
      <c r="R188" s="409">
        <v>9.6000000000000002E-2</v>
      </c>
      <c r="S188" s="409">
        <v>0.08</v>
      </c>
      <c r="T188" s="409">
        <v>7.3999999999999996E-2</v>
      </c>
      <c r="U188" s="409">
        <v>7.0999999999999994E-2</v>
      </c>
      <c r="V188" s="409">
        <v>2</v>
      </c>
      <c r="W188" s="409">
        <v>1</v>
      </c>
      <c r="X188" s="409">
        <v>0</v>
      </c>
      <c r="Z188" s="409">
        <v>47</v>
      </c>
      <c r="AA188" s="409">
        <v>764</v>
      </c>
      <c r="AB188" s="409">
        <v>359</v>
      </c>
      <c r="AC188" s="409">
        <v>365</v>
      </c>
    </row>
    <row r="189" spans="1:29" ht="15" customHeight="1" x14ac:dyDescent="0.2">
      <c r="A189" s="410">
        <v>340150002</v>
      </c>
      <c r="B189" s="409">
        <v>44201</v>
      </c>
      <c r="C189" s="409">
        <v>1</v>
      </c>
      <c r="D189" s="409">
        <v>0</v>
      </c>
      <c r="E189" s="409" t="s">
        <v>298</v>
      </c>
      <c r="F189" s="409">
        <v>2010</v>
      </c>
      <c r="G189" s="409">
        <v>7</v>
      </c>
      <c r="H189" s="409">
        <v>2</v>
      </c>
      <c r="I189" s="409">
        <v>45</v>
      </c>
      <c r="J189" s="409">
        <v>37980</v>
      </c>
      <c r="K189" s="409">
        <v>6160</v>
      </c>
      <c r="L189" s="409">
        <v>19180</v>
      </c>
      <c r="M189" s="409" t="s">
        <v>326</v>
      </c>
      <c r="N189" s="409">
        <v>39.800339000000001</v>
      </c>
      <c r="O189" s="409">
        <v>-75.212119000000001</v>
      </c>
      <c r="P189" s="409">
        <v>8689</v>
      </c>
      <c r="Q189" s="409">
        <v>99</v>
      </c>
      <c r="R189" s="409">
        <v>9.7000000000000003E-2</v>
      </c>
      <c r="S189" s="409">
        <v>9.4E-2</v>
      </c>
      <c r="T189" s="409">
        <v>8.5000000000000006E-2</v>
      </c>
      <c r="U189" s="409">
        <v>8.3000000000000004E-2</v>
      </c>
      <c r="V189" s="409">
        <v>14</v>
      </c>
      <c r="W189" s="409">
        <v>1</v>
      </c>
      <c r="X189" s="409">
        <v>0</v>
      </c>
      <c r="Z189" s="409">
        <v>47</v>
      </c>
      <c r="AA189" s="409">
        <v>764</v>
      </c>
      <c r="AB189" s="409">
        <v>211</v>
      </c>
      <c r="AC189" s="409">
        <v>214</v>
      </c>
    </row>
    <row r="190" spans="1:29" ht="15" customHeight="1" x14ac:dyDescent="0.2">
      <c r="A190" s="410">
        <v>340150002</v>
      </c>
      <c r="B190" s="409">
        <v>44201</v>
      </c>
      <c r="C190" s="409">
        <v>1</v>
      </c>
      <c r="D190" s="409">
        <v>0</v>
      </c>
      <c r="E190" s="409" t="s">
        <v>298</v>
      </c>
      <c r="F190" s="409">
        <v>2011</v>
      </c>
      <c r="G190" s="409">
        <v>7</v>
      </c>
      <c r="H190" s="409">
        <v>2</v>
      </c>
      <c r="I190" s="409">
        <v>45</v>
      </c>
      <c r="J190" s="409">
        <v>37980</v>
      </c>
      <c r="K190" s="409">
        <v>6160</v>
      </c>
      <c r="L190" s="409">
        <v>19180</v>
      </c>
      <c r="M190" s="409" t="s">
        <v>326</v>
      </c>
      <c r="N190" s="409">
        <v>39.800339000000001</v>
      </c>
      <c r="O190" s="409">
        <v>-75.212119000000001</v>
      </c>
      <c r="P190" s="409">
        <v>7567</v>
      </c>
      <c r="Q190" s="409">
        <v>98</v>
      </c>
      <c r="R190" s="409">
        <v>0.10199999999999999</v>
      </c>
      <c r="S190" s="409">
        <v>9.5000000000000001E-2</v>
      </c>
      <c r="T190" s="409">
        <v>9.2999999999999999E-2</v>
      </c>
      <c r="U190" s="409">
        <v>9.1999999999999998E-2</v>
      </c>
      <c r="V190" s="409">
        <v>11</v>
      </c>
      <c r="W190" s="409">
        <v>1</v>
      </c>
      <c r="X190" s="409">
        <v>0</v>
      </c>
      <c r="Z190" s="409">
        <v>47</v>
      </c>
      <c r="AA190" s="409">
        <v>764</v>
      </c>
      <c r="AB190" s="409">
        <v>209</v>
      </c>
      <c r="AC190" s="409">
        <v>214</v>
      </c>
    </row>
    <row r="191" spans="1:29" ht="15" customHeight="1" x14ac:dyDescent="0.2">
      <c r="A191" s="410">
        <v>340150002</v>
      </c>
      <c r="B191" s="409">
        <v>44201</v>
      </c>
      <c r="C191" s="409">
        <v>1</v>
      </c>
      <c r="D191" s="409">
        <v>0</v>
      </c>
      <c r="E191" s="409" t="s">
        <v>298</v>
      </c>
      <c r="F191" s="409">
        <v>2012</v>
      </c>
      <c r="G191" s="409">
        <v>7</v>
      </c>
      <c r="H191" s="409">
        <v>2</v>
      </c>
      <c r="I191" s="409">
        <v>45</v>
      </c>
      <c r="J191" s="409">
        <v>37980</v>
      </c>
      <c r="K191" s="409">
        <v>6160</v>
      </c>
      <c r="L191" s="409">
        <v>19180</v>
      </c>
      <c r="M191" s="409" t="s">
        <v>326</v>
      </c>
      <c r="N191" s="409">
        <v>39.800339000000001</v>
      </c>
      <c r="O191" s="409">
        <v>-75.212119000000001</v>
      </c>
      <c r="P191" s="409">
        <v>5621</v>
      </c>
      <c r="Q191" s="409">
        <v>94</v>
      </c>
      <c r="R191" s="409">
        <v>9.1999999999999998E-2</v>
      </c>
      <c r="S191" s="409">
        <v>8.7999999999999995E-2</v>
      </c>
      <c r="T191" s="409">
        <v>8.6999999999999994E-2</v>
      </c>
      <c r="U191" s="409">
        <v>8.6999999999999994E-2</v>
      </c>
      <c r="V191" s="409">
        <v>16</v>
      </c>
      <c r="W191" s="409">
        <v>1</v>
      </c>
      <c r="X191" s="409">
        <v>0</v>
      </c>
      <c r="Y191" s="409" t="s">
        <v>300</v>
      </c>
      <c r="Z191" s="409">
        <v>47</v>
      </c>
      <c r="AA191" s="409">
        <v>764</v>
      </c>
      <c r="AB191" s="409">
        <v>201</v>
      </c>
      <c r="AC191" s="409">
        <v>214</v>
      </c>
    </row>
    <row r="192" spans="1:29" ht="15" customHeight="1" x14ac:dyDescent="0.2">
      <c r="A192" s="410">
        <v>340150002</v>
      </c>
      <c r="B192" s="409">
        <v>44201</v>
      </c>
      <c r="C192" s="409">
        <v>1</v>
      </c>
      <c r="D192" s="409">
        <v>0</v>
      </c>
      <c r="E192" s="409" t="s">
        <v>298</v>
      </c>
      <c r="F192" s="409">
        <v>2013</v>
      </c>
      <c r="G192" s="409">
        <v>7</v>
      </c>
      <c r="H192" s="409">
        <v>2</v>
      </c>
      <c r="I192" s="409">
        <v>45</v>
      </c>
      <c r="J192" s="409">
        <v>37980</v>
      </c>
      <c r="K192" s="409">
        <v>6160</v>
      </c>
      <c r="L192" s="409">
        <v>19180</v>
      </c>
      <c r="M192" s="409" t="s">
        <v>326</v>
      </c>
      <c r="N192" s="409">
        <v>39.800339000000001</v>
      </c>
      <c r="O192" s="409">
        <v>-75.212119000000001</v>
      </c>
      <c r="P192" s="409">
        <v>6175</v>
      </c>
      <c r="Q192" s="409">
        <v>98</v>
      </c>
      <c r="R192" s="409">
        <v>7.8E-2</v>
      </c>
      <c r="S192" s="409">
        <v>7.4999999999999997E-2</v>
      </c>
      <c r="T192" s="409">
        <v>7.3999999999999996E-2</v>
      </c>
      <c r="U192" s="409">
        <v>7.2999999999999995E-2</v>
      </c>
      <c r="V192" s="409">
        <v>1</v>
      </c>
      <c r="W192" s="409">
        <v>1</v>
      </c>
      <c r="X192" s="409">
        <v>0</v>
      </c>
      <c r="Y192" s="409" t="s">
        <v>300</v>
      </c>
      <c r="Z192" s="409">
        <v>47</v>
      </c>
      <c r="AA192" s="409">
        <v>764</v>
      </c>
      <c r="AB192" s="409">
        <v>209</v>
      </c>
      <c r="AC192" s="409">
        <v>214</v>
      </c>
    </row>
    <row r="193" spans="1:29" ht="15" customHeight="1" x14ac:dyDescent="0.2">
      <c r="A193" s="410">
        <v>340150002</v>
      </c>
      <c r="B193" s="409">
        <v>44201</v>
      </c>
      <c r="C193" s="409">
        <v>1</v>
      </c>
      <c r="D193" s="409">
        <v>0</v>
      </c>
      <c r="E193" s="409" t="s">
        <v>298</v>
      </c>
      <c r="F193" s="409">
        <v>2014</v>
      </c>
      <c r="G193" s="409">
        <v>7</v>
      </c>
      <c r="H193" s="409">
        <v>2</v>
      </c>
      <c r="I193" s="409">
        <v>45</v>
      </c>
      <c r="J193" s="409">
        <v>37980</v>
      </c>
      <c r="K193" s="409">
        <v>6160</v>
      </c>
      <c r="L193" s="409">
        <v>19180</v>
      </c>
      <c r="M193" s="409" t="s">
        <v>326</v>
      </c>
      <c r="N193" s="409">
        <v>39.800339000000001</v>
      </c>
      <c r="O193" s="409">
        <v>-75.212119000000001</v>
      </c>
      <c r="P193" s="409">
        <v>4408</v>
      </c>
      <c r="Q193" s="409">
        <v>83</v>
      </c>
      <c r="R193" s="409">
        <v>7.6999999999999999E-2</v>
      </c>
      <c r="S193" s="409">
        <v>7.4999999999999997E-2</v>
      </c>
      <c r="T193" s="409">
        <v>7.0999999999999994E-2</v>
      </c>
      <c r="U193" s="409">
        <v>7.0000000000000007E-2</v>
      </c>
      <c r="V193" s="409">
        <v>1</v>
      </c>
      <c r="W193" s="409">
        <v>1</v>
      </c>
      <c r="X193" s="409">
        <v>0</v>
      </c>
      <c r="Y193" s="409" t="s">
        <v>300</v>
      </c>
      <c r="Z193" s="409">
        <v>47</v>
      </c>
      <c r="AA193" s="409">
        <v>764</v>
      </c>
      <c r="AB193" s="409">
        <v>177</v>
      </c>
      <c r="AC193" s="409">
        <v>214</v>
      </c>
    </row>
    <row r="194" spans="1:29" ht="15" customHeight="1" x14ac:dyDescent="0.2">
      <c r="A194" s="410">
        <v>340150002</v>
      </c>
      <c r="B194" s="409">
        <v>44201</v>
      </c>
      <c r="C194" s="409">
        <v>1</v>
      </c>
      <c r="D194" s="409">
        <v>5</v>
      </c>
      <c r="E194" s="409" t="s">
        <v>298</v>
      </c>
      <c r="F194" s="409">
        <v>2015</v>
      </c>
      <c r="G194" s="409">
        <v>7</v>
      </c>
      <c r="H194" s="409">
        <v>2</v>
      </c>
      <c r="I194" s="409">
        <v>45</v>
      </c>
      <c r="J194" s="409">
        <v>37980</v>
      </c>
      <c r="K194" s="409">
        <v>6160</v>
      </c>
      <c r="L194" s="409">
        <v>19180</v>
      </c>
      <c r="M194" s="409" t="s">
        <v>326</v>
      </c>
      <c r="N194" s="409">
        <v>39.800339000000001</v>
      </c>
      <c r="O194" s="409">
        <v>-75.212119000000001</v>
      </c>
      <c r="P194" s="409">
        <v>5611</v>
      </c>
      <c r="Q194" s="409">
        <v>95</v>
      </c>
      <c r="R194" s="409">
        <v>0.08</v>
      </c>
      <c r="S194" s="409">
        <v>7.9000000000000001E-2</v>
      </c>
      <c r="T194" s="409">
        <v>7.6999999999999999E-2</v>
      </c>
      <c r="U194" s="409">
        <v>7.5999999999999998E-2</v>
      </c>
      <c r="V194" s="409">
        <v>4</v>
      </c>
      <c r="W194" s="409">
        <v>1</v>
      </c>
      <c r="X194" s="409">
        <v>0</v>
      </c>
      <c r="Y194" s="409" t="s">
        <v>300</v>
      </c>
      <c r="Z194" s="409">
        <v>47</v>
      </c>
      <c r="AA194" s="409">
        <v>764</v>
      </c>
      <c r="AB194" s="409">
        <v>203</v>
      </c>
      <c r="AC194" s="409">
        <v>214</v>
      </c>
    </row>
    <row r="195" spans="1:29" ht="15" customHeight="1" x14ac:dyDescent="0.2">
      <c r="A195" s="410">
        <v>340150002</v>
      </c>
      <c r="B195" s="409">
        <v>44201</v>
      </c>
      <c r="C195" s="409">
        <v>1</v>
      </c>
      <c r="D195" s="409">
        <v>5</v>
      </c>
      <c r="E195" s="409" t="s">
        <v>298</v>
      </c>
      <c r="F195" s="409">
        <v>2016</v>
      </c>
      <c r="G195" s="409">
        <v>7</v>
      </c>
      <c r="H195" s="409">
        <v>2</v>
      </c>
      <c r="I195" s="409">
        <v>45</v>
      </c>
      <c r="J195" s="409">
        <v>37980</v>
      </c>
      <c r="K195" s="409">
        <v>6160</v>
      </c>
      <c r="L195" s="409">
        <v>19180</v>
      </c>
      <c r="M195" s="409" t="s">
        <v>326</v>
      </c>
      <c r="N195" s="409">
        <v>39.800339000000001</v>
      </c>
      <c r="O195" s="409">
        <v>-75.212119000000001</v>
      </c>
      <c r="P195" s="409">
        <v>5468</v>
      </c>
      <c r="Q195" s="409">
        <v>95</v>
      </c>
      <c r="R195" s="409">
        <v>7.9000000000000001E-2</v>
      </c>
      <c r="S195" s="409">
        <v>7.6999999999999999E-2</v>
      </c>
      <c r="T195" s="409">
        <v>7.5999999999999998E-2</v>
      </c>
      <c r="U195" s="409">
        <v>7.3999999999999996E-2</v>
      </c>
      <c r="V195" s="409">
        <v>3</v>
      </c>
      <c r="W195" s="409">
        <v>1</v>
      </c>
      <c r="X195" s="409">
        <v>0</v>
      </c>
      <c r="Y195" s="409" t="s">
        <v>300</v>
      </c>
      <c r="Z195" s="409">
        <v>47</v>
      </c>
      <c r="AA195" s="409">
        <v>764</v>
      </c>
      <c r="AB195" s="409">
        <v>203</v>
      </c>
      <c r="AC195" s="409">
        <v>214</v>
      </c>
    </row>
    <row r="196" spans="1:29" ht="15" customHeight="1" x14ac:dyDescent="0.2">
      <c r="A196" s="410">
        <v>340150002</v>
      </c>
      <c r="B196" s="409">
        <v>44201</v>
      </c>
      <c r="C196" s="409">
        <v>1</v>
      </c>
      <c r="D196" s="409">
        <v>0</v>
      </c>
      <c r="E196" s="409" t="s">
        <v>298</v>
      </c>
      <c r="F196" s="409">
        <v>2017</v>
      </c>
      <c r="G196" s="409">
        <v>7</v>
      </c>
      <c r="H196" s="409">
        <v>2</v>
      </c>
      <c r="I196" s="409">
        <v>45</v>
      </c>
      <c r="J196" s="409">
        <v>37980</v>
      </c>
      <c r="K196" s="409">
        <v>6160</v>
      </c>
      <c r="L196" s="409">
        <v>19180</v>
      </c>
      <c r="M196" s="409" t="s">
        <v>326</v>
      </c>
      <c r="N196" s="409">
        <v>39.800339000000001</v>
      </c>
      <c r="O196" s="409">
        <v>-75.212119000000001</v>
      </c>
      <c r="P196" s="409">
        <v>6330</v>
      </c>
      <c r="Q196" s="409">
        <v>98</v>
      </c>
      <c r="R196" s="409">
        <v>7.8E-2</v>
      </c>
      <c r="S196" s="409">
        <v>7.5999999999999998E-2</v>
      </c>
      <c r="T196" s="409">
        <v>7.5999999999999998E-2</v>
      </c>
      <c r="U196" s="409">
        <v>7.2999999999999995E-2</v>
      </c>
      <c r="V196" s="409">
        <v>3</v>
      </c>
      <c r="W196" s="409">
        <v>1</v>
      </c>
      <c r="X196" s="409">
        <v>0</v>
      </c>
      <c r="Y196" s="409" t="s">
        <v>300</v>
      </c>
      <c r="Z196" s="409">
        <v>47</v>
      </c>
      <c r="AA196" s="409">
        <v>764</v>
      </c>
      <c r="AB196" s="409">
        <v>241</v>
      </c>
      <c r="AC196" s="409">
        <v>245</v>
      </c>
    </row>
    <row r="197" spans="1:29" ht="15" customHeight="1" x14ac:dyDescent="0.2">
      <c r="A197" s="410">
        <v>340150002</v>
      </c>
      <c r="B197" s="409">
        <v>44201</v>
      </c>
      <c r="C197" s="409">
        <v>1</v>
      </c>
      <c r="D197" s="409">
        <v>0</v>
      </c>
      <c r="E197" s="409" t="s">
        <v>298</v>
      </c>
      <c r="F197" s="409">
        <v>2018</v>
      </c>
      <c r="G197" s="409">
        <v>7</v>
      </c>
      <c r="H197" s="409">
        <v>2</v>
      </c>
      <c r="I197" s="409">
        <v>45</v>
      </c>
      <c r="J197" s="409">
        <v>37980</v>
      </c>
      <c r="K197" s="409">
        <v>6160</v>
      </c>
      <c r="L197" s="409">
        <v>19180</v>
      </c>
      <c r="M197" s="409" t="s">
        <v>326</v>
      </c>
      <c r="N197" s="409">
        <v>39.800339000000001</v>
      </c>
      <c r="O197" s="409">
        <v>-75.212119000000001</v>
      </c>
      <c r="P197" s="409">
        <v>5783</v>
      </c>
      <c r="Q197" s="409">
        <v>98</v>
      </c>
      <c r="R197" s="409">
        <v>8.4000000000000005E-2</v>
      </c>
      <c r="S197" s="409">
        <v>7.9000000000000001E-2</v>
      </c>
      <c r="T197" s="409">
        <v>7.8E-2</v>
      </c>
      <c r="U197" s="409">
        <v>7.6999999999999999E-2</v>
      </c>
      <c r="V197" s="409">
        <v>4</v>
      </c>
      <c r="W197" s="409">
        <v>1</v>
      </c>
      <c r="X197" s="409">
        <v>0</v>
      </c>
      <c r="Z197" s="409">
        <v>47</v>
      </c>
      <c r="AA197" s="409">
        <v>764</v>
      </c>
      <c r="AB197" s="409">
        <v>239</v>
      </c>
      <c r="AC197" s="409">
        <v>245</v>
      </c>
    </row>
    <row r="198" spans="1:29" ht="15" customHeight="1" x14ac:dyDescent="0.2">
      <c r="A198" s="410">
        <v>340170006</v>
      </c>
      <c r="B198" s="409">
        <v>44201</v>
      </c>
      <c r="C198" s="409">
        <v>1</v>
      </c>
      <c r="D198" s="409">
        <v>0</v>
      </c>
      <c r="E198" s="409" t="s">
        <v>298</v>
      </c>
      <c r="F198" s="409">
        <v>2010</v>
      </c>
      <c r="G198" s="409">
        <v>7</v>
      </c>
      <c r="H198" s="409">
        <v>2</v>
      </c>
      <c r="I198" s="409">
        <v>43</v>
      </c>
      <c r="J198" s="409">
        <v>35620</v>
      </c>
      <c r="K198" s="409">
        <v>5601</v>
      </c>
      <c r="L198" s="409">
        <v>3580</v>
      </c>
      <c r="M198" s="409" t="s">
        <v>327</v>
      </c>
      <c r="N198" s="409">
        <v>40.670250000000003</v>
      </c>
      <c r="O198" s="409">
        <v>-74.126080999999999</v>
      </c>
      <c r="P198" s="409">
        <v>8665</v>
      </c>
      <c r="Q198" s="409">
        <v>98</v>
      </c>
      <c r="R198" s="409">
        <v>0.111</v>
      </c>
      <c r="S198" s="409">
        <v>8.4000000000000005E-2</v>
      </c>
      <c r="T198" s="409">
        <v>8.3000000000000004E-2</v>
      </c>
      <c r="U198" s="409">
        <v>8.2000000000000003E-2</v>
      </c>
      <c r="V198" s="409">
        <v>6</v>
      </c>
      <c r="W198" s="409">
        <v>1</v>
      </c>
      <c r="X198" s="409">
        <v>0</v>
      </c>
      <c r="Z198" s="409">
        <v>56</v>
      </c>
      <c r="AA198" s="409">
        <v>764</v>
      </c>
      <c r="AB198" s="409">
        <v>209</v>
      </c>
      <c r="AC198" s="409">
        <v>214</v>
      </c>
    </row>
    <row r="199" spans="1:29" ht="15" customHeight="1" x14ac:dyDescent="0.2">
      <c r="A199" s="410">
        <v>340170006</v>
      </c>
      <c r="B199" s="409">
        <v>44201</v>
      </c>
      <c r="C199" s="409">
        <v>1</v>
      </c>
      <c r="D199" s="409">
        <v>0</v>
      </c>
      <c r="E199" s="409" t="s">
        <v>298</v>
      </c>
      <c r="F199" s="409">
        <v>2011</v>
      </c>
      <c r="G199" s="409">
        <v>7</v>
      </c>
      <c r="H199" s="409">
        <v>2</v>
      </c>
      <c r="I199" s="409">
        <v>43</v>
      </c>
      <c r="J199" s="409">
        <v>35620</v>
      </c>
      <c r="K199" s="409">
        <v>5601</v>
      </c>
      <c r="L199" s="409">
        <v>3580</v>
      </c>
      <c r="M199" s="409" t="s">
        <v>327</v>
      </c>
      <c r="N199" s="409">
        <v>40.670250000000003</v>
      </c>
      <c r="O199" s="409">
        <v>-74.126080999999999</v>
      </c>
      <c r="P199" s="409">
        <v>8542</v>
      </c>
      <c r="Q199" s="409">
        <v>96</v>
      </c>
      <c r="R199" s="409">
        <v>8.7999999999999995E-2</v>
      </c>
      <c r="S199" s="409">
        <v>8.2000000000000003E-2</v>
      </c>
      <c r="T199" s="409">
        <v>8.1000000000000003E-2</v>
      </c>
      <c r="U199" s="409">
        <v>7.8E-2</v>
      </c>
      <c r="V199" s="409">
        <v>5</v>
      </c>
      <c r="W199" s="409">
        <v>1</v>
      </c>
      <c r="X199" s="409">
        <v>0</v>
      </c>
      <c r="Z199" s="409">
        <v>56</v>
      </c>
      <c r="AA199" s="409">
        <v>764</v>
      </c>
      <c r="AB199" s="409">
        <v>206</v>
      </c>
      <c r="AC199" s="409">
        <v>214</v>
      </c>
    </row>
    <row r="200" spans="1:29" ht="15" customHeight="1" x14ac:dyDescent="0.2">
      <c r="A200" s="410">
        <v>340170006</v>
      </c>
      <c r="B200" s="409">
        <v>44201</v>
      </c>
      <c r="C200" s="409">
        <v>1</v>
      </c>
      <c r="D200" s="409">
        <v>0</v>
      </c>
      <c r="E200" s="409" t="s">
        <v>298</v>
      </c>
      <c r="F200" s="409">
        <v>2012</v>
      </c>
      <c r="G200" s="409">
        <v>7</v>
      </c>
      <c r="H200" s="409">
        <v>2</v>
      </c>
      <c r="I200" s="409">
        <v>43</v>
      </c>
      <c r="J200" s="409">
        <v>35620</v>
      </c>
      <c r="K200" s="409">
        <v>5601</v>
      </c>
      <c r="L200" s="409">
        <v>3580</v>
      </c>
      <c r="M200" s="409" t="s">
        <v>327</v>
      </c>
      <c r="N200" s="409">
        <v>40.670250000000003</v>
      </c>
      <c r="O200" s="409">
        <v>-74.126080999999999</v>
      </c>
      <c r="P200" s="409">
        <v>7123</v>
      </c>
      <c r="Q200" s="409">
        <v>95</v>
      </c>
      <c r="R200" s="409">
        <v>7.8E-2</v>
      </c>
      <c r="S200" s="409">
        <v>7.6999999999999999E-2</v>
      </c>
      <c r="T200" s="409">
        <v>7.5999999999999998E-2</v>
      </c>
      <c r="U200" s="409">
        <v>7.3999999999999996E-2</v>
      </c>
      <c r="V200" s="409">
        <v>3</v>
      </c>
      <c r="W200" s="409">
        <v>1</v>
      </c>
      <c r="X200" s="409">
        <v>0</v>
      </c>
      <c r="Y200" s="409" t="s">
        <v>300</v>
      </c>
      <c r="Z200" s="409">
        <v>56</v>
      </c>
      <c r="AA200" s="409">
        <v>764</v>
      </c>
      <c r="AB200" s="409">
        <v>203</v>
      </c>
      <c r="AC200" s="409">
        <v>214</v>
      </c>
    </row>
    <row r="201" spans="1:29" ht="15" customHeight="1" x14ac:dyDescent="0.2">
      <c r="A201" s="410">
        <v>340170006</v>
      </c>
      <c r="B201" s="409">
        <v>44201</v>
      </c>
      <c r="C201" s="409">
        <v>1</v>
      </c>
      <c r="D201" s="409">
        <v>0</v>
      </c>
      <c r="E201" s="409" t="s">
        <v>298</v>
      </c>
      <c r="F201" s="409">
        <v>2013</v>
      </c>
      <c r="G201" s="409">
        <v>7</v>
      </c>
      <c r="H201" s="409">
        <v>2</v>
      </c>
      <c r="I201" s="409">
        <v>43</v>
      </c>
      <c r="J201" s="409">
        <v>35620</v>
      </c>
      <c r="K201" s="409">
        <v>5601</v>
      </c>
      <c r="L201" s="409">
        <v>3580</v>
      </c>
      <c r="M201" s="409" t="s">
        <v>327</v>
      </c>
      <c r="N201" s="409">
        <v>40.670250000000003</v>
      </c>
      <c r="O201" s="409">
        <v>-74.126080999999999</v>
      </c>
      <c r="P201" s="409">
        <v>4922</v>
      </c>
      <c r="Q201" s="409">
        <v>67</v>
      </c>
      <c r="R201" s="409">
        <v>8.5999999999999993E-2</v>
      </c>
      <c r="S201" s="409">
        <v>7.0999999999999994E-2</v>
      </c>
      <c r="T201" s="409">
        <v>6.8000000000000005E-2</v>
      </c>
      <c r="U201" s="409">
        <v>6.6000000000000003E-2</v>
      </c>
      <c r="V201" s="409">
        <v>1</v>
      </c>
      <c r="W201" s="409">
        <v>1</v>
      </c>
      <c r="X201" s="409">
        <v>0</v>
      </c>
      <c r="Y201" s="409" t="s">
        <v>300</v>
      </c>
      <c r="Z201" s="409">
        <v>56</v>
      </c>
      <c r="AA201" s="409">
        <v>764</v>
      </c>
      <c r="AB201" s="409">
        <v>144</v>
      </c>
      <c r="AC201" s="409">
        <v>214</v>
      </c>
    </row>
    <row r="202" spans="1:29" ht="15" customHeight="1" x14ac:dyDescent="0.2">
      <c r="A202" s="410">
        <v>340170006</v>
      </c>
      <c r="B202" s="409">
        <v>44201</v>
      </c>
      <c r="C202" s="409">
        <v>1</v>
      </c>
      <c r="D202" s="409">
        <v>0</v>
      </c>
      <c r="E202" s="409" t="s">
        <v>298</v>
      </c>
      <c r="F202" s="409">
        <v>2014</v>
      </c>
      <c r="G202" s="409">
        <v>7</v>
      </c>
      <c r="H202" s="409">
        <v>2</v>
      </c>
      <c r="I202" s="409">
        <v>43</v>
      </c>
      <c r="J202" s="409">
        <v>35620</v>
      </c>
      <c r="K202" s="409">
        <v>5601</v>
      </c>
      <c r="L202" s="409">
        <v>3580</v>
      </c>
      <c r="M202" s="409" t="s">
        <v>327</v>
      </c>
      <c r="N202" s="409">
        <v>40.670250000000003</v>
      </c>
      <c r="O202" s="409">
        <v>-74.126080999999999</v>
      </c>
      <c r="P202" s="409">
        <v>8681</v>
      </c>
      <c r="Q202" s="409">
        <v>98</v>
      </c>
      <c r="R202" s="409">
        <v>8.5000000000000006E-2</v>
      </c>
      <c r="S202" s="409">
        <v>0.08</v>
      </c>
      <c r="T202" s="409">
        <v>7.3999999999999996E-2</v>
      </c>
      <c r="U202" s="409">
        <v>7.1999999999999995E-2</v>
      </c>
      <c r="V202" s="409">
        <v>2</v>
      </c>
      <c r="W202" s="409">
        <v>1</v>
      </c>
      <c r="X202" s="409">
        <v>0</v>
      </c>
      <c r="Y202" s="409" t="s">
        <v>300</v>
      </c>
      <c r="Z202" s="409">
        <v>56</v>
      </c>
      <c r="AA202" s="409">
        <v>764</v>
      </c>
      <c r="AB202" s="409">
        <v>209</v>
      </c>
      <c r="AC202" s="409">
        <v>214</v>
      </c>
    </row>
    <row r="203" spans="1:29" ht="15" customHeight="1" x14ac:dyDescent="0.2">
      <c r="A203" s="410">
        <v>340170006</v>
      </c>
      <c r="B203" s="409">
        <v>44201</v>
      </c>
      <c r="C203" s="409">
        <v>1</v>
      </c>
      <c r="D203" s="409">
        <v>5</v>
      </c>
      <c r="E203" s="409" t="s">
        <v>298</v>
      </c>
      <c r="F203" s="409">
        <v>2015</v>
      </c>
      <c r="G203" s="409">
        <v>7</v>
      </c>
      <c r="H203" s="409">
        <v>2</v>
      </c>
      <c r="I203" s="409">
        <v>43</v>
      </c>
      <c r="J203" s="409">
        <v>35620</v>
      </c>
      <c r="K203" s="409">
        <v>5601</v>
      </c>
      <c r="L203" s="409">
        <v>3580</v>
      </c>
      <c r="M203" s="409" t="s">
        <v>327</v>
      </c>
      <c r="N203" s="409">
        <v>40.670250000000003</v>
      </c>
      <c r="O203" s="409">
        <v>-74.126080999999999</v>
      </c>
      <c r="P203" s="409">
        <v>8729</v>
      </c>
      <c r="Q203" s="409">
        <v>100</v>
      </c>
      <c r="R203" s="409">
        <v>9.1999999999999998E-2</v>
      </c>
      <c r="S203" s="409">
        <v>8.2000000000000003E-2</v>
      </c>
      <c r="T203" s="409">
        <v>0.08</v>
      </c>
      <c r="U203" s="409">
        <v>7.6999999999999999E-2</v>
      </c>
      <c r="V203" s="409">
        <v>6</v>
      </c>
      <c r="W203" s="409">
        <v>1</v>
      </c>
      <c r="X203" s="409">
        <v>0</v>
      </c>
      <c r="Y203" s="409" t="s">
        <v>300</v>
      </c>
      <c r="Z203" s="409">
        <v>56</v>
      </c>
      <c r="AA203" s="409">
        <v>764</v>
      </c>
      <c r="AB203" s="409">
        <v>213</v>
      </c>
      <c r="AC203" s="409">
        <v>214</v>
      </c>
    </row>
    <row r="204" spans="1:29" ht="15" customHeight="1" x14ac:dyDescent="0.2">
      <c r="A204" s="410">
        <v>340170006</v>
      </c>
      <c r="B204" s="409">
        <v>44201</v>
      </c>
      <c r="C204" s="409">
        <v>1</v>
      </c>
      <c r="D204" s="409">
        <v>5</v>
      </c>
      <c r="E204" s="409" t="s">
        <v>298</v>
      </c>
      <c r="F204" s="409">
        <v>2016</v>
      </c>
      <c r="G204" s="409">
        <v>7</v>
      </c>
      <c r="H204" s="409">
        <v>2</v>
      </c>
      <c r="I204" s="409">
        <v>43</v>
      </c>
      <c r="J204" s="409">
        <v>35620</v>
      </c>
      <c r="K204" s="409">
        <v>5601</v>
      </c>
      <c r="L204" s="409">
        <v>3580</v>
      </c>
      <c r="M204" s="409" t="s">
        <v>327</v>
      </c>
      <c r="N204" s="409">
        <v>40.670250000000003</v>
      </c>
      <c r="O204" s="409">
        <v>-74.126080999999999</v>
      </c>
      <c r="P204" s="409">
        <v>8726</v>
      </c>
      <c r="Q204" s="409">
        <v>100</v>
      </c>
      <c r="R204" s="409">
        <v>7.3999999999999996E-2</v>
      </c>
      <c r="S204" s="409">
        <v>6.9000000000000006E-2</v>
      </c>
      <c r="T204" s="409">
        <v>6.9000000000000006E-2</v>
      </c>
      <c r="U204" s="409">
        <v>6.8000000000000005E-2</v>
      </c>
      <c r="V204" s="409">
        <v>0</v>
      </c>
      <c r="W204" s="409">
        <v>1</v>
      </c>
      <c r="X204" s="409">
        <v>0</v>
      </c>
      <c r="Y204" s="409" t="s">
        <v>300</v>
      </c>
      <c r="Z204" s="409">
        <v>47</v>
      </c>
      <c r="AA204" s="409">
        <v>764</v>
      </c>
      <c r="AB204" s="409">
        <v>214</v>
      </c>
      <c r="AC204" s="409">
        <v>214</v>
      </c>
    </row>
    <row r="205" spans="1:29" ht="15" customHeight="1" x14ac:dyDescent="0.2">
      <c r="A205" s="410">
        <v>340170006</v>
      </c>
      <c r="B205" s="409">
        <v>44201</v>
      </c>
      <c r="C205" s="409">
        <v>1</v>
      </c>
      <c r="D205" s="409">
        <v>0</v>
      </c>
      <c r="E205" s="409" t="s">
        <v>298</v>
      </c>
      <c r="F205" s="409">
        <v>2017</v>
      </c>
      <c r="G205" s="409">
        <v>7</v>
      </c>
      <c r="H205" s="409">
        <v>2</v>
      </c>
      <c r="I205" s="409">
        <v>43</v>
      </c>
      <c r="J205" s="409">
        <v>35620</v>
      </c>
      <c r="K205" s="409">
        <v>5601</v>
      </c>
      <c r="L205" s="409">
        <v>3580</v>
      </c>
      <c r="M205" s="409" t="s">
        <v>327</v>
      </c>
      <c r="N205" s="409">
        <v>40.670250000000003</v>
      </c>
      <c r="O205" s="409">
        <v>-74.126080999999999</v>
      </c>
      <c r="P205" s="409">
        <v>8722</v>
      </c>
      <c r="Q205" s="409">
        <v>99</v>
      </c>
      <c r="R205" s="409">
        <v>7.4999999999999997E-2</v>
      </c>
      <c r="S205" s="409">
        <v>7.3999999999999996E-2</v>
      </c>
      <c r="T205" s="409">
        <v>7.1999999999999995E-2</v>
      </c>
      <c r="U205" s="409">
        <v>6.7000000000000004E-2</v>
      </c>
      <c r="V205" s="409">
        <v>0</v>
      </c>
      <c r="W205" s="409">
        <v>1</v>
      </c>
      <c r="X205" s="409">
        <v>0</v>
      </c>
      <c r="Y205" s="409" t="s">
        <v>300</v>
      </c>
      <c r="Z205" s="409">
        <v>47</v>
      </c>
      <c r="AA205" s="409">
        <v>764</v>
      </c>
      <c r="AB205" s="409">
        <v>243</v>
      </c>
      <c r="AC205" s="409">
        <v>245</v>
      </c>
    </row>
    <row r="206" spans="1:29" ht="15" customHeight="1" x14ac:dyDescent="0.2">
      <c r="A206" s="410">
        <v>340170006</v>
      </c>
      <c r="B206" s="409">
        <v>44201</v>
      </c>
      <c r="C206" s="409">
        <v>1</v>
      </c>
      <c r="D206" s="409">
        <v>0</v>
      </c>
      <c r="E206" s="409" t="s">
        <v>298</v>
      </c>
      <c r="F206" s="409">
        <v>2018</v>
      </c>
      <c r="G206" s="409">
        <v>7</v>
      </c>
      <c r="H206" s="409">
        <v>2</v>
      </c>
      <c r="I206" s="409">
        <v>43</v>
      </c>
      <c r="J206" s="409">
        <v>35620</v>
      </c>
      <c r="K206" s="409">
        <v>5601</v>
      </c>
      <c r="L206" s="409">
        <v>3580</v>
      </c>
      <c r="M206" s="409" t="s">
        <v>327</v>
      </c>
      <c r="N206" s="409">
        <v>40.670250000000003</v>
      </c>
      <c r="O206" s="409">
        <v>-74.126080999999999</v>
      </c>
      <c r="P206" s="409">
        <v>8635</v>
      </c>
      <c r="Q206" s="409">
        <v>98</v>
      </c>
      <c r="R206" s="409">
        <v>9.5000000000000001E-2</v>
      </c>
      <c r="S206" s="409">
        <v>9.1999999999999998E-2</v>
      </c>
      <c r="T206" s="409">
        <v>7.9000000000000001E-2</v>
      </c>
      <c r="U206" s="409">
        <v>7.8E-2</v>
      </c>
      <c r="V206" s="409">
        <v>4</v>
      </c>
      <c r="W206" s="409">
        <v>1</v>
      </c>
      <c r="X206" s="409">
        <v>0</v>
      </c>
      <c r="Z206" s="409">
        <v>47</v>
      </c>
      <c r="AA206" s="409">
        <v>764</v>
      </c>
      <c r="AB206" s="409">
        <v>240</v>
      </c>
      <c r="AC206" s="409">
        <v>245</v>
      </c>
    </row>
    <row r="207" spans="1:29" ht="15" customHeight="1" x14ac:dyDescent="0.2">
      <c r="A207" s="410">
        <v>340190001</v>
      </c>
      <c r="B207" s="409">
        <v>44201</v>
      </c>
      <c r="C207" s="409">
        <v>1</v>
      </c>
      <c r="D207" s="409">
        <v>0</v>
      </c>
      <c r="E207" s="409" t="s">
        <v>298</v>
      </c>
      <c r="F207" s="409">
        <v>2010</v>
      </c>
      <c r="G207" s="409">
        <v>7</v>
      </c>
      <c r="H207" s="409">
        <v>2</v>
      </c>
      <c r="I207" s="409">
        <v>151</v>
      </c>
      <c r="J207" s="409">
        <v>35620</v>
      </c>
      <c r="K207" s="409">
        <v>5601</v>
      </c>
      <c r="L207" s="409">
        <v>23700</v>
      </c>
      <c r="M207" s="409" t="s">
        <v>328</v>
      </c>
      <c r="N207" s="409">
        <v>40.515262</v>
      </c>
      <c r="O207" s="409">
        <v>-74.806670999999994</v>
      </c>
      <c r="P207" s="409">
        <v>8695</v>
      </c>
      <c r="Q207" s="409">
        <v>99</v>
      </c>
      <c r="R207" s="409">
        <v>9.2999999999999999E-2</v>
      </c>
      <c r="S207" s="409">
        <v>8.5999999999999993E-2</v>
      </c>
      <c r="T207" s="409">
        <v>8.5000000000000006E-2</v>
      </c>
      <c r="U207" s="409">
        <v>8.1000000000000003E-2</v>
      </c>
      <c r="V207" s="409">
        <v>9</v>
      </c>
      <c r="W207" s="409">
        <v>1</v>
      </c>
      <c r="X207" s="409">
        <v>0</v>
      </c>
      <c r="Z207" s="409">
        <v>47</v>
      </c>
      <c r="AA207" s="409">
        <v>764</v>
      </c>
      <c r="AB207" s="409">
        <v>212</v>
      </c>
      <c r="AC207" s="409">
        <v>214</v>
      </c>
    </row>
    <row r="208" spans="1:29" ht="15" customHeight="1" x14ac:dyDescent="0.2">
      <c r="A208" s="410">
        <v>340190001</v>
      </c>
      <c r="B208" s="409">
        <v>44201</v>
      </c>
      <c r="C208" s="409">
        <v>1</v>
      </c>
      <c r="D208" s="409">
        <v>0</v>
      </c>
      <c r="E208" s="409" t="s">
        <v>298</v>
      </c>
      <c r="F208" s="409">
        <v>2011</v>
      </c>
      <c r="G208" s="409">
        <v>7</v>
      </c>
      <c r="H208" s="409">
        <v>2</v>
      </c>
      <c r="I208" s="409">
        <v>151</v>
      </c>
      <c r="J208" s="409">
        <v>35620</v>
      </c>
      <c r="K208" s="409">
        <v>5601</v>
      </c>
      <c r="L208" s="409">
        <v>23700</v>
      </c>
      <c r="M208" s="409" t="s">
        <v>328</v>
      </c>
      <c r="N208" s="409">
        <v>40.515262</v>
      </c>
      <c r="O208" s="409">
        <v>-74.806670999999994</v>
      </c>
      <c r="P208" s="409">
        <v>8679</v>
      </c>
      <c r="Q208" s="409">
        <v>98</v>
      </c>
      <c r="R208" s="409">
        <v>8.7999999999999995E-2</v>
      </c>
      <c r="S208" s="409">
        <v>8.5999999999999993E-2</v>
      </c>
      <c r="T208" s="409">
        <v>8.5000000000000006E-2</v>
      </c>
      <c r="U208" s="409">
        <v>8.1000000000000003E-2</v>
      </c>
      <c r="V208" s="409">
        <v>7</v>
      </c>
      <c r="W208" s="409">
        <v>1</v>
      </c>
      <c r="X208" s="409">
        <v>0</v>
      </c>
      <c r="Z208" s="409">
        <v>47</v>
      </c>
      <c r="AA208" s="409">
        <v>764</v>
      </c>
      <c r="AB208" s="409">
        <v>209</v>
      </c>
      <c r="AC208" s="409">
        <v>214</v>
      </c>
    </row>
    <row r="209" spans="1:29" ht="15" customHeight="1" x14ac:dyDescent="0.2">
      <c r="A209" s="410">
        <v>340190001</v>
      </c>
      <c r="B209" s="409">
        <v>44201</v>
      </c>
      <c r="C209" s="409">
        <v>1</v>
      </c>
      <c r="D209" s="409">
        <v>0</v>
      </c>
      <c r="E209" s="409" t="s">
        <v>298</v>
      </c>
      <c r="F209" s="409">
        <v>2012</v>
      </c>
      <c r="G209" s="409">
        <v>7</v>
      </c>
      <c r="H209" s="409">
        <v>2</v>
      </c>
      <c r="I209" s="409">
        <v>151</v>
      </c>
      <c r="J209" s="409">
        <v>35620</v>
      </c>
      <c r="K209" s="409">
        <v>5601</v>
      </c>
      <c r="L209" s="409">
        <v>23700</v>
      </c>
      <c r="M209" s="409" t="s">
        <v>328</v>
      </c>
      <c r="N209" s="409">
        <v>40.515262</v>
      </c>
      <c r="O209" s="409">
        <v>-74.806670999999994</v>
      </c>
      <c r="P209" s="409">
        <v>8684</v>
      </c>
      <c r="Q209" s="409">
        <v>97</v>
      </c>
      <c r="R209" s="409">
        <v>8.3000000000000004E-2</v>
      </c>
      <c r="S209" s="409">
        <v>0.08</v>
      </c>
      <c r="T209" s="409">
        <v>7.8E-2</v>
      </c>
      <c r="U209" s="409">
        <v>7.8E-2</v>
      </c>
      <c r="V209" s="409">
        <v>6</v>
      </c>
      <c r="W209" s="409">
        <v>1</v>
      </c>
      <c r="X209" s="409">
        <v>0</v>
      </c>
      <c r="Y209" s="409" t="s">
        <v>300</v>
      </c>
      <c r="Z209" s="409">
        <v>47</v>
      </c>
      <c r="AA209" s="409">
        <v>764</v>
      </c>
      <c r="AB209" s="409">
        <v>208</v>
      </c>
      <c r="AC209" s="409">
        <v>214</v>
      </c>
    </row>
    <row r="210" spans="1:29" ht="15" customHeight="1" x14ac:dyDescent="0.2">
      <c r="A210" s="410">
        <v>340190001</v>
      </c>
      <c r="B210" s="409">
        <v>44201</v>
      </c>
      <c r="C210" s="409">
        <v>1</v>
      </c>
      <c r="D210" s="409">
        <v>0</v>
      </c>
      <c r="E210" s="409" t="s">
        <v>298</v>
      </c>
      <c r="F210" s="409">
        <v>2013</v>
      </c>
      <c r="G210" s="409">
        <v>7</v>
      </c>
      <c r="H210" s="409">
        <v>2</v>
      </c>
      <c r="I210" s="409">
        <v>151</v>
      </c>
      <c r="J210" s="409">
        <v>35620</v>
      </c>
      <c r="K210" s="409">
        <v>5601</v>
      </c>
      <c r="L210" s="409">
        <v>23700</v>
      </c>
      <c r="M210" s="409" t="s">
        <v>328</v>
      </c>
      <c r="N210" s="409">
        <v>40.515262</v>
      </c>
      <c r="O210" s="409">
        <v>-74.806670999999994</v>
      </c>
      <c r="P210" s="409">
        <v>8743</v>
      </c>
      <c r="Q210" s="409">
        <v>100</v>
      </c>
      <c r="R210" s="409">
        <v>7.5999999999999998E-2</v>
      </c>
      <c r="S210" s="409">
        <v>7.3999999999999996E-2</v>
      </c>
      <c r="T210" s="409">
        <v>7.3999999999999996E-2</v>
      </c>
      <c r="U210" s="409">
        <v>7.2999999999999995E-2</v>
      </c>
      <c r="V210" s="409">
        <v>1</v>
      </c>
      <c r="W210" s="409">
        <v>1</v>
      </c>
      <c r="X210" s="409">
        <v>0</v>
      </c>
      <c r="Y210" s="409" t="s">
        <v>300</v>
      </c>
      <c r="Z210" s="409">
        <v>47</v>
      </c>
      <c r="AA210" s="409">
        <v>764</v>
      </c>
      <c r="AB210" s="409">
        <v>214</v>
      </c>
      <c r="AC210" s="409">
        <v>214</v>
      </c>
    </row>
    <row r="211" spans="1:29" ht="15" customHeight="1" x14ac:dyDescent="0.2">
      <c r="A211" s="410">
        <v>340190001</v>
      </c>
      <c r="B211" s="409">
        <v>44201</v>
      </c>
      <c r="C211" s="409">
        <v>1</v>
      </c>
      <c r="D211" s="409">
        <v>0</v>
      </c>
      <c r="E211" s="409" t="s">
        <v>298</v>
      </c>
      <c r="F211" s="409">
        <v>2014</v>
      </c>
      <c r="G211" s="409">
        <v>7</v>
      </c>
      <c r="H211" s="409">
        <v>2</v>
      </c>
      <c r="I211" s="409">
        <v>151</v>
      </c>
      <c r="J211" s="409">
        <v>35620</v>
      </c>
      <c r="K211" s="409">
        <v>5601</v>
      </c>
      <c r="L211" s="409">
        <v>23700</v>
      </c>
      <c r="M211" s="409" t="s">
        <v>328</v>
      </c>
      <c r="N211" s="409">
        <v>40.515262</v>
      </c>
      <c r="O211" s="409">
        <v>-74.806670999999994</v>
      </c>
      <c r="P211" s="409">
        <v>8684</v>
      </c>
      <c r="Q211" s="409">
        <v>100</v>
      </c>
      <c r="R211" s="409">
        <v>7.1999999999999995E-2</v>
      </c>
      <c r="S211" s="409">
        <v>7.0999999999999994E-2</v>
      </c>
      <c r="T211" s="409">
        <v>6.7000000000000004E-2</v>
      </c>
      <c r="U211" s="409">
        <v>6.5000000000000002E-2</v>
      </c>
      <c r="V211" s="409">
        <v>0</v>
      </c>
      <c r="W211" s="409">
        <v>1</v>
      </c>
      <c r="X211" s="409">
        <v>0</v>
      </c>
      <c r="Y211" s="409" t="s">
        <v>300</v>
      </c>
      <c r="Z211" s="409">
        <v>47</v>
      </c>
      <c r="AA211" s="409">
        <v>764</v>
      </c>
      <c r="AB211" s="409">
        <v>214</v>
      </c>
      <c r="AC211" s="409">
        <v>214</v>
      </c>
    </row>
    <row r="212" spans="1:29" ht="15" customHeight="1" x14ac:dyDescent="0.2">
      <c r="A212" s="410">
        <v>340190001</v>
      </c>
      <c r="B212" s="409">
        <v>44201</v>
      </c>
      <c r="C212" s="409">
        <v>1</v>
      </c>
      <c r="D212" s="409">
        <v>5</v>
      </c>
      <c r="E212" s="409" t="s">
        <v>298</v>
      </c>
      <c r="F212" s="409">
        <v>2015</v>
      </c>
      <c r="G212" s="409">
        <v>7</v>
      </c>
      <c r="H212" s="409">
        <v>2</v>
      </c>
      <c r="I212" s="409">
        <v>151</v>
      </c>
      <c r="J212" s="409">
        <v>35620</v>
      </c>
      <c r="K212" s="409">
        <v>5601</v>
      </c>
      <c r="L212" s="409">
        <v>23700</v>
      </c>
      <c r="M212" s="409" t="s">
        <v>328</v>
      </c>
      <c r="N212" s="409">
        <v>40.515262</v>
      </c>
      <c r="O212" s="409">
        <v>-74.806670999999994</v>
      </c>
      <c r="P212" s="409">
        <v>8706</v>
      </c>
      <c r="Q212" s="409">
        <v>100</v>
      </c>
      <c r="R212" s="409">
        <v>7.4999999999999997E-2</v>
      </c>
      <c r="S212" s="409">
        <v>7.4999999999999997E-2</v>
      </c>
      <c r="T212" s="409">
        <v>7.2999999999999995E-2</v>
      </c>
      <c r="U212" s="409">
        <v>7.2999999999999995E-2</v>
      </c>
      <c r="V212" s="409">
        <v>0</v>
      </c>
      <c r="W212" s="409">
        <v>1</v>
      </c>
      <c r="X212" s="409">
        <v>0</v>
      </c>
      <c r="Y212" s="409" t="s">
        <v>300</v>
      </c>
      <c r="Z212" s="409">
        <v>47</v>
      </c>
      <c r="AA212" s="409">
        <v>764</v>
      </c>
      <c r="AB212" s="409">
        <v>213</v>
      </c>
      <c r="AC212" s="409">
        <v>214</v>
      </c>
    </row>
    <row r="213" spans="1:29" ht="15" customHeight="1" x14ac:dyDescent="0.2">
      <c r="A213" s="410">
        <v>340190001</v>
      </c>
      <c r="B213" s="409">
        <v>44201</v>
      </c>
      <c r="C213" s="409">
        <v>1</v>
      </c>
      <c r="D213" s="409">
        <v>5</v>
      </c>
      <c r="E213" s="409" t="s">
        <v>298</v>
      </c>
      <c r="F213" s="409">
        <v>2016</v>
      </c>
      <c r="G213" s="409">
        <v>7</v>
      </c>
      <c r="H213" s="409">
        <v>2</v>
      </c>
      <c r="I213" s="409">
        <v>151</v>
      </c>
      <c r="J213" s="409">
        <v>35620</v>
      </c>
      <c r="K213" s="409">
        <v>5601</v>
      </c>
      <c r="L213" s="409">
        <v>23700</v>
      </c>
      <c r="M213" s="409" t="s">
        <v>328</v>
      </c>
      <c r="N213" s="409">
        <v>40.515262</v>
      </c>
      <c r="O213" s="409">
        <v>-74.806670999999994</v>
      </c>
      <c r="P213" s="409">
        <v>8381</v>
      </c>
      <c r="Q213" s="409">
        <v>99</v>
      </c>
      <c r="R213" s="409">
        <v>7.8E-2</v>
      </c>
      <c r="S213" s="409">
        <v>7.8E-2</v>
      </c>
      <c r="T213" s="409">
        <v>7.3999999999999996E-2</v>
      </c>
      <c r="U213" s="409">
        <v>7.2999999999999995E-2</v>
      </c>
      <c r="V213" s="409">
        <v>2</v>
      </c>
      <c r="W213" s="409">
        <v>1</v>
      </c>
      <c r="X213" s="409">
        <v>0</v>
      </c>
      <c r="Y213" s="409" t="s">
        <v>300</v>
      </c>
      <c r="Z213" s="409">
        <v>47</v>
      </c>
      <c r="AA213" s="409">
        <v>764</v>
      </c>
      <c r="AB213" s="409">
        <v>211</v>
      </c>
      <c r="AC213" s="409">
        <v>214</v>
      </c>
    </row>
    <row r="214" spans="1:29" ht="15" customHeight="1" x14ac:dyDescent="0.2">
      <c r="A214" s="410">
        <v>340190001</v>
      </c>
      <c r="B214" s="409">
        <v>44201</v>
      </c>
      <c r="C214" s="409">
        <v>1</v>
      </c>
      <c r="D214" s="409">
        <v>0</v>
      </c>
      <c r="E214" s="409" t="s">
        <v>298</v>
      </c>
      <c r="F214" s="409">
        <v>2017</v>
      </c>
      <c r="G214" s="409">
        <v>7</v>
      </c>
      <c r="H214" s="409">
        <v>2</v>
      </c>
      <c r="I214" s="409">
        <v>151</v>
      </c>
      <c r="J214" s="409">
        <v>35620</v>
      </c>
      <c r="K214" s="409">
        <v>5601</v>
      </c>
      <c r="L214" s="409">
        <v>23700</v>
      </c>
      <c r="M214" s="409" t="s">
        <v>328</v>
      </c>
      <c r="N214" s="409">
        <v>40.515262</v>
      </c>
      <c r="O214" s="409">
        <v>-74.806670999999994</v>
      </c>
      <c r="P214" s="409">
        <v>8399</v>
      </c>
      <c r="Q214" s="409">
        <v>92</v>
      </c>
      <c r="R214" s="409">
        <v>7.6999999999999999E-2</v>
      </c>
      <c r="S214" s="409">
        <v>7.2999999999999995E-2</v>
      </c>
      <c r="T214" s="409">
        <v>7.1999999999999995E-2</v>
      </c>
      <c r="U214" s="409">
        <v>7.1999999999999995E-2</v>
      </c>
      <c r="V214" s="409">
        <v>1</v>
      </c>
      <c r="W214" s="409">
        <v>1</v>
      </c>
      <c r="X214" s="409">
        <v>0</v>
      </c>
      <c r="Y214" s="409" t="s">
        <v>300</v>
      </c>
      <c r="Z214" s="409">
        <v>47</v>
      </c>
      <c r="AA214" s="409">
        <v>764</v>
      </c>
      <c r="AB214" s="409">
        <v>226</v>
      </c>
      <c r="AC214" s="409">
        <v>245</v>
      </c>
    </row>
    <row r="215" spans="1:29" ht="15" customHeight="1" x14ac:dyDescent="0.2">
      <c r="A215" s="410">
        <v>340190001</v>
      </c>
      <c r="B215" s="409">
        <v>44201</v>
      </c>
      <c r="C215" s="409">
        <v>1</v>
      </c>
      <c r="D215" s="409">
        <v>0</v>
      </c>
      <c r="E215" s="409" t="s">
        <v>298</v>
      </c>
      <c r="F215" s="409">
        <v>2018</v>
      </c>
      <c r="G215" s="409">
        <v>7</v>
      </c>
      <c r="H215" s="409">
        <v>2</v>
      </c>
      <c r="I215" s="409">
        <v>151</v>
      </c>
      <c r="J215" s="409">
        <v>35620</v>
      </c>
      <c r="K215" s="409">
        <v>5601</v>
      </c>
      <c r="L215" s="409">
        <v>23700</v>
      </c>
      <c r="M215" s="409" t="s">
        <v>328</v>
      </c>
      <c r="N215" s="409">
        <v>40.515262</v>
      </c>
      <c r="O215" s="409">
        <v>-74.806670999999994</v>
      </c>
      <c r="P215" s="409">
        <v>8078</v>
      </c>
      <c r="Q215" s="409">
        <v>89</v>
      </c>
      <c r="R215" s="409">
        <v>9.7000000000000003E-2</v>
      </c>
      <c r="S215" s="409">
        <v>8.5999999999999993E-2</v>
      </c>
      <c r="T215" s="409">
        <v>7.1999999999999995E-2</v>
      </c>
      <c r="U215" s="409">
        <v>7.1999999999999995E-2</v>
      </c>
      <c r="V215" s="409">
        <v>2</v>
      </c>
      <c r="W215" s="409">
        <v>1</v>
      </c>
      <c r="X215" s="409">
        <v>0</v>
      </c>
      <c r="Z215" s="409">
        <v>47</v>
      </c>
      <c r="AA215" s="409">
        <v>764</v>
      </c>
      <c r="AB215" s="409">
        <v>217</v>
      </c>
      <c r="AC215" s="409">
        <v>245</v>
      </c>
    </row>
    <row r="216" spans="1:29" ht="15" customHeight="1" x14ac:dyDescent="0.2">
      <c r="A216" s="410">
        <v>340210005</v>
      </c>
      <c r="B216" s="409">
        <v>44201</v>
      </c>
      <c r="C216" s="409">
        <v>1</v>
      </c>
      <c r="D216" s="409">
        <v>0</v>
      </c>
      <c r="E216" s="409" t="s">
        <v>298</v>
      </c>
      <c r="F216" s="409">
        <v>2010</v>
      </c>
      <c r="G216" s="409">
        <v>7</v>
      </c>
      <c r="H216" s="409">
        <v>2</v>
      </c>
      <c r="I216" s="409">
        <v>45</v>
      </c>
      <c r="J216" s="409">
        <v>45940</v>
      </c>
      <c r="K216" s="409">
        <v>8480</v>
      </c>
      <c r="L216" s="409">
        <v>39510</v>
      </c>
      <c r="M216" s="409" t="s">
        <v>329</v>
      </c>
      <c r="N216" s="409">
        <v>40.283092000000003</v>
      </c>
      <c r="O216" s="409">
        <v>-74.742613000000006</v>
      </c>
      <c r="P216" s="409">
        <v>8690</v>
      </c>
      <c r="Q216" s="409">
        <v>99</v>
      </c>
      <c r="R216" s="409">
        <v>9.5000000000000001E-2</v>
      </c>
      <c r="S216" s="409">
        <v>8.7999999999999995E-2</v>
      </c>
      <c r="T216" s="409">
        <v>8.6999999999999994E-2</v>
      </c>
      <c r="U216" s="409">
        <v>8.5999999999999993E-2</v>
      </c>
      <c r="V216" s="409">
        <v>15</v>
      </c>
      <c r="W216" s="409">
        <v>1</v>
      </c>
      <c r="X216" s="409">
        <v>0</v>
      </c>
      <c r="Z216" s="409">
        <v>56</v>
      </c>
      <c r="AA216" s="409">
        <v>764</v>
      </c>
      <c r="AB216" s="409">
        <v>212</v>
      </c>
      <c r="AC216" s="409">
        <v>214</v>
      </c>
    </row>
    <row r="217" spans="1:29" ht="15" customHeight="1" x14ac:dyDescent="0.2">
      <c r="A217" s="410">
        <v>340210005</v>
      </c>
      <c r="B217" s="409">
        <v>44201</v>
      </c>
      <c r="C217" s="409">
        <v>1</v>
      </c>
      <c r="D217" s="409">
        <v>0</v>
      </c>
      <c r="E217" s="409" t="s">
        <v>298</v>
      </c>
      <c r="F217" s="409">
        <v>2011</v>
      </c>
      <c r="G217" s="409">
        <v>7</v>
      </c>
      <c r="H217" s="409">
        <v>2</v>
      </c>
      <c r="I217" s="409">
        <v>45</v>
      </c>
      <c r="J217" s="409">
        <v>45940</v>
      </c>
      <c r="K217" s="409">
        <v>8480</v>
      </c>
      <c r="L217" s="409">
        <v>39510</v>
      </c>
      <c r="M217" s="409" t="s">
        <v>329</v>
      </c>
      <c r="N217" s="409">
        <v>40.283092000000003</v>
      </c>
      <c r="O217" s="409">
        <v>-74.742613000000006</v>
      </c>
      <c r="P217" s="409">
        <v>6873</v>
      </c>
      <c r="Q217" s="409">
        <v>67</v>
      </c>
      <c r="R217" s="409">
        <v>8.8999999999999996E-2</v>
      </c>
      <c r="S217" s="409">
        <v>8.7999999999999995E-2</v>
      </c>
      <c r="T217" s="409">
        <v>8.5999999999999993E-2</v>
      </c>
      <c r="U217" s="409">
        <v>7.9000000000000001E-2</v>
      </c>
      <c r="V217" s="409">
        <v>7</v>
      </c>
      <c r="W217" s="409">
        <v>1</v>
      </c>
      <c r="X217" s="409">
        <v>0</v>
      </c>
      <c r="Z217" s="409">
        <v>56</v>
      </c>
      <c r="AA217" s="409">
        <v>764</v>
      </c>
      <c r="AB217" s="409">
        <v>144</v>
      </c>
      <c r="AC217" s="409">
        <v>214</v>
      </c>
    </row>
    <row r="218" spans="1:29" ht="15" customHeight="1" x14ac:dyDescent="0.2">
      <c r="A218" s="410">
        <v>340210005</v>
      </c>
      <c r="B218" s="409">
        <v>44201</v>
      </c>
      <c r="C218" s="409">
        <v>1</v>
      </c>
      <c r="D218" s="409">
        <v>0</v>
      </c>
      <c r="E218" s="409" t="s">
        <v>298</v>
      </c>
      <c r="F218" s="409">
        <v>2012</v>
      </c>
      <c r="G218" s="409">
        <v>7</v>
      </c>
      <c r="H218" s="409">
        <v>2</v>
      </c>
      <c r="I218" s="409">
        <v>45</v>
      </c>
      <c r="J218" s="409">
        <v>45940</v>
      </c>
      <c r="K218" s="409">
        <v>8480</v>
      </c>
      <c r="L218" s="409">
        <v>39510</v>
      </c>
      <c r="M218" s="409" t="s">
        <v>329</v>
      </c>
      <c r="N218" s="409">
        <v>40.283092000000003</v>
      </c>
      <c r="O218" s="409">
        <v>-74.742613000000006</v>
      </c>
      <c r="P218" s="409">
        <v>8746</v>
      </c>
      <c r="Q218" s="409">
        <v>99</v>
      </c>
      <c r="R218" s="409">
        <v>8.2000000000000003E-2</v>
      </c>
      <c r="S218" s="409">
        <v>8.1000000000000003E-2</v>
      </c>
      <c r="T218" s="409">
        <v>8.1000000000000003E-2</v>
      </c>
      <c r="U218" s="409">
        <v>0.08</v>
      </c>
      <c r="V218" s="409">
        <v>11</v>
      </c>
      <c r="W218" s="409">
        <v>1</v>
      </c>
      <c r="X218" s="409">
        <v>0</v>
      </c>
      <c r="Y218" s="409" t="s">
        <v>300</v>
      </c>
      <c r="Z218" s="409">
        <v>56</v>
      </c>
      <c r="AA218" s="409">
        <v>764</v>
      </c>
      <c r="AB218" s="409">
        <v>212</v>
      </c>
      <c r="AC218" s="409">
        <v>214</v>
      </c>
    </row>
    <row r="219" spans="1:29" ht="15" customHeight="1" x14ac:dyDescent="0.2">
      <c r="A219" s="410">
        <v>340210005</v>
      </c>
      <c r="B219" s="409">
        <v>44201</v>
      </c>
      <c r="C219" s="409">
        <v>1</v>
      </c>
      <c r="D219" s="409">
        <v>0</v>
      </c>
      <c r="E219" s="409" t="s">
        <v>298</v>
      </c>
      <c r="F219" s="409">
        <v>2013</v>
      </c>
      <c r="G219" s="409">
        <v>7</v>
      </c>
      <c r="H219" s="409">
        <v>2</v>
      </c>
      <c r="I219" s="409">
        <v>45</v>
      </c>
      <c r="J219" s="409">
        <v>45940</v>
      </c>
      <c r="K219" s="409">
        <v>8480</v>
      </c>
      <c r="L219" s="409">
        <v>39510</v>
      </c>
      <c r="M219" s="409" t="s">
        <v>329</v>
      </c>
      <c r="N219" s="409">
        <v>40.283092000000003</v>
      </c>
      <c r="O219" s="409">
        <v>-74.742613000000006</v>
      </c>
      <c r="P219" s="409">
        <v>8732</v>
      </c>
      <c r="Q219" s="409">
        <v>100</v>
      </c>
      <c r="R219" s="409">
        <v>7.4999999999999997E-2</v>
      </c>
      <c r="S219" s="409">
        <v>7.1999999999999995E-2</v>
      </c>
      <c r="T219" s="409">
        <v>7.0999999999999994E-2</v>
      </c>
      <c r="U219" s="409">
        <v>7.0000000000000007E-2</v>
      </c>
      <c r="V219" s="409">
        <v>0</v>
      </c>
      <c r="W219" s="409">
        <v>1</v>
      </c>
      <c r="X219" s="409">
        <v>0</v>
      </c>
      <c r="Y219" s="409" t="s">
        <v>300</v>
      </c>
      <c r="Z219" s="409">
        <v>56</v>
      </c>
      <c r="AA219" s="409">
        <v>764</v>
      </c>
      <c r="AB219" s="409">
        <v>214</v>
      </c>
      <c r="AC219" s="409">
        <v>214</v>
      </c>
    </row>
    <row r="220" spans="1:29" ht="15" customHeight="1" x14ac:dyDescent="0.2">
      <c r="A220" s="410">
        <v>340210005</v>
      </c>
      <c r="B220" s="409">
        <v>44201</v>
      </c>
      <c r="C220" s="409">
        <v>1</v>
      </c>
      <c r="D220" s="409">
        <v>0</v>
      </c>
      <c r="E220" s="409" t="s">
        <v>298</v>
      </c>
      <c r="F220" s="409">
        <v>2014</v>
      </c>
      <c r="G220" s="409">
        <v>7</v>
      </c>
      <c r="H220" s="409">
        <v>2</v>
      </c>
      <c r="I220" s="409">
        <v>45</v>
      </c>
      <c r="J220" s="409">
        <v>45940</v>
      </c>
      <c r="K220" s="409">
        <v>8480</v>
      </c>
      <c r="L220" s="409">
        <v>39510</v>
      </c>
      <c r="M220" s="409" t="s">
        <v>329</v>
      </c>
      <c r="N220" s="409">
        <v>40.283092000000003</v>
      </c>
      <c r="O220" s="409">
        <v>-74.742613000000006</v>
      </c>
      <c r="P220" s="409">
        <v>8700</v>
      </c>
      <c r="Q220" s="409">
        <v>99</v>
      </c>
      <c r="R220" s="409">
        <v>7.5999999999999998E-2</v>
      </c>
      <c r="S220" s="409">
        <v>7.5999999999999998E-2</v>
      </c>
      <c r="T220" s="409">
        <v>7.3999999999999996E-2</v>
      </c>
      <c r="U220" s="409">
        <v>7.0999999999999994E-2</v>
      </c>
      <c r="V220" s="409">
        <v>2</v>
      </c>
      <c r="W220" s="409">
        <v>1</v>
      </c>
      <c r="X220" s="409">
        <v>0</v>
      </c>
      <c r="Y220" s="409" t="s">
        <v>300</v>
      </c>
      <c r="Z220" s="409">
        <v>56</v>
      </c>
      <c r="AA220" s="409">
        <v>764</v>
      </c>
      <c r="AB220" s="409">
        <v>211</v>
      </c>
      <c r="AC220" s="409">
        <v>214</v>
      </c>
    </row>
    <row r="221" spans="1:29" ht="15" customHeight="1" x14ac:dyDescent="0.2">
      <c r="A221" s="410">
        <v>340210005</v>
      </c>
      <c r="B221" s="409">
        <v>44201</v>
      </c>
      <c r="C221" s="409">
        <v>1</v>
      </c>
      <c r="D221" s="409">
        <v>5</v>
      </c>
      <c r="E221" s="409" t="s">
        <v>298</v>
      </c>
      <c r="F221" s="409">
        <v>2015</v>
      </c>
      <c r="G221" s="409">
        <v>7</v>
      </c>
      <c r="H221" s="409">
        <v>2</v>
      </c>
      <c r="I221" s="409">
        <v>45</v>
      </c>
      <c r="J221" s="409">
        <v>45940</v>
      </c>
      <c r="K221" s="409">
        <v>8480</v>
      </c>
      <c r="L221" s="409">
        <v>39510</v>
      </c>
      <c r="M221" s="409" t="s">
        <v>329</v>
      </c>
      <c r="N221" s="409">
        <v>40.283092000000003</v>
      </c>
      <c r="O221" s="409">
        <v>-74.742613000000006</v>
      </c>
      <c r="P221" s="409">
        <v>8664</v>
      </c>
      <c r="Q221" s="409">
        <v>99</v>
      </c>
      <c r="R221" s="409">
        <v>8.4000000000000005E-2</v>
      </c>
      <c r="S221" s="409">
        <v>7.8E-2</v>
      </c>
      <c r="T221" s="409">
        <v>7.6999999999999999E-2</v>
      </c>
      <c r="U221" s="409">
        <v>7.2999999999999995E-2</v>
      </c>
      <c r="V221" s="409">
        <v>3</v>
      </c>
      <c r="W221" s="409">
        <v>1</v>
      </c>
      <c r="X221" s="409">
        <v>0</v>
      </c>
      <c r="Y221" s="409" t="s">
        <v>300</v>
      </c>
      <c r="Z221" s="409">
        <v>56</v>
      </c>
      <c r="AA221" s="409">
        <v>764</v>
      </c>
      <c r="AB221" s="409">
        <v>211</v>
      </c>
      <c r="AC221" s="409">
        <v>214</v>
      </c>
    </row>
    <row r="222" spans="1:29" ht="15" customHeight="1" x14ac:dyDescent="0.2">
      <c r="A222" s="410">
        <v>340210005</v>
      </c>
      <c r="B222" s="409">
        <v>44201</v>
      </c>
      <c r="C222" s="409">
        <v>1</v>
      </c>
      <c r="D222" s="409">
        <v>5</v>
      </c>
      <c r="E222" s="409" t="s">
        <v>298</v>
      </c>
      <c r="F222" s="409">
        <v>2016</v>
      </c>
      <c r="G222" s="409">
        <v>7</v>
      </c>
      <c r="H222" s="409">
        <v>2</v>
      </c>
      <c r="I222" s="409">
        <v>45</v>
      </c>
      <c r="J222" s="409">
        <v>45940</v>
      </c>
      <c r="K222" s="409">
        <v>8480</v>
      </c>
      <c r="L222" s="409">
        <v>39510</v>
      </c>
      <c r="M222" s="409" t="s">
        <v>329</v>
      </c>
      <c r="N222" s="409">
        <v>40.283092000000003</v>
      </c>
      <c r="O222" s="409">
        <v>-74.742613000000006</v>
      </c>
      <c r="P222" s="409">
        <v>8669</v>
      </c>
      <c r="Q222" s="409">
        <v>98</v>
      </c>
      <c r="R222" s="409">
        <v>7.5999999999999998E-2</v>
      </c>
      <c r="S222" s="409">
        <v>7.3999999999999996E-2</v>
      </c>
      <c r="T222" s="409">
        <v>7.1999999999999995E-2</v>
      </c>
      <c r="U222" s="409">
        <v>7.0999999999999994E-2</v>
      </c>
      <c r="V222" s="409">
        <v>1</v>
      </c>
      <c r="W222" s="409">
        <v>1</v>
      </c>
      <c r="X222" s="409">
        <v>0</v>
      </c>
      <c r="Y222" s="409" t="s">
        <v>300</v>
      </c>
      <c r="Z222" s="409">
        <v>47</v>
      </c>
      <c r="AA222" s="409">
        <v>764</v>
      </c>
      <c r="AB222" s="409">
        <v>210</v>
      </c>
      <c r="AC222" s="409">
        <v>214</v>
      </c>
    </row>
    <row r="223" spans="1:29" ht="15" customHeight="1" x14ac:dyDescent="0.2">
      <c r="A223" s="410">
        <v>340210005</v>
      </c>
      <c r="B223" s="409">
        <v>44201</v>
      </c>
      <c r="C223" s="409">
        <v>1</v>
      </c>
      <c r="D223" s="409">
        <v>0</v>
      </c>
      <c r="E223" s="409" t="s">
        <v>298</v>
      </c>
      <c r="F223" s="409">
        <v>2017</v>
      </c>
      <c r="G223" s="409">
        <v>7</v>
      </c>
      <c r="H223" s="409">
        <v>2</v>
      </c>
      <c r="I223" s="409">
        <v>45</v>
      </c>
      <c r="J223" s="409">
        <v>45940</v>
      </c>
      <c r="K223" s="409">
        <v>8480</v>
      </c>
      <c r="L223" s="409">
        <v>39510</v>
      </c>
      <c r="M223" s="409" t="s">
        <v>329</v>
      </c>
      <c r="N223" s="409">
        <v>40.283092000000003</v>
      </c>
      <c r="O223" s="409">
        <v>-74.742613000000006</v>
      </c>
      <c r="P223" s="409">
        <v>8564</v>
      </c>
      <c r="Q223" s="409">
        <v>96</v>
      </c>
      <c r="R223" s="409">
        <v>0.08</v>
      </c>
      <c r="S223" s="409">
        <v>7.6999999999999999E-2</v>
      </c>
      <c r="T223" s="409">
        <v>7.5999999999999998E-2</v>
      </c>
      <c r="U223" s="409">
        <v>6.9000000000000006E-2</v>
      </c>
      <c r="V223" s="409">
        <v>3</v>
      </c>
      <c r="W223" s="409">
        <v>1</v>
      </c>
      <c r="X223" s="409">
        <v>0</v>
      </c>
      <c r="Y223" s="409" t="s">
        <v>300</v>
      </c>
      <c r="Z223" s="409">
        <v>47</v>
      </c>
      <c r="AA223" s="409">
        <v>764</v>
      </c>
      <c r="AB223" s="409">
        <v>235</v>
      </c>
      <c r="AC223" s="409">
        <v>245</v>
      </c>
    </row>
    <row r="224" spans="1:29" ht="15" customHeight="1" x14ac:dyDescent="0.2">
      <c r="A224" s="410">
        <v>340210005</v>
      </c>
      <c r="B224" s="409">
        <v>44201</v>
      </c>
      <c r="C224" s="409">
        <v>1</v>
      </c>
      <c r="D224" s="409">
        <v>0</v>
      </c>
      <c r="E224" s="409" t="s">
        <v>298</v>
      </c>
      <c r="F224" s="409">
        <v>2018</v>
      </c>
      <c r="G224" s="409">
        <v>7</v>
      </c>
      <c r="H224" s="409">
        <v>2</v>
      </c>
      <c r="I224" s="409">
        <v>45</v>
      </c>
      <c r="J224" s="409">
        <v>45940</v>
      </c>
      <c r="K224" s="409">
        <v>8480</v>
      </c>
      <c r="L224" s="409">
        <v>39510</v>
      </c>
      <c r="M224" s="409" t="s">
        <v>329</v>
      </c>
      <c r="N224" s="409">
        <v>40.283092000000003</v>
      </c>
      <c r="O224" s="409">
        <v>-74.742613000000006</v>
      </c>
      <c r="P224" s="409">
        <v>8719</v>
      </c>
      <c r="Q224" s="409">
        <v>99</v>
      </c>
      <c r="R224" s="409">
        <v>9.0999999999999998E-2</v>
      </c>
      <c r="S224" s="409">
        <v>0.08</v>
      </c>
      <c r="T224" s="409">
        <v>7.6999999999999999E-2</v>
      </c>
      <c r="U224" s="409">
        <v>7.5999999999999998E-2</v>
      </c>
      <c r="V224" s="409">
        <v>4</v>
      </c>
      <c r="W224" s="409">
        <v>1</v>
      </c>
      <c r="X224" s="409">
        <v>0</v>
      </c>
      <c r="Z224" s="409">
        <v>47</v>
      </c>
      <c r="AA224" s="409">
        <v>764</v>
      </c>
      <c r="AB224" s="409">
        <v>243</v>
      </c>
      <c r="AC224" s="409">
        <v>245</v>
      </c>
    </row>
    <row r="225" spans="1:29" ht="15" customHeight="1" x14ac:dyDescent="0.2">
      <c r="A225" s="410">
        <v>340219991</v>
      </c>
      <c r="B225" s="409">
        <v>44201</v>
      </c>
      <c r="C225" s="409">
        <v>1</v>
      </c>
      <c r="D225" s="409">
        <v>0</v>
      </c>
      <c r="E225" s="409" t="s">
        <v>298</v>
      </c>
      <c r="F225" s="409">
        <v>2011</v>
      </c>
      <c r="G225" s="409">
        <v>7</v>
      </c>
      <c r="H225" s="409">
        <v>2</v>
      </c>
      <c r="I225" s="409">
        <v>45</v>
      </c>
      <c r="J225" s="409">
        <v>45940</v>
      </c>
      <c r="K225" s="409">
        <v>0</v>
      </c>
      <c r="L225" s="409">
        <v>0</v>
      </c>
      <c r="M225" s="409" t="s">
        <v>330</v>
      </c>
      <c r="N225" s="409">
        <v>40.3125</v>
      </c>
      <c r="O225" s="409">
        <v>-74.872900000000001</v>
      </c>
      <c r="P225" s="409">
        <v>8078</v>
      </c>
      <c r="Q225" s="409">
        <v>87</v>
      </c>
      <c r="R225" s="409">
        <v>8.8999999999999996E-2</v>
      </c>
      <c r="S225" s="409">
        <v>8.7999999999999995E-2</v>
      </c>
      <c r="T225" s="409">
        <v>8.2000000000000003E-2</v>
      </c>
      <c r="U225" s="409">
        <v>0.08</v>
      </c>
      <c r="V225" s="409">
        <v>6</v>
      </c>
      <c r="W225" s="409">
        <v>1</v>
      </c>
      <c r="X225" s="409">
        <v>0</v>
      </c>
      <c r="Y225" s="409" t="s">
        <v>300</v>
      </c>
      <c r="Z225" s="409">
        <v>47</v>
      </c>
      <c r="AA225" s="409">
        <v>1344</v>
      </c>
      <c r="AB225" s="409">
        <v>187</v>
      </c>
      <c r="AC225" s="409">
        <v>214</v>
      </c>
    </row>
    <row r="226" spans="1:29" ht="15" customHeight="1" x14ac:dyDescent="0.2">
      <c r="A226" s="410">
        <v>340219991</v>
      </c>
      <c r="B226" s="409">
        <v>44201</v>
      </c>
      <c r="C226" s="409">
        <v>1</v>
      </c>
      <c r="D226" s="409">
        <v>0</v>
      </c>
      <c r="E226" s="409" t="s">
        <v>298</v>
      </c>
      <c r="F226" s="409">
        <v>2012</v>
      </c>
      <c r="G226" s="409">
        <v>7</v>
      </c>
      <c r="H226" s="409">
        <v>2</v>
      </c>
      <c r="I226" s="409">
        <v>45</v>
      </c>
      <c r="J226" s="409">
        <v>45940</v>
      </c>
      <c r="K226" s="409">
        <v>0</v>
      </c>
      <c r="L226" s="409">
        <v>0</v>
      </c>
      <c r="M226" s="409" t="s">
        <v>330</v>
      </c>
      <c r="N226" s="409">
        <v>40.3125</v>
      </c>
      <c r="O226" s="409">
        <v>-74.872900000000001</v>
      </c>
      <c r="P226" s="409">
        <v>8203</v>
      </c>
      <c r="Q226" s="409">
        <v>94</v>
      </c>
      <c r="R226" s="409">
        <v>8.3000000000000004E-2</v>
      </c>
      <c r="S226" s="409">
        <v>8.2000000000000003E-2</v>
      </c>
      <c r="T226" s="409">
        <v>8.1000000000000003E-2</v>
      </c>
      <c r="U226" s="409">
        <v>8.1000000000000003E-2</v>
      </c>
      <c r="V226" s="409">
        <v>7</v>
      </c>
      <c r="W226" s="409">
        <v>1</v>
      </c>
      <c r="X226" s="409">
        <v>0</v>
      </c>
      <c r="Y226" s="409" t="s">
        <v>300</v>
      </c>
      <c r="Z226" s="409">
        <v>47</v>
      </c>
      <c r="AA226" s="409">
        <v>1344</v>
      </c>
      <c r="AB226" s="409">
        <v>201</v>
      </c>
      <c r="AC226" s="409">
        <v>214</v>
      </c>
    </row>
    <row r="227" spans="1:29" ht="15" customHeight="1" x14ac:dyDescent="0.2">
      <c r="A227" s="410">
        <v>340219991</v>
      </c>
      <c r="B227" s="409">
        <v>44201</v>
      </c>
      <c r="C227" s="409">
        <v>1</v>
      </c>
      <c r="D227" s="409">
        <v>0</v>
      </c>
      <c r="E227" s="409" t="s">
        <v>298</v>
      </c>
      <c r="F227" s="409">
        <v>2013</v>
      </c>
      <c r="G227" s="409">
        <v>7</v>
      </c>
      <c r="H227" s="409">
        <v>2</v>
      </c>
      <c r="I227" s="409">
        <v>45</v>
      </c>
      <c r="J227" s="409">
        <v>45940</v>
      </c>
      <c r="K227" s="409">
        <v>0</v>
      </c>
      <c r="L227" s="409">
        <v>0</v>
      </c>
      <c r="M227" s="409" t="s">
        <v>330</v>
      </c>
      <c r="N227" s="409">
        <v>40.3125</v>
      </c>
      <c r="O227" s="409">
        <v>-74.872900000000001</v>
      </c>
      <c r="P227" s="409">
        <v>8099</v>
      </c>
      <c r="Q227" s="409">
        <v>92</v>
      </c>
      <c r="R227" s="409">
        <v>7.6999999999999999E-2</v>
      </c>
      <c r="S227" s="409">
        <v>7.6999999999999999E-2</v>
      </c>
      <c r="T227" s="409">
        <v>7.0000000000000007E-2</v>
      </c>
      <c r="U227" s="409">
        <v>6.9000000000000006E-2</v>
      </c>
      <c r="V227" s="409">
        <v>2</v>
      </c>
      <c r="W227" s="409">
        <v>1</v>
      </c>
      <c r="X227" s="409">
        <v>0</v>
      </c>
      <c r="Y227" s="409" t="s">
        <v>300</v>
      </c>
      <c r="Z227" s="409">
        <v>47</v>
      </c>
      <c r="AA227" s="409">
        <v>1344</v>
      </c>
      <c r="AB227" s="409">
        <v>196</v>
      </c>
      <c r="AC227" s="409">
        <v>214</v>
      </c>
    </row>
    <row r="228" spans="1:29" ht="15" customHeight="1" x14ac:dyDescent="0.2">
      <c r="A228" s="410">
        <v>340219991</v>
      </c>
      <c r="B228" s="409">
        <v>44201</v>
      </c>
      <c r="C228" s="409">
        <v>1</v>
      </c>
      <c r="D228" s="409">
        <v>0</v>
      </c>
      <c r="E228" s="409" t="s">
        <v>298</v>
      </c>
      <c r="F228" s="409">
        <v>2014</v>
      </c>
      <c r="G228" s="409">
        <v>7</v>
      </c>
      <c r="H228" s="409">
        <v>2</v>
      </c>
      <c r="I228" s="409">
        <v>45</v>
      </c>
      <c r="J228" s="409">
        <v>45940</v>
      </c>
      <c r="K228" s="409">
        <v>0</v>
      </c>
      <c r="L228" s="409">
        <v>0</v>
      </c>
      <c r="M228" s="409" t="s">
        <v>330</v>
      </c>
      <c r="N228" s="409">
        <v>40.3125</v>
      </c>
      <c r="O228" s="409">
        <v>-74.872900000000001</v>
      </c>
      <c r="P228" s="409">
        <v>8560</v>
      </c>
      <c r="Q228" s="409">
        <v>99</v>
      </c>
      <c r="R228" s="409">
        <v>7.1999999999999995E-2</v>
      </c>
      <c r="S228" s="409">
        <v>7.1999999999999995E-2</v>
      </c>
      <c r="T228" s="409">
        <v>7.0999999999999994E-2</v>
      </c>
      <c r="U228" s="409">
        <v>7.0999999999999994E-2</v>
      </c>
      <c r="V228" s="409">
        <v>0</v>
      </c>
      <c r="W228" s="409">
        <v>1</v>
      </c>
      <c r="X228" s="409">
        <v>0</v>
      </c>
      <c r="Y228" s="409" t="s">
        <v>300</v>
      </c>
      <c r="Z228" s="409">
        <v>47</v>
      </c>
      <c r="AA228" s="409">
        <v>1344</v>
      </c>
      <c r="AB228" s="409">
        <v>212</v>
      </c>
      <c r="AC228" s="409">
        <v>214</v>
      </c>
    </row>
    <row r="229" spans="1:29" ht="15" customHeight="1" x14ac:dyDescent="0.2">
      <c r="A229" s="410">
        <v>340219991</v>
      </c>
      <c r="B229" s="409">
        <v>44201</v>
      </c>
      <c r="C229" s="409">
        <v>1</v>
      </c>
      <c r="D229" s="409">
        <v>0</v>
      </c>
      <c r="E229" s="409" t="s">
        <v>298</v>
      </c>
      <c r="F229" s="409">
        <v>2015</v>
      </c>
      <c r="G229" s="409">
        <v>7</v>
      </c>
      <c r="H229" s="409">
        <v>2</v>
      </c>
      <c r="I229" s="409">
        <v>45</v>
      </c>
      <c r="J229" s="409">
        <v>45940</v>
      </c>
      <c r="K229" s="409">
        <v>0</v>
      </c>
      <c r="L229" s="409">
        <v>0</v>
      </c>
      <c r="M229" s="409" t="s">
        <v>330</v>
      </c>
      <c r="N229" s="409">
        <v>40.3125</v>
      </c>
      <c r="O229" s="409">
        <v>-74.872900000000001</v>
      </c>
      <c r="P229" s="409">
        <v>8701</v>
      </c>
      <c r="Q229" s="409">
        <v>99</v>
      </c>
      <c r="R229" s="409">
        <v>8.1000000000000003E-2</v>
      </c>
      <c r="S229" s="409">
        <v>8.1000000000000003E-2</v>
      </c>
      <c r="T229" s="409">
        <v>7.9000000000000001E-2</v>
      </c>
      <c r="U229" s="409">
        <v>7.4999999999999997E-2</v>
      </c>
      <c r="V229" s="409">
        <v>3</v>
      </c>
      <c r="W229" s="409">
        <v>1</v>
      </c>
      <c r="X229" s="409">
        <v>0</v>
      </c>
      <c r="Y229" s="409" t="s">
        <v>300</v>
      </c>
      <c r="Z229" s="409">
        <v>47</v>
      </c>
      <c r="AA229" s="409">
        <v>1344</v>
      </c>
      <c r="AB229" s="409">
        <v>212</v>
      </c>
      <c r="AC229" s="409">
        <v>214</v>
      </c>
    </row>
    <row r="230" spans="1:29" ht="15" customHeight="1" x14ac:dyDescent="0.2">
      <c r="A230" s="410">
        <v>340219991</v>
      </c>
      <c r="B230" s="409">
        <v>44201</v>
      </c>
      <c r="C230" s="409">
        <v>1</v>
      </c>
      <c r="D230" s="409">
        <v>0</v>
      </c>
      <c r="E230" s="409" t="s">
        <v>298</v>
      </c>
      <c r="F230" s="409">
        <v>2016</v>
      </c>
      <c r="G230" s="409">
        <v>7</v>
      </c>
      <c r="H230" s="409">
        <v>2</v>
      </c>
      <c r="I230" s="409">
        <v>45</v>
      </c>
      <c r="J230" s="409">
        <v>45940</v>
      </c>
      <c r="K230" s="409">
        <v>0</v>
      </c>
      <c r="L230" s="409">
        <v>0</v>
      </c>
      <c r="M230" s="409" t="s">
        <v>330</v>
      </c>
      <c r="N230" s="409">
        <v>40.3125</v>
      </c>
      <c r="O230" s="409">
        <v>-74.872900000000001</v>
      </c>
      <c r="P230" s="409">
        <v>8514</v>
      </c>
      <c r="Q230" s="409">
        <v>97</v>
      </c>
      <c r="R230" s="409">
        <v>8.5999999999999993E-2</v>
      </c>
      <c r="S230" s="409">
        <v>8.3000000000000004E-2</v>
      </c>
      <c r="T230" s="409">
        <v>7.4999999999999997E-2</v>
      </c>
      <c r="U230" s="409">
        <v>7.3999999999999996E-2</v>
      </c>
      <c r="V230" s="409">
        <v>2</v>
      </c>
      <c r="W230" s="409">
        <v>1</v>
      </c>
      <c r="X230" s="409">
        <v>0</v>
      </c>
      <c r="Y230" s="409" t="s">
        <v>300</v>
      </c>
      <c r="Z230" s="409">
        <v>47</v>
      </c>
      <c r="AA230" s="409">
        <v>1344</v>
      </c>
      <c r="AB230" s="409">
        <v>207</v>
      </c>
      <c r="AC230" s="409">
        <v>214</v>
      </c>
    </row>
    <row r="231" spans="1:29" ht="15" customHeight="1" x14ac:dyDescent="0.2">
      <c r="A231" s="410">
        <v>340219991</v>
      </c>
      <c r="B231" s="409">
        <v>44201</v>
      </c>
      <c r="C231" s="409">
        <v>1</v>
      </c>
      <c r="D231" s="409">
        <v>0</v>
      </c>
      <c r="E231" s="409" t="s">
        <v>298</v>
      </c>
      <c r="F231" s="409">
        <v>2017</v>
      </c>
      <c r="G231" s="409">
        <v>7</v>
      </c>
      <c r="H231" s="409">
        <v>2</v>
      </c>
      <c r="I231" s="409">
        <v>45</v>
      </c>
      <c r="J231" s="409">
        <v>45940</v>
      </c>
      <c r="K231" s="409">
        <v>0</v>
      </c>
      <c r="L231" s="409">
        <v>0</v>
      </c>
      <c r="M231" s="409" t="s">
        <v>330</v>
      </c>
      <c r="N231" s="409">
        <v>40.3125</v>
      </c>
      <c r="O231" s="409">
        <v>-74.872900000000001</v>
      </c>
      <c r="P231" s="409">
        <v>8450</v>
      </c>
      <c r="Q231" s="409">
        <v>96</v>
      </c>
      <c r="R231" s="409">
        <v>7.2999999999999995E-2</v>
      </c>
      <c r="S231" s="409">
        <v>7.0999999999999994E-2</v>
      </c>
      <c r="T231" s="409">
        <v>7.0999999999999994E-2</v>
      </c>
      <c r="U231" s="409">
        <v>7.0999999999999994E-2</v>
      </c>
      <c r="V231" s="409">
        <v>0</v>
      </c>
      <c r="W231" s="409">
        <v>1</v>
      </c>
      <c r="X231" s="409">
        <v>0</v>
      </c>
      <c r="Y231" s="409" t="s">
        <v>300</v>
      </c>
      <c r="Z231" s="409">
        <v>47</v>
      </c>
      <c r="AA231" s="409">
        <v>1344</v>
      </c>
      <c r="AB231" s="409">
        <v>234</v>
      </c>
      <c r="AC231" s="409">
        <v>245</v>
      </c>
    </row>
    <row r="232" spans="1:29" ht="15" customHeight="1" x14ac:dyDescent="0.2">
      <c r="A232" s="410">
        <v>340219991</v>
      </c>
      <c r="B232" s="409">
        <v>44201</v>
      </c>
      <c r="C232" s="409">
        <v>1</v>
      </c>
      <c r="D232" s="409">
        <v>0</v>
      </c>
      <c r="E232" s="409" t="s">
        <v>298</v>
      </c>
      <c r="F232" s="409">
        <v>2018</v>
      </c>
      <c r="G232" s="409">
        <v>7</v>
      </c>
      <c r="H232" s="409">
        <v>2</v>
      </c>
      <c r="I232" s="409">
        <v>45</v>
      </c>
      <c r="J232" s="409">
        <v>45940</v>
      </c>
      <c r="K232" s="409">
        <v>0</v>
      </c>
      <c r="L232" s="409">
        <v>0</v>
      </c>
      <c r="M232" s="409" t="s">
        <v>330</v>
      </c>
      <c r="N232" s="409">
        <v>40.3125</v>
      </c>
      <c r="O232" s="409">
        <v>-74.872900000000001</v>
      </c>
      <c r="P232" s="409">
        <v>8379</v>
      </c>
      <c r="Q232" s="409">
        <v>93</v>
      </c>
      <c r="R232" s="409">
        <v>0.1</v>
      </c>
      <c r="S232" s="409">
        <v>8.3000000000000004E-2</v>
      </c>
      <c r="T232" s="409">
        <v>8.1000000000000003E-2</v>
      </c>
      <c r="U232" s="409">
        <v>7.6999999999999999E-2</v>
      </c>
      <c r="V232" s="409">
        <v>4</v>
      </c>
      <c r="W232" s="409">
        <v>1</v>
      </c>
      <c r="X232" s="409">
        <v>0</v>
      </c>
      <c r="Z232" s="409">
        <v>47</v>
      </c>
      <c r="AA232" s="409">
        <v>1344</v>
      </c>
      <c r="AB232" s="409">
        <v>229</v>
      </c>
      <c r="AC232" s="409">
        <v>245</v>
      </c>
    </row>
    <row r="233" spans="1:29" ht="15" customHeight="1" x14ac:dyDescent="0.2">
      <c r="A233" s="410">
        <v>340230011</v>
      </c>
      <c r="B233" s="409">
        <v>44201</v>
      </c>
      <c r="C233" s="409">
        <v>1</v>
      </c>
      <c r="D233" s="409">
        <v>0</v>
      </c>
      <c r="E233" s="409" t="s">
        <v>298</v>
      </c>
      <c r="F233" s="409">
        <v>2010</v>
      </c>
      <c r="G233" s="409">
        <v>7</v>
      </c>
      <c r="H233" s="409">
        <v>2</v>
      </c>
      <c r="I233" s="409">
        <v>43</v>
      </c>
      <c r="J233" s="409">
        <v>35620</v>
      </c>
      <c r="K233" s="409">
        <v>5601</v>
      </c>
      <c r="L233" s="409">
        <v>19000</v>
      </c>
      <c r="M233" s="409" t="s">
        <v>331</v>
      </c>
      <c r="N233" s="409">
        <v>40.462181999999999</v>
      </c>
      <c r="O233" s="409">
        <v>-74.429439000000002</v>
      </c>
      <c r="P233" s="409">
        <v>8465</v>
      </c>
      <c r="Q233" s="409">
        <v>97</v>
      </c>
      <c r="R233" s="409">
        <v>9.4E-2</v>
      </c>
      <c r="S233" s="409">
        <v>9.1999999999999998E-2</v>
      </c>
      <c r="T233" s="409">
        <v>8.5999999999999993E-2</v>
      </c>
      <c r="U233" s="409">
        <v>8.5999999999999993E-2</v>
      </c>
      <c r="V233" s="409">
        <v>15</v>
      </c>
      <c r="W233" s="409">
        <v>1</v>
      </c>
      <c r="X233" s="409">
        <v>0</v>
      </c>
      <c r="Z233" s="409">
        <v>47</v>
      </c>
      <c r="AA233" s="409">
        <v>764</v>
      </c>
      <c r="AB233" s="409">
        <v>208</v>
      </c>
      <c r="AC233" s="409">
        <v>214</v>
      </c>
    </row>
    <row r="234" spans="1:29" ht="15" customHeight="1" x14ac:dyDescent="0.2">
      <c r="A234" s="410">
        <v>340230011</v>
      </c>
      <c r="B234" s="409">
        <v>44201</v>
      </c>
      <c r="C234" s="409">
        <v>1</v>
      </c>
      <c r="D234" s="409">
        <v>0</v>
      </c>
      <c r="E234" s="409" t="s">
        <v>298</v>
      </c>
      <c r="F234" s="409">
        <v>2011</v>
      </c>
      <c r="G234" s="409">
        <v>7</v>
      </c>
      <c r="H234" s="409">
        <v>2</v>
      </c>
      <c r="I234" s="409">
        <v>43</v>
      </c>
      <c r="J234" s="409">
        <v>35620</v>
      </c>
      <c r="K234" s="409">
        <v>5601</v>
      </c>
      <c r="L234" s="409">
        <v>19000</v>
      </c>
      <c r="M234" s="409" t="s">
        <v>331</v>
      </c>
      <c r="N234" s="409">
        <v>40.462181999999999</v>
      </c>
      <c r="O234" s="409">
        <v>-74.429439000000002</v>
      </c>
      <c r="P234" s="409">
        <v>8688</v>
      </c>
      <c r="Q234" s="409">
        <v>99</v>
      </c>
      <c r="R234" s="409">
        <v>9.1999999999999998E-2</v>
      </c>
      <c r="S234" s="409">
        <v>9.1999999999999998E-2</v>
      </c>
      <c r="T234" s="409">
        <v>0.09</v>
      </c>
      <c r="U234" s="409">
        <v>8.6999999999999994E-2</v>
      </c>
      <c r="V234" s="409">
        <v>11</v>
      </c>
      <c r="W234" s="409">
        <v>1</v>
      </c>
      <c r="X234" s="409">
        <v>0</v>
      </c>
      <c r="Z234" s="409">
        <v>47</v>
      </c>
      <c r="AA234" s="409">
        <v>764</v>
      </c>
      <c r="AB234" s="409">
        <v>211</v>
      </c>
      <c r="AC234" s="409">
        <v>214</v>
      </c>
    </row>
    <row r="235" spans="1:29" ht="15" customHeight="1" x14ac:dyDescent="0.2">
      <c r="A235" s="410">
        <v>340230011</v>
      </c>
      <c r="B235" s="409">
        <v>44201</v>
      </c>
      <c r="C235" s="409">
        <v>1</v>
      </c>
      <c r="D235" s="409">
        <v>0</v>
      </c>
      <c r="E235" s="409" t="s">
        <v>298</v>
      </c>
      <c r="F235" s="409">
        <v>2012</v>
      </c>
      <c r="G235" s="409">
        <v>7</v>
      </c>
      <c r="H235" s="409">
        <v>2</v>
      </c>
      <c r="I235" s="409">
        <v>43</v>
      </c>
      <c r="J235" s="409">
        <v>35620</v>
      </c>
      <c r="K235" s="409">
        <v>5601</v>
      </c>
      <c r="L235" s="409">
        <v>19000</v>
      </c>
      <c r="M235" s="409" t="s">
        <v>331</v>
      </c>
      <c r="N235" s="409">
        <v>40.462181999999999</v>
      </c>
      <c r="O235" s="409">
        <v>-74.429439000000002</v>
      </c>
      <c r="P235" s="409">
        <v>8517</v>
      </c>
      <c r="Q235" s="409">
        <v>94</v>
      </c>
      <c r="R235" s="409">
        <v>8.3000000000000004E-2</v>
      </c>
      <c r="S235" s="409">
        <v>8.3000000000000004E-2</v>
      </c>
      <c r="T235" s="409">
        <v>8.2000000000000003E-2</v>
      </c>
      <c r="U235" s="409">
        <v>8.2000000000000003E-2</v>
      </c>
      <c r="V235" s="409">
        <v>11</v>
      </c>
      <c r="W235" s="409">
        <v>1</v>
      </c>
      <c r="X235" s="409">
        <v>0</v>
      </c>
      <c r="Y235" s="409" t="s">
        <v>300</v>
      </c>
      <c r="Z235" s="409">
        <v>47</v>
      </c>
      <c r="AA235" s="409">
        <v>764</v>
      </c>
      <c r="AB235" s="409">
        <v>201</v>
      </c>
      <c r="AC235" s="409">
        <v>214</v>
      </c>
    </row>
    <row r="236" spans="1:29" ht="15" customHeight="1" x14ac:dyDescent="0.2">
      <c r="A236" s="410">
        <v>340230011</v>
      </c>
      <c r="B236" s="409">
        <v>44201</v>
      </c>
      <c r="C236" s="409">
        <v>1</v>
      </c>
      <c r="D236" s="409">
        <v>0</v>
      </c>
      <c r="E236" s="409" t="s">
        <v>298</v>
      </c>
      <c r="F236" s="409">
        <v>2013</v>
      </c>
      <c r="G236" s="409">
        <v>7</v>
      </c>
      <c r="H236" s="409">
        <v>2</v>
      </c>
      <c r="I236" s="409">
        <v>43</v>
      </c>
      <c r="J236" s="409">
        <v>35620</v>
      </c>
      <c r="K236" s="409">
        <v>5601</v>
      </c>
      <c r="L236" s="409">
        <v>19000</v>
      </c>
      <c r="M236" s="409" t="s">
        <v>331</v>
      </c>
      <c r="N236" s="409">
        <v>40.462181999999999</v>
      </c>
      <c r="O236" s="409">
        <v>-74.429439000000002</v>
      </c>
      <c r="P236" s="409">
        <v>8726</v>
      </c>
      <c r="Q236" s="409">
        <v>99</v>
      </c>
      <c r="R236" s="409">
        <v>7.3999999999999996E-2</v>
      </c>
      <c r="S236" s="409">
        <v>7.0000000000000007E-2</v>
      </c>
      <c r="T236" s="409">
        <v>7.0000000000000007E-2</v>
      </c>
      <c r="U236" s="409">
        <v>7.0000000000000007E-2</v>
      </c>
      <c r="V236" s="409">
        <v>0</v>
      </c>
      <c r="W236" s="409">
        <v>1</v>
      </c>
      <c r="X236" s="409">
        <v>0</v>
      </c>
      <c r="Y236" s="409" t="s">
        <v>300</v>
      </c>
      <c r="Z236" s="409">
        <v>47</v>
      </c>
      <c r="AA236" s="409">
        <v>764</v>
      </c>
      <c r="AB236" s="409">
        <v>212</v>
      </c>
      <c r="AC236" s="409">
        <v>214</v>
      </c>
    </row>
    <row r="237" spans="1:29" ht="15" customHeight="1" x14ac:dyDescent="0.2">
      <c r="A237" s="410">
        <v>340230011</v>
      </c>
      <c r="B237" s="409">
        <v>44201</v>
      </c>
      <c r="C237" s="409">
        <v>1</v>
      </c>
      <c r="D237" s="409">
        <v>0</v>
      </c>
      <c r="E237" s="409" t="s">
        <v>298</v>
      </c>
      <c r="F237" s="409">
        <v>2014</v>
      </c>
      <c r="G237" s="409">
        <v>7</v>
      </c>
      <c r="H237" s="409">
        <v>2</v>
      </c>
      <c r="I237" s="409">
        <v>43</v>
      </c>
      <c r="J237" s="409">
        <v>35620</v>
      </c>
      <c r="K237" s="409">
        <v>5601</v>
      </c>
      <c r="L237" s="409">
        <v>19000</v>
      </c>
      <c r="M237" s="409" t="s">
        <v>331</v>
      </c>
      <c r="N237" s="409">
        <v>40.462181999999999</v>
      </c>
      <c r="O237" s="409">
        <v>-74.429439000000002</v>
      </c>
      <c r="P237" s="409">
        <v>8635</v>
      </c>
      <c r="Q237" s="409">
        <v>96</v>
      </c>
      <c r="R237" s="409">
        <v>9.5000000000000001E-2</v>
      </c>
      <c r="S237" s="409">
        <v>8.1000000000000003E-2</v>
      </c>
      <c r="T237" s="409">
        <v>7.2999999999999995E-2</v>
      </c>
      <c r="U237" s="409">
        <v>7.0999999999999994E-2</v>
      </c>
      <c r="V237" s="409">
        <v>2</v>
      </c>
      <c r="W237" s="409">
        <v>1</v>
      </c>
      <c r="X237" s="409">
        <v>0</v>
      </c>
      <c r="Y237" s="409" t="s">
        <v>300</v>
      </c>
      <c r="Z237" s="409">
        <v>47</v>
      </c>
      <c r="AA237" s="409">
        <v>764</v>
      </c>
      <c r="AB237" s="409">
        <v>206</v>
      </c>
      <c r="AC237" s="409">
        <v>214</v>
      </c>
    </row>
    <row r="238" spans="1:29" ht="15" customHeight="1" x14ac:dyDescent="0.2">
      <c r="A238" s="410">
        <v>340230011</v>
      </c>
      <c r="B238" s="409">
        <v>44201</v>
      </c>
      <c r="C238" s="409">
        <v>1</v>
      </c>
      <c r="D238" s="409">
        <v>0</v>
      </c>
      <c r="E238" s="409" t="s">
        <v>298</v>
      </c>
      <c r="F238" s="409">
        <v>2015</v>
      </c>
      <c r="G238" s="409">
        <v>7</v>
      </c>
      <c r="H238" s="409">
        <v>2</v>
      </c>
      <c r="I238" s="409">
        <v>43</v>
      </c>
      <c r="J238" s="409">
        <v>35620</v>
      </c>
      <c r="K238" s="409">
        <v>5601</v>
      </c>
      <c r="L238" s="409">
        <v>19000</v>
      </c>
      <c r="M238" s="409" t="s">
        <v>331</v>
      </c>
      <c r="N238" s="409">
        <v>40.462181999999999</v>
      </c>
      <c r="O238" s="409">
        <v>-74.429439000000002</v>
      </c>
      <c r="P238" s="409">
        <v>6966</v>
      </c>
      <c r="Q238" s="409">
        <v>66</v>
      </c>
      <c r="R238" s="409">
        <v>8.1000000000000003E-2</v>
      </c>
      <c r="S238" s="409">
        <v>8.1000000000000003E-2</v>
      </c>
      <c r="T238" s="409">
        <v>7.8E-2</v>
      </c>
      <c r="U238" s="409">
        <v>7.6999999999999999E-2</v>
      </c>
      <c r="V238" s="409">
        <v>5</v>
      </c>
      <c r="W238" s="409">
        <v>2</v>
      </c>
      <c r="X238" s="409">
        <v>0</v>
      </c>
      <c r="Y238" s="409" t="s">
        <v>300</v>
      </c>
      <c r="Z238" s="409">
        <v>0</v>
      </c>
      <c r="AA238" s="409">
        <v>764</v>
      </c>
      <c r="AB238" s="409">
        <v>142</v>
      </c>
      <c r="AC238" s="409">
        <v>214</v>
      </c>
    </row>
    <row r="239" spans="1:29" ht="15" customHeight="1" x14ac:dyDescent="0.2">
      <c r="A239" s="410">
        <v>340230011</v>
      </c>
      <c r="B239" s="409">
        <v>44201</v>
      </c>
      <c r="C239" s="409">
        <v>1</v>
      </c>
      <c r="D239" s="409">
        <v>5</v>
      </c>
      <c r="E239" s="409" t="s">
        <v>298</v>
      </c>
      <c r="F239" s="409">
        <v>2016</v>
      </c>
      <c r="G239" s="409">
        <v>7</v>
      </c>
      <c r="H239" s="409">
        <v>2</v>
      </c>
      <c r="I239" s="409">
        <v>43</v>
      </c>
      <c r="J239" s="409">
        <v>35620</v>
      </c>
      <c r="K239" s="409">
        <v>5601</v>
      </c>
      <c r="L239" s="409">
        <v>19000</v>
      </c>
      <c r="M239" s="409" t="s">
        <v>331</v>
      </c>
      <c r="N239" s="409">
        <v>40.462181999999999</v>
      </c>
      <c r="O239" s="409">
        <v>-74.429439000000002</v>
      </c>
      <c r="P239" s="409">
        <v>8343</v>
      </c>
      <c r="Q239" s="409">
        <v>91</v>
      </c>
      <c r="R239" s="409">
        <v>7.8E-2</v>
      </c>
      <c r="S239" s="409">
        <v>7.5999999999999998E-2</v>
      </c>
      <c r="T239" s="409">
        <v>7.4999999999999997E-2</v>
      </c>
      <c r="U239" s="409">
        <v>7.4999999999999997E-2</v>
      </c>
      <c r="V239" s="409">
        <v>2</v>
      </c>
      <c r="W239" s="409">
        <v>1</v>
      </c>
      <c r="X239" s="409">
        <v>0</v>
      </c>
      <c r="Y239" s="409" t="s">
        <v>300</v>
      </c>
      <c r="Z239" s="409">
        <v>87</v>
      </c>
      <c r="AA239" s="409">
        <v>764</v>
      </c>
      <c r="AB239" s="409">
        <v>194</v>
      </c>
      <c r="AC239" s="409">
        <v>214</v>
      </c>
    </row>
    <row r="240" spans="1:29" ht="15" customHeight="1" x14ac:dyDescent="0.2">
      <c r="A240" s="410">
        <v>340230011</v>
      </c>
      <c r="B240" s="409">
        <v>44201</v>
      </c>
      <c r="C240" s="409">
        <v>1</v>
      </c>
      <c r="D240" s="409">
        <v>0</v>
      </c>
      <c r="E240" s="409" t="s">
        <v>298</v>
      </c>
      <c r="F240" s="409">
        <v>2017</v>
      </c>
      <c r="G240" s="409">
        <v>7</v>
      </c>
      <c r="H240" s="409">
        <v>2</v>
      </c>
      <c r="I240" s="409">
        <v>43</v>
      </c>
      <c r="J240" s="409">
        <v>35620</v>
      </c>
      <c r="K240" s="409">
        <v>5601</v>
      </c>
      <c r="L240" s="409">
        <v>19000</v>
      </c>
      <c r="M240" s="409" t="s">
        <v>331</v>
      </c>
      <c r="N240" s="409">
        <v>40.462181999999999</v>
      </c>
      <c r="O240" s="409">
        <v>-74.429439000000002</v>
      </c>
      <c r="P240" s="409">
        <v>8303</v>
      </c>
      <c r="Q240" s="409">
        <v>93</v>
      </c>
      <c r="R240" s="409">
        <v>0.08</v>
      </c>
      <c r="S240" s="409">
        <v>7.8E-2</v>
      </c>
      <c r="T240" s="409">
        <v>7.8E-2</v>
      </c>
      <c r="U240" s="409">
        <v>7.4999999999999997E-2</v>
      </c>
      <c r="V240" s="409">
        <v>3</v>
      </c>
      <c r="W240" s="409">
        <v>1</v>
      </c>
      <c r="X240" s="409">
        <v>0</v>
      </c>
      <c r="Y240" s="409" t="s">
        <v>300</v>
      </c>
      <c r="Z240" s="409">
        <v>87</v>
      </c>
      <c r="AA240" s="409">
        <v>764</v>
      </c>
      <c r="AB240" s="409">
        <v>229</v>
      </c>
      <c r="AC240" s="409">
        <v>245</v>
      </c>
    </row>
    <row r="241" spans="1:29" ht="15" customHeight="1" x14ac:dyDescent="0.2">
      <c r="A241" s="410">
        <v>340230011</v>
      </c>
      <c r="B241" s="409">
        <v>44201</v>
      </c>
      <c r="C241" s="409">
        <v>1</v>
      </c>
      <c r="D241" s="409">
        <v>0</v>
      </c>
      <c r="E241" s="409" t="s">
        <v>298</v>
      </c>
      <c r="F241" s="409">
        <v>2018</v>
      </c>
      <c r="G241" s="409">
        <v>7</v>
      </c>
      <c r="H241" s="409">
        <v>2</v>
      </c>
      <c r="I241" s="409">
        <v>43</v>
      </c>
      <c r="J241" s="409">
        <v>35620</v>
      </c>
      <c r="K241" s="409">
        <v>5601</v>
      </c>
      <c r="L241" s="409">
        <v>19000</v>
      </c>
      <c r="M241" s="409" t="s">
        <v>331</v>
      </c>
      <c r="N241" s="409">
        <v>40.462181999999999</v>
      </c>
      <c r="O241" s="409">
        <v>-74.429439000000002</v>
      </c>
      <c r="P241" s="409">
        <v>8731</v>
      </c>
      <c r="Q241" s="409">
        <v>99</v>
      </c>
      <c r="R241" s="409">
        <v>0.08</v>
      </c>
      <c r="S241" s="409">
        <v>7.8E-2</v>
      </c>
      <c r="T241" s="409">
        <v>7.8E-2</v>
      </c>
      <c r="U241" s="409">
        <v>7.5999999999999998E-2</v>
      </c>
      <c r="V241" s="409">
        <v>4</v>
      </c>
      <c r="W241" s="409">
        <v>1</v>
      </c>
      <c r="X241" s="409">
        <v>0</v>
      </c>
      <c r="Z241" s="409">
        <v>87</v>
      </c>
      <c r="AA241" s="409">
        <v>764</v>
      </c>
      <c r="AB241" s="409">
        <v>243</v>
      </c>
      <c r="AC241" s="409">
        <v>245</v>
      </c>
    </row>
    <row r="242" spans="1:29" ht="15" customHeight="1" x14ac:dyDescent="0.2">
      <c r="A242" s="410">
        <v>340250005</v>
      </c>
      <c r="B242" s="409">
        <v>44201</v>
      </c>
      <c r="C242" s="409">
        <v>1</v>
      </c>
      <c r="D242" s="409">
        <v>0</v>
      </c>
      <c r="E242" s="409" t="s">
        <v>298</v>
      </c>
      <c r="F242" s="409">
        <v>2010</v>
      </c>
      <c r="G242" s="409">
        <v>7</v>
      </c>
      <c r="H242" s="409">
        <v>2</v>
      </c>
      <c r="I242" s="409">
        <v>43</v>
      </c>
      <c r="J242" s="409">
        <v>35620</v>
      </c>
      <c r="K242" s="409">
        <v>5601</v>
      </c>
      <c r="L242" s="409">
        <v>79310</v>
      </c>
      <c r="M242" s="409" t="s">
        <v>332</v>
      </c>
      <c r="N242" s="409">
        <v>40.277647000000002</v>
      </c>
      <c r="O242" s="409">
        <v>-74.005099999999999</v>
      </c>
      <c r="P242" s="409">
        <v>6418</v>
      </c>
      <c r="Q242" s="409">
        <v>99</v>
      </c>
      <c r="R242" s="409">
        <v>9.5000000000000001E-2</v>
      </c>
      <c r="S242" s="409">
        <v>9.4E-2</v>
      </c>
      <c r="T242" s="409">
        <v>0.09</v>
      </c>
      <c r="U242" s="409">
        <v>8.5999999999999993E-2</v>
      </c>
      <c r="V242" s="409">
        <v>6</v>
      </c>
      <c r="W242" s="409">
        <v>1</v>
      </c>
      <c r="X242" s="409">
        <v>0</v>
      </c>
      <c r="Z242" s="409">
        <v>47</v>
      </c>
      <c r="AA242" s="409">
        <v>764</v>
      </c>
      <c r="AB242" s="409">
        <v>212</v>
      </c>
      <c r="AC242" s="409">
        <v>214</v>
      </c>
    </row>
    <row r="243" spans="1:29" ht="15" customHeight="1" x14ac:dyDescent="0.2">
      <c r="A243" s="410">
        <v>340250005</v>
      </c>
      <c r="B243" s="409">
        <v>44201</v>
      </c>
      <c r="C243" s="409">
        <v>1</v>
      </c>
      <c r="D243" s="409">
        <v>0</v>
      </c>
      <c r="E243" s="409" t="s">
        <v>298</v>
      </c>
      <c r="F243" s="409">
        <v>2011</v>
      </c>
      <c r="G243" s="409">
        <v>7</v>
      </c>
      <c r="H243" s="409">
        <v>2</v>
      </c>
      <c r="I243" s="409">
        <v>43</v>
      </c>
      <c r="J243" s="409">
        <v>35620</v>
      </c>
      <c r="K243" s="409">
        <v>5601</v>
      </c>
      <c r="L243" s="409">
        <v>79310</v>
      </c>
      <c r="M243" s="409" t="s">
        <v>332</v>
      </c>
      <c r="N243" s="409">
        <v>40.277647000000002</v>
      </c>
      <c r="O243" s="409">
        <v>-74.005099999999999</v>
      </c>
      <c r="P243" s="409">
        <v>6256</v>
      </c>
      <c r="Q243" s="409">
        <v>93</v>
      </c>
      <c r="R243" s="409">
        <v>9.7000000000000003E-2</v>
      </c>
      <c r="S243" s="409">
        <v>9.4E-2</v>
      </c>
      <c r="T243" s="409">
        <v>8.3000000000000004E-2</v>
      </c>
      <c r="U243" s="409">
        <v>8.1000000000000003E-2</v>
      </c>
      <c r="V243" s="409">
        <v>8</v>
      </c>
      <c r="W243" s="409">
        <v>1</v>
      </c>
      <c r="X243" s="409">
        <v>0</v>
      </c>
      <c r="Z243" s="409">
        <v>47</v>
      </c>
      <c r="AA243" s="409">
        <v>764</v>
      </c>
      <c r="AB243" s="409">
        <v>199</v>
      </c>
      <c r="AC243" s="409">
        <v>214</v>
      </c>
    </row>
    <row r="244" spans="1:29" ht="15" customHeight="1" x14ac:dyDescent="0.2">
      <c r="A244" s="410">
        <v>340250005</v>
      </c>
      <c r="B244" s="409">
        <v>44201</v>
      </c>
      <c r="C244" s="409">
        <v>1</v>
      </c>
      <c r="D244" s="409">
        <v>0</v>
      </c>
      <c r="E244" s="409" t="s">
        <v>298</v>
      </c>
      <c r="F244" s="409">
        <v>2012</v>
      </c>
      <c r="G244" s="409">
        <v>7</v>
      </c>
      <c r="H244" s="409">
        <v>2</v>
      </c>
      <c r="I244" s="409">
        <v>43</v>
      </c>
      <c r="J244" s="409">
        <v>35620</v>
      </c>
      <c r="K244" s="409">
        <v>5601</v>
      </c>
      <c r="L244" s="409">
        <v>79310</v>
      </c>
      <c r="M244" s="409" t="s">
        <v>332</v>
      </c>
      <c r="N244" s="409">
        <v>40.277647000000002</v>
      </c>
      <c r="O244" s="409">
        <v>-74.005099999999999</v>
      </c>
      <c r="P244" s="409">
        <v>6155</v>
      </c>
      <c r="Q244" s="409">
        <v>93</v>
      </c>
      <c r="R244" s="409">
        <v>0.09</v>
      </c>
      <c r="S244" s="409">
        <v>8.8999999999999996E-2</v>
      </c>
      <c r="T244" s="409">
        <v>8.5000000000000006E-2</v>
      </c>
      <c r="U244" s="409">
        <v>8.3000000000000004E-2</v>
      </c>
      <c r="V244" s="409">
        <v>10</v>
      </c>
      <c r="W244" s="409">
        <v>1</v>
      </c>
      <c r="X244" s="409">
        <v>0</v>
      </c>
      <c r="Y244" s="409" t="s">
        <v>300</v>
      </c>
      <c r="Z244" s="409">
        <v>47</v>
      </c>
      <c r="AA244" s="409">
        <v>764</v>
      </c>
      <c r="AB244" s="409">
        <v>199</v>
      </c>
      <c r="AC244" s="409">
        <v>214</v>
      </c>
    </row>
    <row r="245" spans="1:29" ht="15" customHeight="1" x14ac:dyDescent="0.2">
      <c r="A245" s="410">
        <v>340250005</v>
      </c>
      <c r="B245" s="409">
        <v>44201</v>
      </c>
      <c r="C245" s="409">
        <v>1</v>
      </c>
      <c r="D245" s="409">
        <v>0</v>
      </c>
      <c r="E245" s="409" t="s">
        <v>298</v>
      </c>
      <c r="F245" s="409">
        <v>2013</v>
      </c>
      <c r="G245" s="409">
        <v>7</v>
      </c>
      <c r="H245" s="409">
        <v>2</v>
      </c>
      <c r="I245" s="409">
        <v>43</v>
      </c>
      <c r="J245" s="409">
        <v>35620</v>
      </c>
      <c r="K245" s="409">
        <v>5601</v>
      </c>
      <c r="L245" s="409">
        <v>79310</v>
      </c>
      <c r="M245" s="409" t="s">
        <v>332</v>
      </c>
      <c r="N245" s="409">
        <v>40.277647000000002</v>
      </c>
      <c r="O245" s="409">
        <v>-74.005099999999999</v>
      </c>
      <c r="P245" s="409">
        <v>5984</v>
      </c>
      <c r="Q245" s="409">
        <v>99</v>
      </c>
      <c r="R245" s="409">
        <v>8.5999999999999993E-2</v>
      </c>
      <c r="S245" s="409">
        <v>8.4000000000000005E-2</v>
      </c>
      <c r="T245" s="409">
        <v>8.1000000000000003E-2</v>
      </c>
      <c r="U245" s="409">
        <v>7.0999999999999994E-2</v>
      </c>
      <c r="V245" s="409">
        <v>3</v>
      </c>
      <c r="W245" s="409">
        <v>1</v>
      </c>
      <c r="X245" s="409">
        <v>0</v>
      </c>
      <c r="Y245" s="409" t="s">
        <v>300</v>
      </c>
      <c r="Z245" s="409">
        <v>47</v>
      </c>
      <c r="AA245" s="409">
        <v>764</v>
      </c>
      <c r="AB245" s="409">
        <v>211</v>
      </c>
      <c r="AC245" s="409">
        <v>214</v>
      </c>
    </row>
    <row r="246" spans="1:29" ht="15" customHeight="1" x14ac:dyDescent="0.2">
      <c r="A246" s="410">
        <v>340250005</v>
      </c>
      <c r="B246" s="409">
        <v>44201</v>
      </c>
      <c r="C246" s="409">
        <v>1</v>
      </c>
      <c r="D246" s="409">
        <v>0</v>
      </c>
      <c r="E246" s="409" t="s">
        <v>298</v>
      </c>
      <c r="F246" s="409">
        <v>2014</v>
      </c>
      <c r="G246" s="409">
        <v>7</v>
      </c>
      <c r="H246" s="409">
        <v>2</v>
      </c>
      <c r="I246" s="409">
        <v>43</v>
      </c>
      <c r="J246" s="409">
        <v>35620</v>
      </c>
      <c r="K246" s="409">
        <v>5601</v>
      </c>
      <c r="L246" s="409">
        <v>79310</v>
      </c>
      <c r="M246" s="409" t="s">
        <v>332</v>
      </c>
      <c r="N246" s="409">
        <v>40.277647000000002</v>
      </c>
      <c r="O246" s="409">
        <v>-74.005099999999999</v>
      </c>
      <c r="P246" s="409">
        <v>5904</v>
      </c>
      <c r="Q246" s="409">
        <v>97</v>
      </c>
      <c r="R246" s="409">
        <v>7.6999999999999999E-2</v>
      </c>
      <c r="S246" s="409">
        <v>6.6000000000000003E-2</v>
      </c>
      <c r="T246" s="409">
        <v>6.5000000000000002E-2</v>
      </c>
      <c r="U246" s="409">
        <v>6.4000000000000001E-2</v>
      </c>
      <c r="V246" s="409">
        <v>1</v>
      </c>
      <c r="W246" s="409">
        <v>1</v>
      </c>
      <c r="X246" s="409">
        <v>0</v>
      </c>
      <c r="Y246" s="409" t="s">
        <v>300</v>
      </c>
      <c r="Z246" s="409">
        <v>47</v>
      </c>
      <c r="AA246" s="409">
        <v>764</v>
      </c>
      <c r="AB246" s="409">
        <v>208</v>
      </c>
      <c r="AC246" s="409">
        <v>214</v>
      </c>
    </row>
    <row r="247" spans="1:29" ht="15" customHeight="1" x14ac:dyDescent="0.2">
      <c r="A247" s="410">
        <v>340250005</v>
      </c>
      <c r="B247" s="409">
        <v>44201</v>
      </c>
      <c r="C247" s="409">
        <v>1</v>
      </c>
      <c r="D247" s="409">
        <v>5</v>
      </c>
      <c r="E247" s="409" t="s">
        <v>298</v>
      </c>
      <c r="F247" s="409">
        <v>2015</v>
      </c>
      <c r="G247" s="409">
        <v>7</v>
      </c>
      <c r="H247" s="409">
        <v>2</v>
      </c>
      <c r="I247" s="409">
        <v>43</v>
      </c>
      <c r="J247" s="409">
        <v>35620</v>
      </c>
      <c r="K247" s="409">
        <v>5601</v>
      </c>
      <c r="L247" s="409">
        <v>79310</v>
      </c>
      <c r="M247" s="409" t="s">
        <v>332</v>
      </c>
      <c r="N247" s="409">
        <v>40.277647000000002</v>
      </c>
      <c r="O247" s="409">
        <v>-74.005099999999999</v>
      </c>
      <c r="P247" s="409">
        <v>5628</v>
      </c>
      <c r="Q247" s="409">
        <v>96</v>
      </c>
      <c r="R247" s="409">
        <v>8.6999999999999994E-2</v>
      </c>
      <c r="S247" s="409">
        <v>7.9000000000000001E-2</v>
      </c>
      <c r="T247" s="409">
        <v>7.8E-2</v>
      </c>
      <c r="U247" s="409">
        <v>7.6999999999999999E-2</v>
      </c>
      <c r="V247" s="409">
        <v>4</v>
      </c>
      <c r="W247" s="409">
        <v>1</v>
      </c>
      <c r="X247" s="409">
        <v>0</v>
      </c>
      <c r="Y247" s="409" t="s">
        <v>300</v>
      </c>
      <c r="Z247" s="409">
        <v>47</v>
      </c>
      <c r="AA247" s="409">
        <v>764</v>
      </c>
      <c r="AB247" s="409">
        <v>206</v>
      </c>
      <c r="AC247" s="409">
        <v>214</v>
      </c>
    </row>
    <row r="248" spans="1:29" ht="15" customHeight="1" x14ac:dyDescent="0.2">
      <c r="A248" s="410">
        <v>340250005</v>
      </c>
      <c r="B248" s="409">
        <v>44201</v>
      </c>
      <c r="C248" s="409">
        <v>1</v>
      </c>
      <c r="D248" s="409">
        <v>5</v>
      </c>
      <c r="E248" s="409" t="s">
        <v>298</v>
      </c>
      <c r="F248" s="409">
        <v>2016</v>
      </c>
      <c r="G248" s="409">
        <v>7</v>
      </c>
      <c r="H248" s="409">
        <v>2</v>
      </c>
      <c r="I248" s="409">
        <v>43</v>
      </c>
      <c r="J248" s="409">
        <v>35620</v>
      </c>
      <c r="K248" s="409">
        <v>5601</v>
      </c>
      <c r="L248" s="409">
        <v>79310</v>
      </c>
      <c r="M248" s="409" t="s">
        <v>332</v>
      </c>
      <c r="N248" s="409">
        <v>40.277647000000002</v>
      </c>
      <c r="O248" s="409">
        <v>-74.005099999999999</v>
      </c>
      <c r="P248" s="409">
        <v>5625</v>
      </c>
      <c r="Q248" s="409">
        <v>100</v>
      </c>
      <c r="R248" s="409">
        <v>7.2999999999999995E-2</v>
      </c>
      <c r="S248" s="409">
        <v>7.1999999999999995E-2</v>
      </c>
      <c r="T248" s="409">
        <v>7.0000000000000007E-2</v>
      </c>
      <c r="U248" s="409">
        <v>6.8000000000000005E-2</v>
      </c>
      <c r="V248" s="409">
        <v>0</v>
      </c>
      <c r="W248" s="409">
        <v>1</v>
      </c>
      <c r="X248" s="409">
        <v>0</v>
      </c>
      <c r="Y248" s="409" t="s">
        <v>300</v>
      </c>
      <c r="Z248" s="409">
        <v>47</v>
      </c>
      <c r="AA248" s="409">
        <v>764</v>
      </c>
      <c r="AB248" s="409">
        <v>213</v>
      </c>
      <c r="AC248" s="409">
        <v>214</v>
      </c>
    </row>
    <row r="249" spans="1:29" ht="15" customHeight="1" x14ac:dyDescent="0.2">
      <c r="A249" s="410">
        <v>340250005</v>
      </c>
      <c r="B249" s="409">
        <v>44201</v>
      </c>
      <c r="C249" s="409">
        <v>1</v>
      </c>
      <c r="D249" s="409">
        <v>0</v>
      </c>
      <c r="E249" s="409" t="s">
        <v>298</v>
      </c>
      <c r="F249" s="409">
        <v>2017</v>
      </c>
      <c r="G249" s="409">
        <v>7</v>
      </c>
      <c r="H249" s="409">
        <v>2</v>
      </c>
      <c r="I249" s="409">
        <v>43</v>
      </c>
      <c r="J249" s="409">
        <v>35620</v>
      </c>
      <c r="K249" s="409">
        <v>5601</v>
      </c>
      <c r="L249" s="409">
        <v>79310</v>
      </c>
      <c r="M249" s="409" t="s">
        <v>332</v>
      </c>
      <c r="N249" s="409">
        <v>40.277647000000002</v>
      </c>
      <c r="O249" s="409">
        <v>-74.005099999999999</v>
      </c>
      <c r="P249" s="409">
        <v>6145</v>
      </c>
      <c r="Q249" s="409">
        <v>95</v>
      </c>
      <c r="R249" s="409">
        <v>7.0999999999999994E-2</v>
      </c>
      <c r="S249" s="409">
        <v>6.7000000000000004E-2</v>
      </c>
      <c r="T249" s="409">
        <v>6.4000000000000001E-2</v>
      </c>
      <c r="U249" s="409">
        <v>0.06</v>
      </c>
      <c r="V249" s="409">
        <v>0</v>
      </c>
      <c r="W249" s="409">
        <v>1</v>
      </c>
      <c r="X249" s="409">
        <v>0</v>
      </c>
      <c r="Y249" s="409" t="s">
        <v>300</v>
      </c>
      <c r="Z249" s="409">
        <v>47</v>
      </c>
      <c r="AA249" s="409">
        <v>764</v>
      </c>
      <c r="AB249" s="409">
        <v>233</v>
      </c>
      <c r="AC249" s="409">
        <v>245</v>
      </c>
    </row>
    <row r="250" spans="1:29" ht="15" customHeight="1" x14ac:dyDescent="0.2">
      <c r="A250" s="410">
        <v>340250005</v>
      </c>
      <c r="B250" s="409">
        <v>44201</v>
      </c>
      <c r="C250" s="409">
        <v>1</v>
      </c>
      <c r="D250" s="409">
        <v>0</v>
      </c>
      <c r="E250" s="409" t="s">
        <v>298</v>
      </c>
      <c r="F250" s="409">
        <v>2018</v>
      </c>
      <c r="G250" s="409">
        <v>7</v>
      </c>
      <c r="H250" s="409">
        <v>2</v>
      </c>
      <c r="I250" s="409">
        <v>43</v>
      </c>
      <c r="J250" s="409">
        <v>35620</v>
      </c>
      <c r="K250" s="409">
        <v>5601</v>
      </c>
      <c r="L250" s="409">
        <v>79310</v>
      </c>
      <c r="M250" s="409" t="s">
        <v>332</v>
      </c>
      <c r="N250" s="409">
        <v>40.277647000000002</v>
      </c>
      <c r="O250" s="409">
        <v>-74.005099999999999</v>
      </c>
      <c r="P250" s="409">
        <v>5856</v>
      </c>
      <c r="Q250" s="409">
        <v>99</v>
      </c>
      <c r="R250" s="409">
        <v>7.0000000000000007E-2</v>
      </c>
      <c r="S250" s="409">
        <v>6.8000000000000005E-2</v>
      </c>
      <c r="T250" s="409">
        <v>6.8000000000000005E-2</v>
      </c>
      <c r="U250" s="409">
        <v>6.8000000000000005E-2</v>
      </c>
      <c r="V250" s="409">
        <v>0</v>
      </c>
      <c r="W250" s="409">
        <v>1</v>
      </c>
      <c r="X250" s="409">
        <v>0</v>
      </c>
      <c r="Z250" s="409">
        <v>47</v>
      </c>
      <c r="AA250" s="409">
        <v>764</v>
      </c>
      <c r="AB250" s="409">
        <v>243</v>
      </c>
      <c r="AC250" s="409">
        <v>245</v>
      </c>
    </row>
    <row r="251" spans="1:29" ht="15" customHeight="1" x14ac:dyDescent="0.2">
      <c r="A251" s="410">
        <v>340273001</v>
      </c>
      <c r="B251" s="409">
        <v>44201</v>
      </c>
      <c r="C251" s="409">
        <v>1</v>
      </c>
      <c r="D251" s="409">
        <v>0</v>
      </c>
      <c r="E251" s="409" t="s">
        <v>298</v>
      </c>
      <c r="F251" s="409">
        <v>2010</v>
      </c>
      <c r="G251" s="409">
        <v>7</v>
      </c>
      <c r="H251" s="409">
        <v>2</v>
      </c>
      <c r="I251" s="409">
        <v>43</v>
      </c>
      <c r="J251" s="409">
        <v>35620</v>
      </c>
      <c r="K251" s="409">
        <v>240</v>
      </c>
      <c r="L251" s="409">
        <v>12580</v>
      </c>
      <c r="M251" s="409" t="s">
        <v>333</v>
      </c>
      <c r="N251" s="409">
        <v>40.787627999999998</v>
      </c>
      <c r="O251" s="409">
        <v>-74.676300999999995</v>
      </c>
      <c r="P251" s="409">
        <v>8597</v>
      </c>
      <c r="Q251" s="409">
        <v>97</v>
      </c>
      <c r="R251" s="409">
        <v>9.4E-2</v>
      </c>
      <c r="S251" s="409">
        <v>8.5999999999999993E-2</v>
      </c>
      <c r="T251" s="409">
        <v>7.8E-2</v>
      </c>
      <c r="U251" s="409">
        <v>7.8E-2</v>
      </c>
      <c r="V251" s="409">
        <v>5</v>
      </c>
      <c r="W251" s="409">
        <v>1</v>
      </c>
      <c r="X251" s="409">
        <v>0</v>
      </c>
      <c r="Z251" s="409">
        <v>47</v>
      </c>
      <c r="AA251" s="409">
        <v>764</v>
      </c>
      <c r="AB251" s="409">
        <v>208</v>
      </c>
      <c r="AC251" s="409">
        <v>214</v>
      </c>
    </row>
    <row r="252" spans="1:29" ht="15" customHeight="1" x14ac:dyDescent="0.2">
      <c r="A252" s="410">
        <v>340273001</v>
      </c>
      <c r="B252" s="409">
        <v>44201</v>
      </c>
      <c r="C252" s="409">
        <v>1</v>
      </c>
      <c r="D252" s="409">
        <v>0</v>
      </c>
      <c r="E252" s="409" t="s">
        <v>298</v>
      </c>
      <c r="F252" s="409">
        <v>2011</v>
      </c>
      <c r="G252" s="409">
        <v>7</v>
      </c>
      <c r="H252" s="409">
        <v>2</v>
      </c>
      <c r="I252" s="409">
        <v>43</v>
      </c>
      <c r="J252" s="409">
        <v>35620</v>
      </c>
      <c r="K252" s="409">
        <v>240</v>
      </c>
      <c r="L252" s="409">
        <v>12580</v>
      </c>
      <c r="M252" s="409" t="s">
        <v>333</v>
      </c>
      <c r="N252" s="409">
        <v>40.787627999999998</v>
      </c>
      <c r="O252" s="409">
        <v>-74.676300999999995</v>
      </c>
      <c r="P252" s="409">
        <v>8724</v>
      </c>
      <c r="Q252" s="409">
        <v>100</v>
      </c>
      <c r="R252" s="409">
        <v>8.4000000000000005E-2</v>
      </c>
      <c r="S252" s="409">
        <v>8.4000000000000005E-2</v>
      </c>
      <c r="T252" s="409">
        <v>8.2000000000000003E-2</v>
      </c>
      <c r="U252" s="409">
        <v>8.1000000000000003E-2</v>
      </c>
      <c r="V252" s="409">
        <v>6</v>
      </c>
      <c r="W252" s="409">
        <v>1</v>
      </c>
      <c r="X252" s="409">
        <v>0</v>
      </c>
      <c r="Z252" s="409">
        <v>47</v>
      </c>
      <c r="AA252" s="409">
        <v>764</v>
      </c>
      <c r="AB252" s="409">
        <v>214</v>
      </c>
      <c r="AC252" s="409">
        <v>214</v>
      </c>
    </row>
    <row r="253" spans="1:29" ht="15" customHeight="1" x14ac:dyDescent="0.2">
      <c r="A253" s="410">
        <v>340273001</v>
      </c>
      <c r="B253" s="409">
        <v>44201</v>
      </c>
      <c r="C253" s="409">
        <v>1</v>
      </c>
      <c r="D253" s="409">
        <v>0</v>
      </c>
      <c r="E253" s="409" t="s">
        <v>298</v>
      </c>
      <c r="F253" s="409">
        <v>2012</v>
      </c>
      <c r="G253" s="409">
        <v>7</v>
      </c>
      <c r="H253" s="409">
        <v>2</v>
      </c>
      <c r="I253" s="409">
        <v>43</v>
      </c>
      <c r="J253" s="409">
        <v>35620</v>
      </c>
      <c r="K253" s="409">
        <v>240</v>
      </c>
      <c r="L253" s="409">
        <v>12580</v>
      </c>
      <c r="M253" s="409" t="s">
        <v>333</v>
      </c>
      <c r="N253" s="409">
        <v>40.787627999999998</v>
      </c>
      <c r="O253" s="409">
        <v>-74.676300999999995</v>
      </c>
      <c r="P253" s="409">
        <v>8451</v>
      </c>
      <c r="Q253" s="409">
        <v>98</v>
      </c>
      <c r="R253" s="409">
        <v>8.7999999999999995E-2</v>
      </c>
      <c r="S253" s="409">
        <v>8.5000000000000006E-2</v>
      </c>
      <c r="T253" s="409">
        <v>7.6999999999999999E-2</v>
      </c>
      <c r="U253" s="409">
        <v>7.5999999999999998E-2</v>
      </c>
      <c r="V253" s="409">
        <v>4</v>
      </c>
      <c r="W253" s="409">
        <v>1</v>
      </c>
      <c r="X253" s="409">
        <v>0</v>
      </c>
      <c r="Y253" s="409" t="s">
        <v>300</v>
      </c>
      <c r="Z253" s="409">
        <v>47</v>
      </c>
      <c r="AA253" s="409">
        <v>764</v>
      </c>
      <c r="AB253" s="409">
        <v>210</v>
      </c>
      <c r="AC253" s="409">
        <v>214</v>
      </c>
    </row>
    <row r="254" spans="1:29" ht="15" customHeight="1" x14ac:dyDescent="0.2">
      <c r="A254" s="410">
        <v>340273001</v>
      </c>
      <c r="B254" s="409">
        <v>44201</v>
      </c>
      <c r="C254" s="409">
        <v>1</v>
      </c>
      <c r="D254" s="409">
        <v>0</v>
      </c>
      <c r="E254" s="409" t="s">
        <v>298</v>
      </c>
      <c r="F254" s="409">
        <v>2013</v>
      </c>
      <c r="G254" s="409">
        <v>7</v>
      </c>
      <c r="H254" s="409">
        <v>2</v>
      </c>
      <c r="I254" s="409">
        <v>43</v>
      </c>
      <c r="J254" s="409">
        <v>35620</v>
      </c>
      <c r="K254" s="409">
        <v>240</v>
      </c>
      <c r="L254" s="409">
        <v>12580</v>
      </c>
      <c r="M254" s="409" t="s">
        <v>333</v>
      </c>
      <c r="N254" s="409">
        <v>40.787627999999998</v>
      </c>
      <c r="O254" s="409">
        <v>-74.676300999999995</v>
      </c>
      <c r="P254" s="409">
        <v>8643</v>
      </c>
      <c r="Q254" s="409">
        <v>98</v>
      </c>
      <c r="R254" s="409">
        <v>7.6999999999999999E-2</v>
      </c>
      <c r="S254" s="409">
        <v>7.5999999999999998E-2</v>
      </c>
      <c r="T254" s="409">
        <v>7.3999999999999996E-2</v>
      </c>
      <c r="U254" s="409">
        <v>7.2999999999999995E-2</v>
      </c>
      <c r="V254" s="409">
        <v>2</v>
      </c>
      <c r="W254" s="409">
        <v>1</v>
      </c>
      <c r="X254" s="409">
        <v>0</v>
      </c>
      <c r="Y254" s="409" t="s">
        <v>300</v>
      </c>
      <c r="Z254" s="409">
        <v>47</v>
      </c>
      <c r="AA254" s="409">
        <v>764</v>
      </c>
      <c r="AB254" s="409">
        <v>210</v>
      </c>
      <c r="AC254" s="409">
        <v>214</v>
      </c>
    </row>
    <row r="255" spans="1:29" ht="15" customHeight="1" x14ac:dyDescent="0.2">
      <c r="A255" s="410">
        <v>340273001</v>
      </c>
      <c r="B255" s="409">
        <v>44201</v>
      </c>
      <c r="C255" s="409">
        <v>1</v>
      </c>
      <c r="D255" s="409">
        <v>0</v>
      </c>
      <c r="E255" s="409" t="s">
        <v>298</v>
      </c>
      <c r="F255" s="409">
        <v>2014</v>
      </c>
      <c r="G255" s="409">
        <v>7</v>
      </c>
      <c r="H255" s="409">
        <v>2</v>
      </c>
      <c r="I255" s="409">
        <v>43</v>
      </c>
      <c r="J255" s="409">
        <v>35620</v>
      </c>
      <c r="K255" s="409">
        <v>240</v>
      </c>
      <c r="L255" s="409">
        <v>12580</v>
      </c>
      <c r="M255" s="409" t="s">
        <v>333</v>
      </c>
      <c r="N255" s="409">
        <v>40.787627999999998</v>
      </c>
      <c r="O255" s="409">
        <v>-74.676300999999995</v>
      </c>
      <c r="P255" s="409">
        <v>8554</v>
      </c>
      <c r="Q255" s="409">
        <v>96</v>
      </c>
      <c r="R255" s="409">
        <v>7.3999999999999996E-2</v>
      </c>
      <c r="S255" s="409">
        <v>7.0000000000000007E-2</v>
      </c>
      <c r="T255" s="409">
        <v>6.9000000000000006E-2</v>
      </c>
      <c r="U255" s="409">
        <v>6.8000000000000005E-2</v>
      </c>
      <c r="V255" s="409">
        <v>0</v>
      </c>
      <c r="W255" s="409">
        <v>1</v>
      </c>
      <c r="X255" s="409">
        <v>0</v>
      </c>
      <c r="Y255" s="409" t="s">
        <v>300</v>
      </c>
      <c r="Z255" s="409">
        <v>47</v>
      </c>
      <c r="AA255" s="409">
        <v>764</v>
      </c>
      <c r="AB255" s="409">
        <v>206</v>
      </c>
      <c r="AC255" s="409">
        <v>214</v>
      </c>
    </row>
    <row r="256" spans="1:29" ht="15" customHeight="1" x14ac:dyDescent="0.2">
      <c r="A256" s="410">
        <v>340273001</v>
      </c>
      <c r="B256" s="409">
        <v>44201</v>
      </c>
      <c r="C256" s="409">
        <v>1</v>
      </c>
      <c r="D256" s="409">
        <v>5</v>
      </c>
      <c r="E256" s="409" t="s">
        <v>298</v>
      </c>
      <c r="F256" s="409">
        <v>2015</v>
      </c>
      <c r="G256" s="409">
        <v>7</v>
      </c>
      <c r="H256" s="409">
        <v>2</v>
      </c>
      <c r="I256" s="409">
        <v>43</v>
      </c>
      <c r="J256" s="409">
        <v>35620</v>
      </c>
      <c r="K256" s="409">
        <v>240</v>
      </c>
      <c r="L256" s="409">
        <v>12580</v>
      </c>
      <c r="M256" s="409" t="s">
        <v>333</v>
      </c>
      <c r="N256" s="409">
        <v>40.787627999999998</v>
      </c>
      <c r="O256" s="409">
        <v>-74.676300999999995</v>
      </c>
      <c r="P256" s="409">
        <v>8722</v>
      </c>
      <c r="Q256" s="409">
        <v>99</v>
      </c>
      <c r="R256" s="409">
        <v>7.2999999999999995E-2</v>
      </c>
      <c r="S256" s="409">
        <v>7.1999999999999995E-2</v>
      </c>
      <c r="T256" s="409">
        <v>7.0999999999999994E-2</v>
      </c>
      <c r="U256" s="409">
        <v>7.0000000000000007E-2</v>
      </c>
      <c r="V256" s="409">
        <v>0</v>
      </c>
      <c r="W256" s="409">
        <v>1</v>
      </c>
      <c r="X256" s="409">
        <v>0</v>
      </c>
      <c r="Y256" s="409" t="s">
        <v>300</v>
      </c>
      <c r="Z256" s="409">
        <v>47</v>
      </c>
      <c r="AA256" s="409">
        <v>764</v>
      </c>
      <c r="AB256" s="409">
        <v>212</v>
      </c>
      <c r="AC256" s="409">
        <v>214</v>
      </c>
    </row>
    <row r="257" spans="1:29" ht="15" customHeight="1" x14ac:dyDescent="0.2">
      <c r="A257" s="410">
        <v>340273001</v>
      </c>
      <c r="B257" s="409">
        <v>44201</v>
      </c>
      <c r="C257" s="409">
        <v>1</v>
      </c>
      <c r="D257" s="409">
        <v>5</v>
      </c>
      <c r="E257" s="409" t="s">
        <v>298</v>
      </c>
      <c r="F257" s="409">
        <v>2016</v>
      </c>
      <c r="G257" s="409">
        <v>7</v>
      </c>
      <c r="H257" s="409">
        <v>2</v>
      </c>
      <c r="I257" s="409">
        <v>43</v>
      </c>
      <c r="J257" s="409">
        <v>35620</v>
      </c>
      <c r="K257" s="409">
        <v>240</v>
      </c>
      <c r="L257" s="409">
        <v>12580</v>
      </c>
      <c r="M257" s="409" t="s">
        <v>333</v>
      </c>
      <c r="N257" s="409">
        <v>40.787627999999998</v>
      </c>
      <c r="O257" s="409">
        <v>-74.676300999999995</v>
      </c>
      <c r="P257" s="409">
        <v>8439</v>
      </c>
      <c r="Q257" s="409">
        <v>93</v>
      </c>
      <c r="R257" s="409">
        <v>7.1999999999999995E-2</v>
      </c>
      <c r="S257" s="409">
        <v>6.9000000000000006E-2</v>
      </c>
      <c r="T257" s="409">
        <v>6.9000000000000006E-2</v>
      </c>
      <c r="U257" s="409">
        <v>6.7000000000000004E-2</v>
      </c>
      <c r="V257" s="409">
        <v>0</v>
      </c>
      <c r="W257" s="409">
        <v>1</v>
      </c>
      <c r="X257" s="409">
        <v>0</v>
      </c>
      <c r="Y257" s="409" t="s">
        <v>300</v>
      </c>
      <c r="Z257" s="409">
        <v>47</v>
      </c>
      <c r="AA257" s="409">
        <v>764</v>
      </c>
      <c r="AB257" s="409">
        <v>199</v>
      </c>
      <c r="AC257" s="409">
        <v>214</v>
      </c>
    </row>
    <row r="258" spans="1:29" ht="15" customHeight="1" x14ac:dyDescent="0.2">
      <c r="A258" s="410">
        <v>340273001</v>
      </c>
      <c r="B258" s="409">
        <v>44201</v>
      </c>
      <c r="C258" s="409">
        <v>1</v>
      </c>
      <c r="D258" s="409">
        <v>0</v>
      </c>
      <c r="E258" s="409" t="s">
        <v>298</v>
      </c>
      <c r="F258" s="409">
        <v>2017</v>
      </c>
      <c r="G258" s="409">
        <v>7</v>
      </c>
      <c r="H258" s="409">
        <v>2</v>
      </c>
      <c r="I258" s="409">
        <v>43</v>
      </c>
      <c r="J258" s="409">
        <v>35620</v>
      </c>
      <c r="K258" s="409">
        <v>240</v>
      </c>
      <c r="L258" s="409">
        <v>12580</v>
      </c>
      <c r="M258" s="409" t="s">
        <v>333</v>
      </c>
      <c r="N258" s="409">
        <v>40.787627999999998</v>
      </c>
      <c r="O258" s="409">
        <v>-74.676300999999995</v>
      </c>
      <c r="P258" s="409">
        <v>8606</v>
      </c>
      <c r="Q258" s="409">
        <v>98</v>
      </c>
      <c r="R258" s="409">
        <v>7.4999999999999997E-2</v>
      </c>
      <c r="S258" s="409">
        <v>7.1999999999999995E-2</v>
      </c>
      <c r="T258" s="409">
        <v>7.1999999999999995E-2</v>
      </c>
      <c r="U258" s="409">
        <v>7.0000000000000007E-2</v>
      </c>
      <c r="V258" s="409">
        <v>0</v>
      </c>
      <c r="W258" s="409">
        <v>1</v>
      </c>
      <c r="X258" s="409">
        <v>0</v>
      </c>
      <c r="Y258" s="409" t="s">
        <v>300</v>
      </c>
      <c r="Z258" s="409">
        <v>47</v>
      </c>
      <c r="AA258" s="409">
        <v>764</v>
      </c>
      <c r="AB258" s="409">
        <v>241</v>
      </c>
      <c r="AC258" s="409">
        <v>245</v>
      </c>
    </row>
    <row r="259" spans="1:29" ht="15" customHeight="1" x14ac:dyDescent="0.2">
      <c r="A259" s="410">
        <v>340273001</v>
      </c>
      <c r="B259" s="409">
        <v>44201</v>
      </c>
      <c r="C259" s="409">
        <v>1</v>
      </c>
      <c r="D259" s="409">
        <v>0</v>
      </c>
      <c r="E259" s="409" t="s">
        <v>298</v>
      </c>
      <c r="F259" s="409">
        <v>2018</v>
      </c>
      <c r="G259" s="409">
        <v>7</v>
      </c>
      <c r="H259" s="409">
        <v>2</v>
      </c>
      <c r="I259" s="409">
        <v>43</v>
      </c>
      <c r="J259" s="409">
        <v>35620</v>
      </c>
      <c r="K259" s="409">
        <v>240</v>
      </c>
      <c r="L259" s="409">
        <v>12580</v>
      </c>
      <c r="M259" s="409" t="s">
        <v>333</v>
      </c>
      <c r="N259" s="409">
        <v>40.787627999999998</v>
      </c>
      <c r="O259" s="409">
        <v>-74.676300999999995</v>
      </c>
      <c r="P259" s="409">
        <v>8705</v>
      </c>
      <c r="Q259" s="409">
        <v>99</v>
      </c>
      <c r="R259" s="409">
        <v>8.1000000000000003E-2</v>
      </c>
      <c r="S259" s="409">
        <v>7.6999999999999999E-2</v>
      </c>
      <c r="T259" s="409">
        <v>7.4999999999999997E-2</v>
      </c>
      <c r="U259" s="409">
        <v>7.2999999999999995E-2</v>
      </c>
      <c r="V259" s="409">
        <v>2</v>
      </c>
      <c r="W259" s="409">
        <v>1</v>
      </c>
      <c r="X259" s="409">
        <v>0</v>
      </c>
      <c r="Z259" s="409">
        <v>47</v>
      </c>
      <c r="AA259" s="409">
        <v>764</v>
      </c>
      <c r="AB259" s="409">
        <v>242</v>
      </c>
      <c r="AC259" s="409">
        <v>245</v>
      </c>
    </row>
    <row r="260" spans="1:29" ht="15" customHeight="1" x14ac:dyDescent="0.2">
      <c r="A260" s="410">
        <v>340290006</v>
      </c>
      <c r="B260" s="409">
        <v>44201</v>
      </c>
      <c r="C260" s="409">
        <v>1</v>
      </c>
      <c r="D260" s="409">
        <v>0</v>
      </c>
      <c r="E260" s="409" t="s">
        <v>298</v>
      </c>
      <c r="F260" s="409">
        <v>2010</v>
      </c>
      <c r="G260" s="409">
        <v>7</v>
      </c>
      <c r="H260" s="409">
        <v>2</v>
      </c>
      <c r="I260" s="409">
        <v>150</v>
      </c>
      <c r="J260" s="409">
        <v>35620</v>
      </c>
      <c r="K260" s="409">
        <v>5601</v>
      </c>
      <c r="L260" s="409">
        <v>34680</v>
      </c>
      <c r="M260" s="409" t="s">
        <v>334</v>
      </c>
      <c r="N260" s="409">
        <v>40.064830000000001</v>
      </c>
      <c r="O260" s="409">
        <v>-74.444050000000004</v>
      </c>
      <c r="P260" s="409">
        <v>6326</v>
      </c>
      <c r="Q260" s="409">
        <v>97</v>
      </c>
      <c r="R260" s="409">
        <v>9.4E-2</v>
      </c>
      <c r="S260" s="409">
        <v>9.4E-2</v>
      </c>
      <c r="T260" s="409">
        <v>8.8999999999999996E-2</v>
      </c>
      <c r="U260" s="409">
        <v>8.6999999999999994E-2</v>
      </c>
      <c r="V260" s="409">
        <v>16</v>
      </c>
      <c r="W260" s="409">
        <v>1</v>
      </c>
      <c r="X260" s="409">
        <v>0</v>
      </c>
      <c r="Z260" s="409">
        <v>47</v>
      </c>
      <c r="AA260" s="409">
        <v>764</v>
      </c>
      <c r="AB260" s="409">
        <v>207</v>
      </c>
      <c r="AC260" s="409">
        <v>214</v>
      </c>
    </row>
    <row r="261" spans="1:29" ht="15" customHeight="1" x14ac:dyDescent="0.2">
      <c r="A261" s="410">
        <v>340290006</v>
      </c>
      <c r="B261" s="409">
        <v>44201</v>
      </c>
      <c r="C261" s="409">
        <v>1</v>
      </c>
      <c r="D261" s="409">
        <v>0</v>
      </c>
      <c r="E261" s="409" t="s">
        <v>298</v>
      </c>
      <c r="F261" s="409">
        <v>2011</v>
      </c>
      <c r="G261" s="409">
        <v>7</v>
      </c>
      <c r="H261" s="409">
        <v>2</v>
      </c>
      <c r="I261" s="409">
        <v>150</v>
      </c>
      <c r="J261" s="409">
        <v>35620</v>
      </c>
      <c r="K261" s="409">
        <v>5601</v>
      </c>
      <c r="L261" s="409">
        <v>34680</v>
      </c>
      <c r="M261" s="409" t="s">
        <v>334</v>
      </c>
      <c r="N261" s="409">
        <v>40.064830000000001</v>
      </c>
      <c r="O261" s="409">
        <v>-74.444050000000004</v>
      </c>
      <c r="P261" s="409">
        <v>6306</v>
      </c>
      <c r="Q261" s="409">
        <v>100</v>
      </c>
      <c r="R261" s="409">
        <v>0.10100000000000001</v>
      </c>
      <c r="S261" s="409">
        <v>9.4E-2</v>
      </c>
      <c r="T261" s="409">
        <v>8.8999999999999996E-2</v>
      </c>
      <c r="U261" s="409">
        <v>8.5000000000000006E-2</v>
      </c>
      <c r="V261" s="409">
        <v>11</v>
      </c>
      <c r="W261" s="409">
        <v>1</v>
      </c>
      <c r="X261" s="409">
        <v>0</v>
      </c>
      <c r="Z261" s="409">
        <v>47</v>
      </c>
      <c r="AA261" s="409">
        <v>764</v>
      </c>
      <c r="AB261" s="409">
        <v>213</v>
      </c>
      <c r="AC261" s="409">
        <v>214</v>
      </c>
    </row>
    <row r="262" spans="1:29" ht="15" customHeight="1" x14ac:dyDescent="0.2">
      <c r="A262" s="410">
        <v>340290006</v>
      </c>
      <c r="B262" s="409">
        <v>44201</v>
      </c>
      <c r="C262" s="409">
        <v>1</v>
      </c>
      <c r="D262" s="409">
        <v>0</v>
      </c>
      <c r="E262" s="409" t="s">
        <v>298</v>
      </c>
      <c r="F262" s="409">
        <v>2012</v>
      </c>
      <c r="G262" s="409">
        <v>7</v>
      </c>
      <c r="H262" s="409">
        <v>2</v>
      </c>
      <c r="I262" s="409">
        <v>150</v>
      </c>
      <c r="J262" s="409">
        <v>35620</v>
      </c>
      <c r="K262" s="409">
        <v>5601</v>
      </c>
      <c r="L262" s="409">
        <v>34680</v>
      </c>
      <c r="M262" s="409" t="s">
        <v>334</v>
      </c>
      <c r="N262" s="409">
        <v>40.064830000000001</v>
      </c>
      <c r="O262" s="409">
        <v>-74.444050000000004</v>
      </c>
      <c r="P262" s="409">
        <v>6267</v>
      </c>
      <c r="Q262" s="409">
        <v>97</v>
      </c>
      <c r="R262" s="409">
        <v>0.09</v>
      </c>
      <c r="S262" s="409">
        <v>8.5999999999999993E-2</v>
      </c>
      <c r="T262" s="409">
        <v>8.5000000000000006E-2</v>
      </c>
      <c r="U262" s="409">
        <v>8.5000000000000006E-2</v>
      </c>
      <c r="V262" s="409">
        <v>9</v>
      </c>
      <c r="W262" s="409">
        <v>1</v>
      </c>
      <c r="X262" s="409">
        <v>0</v>
      </c>
      <c r="Y262" s="409" t="s">
        <v>300</v>
      </c>
      <c r="Z262" s="409">
        <v>47</v>
      </c>
      <c r="AA262" s="409">
        <v>764</v>
      </c>
      <c r="AB262" s="409">
        <v>207</v>
      </c>
      <c r="AC262" s="409">
        <v>214</v>
      </c>
    </row>
    <row r="263" spans="1:29" ht="15" customHeight="1" x14ac:dyDescent="0.2">
      <c r="A263" s="410">
        <v>340290006</v>
      </c>
      <c r="B263" s="409">
        <v>44201</v>
      </c>
      <c r="C263" s="409">
        <v>1</v>
      </c>
      <c r="D263" s="409">
        <v>0</v>
      </c>
      <c r="E263" s="409" t="s">
        <v>298</v>
      </c>
      <c r="F263" s="409">
        <v>2013</v>
      </c>
      <c r="G263" s="409">
        <v>7</v>
      </c>
      <c r="H263" s="409">
        <v>2</v>
      </c>
      <c r="I263" s="409">
        <v>150</v>
      </c>
      <c r="J263" s="409">
        <v>35620</v>
      </c>
      <c r="K263" s="409">
        <v>5601</v>
      </c>
      <c r="L263" s="409">
        <v>34680</v>
      </c>
      <c r="M263" s="409" t="s">
        <v>334</v>
      </c>
      <c r="N263" s="409">
        <v>40.064830000000001</v>
      </c>
      <c r="O263" s="409">
        <v>-74.444050000000004</v>
      </c>
      <c r="P263" s="409">
        <v>6141</v>
      </c>
      <c r="Q263" s="409">
        <v>100</v>
      </c>
      <c r="R263" s="409">
        <v>7.5999999999999998E-2</v>
      </c>
      <c r="S263" s="409">
        <v>7.2999999999999995E-2</v>
      </c>
      <c r="T263" s="409">
        <v>7.0999999999999994E-2</v>
      </c>
      <c r="U263" s="409">
        <v>7.0000000000000007E-2</v>
      </c>
      <c r="V263" s="409">
        <v>1</v>
      </c>
      <c r="W263" s="409">
        <v>1</v>
      </c>
      <c r="X263" s="409">
        <v>0</v>
      </c>
      <c r="Y263" s="409" t="s">
        <v>300</v>
      </c>
      <c r="Z263" s="409">
        <v>47</v>
      </c>
      <c r="AA263" s="409">
        <v>764</v>
      </c>
      <c r="AB263" s="409">
        <v>214</v>
      </c>
      <c r="AC263" s="409">
        <v>214</v>
      </c>
    </row>
    <row r="264" spans="1:29" ht="15" customHeight="1" x14ac:dyDescent="0.2">
      <c r="A264" s="410">
        <v>340290006</v>
      </c>
      <c r="B264" s="409">
        <v>44201</v>
      </c>
      <c r="C264" s="409">
        <v>1</v>
      </c>
      <c r="D264" s="409">
        <v>0</v>
      </c>
      <c r="E264" s="409" t="s">
        <v>298</v>
      </c>
      <c r="F264" s="409">
        <v>2014</v>
      </c>
      <c r="G264" s="409">
        <v>7</v>
      </c>
      <c r="H264" s="409">
        <v>2</v>
      </c>
      <c r="I264" s="409">
        <v>150</v>
      </c>
      <c r="J264" s="409">
        <v>35620</v>
      </c>
      <c r="K264" s="409">
        <v>5601</v>
      </c>
      <c r="L264" s="409">
        <v>34680</v>
      </c>
      <c r="M264" s="409" t="s">
        <v>334</v>
      </c>
      <c r="N264" s="409">
        <v>40.064830000000001</v>
      </c>
      <c r="O264" s="409">
        <v>-74.444050000000004</v>
      </c>
      <c r="P264" s="409">
        <v>5740</v>
      </c>
      <c r="Q264" s="409">
        <v>100</v>
      </c>
      <c r="R264" s="409">
        <v>7.5999999999999998E-2</v>
      </c>
      <c r="S264" s="409">
        <v>7.4999999999999997E-2</v>
      </c>
      <c r="T264" s="409">
        <v>7.4999999999999997E-2</v>
      </c>
      <c r="U264" s="409">
        <v>7.1999999999999995E-2</v>
      </c>
      <c r="V264" s="409">
        <v>1</v>
      </c>
      <c r="W264" s="409">
        <v>1</v>
      </c>
      <c r="X264" s="409">
        <v>0</v>
      </c>
      <c r="Y264" s="409" t="s">
        <v>300</v>
      </c>
      <c r="Z264" s="409">
        <v>47</v>
      </c>
      <c r="AA264" s="409">
        <v>764</v>
      </c>
      <c r="AB264" s="409">
        <v>214</v>
      </c>
      <c r="AC264" s="409">
        <v>214</v>
      </c>
    </row>
    <row r="265" spans="1:29" ht="15" customHeight="1" x14ac:dyDescent="0.2">
      <c r="A265" s="410">
        <v>340290006</v>
      </c>
      <c r="B265" s="409">
        <v>44201</v>
      </c>
      <c r="C265" s="409">
        <v>1</v>
      </c>
      <c r="D265" s="409">
        <v>5</v>
      </c>
      <c r="E265" s="409" t="s">
        <v>298</v>
      </c>
      <c r="F265" s="409">
        <v>2015</v>
      </c>
      <c r="G265" s="409">
        <v>7</v>
      </c>
      <c r="H265" s="409">
        <v>2</v>
      </c>
      <c r="I265" s="409">
        <v>150</v>
      </c>
      <c r="J265" s="409">
        <v>35620</v>
      </c>
      <c r="K265" s="409">
        <v>5601</v>
      </c>
      <c r="L265" s="409">
        <v>34680</v>
      </c>
      <c r="M265" s="409" t="s">
        <v>334</v>
      </c>
      <c r="N265" s="409">
        <v>40.064830000000001</v>
      </c>
      <c r="O265" s="409">
        <v>-74.444050000000004</v>
      </c>
      <c r="P265" s="409">
        <v>5827</v>
      </c>
      <c r="Q265" s="409">
        <v>100</v>
      </c>
      <c r="R265" s="409">
        <v>0.09</v>
      </c>
      <c r="S265" s="409">
        <v>8.1000000000000003E-2</v>
      </c>
      <c r="T265" s="409">
        <v>7.6999999999999999E-2</v>
      </c>
      <c r="U265" s="409">
        <v>7.4999999999999997E-2</v>
      </c>
      <c r="V265" s="409">
        <v>3</v>
      </c>
      <c r="W265" s="409">
        <v>2</v>
      </c>
      <c r="X265" s="409">
        <v>0</v>
      </c>
      <c r="Y265" s="409" t="s">
        <v>300</v>
      </c>
      <c r="Z265" s="409">
        <v>0</v>
      </c>
      <c r="AA265" s="409">
        <v>764</v>
      </c>
      <c r="AB265" s="409">
        <v>214</v>
      </c>
      <c r="AC265" s="409">
        <v>214</v>
      </c>
    </row>
    <row r="266" spans="1:29" ht="15" customHeight="1" x14ac:dyDescent="0.2">
      <c r="A266" s="410">
        <v>340290006</v>
      </c>
      <c r="B266" s="409">
        <v>44201</v>
      </c>
      <c r="C266" s="409">
        <v>1</v>
      </c>
      <c r="D266" s="409">
        <v>5</v>
      </c>
      <c r="E266" s="409" t="s">
        <v>298</v>
      </c>
      <c r="F266" s="409">
        <v>2016</v>
      </c>
      <c r="G266" s="409">
        <v>7</v>
      </c>
      <c r="H266" s="409">
        <v>2</v>
      </c>
      <c r="I266" s="409">
        <v>150</v>
      </c>
      <c r="J266" s="409">
        <v>35620</v>
      </c>
      <c r="K266" s="409">
        <v>5601</v>
      </c>
      <c r="L266" s="409">
        <v>34680</v>
      </c>
      <c r="M266" s="409" t="s">
        <v>334</v>
      </c>
      <c r="N266" s="409">
        <v>40.064830000000001</v>
      </c>
      <c r="O266" s="409">
        <v>-74.444050000000004</v>
      </c>
      <c r="P266" s="409">
        <v>5285</v>
      </c>
      <c r="Q266" s="409">
        <v>86</v>
      </c>
      <c r="R266" s="409">
        <v>7.6999999999999999E-2</v>
      </c>
      <c r="S266" s="409">
        <v>7.2999999999999995E-2</v>
      </c>
      <c r="T266" s="409">
        <v>7.1999999999999995E-2</v>
      </c>
      <c r="U266" s="409">
        <v>7.0999999999999994E-2</v>
      </c>
      <c r="V266" s="409">
        <v>1</v>
      </c>
      <c r="W266" s="409">
        <v>1</v>
      </c>
      <c r="X266" s="409">
        <v>0</v>
      </c>
      <c r="Y266" s="409" t="s">
        <v>300</v>
      </c>
      <c r="Z266" s="409">
        <v>87</v>
      </c>
      <c r="AA266" s="409">
        <v>764</v>
      </c>
      <c r="AB266" s="409">
        <v>183</v>
      </c>
      <c r="AC266" s="409">
        <v>214</v>
      </c>
    </row>
    <row r="267" spans="1:29" ht="15" customHeight="1" x14ac:dyDescent="0.2">
      <c r="A267" s="410">
        <v>340290006</v>
      </c>
      <c r="B267" s="409">
        <v>44201</v>
      </c>
      <c r="C267" s="409">
        <v>1</v>
      </c>
      <c r="D267" s="409">
        <v>0</v>
      </c>
      <c r="E267" s="409" t="s">
        <v>298</v>
      </c>
      <c r="F267" s="409">
        <v>2017</v>
      </c>
      <c r="G267" s="409">
        <v>7</v>
      </c>
      <c r="H267" s="409">
        <v>2</v>
      </c>
      <c r="I267" s="409">
        <v>150</v>
      </c>
      <c r="J267" s="409">
        <v>35620</v>
      </c>
      <c r="K267" s="409">
        <v>5601</v>
      </c>
      <c r="L267" s="409">
        <v>34680</v>
      </c>
      <c r="M267" s="409" t="s">
        <v>334</v>
      </c>
      <c r="N267" s="409">
        <v>40.064830000000001</v>
      </c>
      <c r="O267" s="409">
        <v>-74.444050000000004</v>
      </c>
      <c r="P267" s="409">
        <v>6224</v>
      </c>
      <c r="Q267" s="409">
        <v>97</v>
      </c>
      <c r="R267" s="409">
        <v>0.08</v>
      </c>
      <c r="S267" s="409">
        <v>7.9000000000000001E-2</v>
      </c>
      <c r="T267" s="409">
        <v>7.6999999999999999E-2</v>
      </c>
      <c r="U267" s="409">
        <v>7.3999999999999996E-2</v>
      </c>
      <c r="V267" s="409">
        <v>3</v>
      </c>
      <c r="W267" s="409">
        <v>1</v>
      </c>
      <c r="X267" s="409">
        <v>0</v>
      </c>
      <c r="Y267" s="409" t="s">
        <v>300</v>
      </c>
      <c r="Z267" s="409">
        <v>87</v>
      </c>
      <c r="AA267" s="409">
        <v>764</v>
      </c>
      <c r="AB267" s="409">
        <v>238</v>
      </c>
      <c r="AC267" s="409">
        <v>245</v>
      </c>
    </row>
    <row r="268" spans="1:29" ht="15" customHeight="1" x14ac:dyDescent="0.2">
      <c r="A268" s="410">
        <v>340290006</v>
      </c>
      <c r="B268" s="409">
        <v>44201</v>
      </c>
      <c r="C268" s="409">
        <v>1</v>
      </c>
      <c r="D268" s="409">
        <v>0</v>
      </c>
      <c r="E268" s="409" t="s">
        <v>298</v>
      </c>
      <c r="F268" s="409">
        <v>2018</v>
      </c>
      <c r="G268" s="409">
        <v>7</v>
      </c>
      <c r="H268" s="409">
        <v>2</v>
      </c>
      <c r="I268" s="409">
        <v>150</v>
      </c>
      <c r="J268" s="409">
        <v>35620</v>
      </c>
      <c r="K268" s="409">
        <v>5601</v>
      </c>
      <c r="L268" s="409">
        <v>34680</v>
      </c>
      <c r="M268" s="409" t="s">
        <v>334</v>
      </c>
      <c r="N268" s="409">
        <v>40.064830000000001</v>
      </c>
      <c r="O268" s="409">
        <v>-74.444050000000004</v>
      </c>
      <c r="P268" s="409">
        <v>5775</v>
      </c>
      <c r="Q268" s="409">
        <v>98</v>
      </c>
      <c r="R268" s="409">
        <v>8.3000000000000004E-2</v>
      </c>
      <c r="S268" s="409">
        <v>7.8E-2</v>
      </c>
      <c r="T268" s="409">
        <v>7.5999999999999998E-2</v>
      </c>
      <c r="U268" s="409">
        <v>7.3999999999999996E-2</v>
      </c>
      <c r="V268" s="409">
        <v>3</v>
      </c>
      <c r="W268" s="409">
        <v>1</v>
      </c>
      <c r="X268" s="409">
        <v>0</v>
      </c>
      <c r="Z268" s="409">
        <v>87</v>
      </c>
      <c r="AA268" s="409">
        <v>764</v>
      </c>
      <c r="AB268" s="409">
        <v>239</v>
      </c>
      <c r="AC268" s="409">
        <v>245</v>
      </c>
    </row>
    <row r="269" spans="1:29" ht="15" customHeight="1" x14ac:dyDescent="0.2">
      <c r="A269" s="410">
        <v>340315001</v>
      </c>
      <c r="B269" s="409">
        <v>44201</v>
      </c>
      <c r="C269" s="409">
        <v>1</v>
      </c>
      <c r="D269" s="409">
        <v>0</v>
      </c>
      <c r="E269" s="409" t="s">
        <v>298</v>
      </c>
      <c r="F269" s="409">
        <v>2010</v>
      </c>
      <c r="G269" s="409">
        <v>7</v>
      </c>
      <c r="H269" s="409">
        <v>2</v>
      </c>
      <c r="I269" s="409">
        <v>43</v>
      </c>
      <c r="J269" s="409">
        <v>35620</v>
      </c>
      <c r="K269" s="409">
        <v>5601</v>
      </c>
      <c r="L269" s="409">
        <v>76730</v>
      </c>
      <c r="M269" s="409" t="s">
        <v>335</v>
      </c>
      <c r="N269" s="409">
        <v>41.058616999999998</v>
      </c>
      <c r="O269" s="409">
        <v>-74.255544</v>
      </c>
      <c r="P269" s="409">
        <v>6257</v>
      </c>
      <c r="Q269" s="409">
        <v>99</v>
      </c>
      <c r="R269" s="409">
        <v>9.4E-2</v>
      </c>
      <c r="S269" s="409">
        <v>8.3000000000000004E-2</v>
      </c>
      <c r="T269" s="409">
        <v>7.6999999999999999E-2</v>
      </c>
      <c r="U269" s="409">
        <v>7.6999999999999999E-2</v>
      </c>
      <c r="V269" s="409">
        <v>4</v>
      </c>
      <c r="W269" s="409">
        <v>1</v>
      </c>
      <c r="X269" s="409">
        <v>0</v>
      </c>
      <c r="Z269" s="409">
        <v>56</v>
      </c>
      <c r="AA269" s="409">
        <v>764</v>
      </c>
      <c r="AB269" s="409">
        <v>211</v>
      </c>
      <c r="AC269" s="409">
        <v>214</v>
      </c>
    </row>
    <row r="270" spans="1:29" ht="15" customHeight="1" x14ac:dyDescent="0.2">
      <c r="A270" s="410">
        <v>340315001</v>
      </c>
      <c r="B270" s="409">
        <v>44201</v>
      </c>
      <c r="C270" s="409">
        <v>1</v>
      </c>
      <c r="D270" s="409">
        <v>0</v>
      </c>
      <c r="E270" s="409" t="s">
        <v>298</v>
      </c>
      <c r="F270" s="409">
        <v>2011</v>
      </c>
      <c r="G270" s="409">
        <v>7</v>
      </c>
      <c r="H270" s="409">
        <v>2</v>
      </c>
      <c r="I270" s="409">
        <v>43</v>
      </c>
      <c r="J270" s="409">
        <v>35620</v>
      </c>
      <c r="K270" s="409">
        <v>5601</v>
      </c>
      <c r="L270" s="409">
        <v>76730</v>
      </c>
      <c r="M270" s="409" t="s">
        <v>335</v>
      </c>
      <c r="N270" s="409">
        <v>41.058616999999998</v>
      </c>
      <c r="O270" s="409">
        <v>-74.255544</v>
      </c>
      <c r="P270" s="409">
        <v>6294</v>
      </c>
      <c r="Q270" s="409">
        <v>94</v>
      </c>
      <c r="R270" s="409">
        <v>8.1000000000000003E-2</v>
      </c>
      <c r="S270" s="409">
        <v>7.9000000000000001E-2</v>
      </c>
      <c r="T270" s="409">
        <v>7.5999999999999998E-2</v>
      </c>
      <c r="U270" s="409">
        <v>7.4999999999999997E-2</v>
      </c>
      <c r="V270" s="409">
        <v>3</v>
      </c>
      <c r="W270" s="409">
        <v>1</v>
      </c>
      <c r="X270" s="409">
        <v>0</v>
      </c>
      <c r="Z270" s="409">
        <v>56</v>
      </c>
      <c r="AA270" s="409">
        <v>764</v>
      </c>
      <c r="AB270" s="409">
        <v>202</v>
      </c>
      <c r="AC270" s="409">
        <v>214</v>
      </c>
    </row>
    <row r="271" spans="1:29" ht="15" customHeight="1" x14ac:dyDescent="0.2">
      <c r="A271" s="410">
        <v>340315001</v>
      </c>
      <c r="B271" s="409">
        <v>44201</v>
      </c>
      <c r="C271" s="409">
        <v>1</v>
      </c>
      <c r="D271" s="409">
        <v>0</v>
      </c>
      <c r="E271" s="409" t="s">
        <v>298</v>
      </c>
      <c r="F271" s="409">
        <v>2012</v>
      </c>
      <c r="G271" s="409">
        <v>7</v>
      </c>
      <c r="H271" s="409">
        <v>2</v>
      </c>
      <c r="I271" s="409">
        <v>43</v>
      </c>
      <c r="J271" s="409">
        <v>35620</v>
      </c>
      <c r="K271" s="409">
        <v>5601</v>
      </c>
      <c r="L271" s="409">
        <v>76730</v>
      </c>
      <c r="M271" s="409" t="s">
        <v>335</v>
      </c>
      <c r="N271" s="409">
        <v>41.058616999999998</v>
      </c>
      <c r="O271" s="409">
        <v>-74.255544</v>
      </c>
      <c r="P271" s="409">
        <v>6504</v>
      </c>
      <c r="Q271" s="409">
        <v>95</v>
      </c>
      <c r="R271" s="409">
        <v>8.6999999999999994E-2</v>
      </c>
      <c r="S271" s="409">
        <v>7.2999999999999995E-2</v>
      </c>
      <c r="T271" s="409">
        <v>7.2999999999999995E-2</v>
      </c>
      <c r="U271" s="409">
        <v>7.2999999999999995E-2</v>
      </c>
      <c r="V271" s="409">
        <v>1</v>
      </c>
      <c r="W271" s="409">
        <v>1</v>
      </c>
      <c r="X271" s="409">
        <v>0</v>
      </c>
      <c r="Y271" s="409" t="s">
        <v>300</v>
      </c>
      <c r="Z271" s="409">
        <v>56</v>
      </c>
      <c r="AA271" s="409">
        <v>764</v>
      </c>
      <c r="AB271" s="409">
        <v>203</v>
      </c>
      <c r="AC271" s="409">
        <v>214</v>
      </c>
    </row>
    <row r="272" spans="1:29" ht="15" customHeight="1" x14ac:dyDescent="0.2">
      <c r="A272" s="410">
        <v>340315001</v>
      </c>
      <c r="B272" s="409">
        <v>44201</v>
      </c>
      <c r="C272" s="409">
        <v>1</v>
      </c>
      <c r="D272" s="409">
        <v>0</v>
      </c>
      <c r="E272" s="409" t="s">
        <v>298</v>
      </c>
      <c r="F272" s="409">
        <v>2013</v>
      </c>
      <c r="G272" s="409">
        <v>7</v>
      </c>
      <c r="H272" s="409">
        <v>2</v>
      </c>
      <c r="I272" s="409">
        <v>43</v>
      </c>
      <c r="J272" s="409">
        <v>35620</v>
      </c>
      <c r="K272" s="409">
        <v>5601</v>
      </c>
      <c r="L272" s="409">
        <v>76730</v>
      </c>
      <c r="M272" s="409" t="s">
        <v>335</v>
      </c>
      <c r="N272" s="409">
        <v>41.058616999999998</v>
      </c>
      <c r="O272" s="409">
        <v>-74.255544</v>
      </c>
      <c r="P272" s="409">
        <v>5969</v>
      </c>
      <c r="Q272" s="409">
        <v>94</v>
      </c>
      <c r="R272" s="409">
        <v>7.6999999999999999E-2</v>
      </c>
      <c r="S272" s="409">
        <v>7.4999999999999997E-2</v>
      </c>
      <c r="T272" s="409">
        <v>7.0000000000000007E-2</v>
      </c>
      <c r="U272" s="409">
        <v>6.9000000000000006E-2</v>
      </c>
      <c r="V272" s="409">
        <v>1</v>
      </c>
      <c r="W272" s="409">
        <v>1</v>
      </c>
      <c r="X272" s="409">
        <v>0</v>
      </c>
      <c r="Y272" s="409" t="s">
        <v>300</v>
      </c>
      <c r="Z272" s="409">
        <v>56</v>
      </c>
      <c r="AA272" s="409">
        <v>764</v>
      </c>
      <c r="AB272" s="409">
        <v>201</v>
      </c>
      <c r="AC272" s="409">
        <v>214</v>
      </c>
    </row>
    <row r="273" spans="1:29" ht="15" customHeight="1" x14ac:dyDescent="0.2">
      <c r="A273" s="410">
        <v>340315001</v>
      </c>
      <c r="B273" s="409">
        <v>44201</v>
      </c>
      <c r="C273" s="409">
        <v>1</v>
      </c>
      <c r="D273" s="409">
        <v>0</v>
      </c>
      <c r="E273" s="409" t="s">
        <v>298</v>
      </c>
      <c r="F273" s="409">
        <v>2014</v>
      </c>
      <c r="G273" s="409">
        <v>7</v>
      </c>
      <c r="H273" s="409">
        <v>2</v>
      </c>
      <c r="I273" s="409">
        <v>43</v>
      </c>
      <c r="J273" s="409">
        <v>35620</v>
      </c>
      <c r="K273" s="409">
        <v>5601</v>
      </c>
      <c r="L273" s="409">
        <v>76730</v>
      </c>
      <c r="M273" s="409" t="s">
        <v>335</v>
      </c>
      <c r="N273" s="409">
        <v>41.058616999999998</v>
      </c>
      <c r="O273" s="409">
        <v>-74.255544</v>
      </c>
      <c r="P273" s="409">
        <v>5765</v>
      </c>
      <c r="Q273" s="409">
        <v>97</v>
      </c>
      <c r="R273" s="409">
        <v>6.9000000000000006E-2</v>
      </c>
      <c r="S273" s="409">
        <v>6.8000000000000005E-2</v>
      </c>
      <c r="T273" s="409">
        <v>6.7000000000000004E-2</v>
      </c>
      <c r="U273" s="409">
        <v>6.5000000000000002E-2</v>
      </c>
      <c r="V273" s="409">
        <v>0</v>
      </c>
      <c r="W273" s="409">
        <v>1</v>
      </c>
      <c r="X273" s="409">
        <v>0</v>
      </c>
      <c r="Y273" s="409" t="s">
        <v>300</v>
      </c>
      <c r="Z273" s="409">
        <v>56</v>
      </c>
      <c r="AA273" s="409">
        <v>764</v>
      </c>
      <c r="AB273" s="409">
        <v>208</v>
      </c>
      <c r="AC273" s="409">
        <v>214</v>
      </c>
    </row>
    <row r="274" spans="1:29" ht="15" customHeight="1" x14ac:dyDescent="0.2">
      <c r="A274" s="410">
        <v>340315001</v>
      </c>
      <c r="B274" s="409">
        <v>44201</v>
      </c>
      <c r="C274" s="409">
        <v>1</v>
      </c>
      <c r="D274" s="409">
        <v>5</v>
      </c>
      <c r="E274" s="409" t="s">
        <v>298</v>
      </c>
      <c r="F274" s="409">
        <v>2015</v>
      </c>
      <c r="G274" s="409">
        <v>7</v>
      </c>
      <c r="H274" s="409">
        <v>2</v>
      </c>
      <c r="I274" s="409">
        <v>43</v>
      </c>
      <c r="J274" s="409">
        <v>35620</v>
      </c>
      <c r="K274" s="409">
        <v>5601</v>
      </c>
      <c r="L274" s="409">
        <v>76730</v>
      </c>
      <c r="M274" s="409" t="s">
        <v>335</v>
      </c>
      <c r="N274" s="409">
        <v>41.058616999999998</v>
      </c>
      <c r="O274" s="409">
        <v>-74.255544</v>
      </c>
      <c r="P274" s="409">
        <v>5801</v>
      </c>
      <c r="Q274" s="409">
        <v>93</v>
      </c>
      <c r="R274" s="409">
        <v>8.4000000000000005E-2</v>
      </c>
      <c r="S274" s="409">
        <v>8.1000000000000003E-2</v>
      </c>
      <c r="T274" s="409">
        <v>7.4999999999999997E-2</v>
      </c>
      <c r="U274" s="409">
        <v>7.0999999999999994E-2</v>
      </c>
      <c r="V274" s="409">
        <v>2</v>
      </c>
      <c r="W274" s="409">
        <v>1</v>
      </c>
      <c r="X274" s="409">
        <v>0</v>
      </c>
      <c r="Y274" s="409" t="s">
        <v>300</v>
      </c>
      <c r="Z274" s="409">
        <v>56</v>
      </c>
      <c r="AA274" s="409">
        <v>764</v>
      </c>
      <c r="AB274" s="409">
        <v>200</v>
      </c>
      <c r="AC274" s="409">
        <v>214</v>
      </c>
    </row>
    <row r="275" spans="1:29" ht="15" customHeight="1" x14ac:dyDescent="0.2">
      <c r="A275" s="410">
        <v>340315001</v>
      </c>
      <c r="B275" s="409">
        <v>44201</v>
      </c>
      <c r="C275" s="409">
        <v>1</v>
      </c>
      <c r="D275" s="409">
        <v>5</v>
      </c>
      <c r="E275" s="409" t="s">
        <v>298</v>
      </c>
      <c r="F275" s="409">
        <v>2016</v>
      </c>
      <c r="G275" s="409">
        <v>7</v>
      </c>
      <c r="H275" s="409">
        <v>2</v>
      </c>
      <c r="I275" s="409">
        <v>43</v>
      </c>
      <c r="J275" s="409">
        <v>35620</v>
      </c>
      <c r="K275" s="409">
        <v>5601</v>
      </c>
      <c r="L275" s="409">
        <v>76730</v>
      </c>
      <c r="M275" s="409" t="s">
        <v>335</v>
      </c>
      <c r="N275" s="409">
        <v>41.058616999999998</v>
      </c>
      <c r="O275" s="409">
        <v>-74.255544</v>
      </c>
      <c r="P275" s="409">
        <v>5484</v>
      </c>
      <c r="Q275" s="409">
        <v>95</v>
      </c>
      <c r="R275" s="409">
        <v>7.9000000000000001E-2</v>
      </c>
      <c r="S275" s="409">
        <v>7.1999999999999995E-2</v>
      </c>
      <c r="T275" s="409">
        <v>7.0999999999999994E-2</v>
      </c>
      <c r="U275" s="409">
        <v>6.8000000000000005E-2</v>
      </c>
      <c r="V275" s="409">
        <v>1</v>
      </c>
      <c r="W275" s="409">
        <v>1</v>
      </c>
      <c r="X275" s="409">
        <v>0</v>
      </c>
      <c r="Y275" s="409" t="s">
        <v>300</v>
      </c>
      <c r="Z275" s="409">
        <v>47</v>
      </c>
      <c r="AA275" s="409">
        <v>764</v>
      </c>
      <c r="AB275" s="409">
        <v>204</v>
      </c>
      <c r="AC275" s="409">
        <v>214</v>
      </c>
    </row>
    <row r="276" spans="1:29" ht="15" customHeight="1" x14ac:dyDescent="0.2">
      <c r="A276" s="410">
        <v>340315001</v>
      </c>
      <c r="B276" s="409">
        <v>44201</v>
      </c>
      <c r="C276" s="409">
        <v>1</v>
      </c>
      <c r="D276" s="409">
        <v>0</v>
      </c>
      <c r="E276" s="409" t="s">
        <v>298</v>
      </c>
      <c r="F276" s="409">
        <v>2017</v>
      </c>
      <c r="G276" s="409">
        <v>7</v>
      </c>
      <c r="H276" s="409">
        <v>2</v>
      </c>
      <c r="I276" s="409">
        <v>43</v>
      </c>
      <c r="J276" s="409">
        <v>35620</v>
      </c>
      <c r="K276" s="409">
        <v>5601</v>
      </c>
      <c r="L276" s="409">
        <v>76730</v>
      </c>
      <c r="M276" s="409" t="s">
        <v>335</v>
      </c>
      <c r="N276" s="409">
        <v>41.058616999999998</v>
      </c>
      <c r="O276" s="409">
        <v>-74.255544</v>
      </c>
      <c r="P276" s="409">
        <v>6327</v>
      </c>
      <c r="Q276" s="409">
        <v>100</v>
      </c>
      <c r="R276" s="409">
        <v>7.3999999999999996E-2</v>
      </c>
      <c r="S276" s="409">
        <v>7.0000000000000007E-2</v>
      </c>
      <c r="T276" s="409">
        <v>6.7000000000000004E-2</v>
      </c>
      <c r="U276" s="409">
        <v>6.6000000000000003E-2</v>
      </c>
      <c r="V276" s="409">
        <v>0</v>
      </c>
      <c r="W276" s="409">
        <v>1</v>
      </c>
      <c r="X276" s="409">
        <v>0</v>
      </c>
      <c r="Y276" s="409" t="s">
        <v>300</v>
      </c>
      <c r="Z276" s="409">
        <v>47</v>
      </c>
      <c r="AA276" s="409">
        <v>764</v>
      </c>
      <c r="AB276" s="409">
        <v>245</v>
      </c>
      <c r="AC276" s="409">
        <v>245</v>
      </c>
    </row>
    <row r="277" spans="1:29" ht="15" customHeight="1" x14ac:dyDescent="0.2">
      <c r="A277" s="410">
        <v>340315001</v>
      </c>
      <c r="B277" s="409">
        <v>44201</v>
      </c>
      <c r="C277" s="409">
        <v>1</v>
      </c>
      <c r="D277" s="409">
        <v>0</v>
      </c>
      <c r="E277" s="409" t="s">
        <v>298</v>
      </c>
      <c r="F277" s="409">
        <v>2018</v>
      </c>
      <c r="G277" s="409">
        <v>7</v>
      </c>
      <c r="H277" s="409">
        <v>2</v>
      </c>
      <c r="I277" s="409">
        <v>43</v>
      </c>
      <c r="J277" s="409">
        <v>35620</v>
      </c>
      <c r="K277" s="409">
        <v>5601</v>
      </c>
      <c r="L277" s="409">
        <v>76730</v>
      </c>
      <c r="M277" s="409" t="s">
        <v>335</v>
      </c>
      <c r="N277" s="409">
        <v>41.058616999999998</v>
      </c>
      <c r="O277" s="409">
        <v>-74.255544</v>
      </c>
      <c r="P277" s="409">
        <v>5601</v>
      </c>
      <c r="Q277" s="409">
        <v>94</v>
      </c>
      <c r="R277" s="409">
        <v>8.5000000000000006E-2</v>
      </c>
      <c r="S277" s="409">
        <v>7.4999999999999997E-2</v>
      </c>
      <c r="T277" s="409">
        <v>7.1999999999999995E-2</v>
      </c>
      <c r="U277" s="409">
        <v>6.9000000000000006E-2</v>
      </c>
      <c r="V277" s="409">
        <v>1</v>
      </c>
      <c r="W277" s="409">
        <v>1</v>
      </c>
      <c r="X277" s="409">
        <v>0</v>
      </c>
      <c r="Z277" s="409">
        <v>47</v>
      </c>
      <c r="AA277" s="409">
        <v>764</v>
      </c>
      <c r="AB277" s="409">
        <v>230</v>
      </c>
      <c r="AC277" s="409">
        <v>245</v>
      </c>
    </row>
    <row r="278" spans="1:29" ht="15" customHeight="1" x14ac:dyDescent="0.2">
      <c r="A278" s="410">
        <v>340410007</v>
      </c>
      <c r="B278" s="409">
        <v>44201</v>
      </c>
      <c r="C278" s="409">
        <v>1</v>
      </c>
      <c r="D278" s="409">
        <v>0</v>
      </c>
      <c r="E278" s="409" t="s">
        <v>298</v>
      </c>
      <c r="F278" s="409">
        <v>2011</v>
      </c>
      <c r="G278" s="409">
        <v>7</v>
      </c>
      <c r="H278" s="409">
        <v>2</v>
      </c>
      <c r="I278" s="409">
        <v>151</v>
      </c>
      <c r="J278" s="409">
        <v>10900</v>
      </c>
      <c r="K278" s="409">
        <v>240</v>
      </c>
      <c r="L278" s="409">
        <v>37320</v>
      </c>
      <c r="M278" s="409" t="s">
        <v>336</v>
      </c>
      <c r="N278" s="409">
        <v>40.924579999999999</v>
      </c>
      <c r="O278" s="409">
        <v>-75.067814999999996</v>
      </c>
      <c r="P278" s="409">
        <v>8103</v>
      </c>
      <c r="Q278" s="409">
        <v>96</v>
      </c>
      <c r="R278" s="409">
        <v>8.6999999999999994E-2</v>
      </c>
      <c r="S278" s="409">
        <v>7.2999999999999995E-2</v>
      </c>
      <c r="T278" s="409">
        <v>7.0999999999999994E-2</v>
      </c>
      <c r="U278" s="409">
        <v>7.0000000000000007E-2</v>
      </c>
      <c r="V278" s="409">
        <v>1</v>
      </c>
      <c r="W278" s="409">
        <v>1</v>
      </c>
      <c r="X278" s="409">
        <v>0</v>
      </c>
      <c r="Z278" s="409">
        <v>47</v>
      </c>
      <c r="AA278" s="409">
        <v>764</v>
      </c>
      <c r="AB278" s="409">
        <v>205</v>
      </c>
      <c r="AC278" s="409">
        <v>214</v>
      </c>
    </row>
    <row r="279" spans="1:29" ht="15" customHeight="1" x14ac:dyDescent="0.2">
      <c r="A279" s="410">
        <v>340410007</v>
      </c>
      <c r="B279" s="409">
        <v>44201</v>
      </c>
      <c r="C279" s="409">
        <v>1</v>
      </c>
      <c r="D279" s="409">
        <v>0</v>
      </c>
      <c r="E279" s="409" t="s">
        <v>298</v>
      </c>
      <c r="F279" s="409">
        <v>2012</v>
      </c>
      <c r="G279" s="409">
        <v>7</v>
      </c>
      <c r="H279" s="409">
        <v>2</v>
      </c>
      <c r="I279" s="409">
        <v>151</v>
      </c>
      <c r="J279" s="409">
        <v>10900</v>
      </c>
      <c r="K279" s="409">
        <v>240</v>
      </c>
      <c r="L279" s="409">
        <v>37320</v>
      </c>
      <c r="M279" s="409" t="s">
        <v>336</v>
      </c>
      <c r="N279" s="409">
        <v>40.924579999999999</v>
      </c>
      <c r="O279" s="409">
        <v>-75.067814999999996</v>
      </c>
      <c r="P279" s="409">
        <v>8583</v>
      </c>
      <c r="Q279" s="409">
        <v>95</v>
      </c>
      <c r="R279" s="409">
        <v>7.9000000000000001E-2</v>
      </c>
      <c r="S279" s="409">
        <v>7.0000000000000007E-2</v>
      </c>
      <c r="T279" s="409">
        <v>7.0000000000000007E-2</v>
      </c>
      <c r="U279" s="409">
        <v>6.9000000000000006E-2</v>
      </c>
      <c r="V279" s="409">
        <v>1</v>
      </c>
      <c r="W279" s="409">
        <v>1</v>
      </c>
      <c r="X279" s="409">
        <v>0</v>
      </c>
      <c r="Y279" s="409" t="s">
        <v>300</v>
      </c>
      <c r="Z279" s="409">
        <v>47</v>
      </c>
      <c r="AA279" s="409">
        <v>764</v>
      </c>
      <c r="AB279" s="409">
        <v>204</v>
      </c>
      <c r="AC279" s="409">
        <v>214</v>
      </c>
    </row>
    <row r="280" spans="1:29" ht="15" customHeight="1" x14ac:dyDescent="0.2">
      <c r="A280" s="410">
        <v>340410007</v>
      </c>
      <c r="B280" s="409">
        <v>44201</v>
      </c>
      <c r="C280" s="409">
        <v>1</v>
      </c>
      <c r="D280" s="409">
        <v>0</v>
      </c>
      <c r="E280" s="409" t="s">
        <v>298</v>
      </c>
      <c r="F280" s="409">
        <v>2013</v>
      </c>
      <c r="G280" s="409">
        <v>7</v>
      </c>
      <c r="H280" s="409">
        <v>2</v>
      </c>
      <c r="I280" s="409">
        <v>151</v>
      </c>
      <c r="J280" s="409">
        <v>10900</v>
      </c>
      <c r="K280" s="409">
        <v>240</v>
      </c>
      <c r="L280" s="409">
        <v>37320</v>
      </c>
      <c r="M280" s="409" t="s">
        <v>336</v>
      </c>
      <c r="N280" s="409">
        <v>40.924579999999999</v>
      </c>
      <c r="O280" s="409">
        <v>-75.067814999999996</v>
      </c>
      <c r="P280" s="409">
        <v>8512</v>
      </c>
      <c r="Q280" s="409">
        <v>99</v>
      </c>
      <c r="R280" s="409">
        <v>7.4999999999999997E-2</v>
      </c>
      <c r="S280" s="409">
        <v>7.2999999999999995E-2</v>
      </c>
      <c r="T280" s="409">
        <v>6.5000000000000002E-2</v>
      </c>
      <c r="U280" s="409">
        <v>6.0999999999999999E-2</v>
      </c>
      <c r="V280" s="409">
        <v>0</v>
      </c>
      <c r="W280" s="409">
        <v>1</v>
      </c>
      <c r="X280" s="409">
        <v>0</v>
      </c>
      <c r="Y280" s="409" t="s">
        <v>300</v>
      </c>
      <c r="Z280" s="409">
        <v>47</v>
      </c>
      <c r="AA280" s="409">
        <v>764</v>
      </c>
      <c r="AB280" s="409">
        <v>211</v>
      </c>
      <c r="AC280" s="409">
        <v>214</v>
      </c>
    </row>
    <row r="281" spans="1:29" ht="15" customHeight="1" x14ac:dyDescent="0.2">
      <c r="A281" s="410">
        <v>340410007</v>
      </c>
      <c r="B281" s="409">
        <v>44201</v>
      </c>
      <c r="C281" s="409">
        <v>1</v>
      </c>
      <c r="D281" s="409">
        <v>0</v>
      </c>
      <c r="E281" s="409" t="s">
        <v>298</v>
      </c>
      <c r="F281" s="409">
        <v>2014</v>
      </c>
      <c r="G281" s="409">
        <v>7</v>
      </c>
      <c r="H281" s="409">
        <v>2</v>
      </c>
      <c r="I281" s="409">
        <v>151</v>
      </c>
      <c r="J281" s="409">
        <v>10900</v>
      </c>
      <c r="K281" s="409">
        <v>240</v>
      </c>
      <c r="L281" s="409">
        <v>37320</v>
      </c>
      <c r="M281" s="409" t="s">
        <v>336</v>
      </c>
      <c r="N281" s="409">
        <v>40.924579999999999</v>
      </c>
      <c r="O281" s="409">
        <v>-75.067814999999996</v>
      </c>
      <c r="P281" s="409">
        <v>8711</v>
      </c>
      <c r="Q281" s="409">
        <v>98</v>
      </c>
      <c r="R281" s="409">
        <v>6.2E-2</v>
      </c>
      <c r="S281" s="409">
        <v>6.2E-2</v>
      </c>
      <c r="T281" s="409">
        <v>0.06</v>
      </c>
      <c r="U281" s="409">
        <v>0.06</v>
      </c>
      <c r="V281" s="409">
        <v>0</v>
      </c>
      <c r="W281" s="409">
        <v>1</v>
      </c>
      <c r="X281" s="409">
        <v>0</v>
      </c>
      <c r="Y281" s="409" t="s">
        <v>300</v>
      </c>
      <c r="Z281" s="409">
        <v>47</v>
      </c>
      <c r="AA281" s="409">
        <v>764</v>
      </c>
      <c r="AB281" s="409">
        <v>210</v>
      </c>
      <c r="AC281" s="409">
        <v>214</v>
      </c>
    </row>
    <row r="282" spans="1:29" ht="15" customHeight="1" x14ac:dyDescent="0.2">
      <c r="A282" s="410">
        <v>340410007</v>
      </c>
      <c r="B282" s="409">
        <v>44201</v>
      </c>
      <c r="C282" s="409">
        <v>1</v>
      </c>
      <c r="D282" s="409">
        <v>5</v>
      </c>
      <c r="E282" s="409" t="s">
        <v>298</v>
      </c>
      <c r="F282" s="409">
        <v>2015</v>
      </c>
      <c r="G282" s="409">
        <v>7</v>
      </c>
      <c r="H282" s="409">
        <v>2</v>
      </c>
      <c r="I282" s="409">
        <v>151</v>
      </c>
      <c r="J282" s="409">
        <v>10900</v>
      </c>
      <c r="K282" s="409">
        <v>240</v>
      </c>
      <c r="L282" s="409">
        <v>37320</v>
      </c>
      <c r="M282" s="409" t="s">
        <v>336</v>
      </c>
      <c r="N282" s="409">
        <v>40.924579999999999</v>
      </c>
      <c r="O282" s="409">
        <v>-75.067814999999996</v>
      </c>
      <c r="P282" s="409">
        <v>8655</v>
      </c>
      <c r="Q282" s="409">
        <v>100</v>
      </c>
      <c r="R282" s="409">
        <v>7.4999999999999997E-2</v>
      </c>
      <c r="S282" s="409">
        <v>6.9000000000000006E-2</v>
      </c>
      <c r="T282" s="409">
        <v>6.8000000000000005E-2</v>
      </c>
      <c r="U282" s="409">
        <v>6.6000000000000003E-2</v>
      </c>
      <c r="V282" s="409">
        <v>0</v>
      </c>
      <c r="W282" s="409">
        <v>1</v>
      </c>
      <c r="X282" s="409">
        <v>0</v>
      </c>
      <c r="Y282" s="409" t="s">
        <v>300</v>
      </c>
      <c r="Z282" s="409">
        <v>47</v>
      </c>
      <c r="AA282" s="409">
        <v>764</v>
      </c>
      <c r="AB282" s="409">
        <v>213</v>
      </c>
      <c r="AC282" s="409">
        <v>214</v>
      </c>
    </row>
    <row r="283" spans="1:29" ht="15" customHeight="1" x14ac:dyDescent="0.2">
      <c r="A283" s="410">
        <v>340410007</v>
      </c>
      <c r="B283" s="409">
        <v>44201</v>
      </c>
      <c r="C283" s="409">
        <v>1</v>
      </c>
      <c r="D283" s="409">
        <v>5</v>
      </c>
      <c r="E283" s="409" t="s">
        <v>298</v>
      </c>
      <c r="F283" s="409">
        <v>2016</v>
      </c>
      <c r="G283" s="409">
        <v>7</v>
      </c>
      <c r="H283" s="409">
        <v>2</v>
      </c>
      <c r="I283" s="409">
        <v>151</v>
      </c>
      <c r="J283" s="409">
        <v>10900</v>
      </c>
      <c r="K283" s="409">
        <v>240</v>
      </c>
      <c r="L283" s="409">
        <v>37320</v>
      </c>
      <c r="M283" s="409" t="s">
        <v>336</v>
      </c>
      <c r="N283" s="409">
        <v>40.924579999999999</v>
      </c>
      <c r="O283" s="409">
        <v>-75.067814999999996</v>
      </c>
      <c r="P283" s="409">
        <v>8555</v>
      </c>
      <c r="Q283" s="409">
        <v>99</v>
      </c>
      <c r="R283" s="409">
        <v>7.1999999999999995E-2</v>
      </c>
      <c r="S283" s="409">
        <v>6.6000000000000003E-2</v>
      </c>
      <c r="T283" s="409">
        <v>6.5000000000000002E-2</v>
      </c>
      <c r="U283" s="409">
        <v>6.5000000000000002E-2</v>
      </c>
      <c r="V283" s="409">
        <v>0</v>
      </c>
      <c r="W283" s="409">
        <v>1</v>
      </c>
      <c r="X283" s="409">
        <v>0</v>
      </c>
      <c r="Y283" s="409" t="s">
        <v>300</v>
      </c>
      <c r="Z283" s="409">
        <v>47</v>
      </c>
      <c r="AA283" s="409">
        <v>764</v>
      </c>
      <c r="AB283" s="409">
        <v>212</v>
      </c>
      <c r="AC283" s="409">
        <v>214</v>
      </c>
    </row>
    <row r="284" spans="1:29" ht="15" customHeight="1" x14ac:dyDescent="0.2">
      <c r="A284" s="410">
        <v>340410007</v>
      </c>
      <c r="B284" s="409">
        <v>44201</v>
      </c>
      <c r="C284" s="409">
        <v>1</v>
      </c>
      <c r="D284" s="409">
        <v>0</v>
      </c>
      <c r="E284" s="409" t="s">
        <v>298</v>
      </c>
      <c r="F284" s="409">
        <v>2017</v>
      </c>
      <c r="G284" s="409">
        <v>7</v>
      </c>
      <c r="H284" s="409">
        <v>2</v>
      </c>
      <c r="I284" s="409">
        <v>151</v>
      </c>
      <c r="J284" s="409">
        <v>10900</v>
      </c>
      <c r="K284" s="409">
        <v>240</v>
      </c>
      <c r="L284" s="409">
        <v>37320</v>
      </c>
      <c r="M284" s="409" t="s">
        <v>336</v>
      </c>
      <c r="N284" s="409">
        <v>40.924579999999999</v>
      </c>
      <c r="O284" s="409">
        <v>-75.067814999999996</v>
      </c>
      <c r="P284" s="409">
        <v>8681</v>
      </c>
      <c r="Q284" s="409">
        <v>98</v>
      </c>
      <c r="R284" s="409">
        <v>7.0999999999999994E-2</v>
      </c>
      <c r="S284" s="409">
        <v>6.6000000000000003E-2</v>
      </c>
      <c r="T284" s="409">
        <v>6.5000000000000002E-2</v>
      </c>
      <c r="U284" s="409">
        <v>6.4000000000000001E-2</v>
      </c>
      <c r="V284" s="409">
        <v>0</v>
      </c>
      <c r="W284" s="409">
        <v>1</v>
      </c>
      <c r="X284" s="409">
        <v>0</v>
      </c>
      <c r="Y284" s="409" t="s">
        <v>300</v>
      </c>
      <c r="Z284" s="409">
        <v>47</v>
      </c>
      <c r="AA284" s="409">
        <v>764</v>
      </c>
      <c r="AB284" s="409">
        <v>240</v>
      </c>
      <c r="AC284" s="409">
        <v>245</v>
      </c>
    </row>
    <row r="285" spans="1:29" ht="15" customHeight="1" x14ac:dyDescent="0.2">
      <c r="A285" s="410">
        <v>340410007</v>
      </c>
      <c r="B285" s="409">
        <v>44201</v>
      </c>
      <c r="C285" s="409">
        <v>1</v>
      </c>
      <c r="D285" s="409">
        <v>0</v>
      </c>
      <c r="E285" s="409" t="s">
        <v>298</v>
      </c>
      <c r="F285" s="409">
        <v>2018</v>
      </c>
      <c r="G285" s="409">
        <v>7</v>
      </c>
      <c r="H285" s="409">
        <v>2</v>
      </c>
      <c r="I285" s="409">
        <v>151</v>
      </c>
      <c r="J285" s="409">
        <v>10900</v>
      </c>
      <c r="K285" s="409">
        <v>240</v>
      </c>
      <c r="L285" s="409">
        <v>37320</v>
      </c>
      <c r="M285" s="409" t="s">
        <v>336</v>
      </c>
      <c r="N285" s="409">
        <v>40.924579999999999</v>
      </c>
      <c r="O285" s="409">
        <v>-75.067814999999996</v>
      </c>
      <c r="P285" s="409">
        <v>8465</v>
      </c>
      <c r="Q285" s="409">
        <v>93</v>
      </c>
      <c r="R285" s="409">
        <v>7.3999999999999996E-2</v>
      </c>
      <c r="S285" s="409">
        <v>7.0000000000000007E-2</v>
      </c>
      <c r="T285" s="409">
        <v>6.8000000000000005E-2</v>
      </c>
      <c r="U285" s="409">
        <v>6.7000000000000004E-2</v>
      </c>
      <c r="V285" s="409">
        <v>0</v>
      </c>
      <c r="W285" s="409">
        <v>1</v>
      </c>
      <c r="X285" s="409">
        <v>0</v>
      </c>
      <c r="Z285" s="409">
        <v>47</v>
      </c>
      <c r="AA285" s="409">
        <v>764</v>
      </c>
      <c r="AB285" s="409">
        <v>229</v>
      </c>
      <c r="AC285" s="409">
        <v>245</v>
      </c>
    </row>
    <row r="286" spans="1:29" ht="15" customHeight="1" x14ac:dyDescent="0.2">
      <c r="A286" s="410">
        <v>360050110</v>
      </c>
      <c r="B286" s="409">
        <v>44201</v>
      </c>
      <c r="C286" s="409">
        <v>1</v>
      </c>
      <c r="D286" s="409">
        <v>0</v>
      </c>
      <c r="E286" s="409" t="s">
        <v>298</v>
      </c>
      <c r="F286" s="409">
        <v>2010</v>
      </c>
      <c r="G286" s="409">
        <v>7</v>
      </c>
      <c r="H286" s="409">
        <v>2</v>
      </c>
      <c r="I286" s="409">
        <v>43</v>
      </c>
      <c r="J286" s="409">
        <v>35620</v>
      </c>
      <c r="K286" s="409">
        <v>5601</v>
      </c>
      <c r="L286" s="409">
        <v>51000</v>
      </c>
      <c r="M286" s="409" t="s">
        <v>337</v>
      </c>
      <c r="N286" s="409">
        <v>40.816000000000003</v>
      </c>
      <c r="O286" s="409">
        <v>-73.902000000000001</v>
      </c>
      <c r="P286" s="409">
        <v>4099</v>
      </c>
      <c r="Q286" s="409">
        <v>39</v>
      </c>
      <c r="R286" s="409">
        <v>7.0000000000000007E-2</v>
      </c>
      <c r="S286" s="409">
        <v>6.4000000000000001E-2</v>
      </c>
      <c r="T286" s="409">
        <v>6.2E-2</v>
      </c>
      <c r="U286" s="409">
        <v>6.2E-2</v>
      </c>
      <c r="V286" s="409">
        <v>0</v>
      </c>
      <c r="W286" s="409">
        <v>1</v>
      </c>
      <c r="X286" s="409">
        <v>0</v>
      </c>
      <c r="Z286" s="409">
        <v>47</v>
      </c>
      <c r="AA286" s="409">
        <v>768</v>
      </c>
      <c r="AB286" s="409">
        <v>84</v>
      </c>
      <c r="AC286" s="409">
        <v>214</v>
      </c>
    </row>
    <row r="287" spans="1:29" ht="15" customHeight="1" x14ac:dyDescent="0.2">
      <c r="A287" s="410">
        <v>360050110</v>
      </c>
      <c r="B287" s="409">
        <v>44201</v>
      </c>
      <c r="C287" s="409">
        <v>1</v>
      </c>
      <c r="D287" s="409">
        <v>0</v>
      </c>
      <c r="E287" s="409" t="s">
        <v>298</v>
      </c>
      <c r="F287" s="409">
        <v>2012</v>
      </c>
      <c r="G287" s="409">
        <v>7</v>
      </c>
      <c r="H287" s="409">
        <v>2</v>
      </c>
      <c r="I287" s="409">
        <v>43</v>
      </c>
      <c r="J287" s="409">
        <v>35620</v>
      </c>
      <c r="K287" s="409">
        <v>5601</v>
      </c>
      <c r="L287" s="409">
        <v>51000</v>
      </c>
      <c r="M287" s="409" t="s">
        <v>337</v>
      </c>
      <c r="N287" s="409">
        <v>40.816000000000003</v>
      </c>
      <c r="O287" s="409">
        <v>-73.902000000000001</v>
      </c>
      <c r="P287" s="409">
        <v>3214</v>
      </c>
      <c r="Q287" s="409">
        <v>34</v>
      </c>
      <c r="R287" s="409">
        <v>7.8E-2</v>
      </c>
      <c r="S287" s="409">
        <v>7.0000000000000007E-2</v>
      </c>
      <c r="T287" s="409">
        <v>6.9000000000000006E-2</v>
      </c>
      <c r="U287" s="409">
        <v>6.8000000000000005E-2</v>
      </c>
      <c r="V287" s="409">
        <v>1</v>
      </c>
      <c r="W287" s="409">
        <v>1</v>
      </c>
      <c r="X287" s="409">
        <v>0</v>
      </c>
      <c r="Y287" s="409" t="s">
        <v>300</v>
      </c>
      <c r="Z287" s="409">
        <v>47</v>
      </c>
      <c r="AA287" s="409">
        <v>768</v>
      </c>
      <c r="AB287" s="409">
        <v>72</v>
      </c>
      <c r="AC287" s="409">
        <v>214</v>
      </c>
    </row>
    <row r="288" spans="1:29" ht="15" customHeight="1" x14ac:dyDescent="0.2">
      <c r="A288" s="410">
        <v>360050110</v>
      </c>
      <c r="B288" s="409">
        <v>44201</v>
      </c>
      <c r="C288" s="409">
        <v>1</v>
      </c>
      <c r="D288" s="409">
        <v>0</v>
      </c>
      <c r="E288" s="409" t="s">
        <v>298</v>
      </c>
      <c r="F288" s="409">
        <v>2013</v>
      </c>
      <c r="G288" s="409">
        <v>7</v>
      </c>
      <c r="H288" s="409">
        <v>2</v>
      </c>
      <c r="I288" s="409">
        <v>43</v>
      </c>
      <c r="J288" s="409">
        <v>35620</v>
      </c>
      <c r="K288" s="409">
        <v>5601</v>
      </c>
      <c r="L288" s="409">
        <v>51000</v>
      </c>
      <c r="M288" s="409" t="s">
        <v>337</v>
      </c>
      <c r="N288" s="409">
        <v>40.816000000000003</v>
      </c>
      <c r="O288" s="409">
        <v>-73.902000000000001</v>
      </c>
      <c r="P288" s="409">
        <v>8352</v>
      </c>
      <c r="Q288" s="409">
        <v>94</v>
      </c>
      <c r="R288" s="409">
        <v>7.3999999999999996E-2</v>
      </c>
      <c r="S288" s="409">
        <v>7.2999999999999995E-2</v>
      </c>
      <c r="T288" s="409">
        <v>7.1999999999999995E-2</v>
      </c>
      <c r="U288" s="409">
        <v>7.0999999999999994E-2</v>
      </c>
      <c r="V288" s="409">
        <v>0</v>
      </c>
      <c r="W288" s="409">
        <v>1</v>
      </c>
      <c r="X288" s="409">
        <v>0</v>
      </c>
      <c r="Y288" s="409" t="s">
        <v>300</v>
      </c>
      <c r="Z288" s="409">
        <v>47</v>
      </c>
      <c r="AA288" s="409">
        <v>768</v>
      </c>
      <c r="AB288" s="409">
        <v>201</v>
      </c>
      <c r="AC288" s="409">
        <v>214</v>
      </c>
    </row>
    <row r="289" spans="1:29" ht="15" customHeight="1" x14ac:dyDescent="0.2">
      <c r="A289" s="410">
        <v>360050110</v>
      </c>
      <c r="B289" s="409">
        <v>44201</v>
      </c>
      <c r="C289" s="409">
        <v>1</v>
      </c>
      <c r="D289" s="409">
        <v>0</v>
      </c>
      <c r="E289" s="409" t="s">
        <v>298</v>
      </c>
      <c r="F289" s="409">
        <v>2014</v>
      </c>
      <c r="G289" s="409">
        <v>7</v>
      </c>
      <c r="H289" s="409">
        <v>2</v>
      </c>
      <c r="I289" s="409">
        <v>43</v>
      </c>
      <c r="J289" s="409">
        <v>35620</v>
      </c>
      <c r="K289" s="409">
        <v>5601</v>
      </c>
      <c r="L289" s="409">
        <v>51000</v>
      </c>
      <c r="M289" s="409" t="s">
        <v>337</v>
      </c>
      <c r="N289" s="409">
        <v>40.816000000000003</v>
      </c>
      <c r="O289" s="409">
        <v>-73.902000000000001</v>
      </c>
      <c r="P289" s="409">
        <v>8479</v>
      </c>
      <c r="Q289" s="409">
        <v>95</v>
      </c>
      <c r="R289" s="409">
        <v>7.9000000000000001E-2</v>
      </c>
      <c r="S289" s="409">
        <v>7.3999999999999996E-2</v>
      </c>
      <c r="T289" s="409">
        <v>7.2999999999999995E-2</v>
      </c>
      <c r="U289" s="409">
        <v>7.0999999999999994E-2</v>
      </c>
      <c r="V289" s="409">
        <v>1</v>
      </c>
      <c r="W289" s="409">
        <v>1</v>
      </c>
      <c r="X289" s="409">
        <v>0</v>
      </c>
      <c r="Y289" s="409" t="s">
        <v>300</v>
      </c>
      <c r="Z289" s="409">
        <v>47</v>
      </c>
      <c r="AA289" s="409">
        <v>768</v>
      </c>
      <c r="AB289" s="409">
        <v>204</v>
      </c>
      <c r="AC289" s="409">
        <v>214</v>
      </c>
    </row>
    <row r="290" spans="1:29" ht="15" customHeight="1" x14ac:dyDescent="0.2">
      <c r="A290" s="410">
        <v>360050110</v>
      </c>
      <c r="B290" s="409">
        <v>44201</v>
      </c>
      <c r="C290" s="409">
        <v>1</v>
      </c>
      <c r="D290" s="409">
        <v>0</v>
      </c>
      <c r="E290" s="409" t="s">
        <v>298</v>
      </c>
      <c r="F290" s="409">
        <v>2015</v>
      </c>
      <c r="G290" s="409">
        <v>7</v>
      </c>
      <c r="H290" s="409">
        <v>2</v>
      </c>
      <c r="I290" s="409">
        <v>43</v>
      </c>
      <c r="J290" s="409">
        <v>35620</v>
      </c>
      <c r="K290" s="409">
        <v>5601</v>
      </c>
      <c r="L290" s="409">
        <v>51000</v>
      </c>
      <c r="M290" s="409" t="s">
        <v>337</v>
      </c>
      <c r="N290" s="409">
        <v>40.816000000000003</v>
      </c>
      <c r="O290" s="409">
        <v>-73.902000000000001</v>
      </c>
      <c r="P290" s="409">
        <v>8526</v>
      </c>
      <c r="Q290" s="409">
        <v>99</v>
      </c>
      <c r="R290" s="409">
        <v>7.8E-2</v>
      </c>
      <c r="S290" s="409">
        <v>7.2999999999999995E-2</v>
      </c>
      <c r="T290" s="409">
        <v>6.5000000000000002E-2</v>
      </c>
      <c r="U290" s="409">
        <v>6.3E-2</v>
      </c>
      <c r="V290" s="409">
        <v>1</v>
      </c>
      <c r="W290" s="409">
        <v>1</v>
      </c>
      <c r="X290" s="409">
        <v>0</v>
      </c>
      <c r="Y290" s="409" t="s">
        <v>300</v>
      </c>
      <c r="Z290" s="409">
        <v>47</v>
      </c>
      <c r="AA290" s="409">
        <v>768</v>
      </c>
      <c r="AB290" s="409">
        <v>211</v>
      </c>
      <c r="AC290" s="409">
        <v>214</v>
      </c>
    </row>
    <row r="291" spans="1:29" ht="15" customHeight="1" x14ac:dyDescent="0.2">
      <c r="A291" s="410">
        <v>360050110</v>
      </c>
      <c r="B291" s="409">
        <v>44201</v>
      </c>
      <c r="C291" s="409">
        <v>1</v>
      </c>
      <c r="D291" s="409">
        <v>0</v>
      </c>
      <c r="E291" s="409" t="s">
        <v>298</v>
      </c>
      <c r="F291" s="409">
        <v>2016</v>
      </c>
      <c r="G291" s="409">
        <v>7</v>
      </c>
      <c r="H291" s="409">
        <v>2</v>
      </c>
      <c r="I291" s="409">
        <v>43</v>
      </c>
      <c r="J291" s="409">
        <v>35620</v>
      </c>
      <c r="K291" s="409">
        <v>5601</v>
      </c>
      <c r="L291" s="409">
        <v>51000</v>
      </c>
      <c r="M291" s="409" t="s">
        <v>337</v>
      </c>
      <c r="N291" s="409">
        <v>40.816000000000003</v>
      </c>
      <c r="O291" s="409">
        <v>-73.902000000000001</v>
      </c>
      <c r="P291" s="409">
        <v>8634</v>
      </c>
      <c r="Q291" s="409">
        <v>97</v>
      </c>
      <c r="R291" s="409">
        <v>8.2000000000000003E-2</v>
      </c>
      <c r="S291" s="409">
        <v>7.2999999999999995E-2</v>
      </c>
      <c r="T291" s="409">
        <v>7.0999999999999994E-2</v>
      </c>
      <c r="U291" s="409">
        <v>6.9000000000000006E-2</v>
      </c>
      <c r="V291" s="409">
        <v>1</v>
      </c>
      <c r="W291" s="409">
        <v>1</v>
      </c>
      <c r="X291" s="409">
        <v>0</v>
      </c>
      <c r="Y291" s="409" t="s">
        <v>300</v>
      </c>
      <c r="Z291" s="409">
        <v>87</v>
      </c>
      <c r="AA291" s="409">
        <v>768</v>
      </c>
      <c r="AB291" s="409">
        <v>208</v>
      </c>
      <c r="AC291" s="409">
        <v>214</v>
      </c>
    </row>
    <row r="292" spans="1:29" ht="15" customHeight="1" x14ac:dyDescent="0.2">
      <c r="A292" s="410">
        <v>360050110</v>
      </c>
      <c r="B292" s="409">
        <v>44201</v>
      </c>
      <c r="C292" s="409">
        <v>1</v>
      </c>
      <c r="D292" s="409">
        <v>0</v>
      </c>
      <c r="E292" s="409" t="s">
        <v>298</v>
      </c>
      <c r="F292" s="409">
        <v>2017</v>
      </c>
      <c r="G292" s="409">
        <v>7</v>
      </c>
      <c r="H292" s="409">
        <v>2</v>
      </c>
      <c r="I292" s="409">
        <v>43</v>
      </c>
      <c r="J292" s="409">
        <v>35620</v>
      </c>
      <c r="K292" s="409">
        <v>5601</v>
      </c>
      <c r="L292" s="409">
        <v>51000</v>
      </c>
      <c r="M292" s="409" t="s">
        <v>337</v>
      </c>
      <c r="N292" s="409">
        <v>40.816000000000003</v>
      </c>
      <c r="O292" s="409">
        <v>-73.902000000000001</v>
      </c>
      <c r="P292" s="409">
        <v>8516</v>
      </c>
      <c r="Q292" s="409">
        <v>98</v>
      </c>
      <c r="R292" s="409">
        <v>8.1000000000000003E-2</v>
      </c>
      <c r="S292" s="409">
        <v>7.8E-2</v>
      </c>
      <c r="T292" s="409">
        <v>7.0000000000000007E-2</v>
      </c>
      <c r="U292" s="409">
        <v>6.9000000000000006E-2</v>
      </c>
      <c r="V292" s="409">
        <v>2</v>
      </c>
      <c r="W292" s="409">
        <v>1</v>
      </c>
      <c r="X292" s="409">
        <v>0</v>
      </c>
      <c r="Y292" s="409" t="s">
        <v>300</v>
      </c>
      <c r="Z292" s="409">
        <v>87</v>
      </c>
      <c r="AA292" s="409">
        <v>768</v>
      </c>
      <c r="AB292" s="409">
        <v>239</v>
      </c>
      <c r="AC292" s="409">
        <v>245</v>
      </c>
    </row>
    <row r="293" spans="1:29" ht="15" customHeight="1" x14ac:dyDescent="0.2">
      <c r="A293" s="410">
        <v>360050110</v>
      </c>
      <c r="B293" s="409">
        <v>44201</v>
      </c>
      <c r="C293" s="409">
        <v>1</v>
      </c>
      <c r="D293" s="409">
        <v>0</v>
      </c>
      <c r="E293" s="409" t="s">
        <v>298</v>
      </c>
      <c r="F293" s="409">
        <v>2018</v>
      </c>
      <c r="G293" s="409">
        <v>7</v>
      </c>
      <c r="H293" s="409">
        <v>2</v>
      </c>
      <c r="I293" s="409">
        <v>43</v>
      </c>
      <c r="J293" s="409">
        <v>35620</v>
      </c>
      <c r="K293" s="409">
        <v>5601</v>
      </c>
      <c r="L293" s="409">
        <v>51000</v>
      </c>
      <c r="M293" s="409" t="s">
        <v>337</v>
      </c>
      <c r="N293" s="409">
        <v>40.816000000000003</v>
      </c>
      <c r="O293" s="409">
        <v>-73.902000000000001</v>
      </c>
      <c r="P293" s="409">
        <v>8591</v>
      </c>
      <c r="Q293" s="409">
        <v>98</v>
      </c>
      <c r="R293" s="409">
        <v>8.1000000000000003E-2</v>
      </c>
      <c r="S293" s="409">
        <v>7.8E-2</v>
      </c>
      <c r="T293" s="409">
        <v>7.3999999999999996E-2</v>
      </c>
      <c r="U293" s="409">
        <v>7.0999999999999994E-2</v>
      </c>
      <c r="V293" s="409">
        <v>2</v>
      </c>
      <c r="W293" s="409">
        <v>1</v>
      </c>
      <c r="X293" s="409">
        <v>0</v>
      </c>
      <c r="Z293" s="409">
        <v>87</v>
      </c>
      <c r="AA293" s="409">
        <v>768</v>
      </c>
      <c r="AB293" s="409">
        <v>241</v>
      </c>
      <c r="AC293" s="409">
        <v>245</v>
      </c>
    </row>
    <row r="294" spans="1:29" ht="15" customHeight="1" x14ac:dyDescent="0.2">
      <c r="A294" s="410">
        <v>360050133</v>
      </c>
      <c r="B294" s="409">
        <v>44201</v>
      </c>
      <c r="C294" s="409">
        <v>1</v>
      </c>
      <c r="D294" s="409">
        <v>0</v>
      </c>
      <c r="E294" s="409" t="s">
        <v>298</v>
      </c>
      <c r="F294" s="409">
        <v>2010</v>
      </c>
      <c r="G294" s="409">
        <v>7</v>
      </c>
      <c r="H294" s="409">
        <v>2</v>
      </c>
      <c r="I294" s="409">
        <v>43</v>
      </c>
      <c r="J294" s="409">
        <v>35620</v>
      </c>
      <c r="K294" s="409">
        <v>5601</v>
      </c>
      <c r="L294" s="409">
        <v>51000</v>
      </c>
      <c r="M294" s="409" t="s">
        <v>338</v>
      </c>
      <c r="N294" s="409">
        <v>40.867899999999999</v>
      </c>
      <c r="O294" s="409">
        <v>-73.87809</v>
      </c>
      <c r="P294" s="409">
        <v>8693</v>
      </c>
      <c r="Q294" s="409">
        <v>99</v>
      </c>
      <c r="R294" s="409">
        <v>8.1000000000000003E-2</v>
      </c>
      <c r="S294" s="409">
        <v>7.4999999999999997E-2</v>
      </c>
      <c r="T294" s="409">
        <v>7.4999999999999997E-2</v>
      </c>
      <c r="U294" s="409">
        <v>7.2999999999999995E-2</v>
      </c>
      <c r="V294" s="409">
        <v>1</v>
      </c>
      <c r="W294" s="409">
        <v>1</v>
      </c>
      <c r="X294" s="409">
        <v>0</v>
      </c>
      <c r="Z294" s="409">
        <v>47</v>
      </c>
      <c r="AA294" s="409">
        <v>768</v>
      </c>
      <c r="AB294" s="409">
        <v>212</v>
      </c>
      <c r="AC294" s="409">
        <v>214</v>
      </c>
    </row>
    <row r="295" spans="1:29" ht="15" customHeight="1" x14ac:dyDescent="0.2">
      <c r="A295" s="410">
        <v>360050133</v>
      </c>
      <c r="B295" s="409">
        <v>44201</v>
      </c>
      <c r="C295" s="409">
        <v>1</v>
      </c>
      <c r="D295" s="409">
        <v>0</v>
      </c>
      <c r="E295" s="409" t="s">
        <v>298</v>
      </c>
      <c r="F295" s="409">
        <v>2011</v>
      </c>
      <c r="G295" s="409">
        <v>7</v>
      </c>
      <c r="H295" s="409">
        <v>2</v>
      </c>
      <c r="I295" s="409">
        <v>43</v>
      </c>
      <c r="J295" s="409">
        <v>35620</v>
      </c>
      <c r="K295" s="409">
        <v>5601</v>
      </c>
      <c r="L295" s="409">
        <v>51000</v>
      </c>
      <c r="M295" s="409" t="s">
        <v>338</v>
      </c>
      <c r="N295" s="409">
        <v>40.867899999999999</v>
      </c>
      <c r="O295" s="409">
        <v>-73.87809</v>
      </c>
      <c r="P295" s="409">
        <v>8746</v>
      </c>
      <c r="Q295" s="409">
        <v>100</v>
      </c>
      <c r="R295" s="409">
        <v>0.09</v>
      </c>
      <c r="S295" s="409">
        <v>7.9000000000000001E-2</v>
      </c>
      <c r="T295" s="409">
        <v>7.9000000000000001E-2</v>
      </c>
      <c r="U295" s="409">
        <v>7.9000000000000001E-2</v>
      </c>
      <c r="V295" s="409">
        <v>5</v>
      </c>
      <c r="W295" s="409">
        <v>1</v>
      </c>
      <c r="X295" s="409">
        <v>0</v>
      </c>
      <c r="Z295" s="409">
        <v>47</v>
      </c>
      <c r="AA295" s="409">
        <v>768</v>
      </c>
      <c r="AB295" s="409">
        <v>213</v>
      </c>
      <c r="AC295" s="409">
        <v>214</v>
      </c>
    </row>
    <row r="296" spans="1:29" ht="15" customHeight="1" x14ac:dyDescent="0.2">
      <c r="A296" s="410">
        <v>360050133</v>
      </c>
      <c r="B296" s="409">
        <v>44201</v>
      </c>
      <c r="C296" s="409">
        <v>1</v>
      </c>
      <c r="D296" s="409">
        <v>0</v>
      </c>
      <c r="E296" s="409" t="s">
        <v>298</v>
      </c>
      <c r="F296" s="409">
        <v>2012</v>
      </c>
      <c r="G296" s="409">
        <v>7</v>
      </c>
      <c r="H296" s="409">
        <v>2</v>
      </c>
      <c r="I296" s="409">
        <v>43</v>
      </c>
      <c r="J296" s="409">
        <v>35620</v>
      </c>
      <c r="K296" s="409">
        <v>5601</v>
      </c>
      <c r="L296" s="409">
        <v>51000</v>
      </c>
      <c r="M296" s="409" t="s">
        <v>338</v>
      </c>
      <c r="N296" s="409">
        <v>40.867899999999999</v>
      </c>
      <c r="O296" s="409">
        <v>-73.87809</v>
      </c>
      <c r="P296" s="409">
        <v>8779</v>
      </c>
      <c r="Q296" s="409">
        <v>100</v>
      </c>
      <c r="R296" s="409">
        <v>0.08</v>
      </c>
      <c r="S296" s="409">
        <v>7.8E-2</v>
      </c>
      <c r="T296" s="409">
        <v>7.6999999999999999E-2</v>
      </c>
      <c r="U296" s="409">
        <v>7.5999999999999998E-2</v>
      </c>
      <c r="V296" s="409">
        <v>4</v>
      </c>
      <c r="W296" s="409">
        <v>1</v>
      </c>
      <c r="X296" s="409">
        <v>0</v>
      </c>
      <c r="Y296" s="409" t="s">
        <v>300</v>
      </c>
      <c r="Z296" s="409">
        <v>47</v>
      </c>
      <c r="AA296" s="409">
        <v>768</v>
      </c>
      <c r="AB296" s="409">
        <v>214</v>
      </c>
      <c r="AC296" s="409">
        <v>214</v>
      </c>
    </row>
    <row r="297" spans="1:29" ht="15" customHeight="1" x14ac:dyDescent="0.2">
      <c r="A297" s="410">
        <v>360050133</v>
      </c>
      <c r="B297" s="409">
        <v>44201</v>
      </c>
      <c r="C297" s="409">
        <v>1</v>
      </c>
      <c r="D297" s="409">
        <v>0</v>
      </c>
      <c r="E297" s="409" t="s">
        <v>298</v>
      </c>
      <c r="F297" s="409">
        <v>2013</v>
      </c>
      <c r="G297" s="409">
        <v>7</v>
      </c>
      <c r="H297" s="409">
        <v>2</v>
      </c>
      <c r="I297" s="409">
        <v>43</v>
      </c>
      <c r="J297" s="409">
        <v>35620</v>
      </c>
      <c r="K297" s="409">
        <v>5601</v>
      </c>
      <c r="L297" s="409">
        <v>51000</v>
      </c>
      <c r="M297" s="409" t="s">
        <v>338</v>
      </c>
      <c r="N297" s="409">
        <v>40.867899999999999</v>
      </c>
      <c r="O297" s="409">
        <v>-73.87809</v>
      </c>
      <c r="P297" s="409">
        <v>8697</v>
      </c>
      <c r="Q297" s="409">
        <v>100</v>
      </c>
      <c r="R297" s="409">
        <v>7.5999999999999998E-2</v>
      </c>
      <c r="S297" s="409">
        <v>7.1999999999999995E-2</v>
      </c>
      <c r="T297" s="409">
        <v>7.0000000000000007E-2</v>
      </c>
      <c r="U297" s="409">
        <v>6.8000000000000005E-2</v>
      </c>
      <c r="V297" s="409">
        <v>1</v>
      </c>
      <c r="W297" s="409">
        <v>1</v>
      </c>
      <c r="X297" s="409">
        <v>0</v>
      </c>
      <c r="Y297" s="409" t="s">
        <v>300</v>
      </c>
      <c r="Z297" s="409">
        <v>47</v>
      </c>
      <c r="AA297" s="409">
        <v>768</v>
      </c>
      <c r="AB297" s="409">
        <v>213</v>
      </c>
      <c r="AC297" s="409">
        <v>214</v>
      </c>
    </row>
    <row r="298" spans="1:29" ht="15" customHeight="1" x14ac:dyDescent="0.2">
      <c r="A298" s="410">
        <v>360050133</v>
      </c>
      <c r="B298" s="409">
        <v>44201</v>
      </c>
      <c r="C298" s="409">
        <v>1</v>
      </c>
      <c r="D298" s="409">
        <v>0</v>
      </c>
      <c r="E298" s="409" t="s">
        <v>298</v>
      </c>
      <c r="F298" s="409">
        <v>2014</v>
      </c>
      <c r="G298" s="409">
        <v>7</v>
      </c>
      <c r="H298" s="409">
        <v>2</v>
      </c>
      <c r="I298" s="409">
        <v>43</v>
      </c>
      <c r="J298" s="409">
        <v>35620</v>
      </c>
      <c r="K298" s="409">
        <v>5601</v>
      </c>
      <c r="L298" s="409">
        <v>51000</v>
      </c>
      <c r="M298" s="409" t="s">
        <v>338</v>
      </c>
      <c r="N298" s="409">
        <v>40.867899999999999</v>
      </c>
      <c r="O298" s="409">
        <v>-73.87809</v>
      </c>
      <c r="P298" s="409">
        <v>8677</v>
      </c>
      <c r="Q298" s="409">
        <v>100</v>
      </c>
      <c r="R298" s="409">
        <v>0.08</v>
      </c>
      <c r="S298" s="409">
        <v>7.6999999999999999E-2</v>
      </c>
      <c r="T298" s="409">
        <v>7.1999999999999995E-2</v>
      </c>
      <c r="U298" s="409">
        <v>7.0000000000000007E-2</v>
      </c>
      <c r="V298" s="409">
        <v>2</v>
      </c>
      <c r="W298" s="409">
        <v>1</v>
      </c>
      <c r="X298" s="409">
        <v>0</v>
      </c>
      <c r="Y298" s="409" t="s">
        <v>300</v>
      </c>
      <c r="Z298" s="409">
        <v>47</v>
      </c>
      <c r="AA298" s="409">
        <v>768</v>
      </c>
      <c r="AB298" s="409">
        <v>214</v>
      </c>
      <c r="AC298" s="409">
        <v>214</v>
      </c>
    </row>
    <row r="299" spans="1:29" ht="15" customHeight="1" x14ac:dyDescent="0.2">
      <c r="A299" s="410">
        <v>360050133</v>
      </c>
      <c r="B299" s="409">
        <v>44201</v>
      </c>
      <c r="C299" s="409">
        <v>1</v>
      </c>
      <c r="D299" s="409">
        <v>0</v>
      </c>
      <c r="E299" s="409" t="s">
        <v>298</v>
      </c>
      <c r="F299" s="409">
        <v>2015</v>
      </c>
      <c r="G299" s="409">
        <v>7</v>
      </c>
      <c r="H299" s="409">
        <v>2</v>
      </c>
      <c r="I299" s="409">
        <v>43</v>
      </c>
      <c r="J299" s="409">
        <v>35620</v>
      </c>
      <c r="K299" s="409">
        <v>5601</v>
      </c>
      <c r="L299" s="409">
        <v>51000</v>
      </c>
      <c r="M299" s="409" t="s">
        <v>338</v>
      </c>
      <c r="N299" s="409">
        <v>40.867899999999999</v>
      </c>
      <c r="O299" s="409">
        <v>-73.87809</v>
      </c>
      <c r="P299" s="409">
        <v>8682</v>
      </c>
      <c r="Q299" s="409">
        <v>100</v>
      </c>
      <c r="R299" s="409">
        <v>8.1000000000000003E-2</v>
      </c>
      <c r="S299" s="409">
        <v>7.4999999999999997E-2</v>
      </c>
      <c r="T299" s="409">
        <v>7.3999999999999996E-2</v>
      </c>
      <c r="U299" s="409">
        <v>7.1999999999999995E-2</v>
      </c>
      <c r="V299" s="409">
        <v>1</v>
      </c>
      <c r="W299" s="409">
        <v>1</v>
      </c>
      <c r="X299" s="409">
        <v>0</v>
      </c>
      <c r="Y299" s="409" t="s">
        <v>300</v>
      </c>
      <c r="Z299" s="409">
        <v>47</v>
      </c>
      <c r="AA299" s="409">
        <v>768</v>
      </c>
      <c r="AB299" s="409">
        <v>213</v>
      </c>
      <c r="AC299" s="409">
        <v>214</v>
      </c>
    </row>
    <row r="300" spans="1:29" ht="15" customHeight="1" x14ac:dyDescent="0.2">
      <c r="A300" s="410">
        <v>360050133</v>
      </c>
      <c r="B300" s="409">
        <v>44201</v>
      </c>
      <c r="C300" s="409">
        <v>1</v>
      </c>
      <c r="D300" s="409">
        <v>0</v>
      </c>
      <c r="E300" s="409" t="s">
        <v>298</v>
      </c>
      <c r="F300" s="409">
        <v>2016</v>
      </c>
      <c r="G300" s="409">
        <v>7</v>
      </c>
      <c r="H300" s="409">
        <v>2</v>
      </c>
      <c r="I300" s="409">
        <v>43</v>
      </c>
      <c r="J300" s="409">
        <v>35620</v>
      </c>
      <c r="K300" s="409">
        <v>5601</v>
      </c>
      <c r="L300" s="409">
        <v>51000</v>
      </c>
      <c r="M300" s="409" t="s">
        <v>338</v>
      </c>
      <c r="N300" s="409">
        <v>40.867899999999999</v>
      </c>
      <c r="O300" s="409">
        <v>-73.87809</v>
      </c>
      <c r="P300" s="409">
        <v>8712</v>
      </c>
      <c r="Q300" s="409">
        <v>100</v>
      </c>
      <c r="R300" s="409">
        <v>7.9000000000000001E-2</v>
      </c>
      <c r="S300" s="409">
        <v>7.1999999999999995E-2</v>
      </c>
      <c r="T300" s="409">
        <v>7.0999999999999994E-2</v>
      </c>
      <c r="U300" s="409">
        <v>7.0000000000000007E-2</v>
      </c>
      <c r="V300" s="409">
        <v>1</v>
      </c>
      <c r="W300" s="409">
        <v>1</v>
      </c>
      <c r="X300" s="409">
        <v>0</v>
      </c>
      <c r="Y300" s="409" t="s">
        <v>300</v>
      </c>
      <c r="Z300" s="409">
        <v>87</v>
      </c>
      <c r="AA300" s="409">
        <v>768</v>
      </c>
      <c r="AB300" s="409">
        <v>213</v>
      </c>
      <c r="AC300" s="409">
        <v>214</v>
      </c>
    </row>
    <row r="301" spans="1:29" ht="15" customHeight="1" x14ac:dyDescent="0.2">
      <c r="A301" s="410">
        <v>360050133</v>
      </c>
      <c r="B301" s="409">
        <v>44201</v>
      </c>
      <c r="C301" s="409">
        <v>1</v>
      </c>
      <c r="D301" s="409">
        <v>0</v>
      </c>
      <c r="E301" s="409" t="s">
        <v>298</v>
      </c>
      <c r="F301" s="409">
        <v>2017</v>
      </c>
      <c r="G301" s="409">
        <v>7</v>
      </c>
      <c r="H301" s="409">
        <v>2</v>
      </c>
      <c r="I301" s="409">
        <v>43</v>
      </c>
      <c r="J301" s="409">
        <v>35620</v>
      </c>
      <c r="K301" s="409">
        <v>5601</v>
      </c>
      <c r="L301" s="409">
        <v>51000</v>
      </c>
      <c r="M301" s="409" t="s">
        <v>338</v>
      </c>
      <c r="N301" s="409">
        <v>40.867899999999999</v>
      </c>
      <c r="O301" s="409">
        <v>-73.87809</v>
      </c>
      <c r="P301" s="409">
        <v>8666</v>
      </c>
      <c r="Q301" s="409">
        <v>99</v>
      </c>
      <c r="R301" s="409">
        <v>7.9000000000000001E-2</v>
      </c>
      <c r="S301" s="409">
        <v>7.6999999999999999E-2</v>
      </c>
      <c r="T301" s="409">
        <v>7.0000000000000007E-2</v>
      </c>
      <c r="U301" s="409">
        <v>6.9000000000000006E-2</v>
      </c>
      <c r="V301" s="409">
        <v>2</v>
      </c>
      <c r="W301" s="409">
        <v>1</v>
      </c>
      <c r="X301" s="409">
        <v>0</v>
      </c>
      <c r="Y301" s="409" t="s">
        <v>300</v>
      </c>
      <c r="Z301" s="409">
        <v>87</v>
      </c>
      <c r="AA301" s="409">
        <v>768</v>
      </c>
      <c r="AB301" s="409">
        <v>242</v>
      </c>
      <c r="AC301" s="409">
        <v>245</v>
      </c>
    </row>
    <row r="302" spans="1:29" ht="15" customHeight="1" x14ac:dyDescent="0.2">
      <c r="A302" s="410">
        <v>360050133</v>
      </c>
      <c r="B302" s="409">
        <v>44201</v>
      </c>
      <c r="C302" s="409">
        <v>1</v>
      </c>
      <c r="D302" s="409">
        <v>0</v>
      </c>
      <c r="E302" s="409" t="s">
        <v>298</v>
      </c>
      <c r="F302" s="409">
        <v>2018</v>
      </c>
      <c r="G302" s="409">
        <v>7</v>
      </c>
      <c r="H302" s="409">
        <v>2</v>
      </c>
      <c r="I302" s="409">
        <v>43</v>
      </c>
      <c r="J302" s="409">
        <v>35620</v>
      </c>
      <c r="K302" s="409">
        <v>5601</v>
      </c>
      <c r="L302" s="409">
        <v>51000</v>
      </c>
      <c r="M302" s="409" t="s">
        <v>338</v>
      </c>
      <c r="N302" s="409">
        <v>40.867899999999999</v>
      </c>
      <c r="O302" s="409">
        <v>-73.87809</v>
      </c>
      <c r="P302" s="409">
        <v>8685</v>
      </c>
      <c r="Q302" s="409">
        <v>98</v>
      </c>
      <c r="R302" s="409">
        <v>8.5000000000000006E-2</v>
      </c>
      <c r="S302" s="409">
        <v>8.1000000000000003E-2</v>
      </c>
      <c r="T302" s="409">
        <v>7.9000000000000001E-2</v>
      </c>
      <c r="U302" s="409">
        <v>7.6999999999999999E-2</v>
      </c>
      <c r="V302" s="409">
        <v>4</v>
      </c>
      <c r="W302" s="409">
        <v>1</v>
      </c>
      <c r="X302" s="409">
        <v>0</v>
      </c>
      <c r="Z302" s="409">
        <v>87</v>
      </c>
      <c r="AA302" s="409">
        <v>768</v>
      </c>
      <c r="AB302" s="409">
        <v>241</v>
      </c>
      <c r="AC302" s="409">
        <v>245</v>
      </c>
    </row>
    <row r="303" spans="1:29" ht="15" customHeight="1" x14ac:dyDescent="0.2">
      <c r="A303" s="410">
        <v>360610135</v>
      </c>
      <c r="B303" s="409">
        <v>44201</v>
      </c>
      <c r="C303" s="409">
        <v>1</v>
      </c>
      <c r="D303" s="409">
        <v>0</v>
      </c>
      <c r="E303" s="409" t="s">
        <v>298</v>
      </c>
      <c r="F303" s="409">
        <v>2010</v>
      </c>
      <c r="G303" s="409">
        <v>7</v>
      </c>
      <c r="H303" s="409">
        <v>2</v>
      </c>
      <c r="I303" s="409">
        <v>43</v>
      </c>
      <c r="J303" s="409">
        <v>35620</v>
      </c>
      <c r="K303" s="409">
        <v>5601</v>
      </c>
      <c r="L303" s="409">
        <v>51000</v>
      </c>
      <c r="M303" s="409" t="s">
        <v>339</v>
      </c>
      <c r="N303" s="409">
        <v>40.819760000000002</v>
      </c>
      <c r="O303" s="409">
        <v>-73.948250000000002</v>
      </c>
      <c r="P303" s="409">
        <v>8170</v>
      </c>
      <c r="Q303" s="409">
        <v>97</v>
      </c>
      <c r="R303" s="409">
        <v>7.5999999999999998E-2</v>
      </c>
      <c r="S303" s="409">
        <v>7.4999999999999997E-2</v>
      </c>
      <c r="T303" s="409">
        <v>7.4999999999999997E-2</v>
      </c>
      <c r="U303" s="409">
        <v>7.3999999999999996E-2</v>
      </c>
      <c r="V303" s="409">
        <v>1</v>
      </c>
      <c r="W303" s="409">
        <v>1</v>
      </c>
      <c r="X303" s="409">
        <v>0</v>
      </c>
      <c r="Z303" s="409">
        <v>47</v>
      </c>
      <c r="AA303" s="409">
        <v>768</v>
      </c>
      <c r="AB303" s="409">
        <v>208</v>
      </c>
      <c r="AC303" s="409">
        <v>214</v>
      </c>
    </row>
    <row r="304" spans="1:29" ht="15" customHeight="1" x14ac:dyDescent="0.2">
      <c r="A304" s="410">
        <v>360610135</v>
      </c>
      <c r="B304" s="409">
        <v>44201</v>
      </c>
      <c r="C304" s="409">
        <v>1</v>
      </c>
      <c r="D304" s="409">
        <v>0</v>
      </c>
      <c r="E304" s="409" t="s">
        <v>298</v>
      </c>
      <c r="F304" s="409">
        <v>2011</v>
      </c>
      <c r="G304" s="409">
        <v>7</v>
      </c>
      <c r="H304" s="409">
        <v>2</v>
      </c>
      <c r="I304" s="409">
        <v>43</v>
      </c>
      <c r="J304" s="409">
        <v>35620</v>
      </c>
      <c r="K304" s="409">
        <v>5601</v>
      </c>
      <c r="L304" s="409">
        <v>51000</v>
      </c>
      <c r="M304" s="409" t="s">
        <v>339</v>
      </c>
      <c r="N304" s="409">
        <v>40.819760000000002</v>
      </c>
      <c r="O304" s="409">
        <v>-73.948250000000002</v>
      </c>
      <c r="P304" s="409">
        <v>8245</v>
      </c>
      <c r="Q304" s="409">
        <v>90</v>
      </c>
      <c r="R304" s="409">
        <v>8.8999999999999996E-2</v>
      </c>
      <c r="S304" s="409">
        <v>8.3000000000000004E-2</v>
      </c>
      <c r="T304" s="409">
        <v>8.1000000000000003E-2</v>
      </c>
      <c r="U304" s="409">
        <v>0.08</v>
      </c>
      <c r="V304" s="409">
        <v>7</v>
      </c>
      <c r="W304" s="409">
        <v>1</v>
      </c>
      <c r="X304" s="409">
        <v>0</v>
      </c>
      <c r="Z304" s="409">
        <v>47</v>
      </c>
      <c r="AA304" s="409">
        <v>768</v>
      </c>
      <c r="AB304" s="409">
        <v>192</v>
      </c>
      <c r="AC304" s="409">
        <v>214</v>
      </c>
    </row>
    <row r="305" spans="1:29" ht="15" customHeight="1" x14ac:dyDescent="0.2">
      <c r="A305" s="410">
        <v>360610135</v>
      </c>
      <c r="B305" s="409">
        <v>44201</v>
      </c>
      <c r="C305" s="409">
        <v>1</v>
      </c>
      <c r="D305" s="409">
        <v>0</v>
      </c>
      <c r="E305" s="409" t="s">
        <v>298</v>
      </c>
      <c r="F305" s="409">
        <v>2012</v>
      </c>
      <c r="G305" s="409">
        <v>7</v>
      </c>
      <c r="H305" s="409">
        <v>2</v>
      </c>
      <c r="I305" s="409">
        <v>43</v>
      </c>
      <c r="J305" s="409">
        <v>35620</v>
      </c>
      <c r="K305" s="409">
        <v>5601</v>
      </c>
      <c r="L305" s="409">
        <v>51000</v>
      </c>
      <c r="M305" s="409" t="s">
        <v>339</v>
      </c>
      <c r="N305" s="409">
        <v>40.819760000000002</v>
      </c>
      <c r="O305" s="409">
        <v>-73.948250000000002</v>
      </c>
      <c r="P305" s="409">
        <v>8337</v>
      </c>
      <c r="Q305" s="409">
        <v>95</v>
      </c>
      <c r="R305" s="409">
        <v>7.6999999999999999E-2</v>
      </c>
      <c r="S305" s="409">
        <v>7.5999999999999998E-2</v>
      </c>
      <c r="T305" s="409">
        <v>7.4999999999999997E-2</v>
      </c>
      <c r="U305" s="409">
        <v>7.3999999999999996E-2</v>
      </c>
      <c r="V305" s="409">
        <v>2</v>
      </c>
      <c r="W305" s="409">
        <v>1</v>
      </c>
      <c r="X305" s="409">
        <v>0</v>
      </c>
      <c r="Y305" s="409" t="s">
        <v>300</v>
      </c>
      <c r="Z305" s="409">
        <v>47</v>
      </c>
      <c r="AA305" s="409">
        <v>768</v>
      </c>
      <c r="AB305" s="409">
        <v>204</v>
      </c>
      <c r="AC305" s="409">
        <v>214</v>
      </c>
    </row>
    <row r="306" spans="1:29" ht="15" customHeight="1" x14ac:dyDescent="0.2">
      <c r="A306" s="410">
        <v>360610135</v>
      </c>
      <c r="B306" s="409">
        <v>44201</v>
      </c>
      <c r="C306" s="409">
        <v>1</v>
      </c>
      <c r="D306" s="409">
        <v>0</v>
      </c>
      <c r="E306" s="409" t="s">
        <v>298</v>
      </c>
      <c r="F306" s="409">
        <v>2013</v>
      </c>
      <c r="G306" s="409">
        <v>7</v>
      </c>
      <c r="H306" s="409">
        <v>2</v>
      </c>
      <c r="I306" s="409">
        <v>43</v>
      </c>
      <c r="J306" s="409">
        <v>35620</v>
      </c>
      <c r="K306" s="409">
        <v>5601</v>
      </c>
      <c r="L306" s="409">
        <v>51000</v>
      </c>
      <c r="M306" s="409" t="s">
        <v>339</v>
      </c>
      <c r="N306" s="409">
        <v>40.819760000000002</v>
      </c>
      <c r="O306" s="409">
        <v>-73.948250000000002</v>
      </c>
      <c r="P306" s="409">
        <v>8579</v>
      </c>
      <c r="Q306" s="409">
        <v>97</v>
      </c>
      <c r="R306" s="409">
        <v>7.2999999999999995E-2</v>
      </c>
      <c r="S306" s="409">
        <v>6.9000000000000006E-2</v>
      </c>
      <c r="T306" s="409">
        <v>6.3E-2</v>
      </c>
      <c r="U306" s="409">
        <v>6.2E-2</v>
      </c>
      <c r="V306" s="409">
        <v>0</v>
      </c>
      <c r="W306" s="409">
        <v>1</v>
      </c>
      <c r="X306" s="409">
        <v>0</v>
      </c>
      <c r="Y306" s="409" t="s">
        <v>300</v>
      </c>
      <c r="Z306" s="409">
        <v>47</v>
      </c>
      <c r="AA306" s="409">
        <v>768</v>
      </c>
      <c r="AB306" s="409">
        <v>207</v>
      </c>
      <c r="AC306" s="409">
        <v>214</v>
      </c>
    </row>
    <row r="307" spans="1:29" ht="15" customHeight="1" x14ac:dyDescent="0.2">
      <c r="A307" s="410">
        <v>360610135</v>
      </c>
      <c r="B307" s="409">
        <v>44201</v>
      </c>
      <c r="C307" s="409">
        <v>1</v>
      </c>
      <c r="D307" s="409">
        <v>0</v>
      </c>
      <c r="E307" s="409" t="s">
        <v>298</v>
      </c>
      <c r="F307" s="409">
        <v>2014</v>
      </c>
      <c r="G307" s="409">
        <v>7</v>
      </c>
      <c r="H307" s="409">
        <v>2</v>
      </c>
      <c r="I307" s="409">
        <v>43</v>
      </c>
      <c r="J307" s="409">
        <v>35620</v>
      </c>
      <c r="K307" s="409">
        <v>5601</v>
      </c>
      <c r="L307" s="409">
        <v>51000</v>
      </c>
      <c r="M307" s="409" t="s">
        <v>339</v>
      </c>
      <c r="N307" s="409">
        <v>40.819760000000002</v>
      </c>
      <c r="O307" s="409">
        <v>-73.948250000000002</v>
      </c>
      <c r="P307" s="409">
        <v>8095</v>
      </c>
      <c r="Q307" s="409">
        <v>99</v>
      </c>
      <c r="R307" s="409">
        <v>7.9000000000000001E-2</v>
      </c>
      <c r="S307" s="409">
        <v>7.3999999999999996E-2</v>
      </c>
      <c r="T307" s="409">
        <v>7.1999999999999995E-2</v>
      </c>
      <c r="U307" s="409">
        <v>6.5000000000000002E-2</v>
      </c>
      <c r="V307" s="409">
        <v>1</v>
      </c>
      <c r="W307" s="409">
        <v>1</v>
      </c>
      <c r="X307" s="409">
        <v>0</v>
      </c>
      <c r="Y307" s="409" t="s">
        <v>300</v>
      </c>
      <c r="Z307" s="409">
        <v>47</v>
      </c>
      <c r="AA307" s="409">
        <v>768</v>
      </c>
      <c r="AB307" s="409">
        <v>211</v>
      </c>
      <c r="AC307" s="409">
        <v>214</v>
      </c>
    </row>
    <row r="308" spans="1:29" ht="15" customHeight="1" x14ac:dyDescent="0.2">
      <c r="A308" s="410">
        <v>360610135</v>
      </c>
      <c r="B308" s="409">
        <v>44201</v>
      </c>
      <c r="C308" s="409">
        <v>1</v>
      </c>
      <c r="D308" s="409">
        <v>0</v>
      </c>
      <c r="E308" s="409" t="s">
        <v>298</v>
      </c>
      <c r="F308" s="409">
        <v>2015</v>
      </c>
      <c r="G308" s="409">
        <v>7</v>
      </c>
      <c r="H308" s="409">
        <v>2</v>
      </c>
      <c r="I308" s="409">
        <v>43</v>
      </c>
      <c r="J308" s="409">
        <v>35620</v>
      </c>
      <c r="K308" s="409">
        <v>5601</v>
      </c>
      <c r="L308" s="409">
        <v>51000</v>
      </c>
      <c r="M308" s="409" t="s">
        <v>339</v>
      </c>
      <c r="N308" s="409">
        <v>40.819760000000002</v>
      </c>
      <c r="O308" s="409">
        <v>-73.948250000000002</v>
      </c>
      <c r="P308" s="409">
        <v>8594</v>
      </c>
      <c r="Q308" s="409">
        <v>100</v>
      </c>
      <c r="R308" s="409">
        <v>7.6999999999999999E-2</v>
      </c>
      <c r="S308" s="409">
        <v>7.3999999999999996E-2</v>
      </c>
      <c r="T308" s="409">
        <v>7.2999999999999995E-2</v>
      </c>
      <c r="U308" s="409">
        <v>7.0999999999999994E-2</v>
      </c>
      <c r="V308" s="409">
        <v>1</v>
      </c>
      <c r="W308" s="409">
        <v>1</v>
      </c>
      <c r="X308" s="409">
        <v>0</v>
      </c>
      <c r="Y308" s="409" t="s">
        <v>300</v>
      </c>
      <c r="Z308" s="409">
        <v>47</v>
      </c>
      <c r="AA308" s="409">
        <v>768</v>
      </c>
      <c r="AB308" s="409">
        <v>213</v>
      </c>
      <c r="AC308" s="409">
        <v>214</v>
      </c>
    </row>
    <row r="309" spans="1:29" ht="15" customHeight="1" x14ac:dyDescent="0.2">
      <c r="A309" s="410">
        <v>360610135</v>
      </c>
      <c r="B309" s="409">
        <v>44201</v>
      </c>
      <c r="C309" s="409">
        <v>1</v>
      </c>
      <c r="D309" s="409">
        <v>0</v>
      </c>
      <c r="E309" s="409" t="s">
        <v>298</v>
      </c>
      <c r="F309" s="409">
        <v>2016</v>
      </c>
      <c r="G309" s="409">
        <v>7</v>
      </c>
      <c r="H309" s="409">
        <v>2</v>
      </c>
      <c r="I309" s="409">
        <v>43</v>
      </c>
      <c r="J309" s="409">
        <v>35620</v>
      </c>
      <c r="K309" s="409">
        <v>5601</v>
      </c>
      <c r="L309" s="409">
        <v>51000</v>
      </c>
      <c r="M309" s="409" t="s">
        <v>339</v>
      </c>
      <c r="N309" s="409">
        <v>40.819760000000002</v>
      </c>
      <c r="O309" s="409">
        <v>-73.948250000000002</v>
      </c>
      <c r="P309" s="409">
        <v>8549</v>
      </c>
      <c r="Q309" s="409">
        <v>99</v>
      </c>
      <c r="R309" s="409">
        <v>7.8E-2</v>
      </c>
      <c r="S309" s="409">
        <v>7.1999999999999995E-2</v>
      </c>
      <c r="T309" s="409">
        <v>7.0999999999999994E-2</v>
      </c>
      <c r="U309" s="409">
        <v>7.0999999999999994E-2</v>
      </c>
      <c r="V309" s="409">
        <v>1</v>
      </c>
      <c r="W309" s="409">
        <v>1</v>
      </c>
      <c r="X309" s="409">
        <v>0</v>
      </c>
      <c r="Y309" s="409" t="s">
        <v>300</v>
      </c>
      <c r="Z309" s="409">
        <v>87</v>
      </c>
      <c r="AA309" s="409">
        <v>768</v>
      </c>
      <c r="AB309" s="409">
        <v>212</v>
      </c>
      <c r="AC309" s="409">
        <v>214</v>
      </c>
    </row>
    <row r="310" spans="1:29" ht="15" customHeight="1" x14ac:dyDescent="0.2">
      <c r="A310" s="410">
        <v>360610135</v>
      </c>
      <c r="B310" s="409">
        <v>44201</v>
      </c>
      <c r="C310" s="409">
        <v>1</v>
      </c>
      <c r="D310" s="409">
        <v>0</v>
      </c>
      <c r="E310" s="409" t="s">
        <v>298</v>
      </c>
      <c r="F310" s="409">
        <v>2017</v>
      </c>
      <c r="G310" s="409">
        <v>7</v>
      </c>
      <c r="H310" s="409">
        <v>2</v>
      </c>
      <c r="I310" s="409">
        <v>43</v>
      </c>
      <c r="J310" s="409">
        <v>35620</v>
      </c>
      <c r="K310" s="409">
        <v>5601</v>
      </c>
      <c r="L310" s="409">
        <v>51000</v>
      </c>
      <c r="M310" s="409" t="s">
        <v>339</v>
      </c>
      <c r="N310" s="409">
        <v>40.819760000000002</v>
      </c>
      <c r="O310" s="409">
        <v>-73.948250000000002</v>
      </c>
      <c r="P310" s="409">
        <v>8427</v>
      </c>
      <c r="Q310" s="409">
        <v>96</v>
      </c>
      <c r="R310" s="409">
        <v>7.6999999999999999E-2</v>
      </c>
      <c r="S310" s="409">
        <v>7.2999999999999995E-2</v>
      </c>
      <c r="T310" s="409">
        <v>7.0000000000000007E-2</v>
      </c>
      <c r="U310" s="409">
        <v>7.0000000000000007E-2</v>
      </c>
      <c r="V310" s="409">
        <v>1</v>
      </c>
      <c r="W310" s="409">
        <v>1</v>
      </c>
      <c r="X310" s="409">
        <v>0</v>
      </c>
      <c r="Y310" s="409" t="s">
        <v>300</v>
      </c>
      <c r="Z310" s="409">
        <v>87</v>
      </c>
      <c r="AA310" s="409">
        <v>768</v>
      </c>
      <c r="AB310" s="409">
        <v>235</v>
      </c>
      <c r="AC310" s="409">
        <v>245</v>
      </c>
    </row>
    <row r="311" spans="1:29" ht="15" customHeight="1" x14ac:dyDescent="0.2">
      <c r="A311" s="410">
        <v>360610135</v>
      </c>
      <c r="B311" s="409">
        <v>44201</v>
      </c>
      <c r="C311" s="409">
        <v>1</v>
      </c>
      <c r="D311" s="409">
        <v>0</v>
      </c>
      <c r="E311" s="409" t="s">
        <v>298</v>
      </c>
      <c r="F311" s="409">
        <v>2018</v>
      </c>
      <c r="G311" s="409">
        <v>7</v>
      </c>
      <c r="H311" s="409">
        <v>2</v>
      </c>
      <c r="I311" s="409">
        <v>43</v>
      </c>
      <c r="J311" s="409">
        <v>35620</v>
      </c>
      <c r="K311" s="409">
        <v>5601</v>
      </c>
      <c r="L311" s="409">
        <v>51000</v>
      </c>
      <c r="M311" s="409" t="s">
        <v>339</v>
      </c>
      <c r="N311" s="409">
        <v>40.819760000000002</v>
      </c>
      <c r="O311" s="409">
        <v>-73.948250000000002</v>
      </c>
      <c r="P311" s="409">
        <v>8328</v>
      </c>
      <c r="Q311" s="409">
        <v>92</v>
      </c>
      <c r="R311" s="409">
        <v>8.5999999999999993E-2</v>
      </c>
      <c r="S311" s="409">
        <v>8.2000000000000003E-2</v>
      </c>
      <c r="T311" s="409">
        <v>7.8E-2</v>
      </c>
      <c r="U311" s="409">
        <v>7.6999999999999999E-2</v>
      </c>
      <c r="V311" s="409">
        <v>4</v>
      </c>
      <c r="W311" s="409">
        <v>1</v>
      </c>
      <c r="X311" s="409">
        <v>0</v>
      </c>
      <c r="Z311" s="409">
        <v>87</v>
      </c>
      <c r="AA311" s="409">
        <v>768</v>
      </c>
      <c r="AB311" s="409">
        <v>226</v>
      </c>
      <c r="AC311" s="409">
        <v>245</v>
      </c>
    </row>
    <row r="312" spans="1:29" ht="15" customHeight="1" x14ac:dyDescent="0.2">
      <c r="A312" s="410">
        <v>360810124</v>
      </c>
      <c r="B312" s="409">
        <v>44201</v>
      </c>
      <c r="C312" s="409">
        <v>1</v>
      </c>
      <c r="D312" s="409">
        <v>0</v>
      </c>
      <c r="E312" s="409" t="s">
        <v>298</v>
      </c>
      <c r="F312" s="409">
        <v>2010</v>
      </c>
      <c r="G312" s="409">
        <v>7</v>
      </c>
      <c r="H312" s="409">
        <v>2</v>
      </c>
      <c r="I312" s="409">
        <v>43</v>
      </c>
      <c r="J312" s="409">
        <v>35620</v>
      </c>
      <c r="K312" s="409">
        <v>5601</v>
      </c>
      <c r="L312" s="409">
        <v>51000</v>
      </c>
      <c r="M312" s="409" t="s">
        <v>340</v>
      </c>
      <c r="N312" s="409">
        <v>40.736139999999999</v>
      </c>
      <c r="O312" s="409">
        <v>-73.821529999999996</v>
      </c>
      <c r="P312" s="409">
        <v>8253</v>
      </c>
      <c r="Q312" s="409">
        <v>91</v>
      </c>
      <c r="R312" s="409">
        <v>9.2999999999999999E-2</v>
      </c>
      <c r="S312" s="409">
        <v>9.1999999999999998E-2</v>
      </c>
      <c r="T312" s="409">
        <v>8.5999999999999993E-2</v>
      </c>
      <c r="U312" s="409">
        <v>7.5999999999999998E-2</v>
      </c>
      <c r="V312" s="409">
        <v>4</v>
      </c>
      <c r="W312" s="409">
        <v>1</v>
      </c>
      <c r="X312" s="409">
        <v>0</v>
      </c>
      <c r="Z312" s="409">
        <v>47</v>
      </c>
      <c r="AA312" s="409">
        <v>768</v>
      </c>
      <c r="AB312" s="409">
        <v>194</v>
      </c>
      <c r="AC312" s="409">
        <v>214</v>
      </c>
    </row>
    <row r="313" spans="1:29" ht="15" customHeight="1" x14ac:dyDescent="0.2">
      <c r="A313" s="410">
        <v>360810124</v>
      </c>
      <c r="B313" s="409">
        <v>44201</v>
      </c>
      <c r="C313" s="409">
        <v>1</v>
      </c>
      <c r="D313" s="409">
        <v>0</v>
      </c>
      <c r="E313" s="409" t="s">
        <v>298</v>
      </c>
      <c r="F313" s="409">
        <v>2011</v>
      </c>
      <c r="G313" s="409">
        <v>7</v>
      </c>
      <c r="H313" s="409">
        <v>2</v>
      </c>
      <c r="I313" s="409">
        <v>43</v>
      </c>
      <c r="J313" s="409">
        <v>35620</v>
      </c>
      <c r="K313" s="409">
        <v>5601</v>
      </c>
      <c r="L313" s="409">
        <v>51000</v>
      </c>
      <c r="M313" s="409" t="s">
        <v>340</v>
      </c>
      <c r="N313" s="409">
        <v>40.736139999999999</v>
      </c>
      <c r="O313" s="409">
        <v>-73.821529999999996</v>
      </c>
      <c r="P313" s="409">
        <v>8471</v>
      </c>
      <c r="Q313" s="409">
        <v>93</v>
      </c>
      <c r="R313" s="409">
        <v>9.6000000000000002E-2</v>
      </c>
      <c r="S313" s="409">
        <v>9.4E-2</v>
      </c>
      <c r="T313" s="409">
        <v>8.8999999999999996E-2</v>
      </c>
      <c r="U313" s="409">
        <v>8.4000000000000005E-2</v>
      </c>
      <c r="V313" s="409">
        <v>6</v>
      </c>
      <c r="W313" s="409">
        <v>1</v>
      </c>
      <c r="X313" s="409">
        <v>0</v>
      </c>
      <c r="Z313" s="409">
        <v>47</v>
      </c>
      <c r="AA313" s="409">
        <v>768</v>
      </c>
      <c r="AB313" s="409">
        <v>200</v>
      </c>
      <c r="AC313" s="409">
        <v>214</v>
      </c>
    </row>
    <row r="314" spans="1:29" ht="15" customHeight="1" x14ac:dyDescent="0.2">
      <c r="A314" s="410">
        <v>360810124</v>
      </c>
      <c r="B314" s="409">
        <v>44201</v>
      </c>
      <c r="C314" s="409">
        <v>1</v>
      </c>
      <c r="D314" s="409">
        <v>0</v>
      </c>
      <c r="E314" s="409" t="s">
        <v>298</v>
      </c>
      <c r="F314" s="409">
        <v>2012</v>
      </c>
      <c r="G314" s="409">
        <v>7</v>
      </c>
      <c r="H314" s="409">
        <v>2</v>
      </c>
      <c r="I314" s="409">
        <v>43</v>
      </c>
      <c r="J314" s="409">
        <v>35620</v>
      </c>
      <c r="K314" s="409">
        <v>5601</v>
      </c>
      <c r="L314" s="409">
        <v>51000</v>
      </c>
      <c r="M314" s="409" t="s">
        <v>340</v>
      </c>
      <c r="N314" s="409">
        <v>40.736139999999999</v>
      </c>
      <c r="O314" s="409">
        <v>-73.821529999999996</v>
      </c>
      <c r="P314" s="409">
        <v>8465</v>
      </c>
      <c r="Q314" s="409">
        <v>96</v>
      </c>
      <c r="R314" s="409">
        <v>8.3000000000000004E-2</v>
      </c>
      <c r="S314" s="409">
        <v>8.2000000000000003E-2</v>
      </c>
      <c r="T314" s="409">
        <v>8.2000000000000003E-2</v>
      </c>
      <c r="U314" s="409">
        <v>8.2000000000000003E-2</v>
      </c>
      <c r="V314" s="409">
        <v>8</v>
      </c>
      <c r="W314" s="409">
        <v>1</v>
      </c>
      <c r="X314" s="409">
        <v>0</v>
      </c>
      <c r="Y314" s="409" t="s">
        <v>300</v>
      </c>
      <c r="Z314" s="409">
        <v>47</v>
      </c>
      <c r="AA314" s="409">
        <v>768</v>
      </c>
      <c r="AB314" s="409">
        <v>205</v>
      </c>
      <c r="AC314" s="409">
        <v>214</v>
      </c>
    </row>
    <row r="315" spans="1:29" ht="15" customHeight="1" x14ac:dyDescent="0.2">
      <c r="A315" s="410">
        <v>360810124</v>
      </c>
      <c r="B315" s="409">
        <v>44201</v>
      </c>
      <c r="C315" s="409">
        <v>1</v>
      </c>
      <c r="D315" s="409">
        <v>0</v>
      </c>
      <c r="E315" s="409" t="s">
        <v>298</v>
      </c>
      <c r="F315" s="409">
        <v>2013</v>
      </c>
      <c r="G315" s="409">
        <v>7</v>
      </c>
      <c r="H315" s="409">
        <v>2</v>
      </c>
      <c r="I315" s="409">
        <v>43</v>
      </c>
      <c r="J315" s="409">
        <v>35620</v>
      </c>
      <c r="K315" s="409">
        <v>5601</v>
      </c>
      <c r="L315" s="409">
        <v>51000</v>
      </c>
      <c r="M315" s="409" t="s">
        <v>340</v>
      </c>
      <c r="N315" s="409">
        <v>40.736139999999999</v>
      </c>
      <c r="O315" s="409">
        <v>-73.821529999999996</v>
      </c>
      <c r="P315" s="409">
        <v>8389</v>
      </c>
      <c r="Q315" s="409">
        <v>94</v>
      </c>
      <c r="R315" s="409">
        <v>0.08</v>
      </c>
      <c r="S315" s="409">
        <v>7.9000000000000001E-2</v>
      </c>
      <c r="T315" s="409">
        <v>7.1999999999999995E-2</v>
      </c>
      <c r="U315" s="409">
        <v>7.0999999999999994E-2</v>
      </c>
      <c r="V315" s="409">
        <v>2</v>
      </c>
      <c r="W315" s="409">
        <v>1</v>
      </c>
      <c r="X315" s="409">
        <v>0</v>
      </c>
      <c r="Y315" s="409" t="s">
        <v>300</v>
      </c>
      <c r="Z315" s="409">
        <v>47</v>
      </c>
      <c r="AA315" s="409">
        <v>768</v>
      </c>
      <c r="AB315" s="409">
        <v>202</v>
      </c>
      <c r="AC315" s="409">
        <v>214</v>
      </c>
    </row>
    <row r="316" spans="1:29" ht="15" customHeight="1" x14ac:dyDescent="0.2">
      <c r="A316" s="410">
        <v>360810124</v>
      </c>
      <c r="B316" s="409">
        <v>44201</v>
      </c>
      <c r="C316" s="409">
        <v>1</v>
      </c>
      <c r="D316" s="409">
        <v>0</v>
      </c>
      <c r="E316" s="409" t="s">
        <v>298</v>
      </c>
      <c r="F316" s="409">
        <v>2014</v>
      </c>
      <c r="G316" s="409">
        <v>7</v>
      </c>
      <c r="H316" s="409">
        <v>2</v>
      </c>
      <c r="I316" s="409">
        <v>43</v>
      </c>
      <c r="J316" s="409">
        <v>35620</v>
      </c>
      <c r="K316" s="409">
        <v>5601</v>
      </c>
      <c r="L316" s="409">
        <v>51000</v>
      </c>
      <c r="M316" s="409" t="s">
        <v>340</v>
      </c>
      <c r="N316" s="409">
        <v>40.736139999999999</v>
      </c>
      <c r="O316" s="409">
        <v>-73.821529999999996</v>
      </c>
      <c r="P316" s="409">
        <v>8332</v>
      </c>
      <c r="Q316" s="409">
        <v>92</v>
      </c>
      <c r="R316" s="409">
        <v>7.6999999999999999E-2</v>
      </c>
      <c r="S316" s="409">
        <v>6.5000000000000002E-2</v>
      </c>
      <c r="T316" s="409">
        <v>6.4000000000000001E-2</v>
      </c>
      <c r="U316" s="409">
        <v>6.3E-2</v>
      </c>
      <c r="V316" s="409">
        <v>1</v>
      </c>
      <c r="W316" s="409">
        <v>1</v>
      </c>
      <c r="X316" s="409">
        <v>0</v>
      </c>
      <c r="Y316" s="409" t="s">
        <v>300</v>
      </c>
      <c r="Z316" s="409">
        <v>47</v>
      </c>
      <c r="AA316" s="409">
        <v>768</v>
      </c>
      <c r="AB316" s="409">
        <v>196</v>
      </c>
      <c r="AC316" s="409">
        <v>214</v>
      </c>
    </row>
    <row r="317" spans="1:29" ht="15" customHeight="1" x14ac:dyDescent="0.2">
      <c r="A317" s="410">
        <v>360810124</v>
      </c>
      <c r="B317" s="409">
        <v>44201</v>
      </c>
      <c r="C317" s="409">
        <v>1</v>
      </c>
      <c r="D317" s="409">
        <v>0</v>
      </c>
      <c r="E317" s="409" t="s">
        <v>298</v>
      </c>
      <c r="F317" s="409">
        <v>2015</v>
      </c>
      <c r="G317" s="409">
        <v>7</v>
      </c>
      <c r="H317" s="409">
        <v>2</v>
      </c>
      <c r="I317" s="409">
        <v>43</v>
      </c>
      <c r="J317" s="409">
        <v>35620</v>
      </c>
      <c r="K317" s="409">
        <v>5601</v>
      </c>
      <c r="L317" s="409">
        <v>51000</v>
      </c>
      <c r="M317" s="409" t="s">
        <v>340</v>
      </c>
      <c r="N317" s="409">
        <v>40.736139999999999</v>
      </c>
      <c r="O317" s="409">
        <v>-73.821529999999996</v>
      </c>
      <c r="P317" s="409">
        <v>8584</v>
      </c>
      <c r="Q317" s="409">
        <v>98</v>
      </c>
      <c r="R317" s="409">
        <v>8.1000000000000003E-2</v>
      </c>
      <c r="S317" s="409">
        <v>7.9000000000000001E-2</v>
      </c>
      <c r="T317" s="409">
        <v>7.5999999999999998E-2</v>
      </c>
      <c r="U317" s="409">
        <v>7.2999999999999995E-2</v>
      </c>
      <c r="V317" s="409">
        <v>3</v>
      </c>
      <c r="W317" s="409">
        <v>2</v>
      </c>
      <c r="X317" s="409">
        <v>0</v>
      </c>
      <c r="Y317" s="409" t="s">
        <v>300</v>
      </c>
      <c r="Z317" s="409">
        <v>0</v>
      </c>
      <c r="AA317" s="409">
        <v>768</v>
      </c>
      <c r="AB317" s="409">
        <v>209</v>
      </c>
      <c r="AC317" s="409">
        <v>214</v>
      </c>
    </row>
    <row r="318" spans="1:29" ht="15" customHeight="1" x14ac:dyDescent="0.2">
      <c r="A318" s="410">
        <v>360810124</v>
      </c>
      <c r="B318" s="409">
        <v>44201</v>
      </c>
      <c r="C318" s="409">
        <v>1</v>
      </c>
      <c r="D318" s="409">
        <v>0</v>
      </c>
      <c r="E318" s="409" t="s">
        <v>298</v>
      </c>
      <c r="F318" s="409">
        <v>2016</v>
      </c>
      <c r="G318" s="409">
        <v>7</v>
      </c>
      <c r="H318" s="409">
        <v>2</v>
      </c>
      <c r="I318" s="409">
        <v>43</v>
      </c>
      <c r="J318" s="409">
        <v>35620</v>
      </c>
      <c r="K318" s="409">
        <v>5601</v>
      </c>
      <c r="L318" s="409">
        <v>51000</v>
      </c>
      <c r="M318" s="409" t="s">
        <v>340</v>
      </c>
      <c r="N318" s="409">
        <v>40.736139999999999</v>
      </c>
      <c r="O318" s="409">
        <v>-73.821529999999996</v>
      </c>
      <c r="P318" s="409">
        <v>8603</v>
      </c>
      <c r="Q318" s="409">
        <v>98</v>
      </c>
      <c r="R318" s="409">
        <v>8.3000000000000004E-2</v>
      </c>
      <c r="S318" s="409">
        <v>8.2000000000000003E-2</v>
      </c>
      <c r="T318" s="409">
        <v>7.4999999999999997E-2</v>
      </c>
      <c r="U318" s="409">
        <v>7.0999999999999994E-2</v>
      </c>
      <c r="V318" s="409">
        <v>2</v>
      </c>
      <c r="W318" s="409">
        <v>1</v>
      </c>
      <c r="X318" s="409">
        <v>0</v>
      </c>
      <c r="Y318" s="409" t="s">
        <v>300</v>
      </c>
      <c r="Z318" s="409">
        <v>87</v>
      </c>
      <c r="AA318" s="409">
        <v>768</v>
      </c>
      <c r="AB318" s="409">
        <v>210</v>
      </c>
      <c r="AC318" s="409">
        <v>214</v>
      </c>
    </row>
    <row r="319" spans="1:29" ht="15" customHeight="1" x14ac:dyDescent="0.2">
      <c r="A319" s="410">
        <v>360810124</v>
      </c>
      <c r="B319" s="409">
        <v>44201</v>
      </c>
      <c r="C319" s="409">
        <v>1</v>
      </c>
      <c r="D319" s="409">
        <v>0</v>
      </c>
      <c r="E319" s="409" t="s">
        <v>298</v>
      </c>
      <c r="F319" s="409">
        <v>2017</v>
      </c>
      <c r="G319" s="409">
        <v>7</v>
      </c>
      <c r="H319" s="409">
        <v>2</v>
      </c>
      <c r="I319" s="409">
        <v>43</v>
      </c>
      <c r="J319" s="409">
        <v>35620</v>
      </c>
      <c r="K319" s="409">
        <v>5601</v>
      </c>
      <c r="L319" s="409">
        <v>51000</v>
      </c>
      <c r="M319" s="409" t="s">
        <v>340</v>
      </c>
      <c r="N319" s="409">
        <v>40.736139999999999</v>
      </c>
      <c r="O319" s="409">
        <v>-73.821529999999996</v>
      </c>
      <c r="P319" s="409">
        <v>8317</v>
      </c>
      <c r="Q319" s="409">
        <v>94</v>
      </c>
      <c r="R319" s="409">
        <v>8.5999999999999993E-2</v>
      </c>
      <c r="S319" s="409">
        <v>0.08</v>
      </c>
      <c r="T319" s="409">
        <v>7.9000000000000001E-2</v>
      </c>
      <c r="U319" s="409">
        <v>7.9000000000000001E-2</v>
      </c>
      <c r="V319" s="409">
        <v>4</v>
      </c>
      <c r="W319" s="409">
        <v>1</v>
      </c>
      <c r="X319" s="409">
        <v>0</v>
      </c>
      <c r="Y319" s="409" t="s">
        <v>300</v>
      </c>
      <c r="Z319" s="409">
        <v>87</v>
      </c>
      <c r="AA319" s="409">
        <v>768</v>
      </c>
      <c r="AB319" s="409">
        <v>344</v>
      </c>
      <c r="AC319" s="409">
        <v>365</v>
      </c>
    </row>
    <row r="320" spans="1:29" ht="15" customHeight="1" x14ac:dyDescent="0.2">
      <c r="A320" s="410">
        <v>360810124</v>
      </c>
      <c r="B320" s="409">
        <v>44201</v>
      </c>
      <c r="C320" s="409">
        <v>1</v>
      </c>
      <c r="D320" s="409">
        <v>0</v>
      </c>
      <c r="E320" s="409" t="s">
        <v>298</v>
      </c>
      <c r="F320" s="409">
        <v>2018</v>
      </c>
      <c r="G320" s="409">
        <v>7</v>
      </c>
      <c r="H320" s="409">
        <v>2</v>
      </c>
      <c r="I320" s="409">
        <v>43</v>
      </c>
      <c r="J320" s="409">
        <v>35620</v>
      </c>
      <c r="K320" s="409">
        <v>5601</v>
      </c>
      <c r="L320" s="409">
        <v>51000</v>
      </c>
      <c r="M320" s="409" t="s">
        <v>340</v>
      </c>
      <c r="N320" s="409">
        <v>40.736139999999999</v>
      </c>
      <c r="O320" s="409">
        <v>-73.821529999999996</v>
      </c>
      <c r="P320" s="409">
        <v>8631</v>
      </c>
      <c r="Q320" s="409">
        <v>98</v>
      </c>
      <c r="R320" s="409">
        <v>8.2000000000000003E-2</v>
      </c>
      <c r="S320" s="409">
        <v>0.08</v>
      </c>
      <c r="T320" s="409">
        <v>7.5999999999999998E-2</v>
      </c>
      <c r="U320" s="409">
        <v>7.2999999999999995E-2</v>
      </c>
      <c r="V320" s="409">
        <v>3</v>
      </c>
      <c r="W320" s="409">
        <v>1</v>
      </c>
      <c r="X320" s="409">
        <v>0</v>
      </c>
      <c r="Z320" s="409">
        <v>87</v>
      </c>
      <c r="AA320" s="409">
        <v>768</v>
      </c>
      <c r="AB320" s="409">
        <v>358</v>
      </c>
      <c r="AC320" s="409">
        <v>365</v>
      </c>
    </row>
    <row r="321" spans="1:29" ht="15" customHeight="1" x14ac:dyDescent="0.2">
      <c r="A321" s="410">
        <v>360850067</v>
      </c>
      <c r="B321" s="409">
        <v>44201</v>
      </c>
      <c r="C321" s="409">
        <v>1</v>
      </c>
      <c r="D321" s="409">
        <v>0</v>
      </c>
      <c r="E321" s="409" t="s">
        <v>298</v>
      </c>
      <c r="F321" s="409">
        <v>2010</v>
      </c>
      <c r="G321" s="409">
        <v>7</v>
      </c>
      <c r="H321" s="409">
        <v>2</v>
      </c>
      <c r="I321" s="409">
        <v>43</v>
      </c>
      <c r="J321" s="409">
        <v>35620</v>
      </c>
      <c r="K321" s="409">
        <v>5601</v>
      </c>
      <c r="L321" s="409">
        <v>51000</v>
      </c>
      <c r="M321" s="409" t="s">
        <v>341</v>
      </c>
      <c r="N321" s="409">
        <v>40.596640000000001</v>
      </c>
      <c r="O321" s="409">
        <v>-74.125249999999994</v>
      </c>
      <c r="P321" s="409">
        <v>8703</v>
      </c>
      <c r="Q321" s="409">
        <v>100</v>
      </c>
      <c r="R321" s="409">
        <v>0.113</v>
      </c>
      <c r="S321" s="409">
        <v>8.8999999999999996E-2</v>
      </c>
      <c r="T321" s="409">
        <v>8.7999999999999995E-2</v>
      </c>
      <c r="U321" s="409">
        <v>8.5000000000000006E-2</v>
      </c>
      <c r="V321" s="409">
        <v>12</v>
      </c>
      <c r="W321" s="409">
        <v>1</v>
      </c>
      <c r="X321" s="409">
        <v>0</v>
      </c>
      <c r="Z321" s="409">
        <v>47</v>
      </c>
      <c r="AA321" s="409">
        <v>768</v>
      </c>
      <c r="AB321" s="409">
        <v>214</v>
      </c>
      <c r="AC321" s="409">
        <v>214</v>
      </c>
    </row>
    <row r="322" spans="1:29" ht="15" customHeight="1" x14ac:dyDescent="0.2">
      <c r="A322" s="410">
        <v>360850067</v>
      </c>
      <c r="B322" s="409">
        <v>44201</v>
      </c>
      <c r="C322" s="409">
        <v>1</v>
      </c>
      <c r="D322" s="409">
        <v>0</v>
      </c>
      <c r="E322" s="409" t="s">
        <v>298</v>
      </c>
      <c r="F322" s="409">
        <v>2011</v>
      </c>
      <c r="G322" s="409">
        <v>7</v>
      </c>
      <c r="H322" s="409">
        <v>2</v>
      </c>
      <c r="I322" s="409">
        <v>43</v>
      </c>
      <c r="J322" s="409">
        <v>35620</v>
      </c>
      <c r="K322" s="409">
        <v>5601</v>
      </c>
      <c r="L322" s="409">
        <v>51000</v>
      </c>
      <c r="M322" s="409" t="s">
        <v>341</v>
      </c>
      <c r="N322" s="409">
        <v>40.596640000000001</v>
      </c>
      <c r="O322" s="409">
        <v>-74.125249999999994</v>
      </c>
      <c r="P322" s="409">
        <v>8654</v>
      </c>
      <c r="Q322" s="409">
        <v>98</v>
      </c>
      <c r="R322" s="409">
        <v>9.2999999999999999E-2</v>
      </c>
      <c r="S322" s="409">
        <v>0.09</v>
      </c>
      <c r="T322" s="409">
        <v>8.8999999999999996E-2</v>
      </c>
      <c r="U322" s="409">
        <v>8.6999999999999994E-2</v>
      </c>
      <c r="V322" s="409">
        <v>10</v>
      </c>
      <c r="W322" s="409">
        <v>1</v>
      </c>
      <c r="X322" s="409">
        <v>0</v>
      </c>
      <c r="Z322" s="409">
        <v>47</v>
      </c>
      <c r="AA322" s="409">
        <v>768</v>
      </c>
      <c r="AB322" s="409">
        <v>209</v>
      </c>
      <c r="AC322" s="409">
        <v>214</v>
      </c>
    </row>
    <row r="323" spans="1:29" ht="15" customHeight="1" x14ac:dyDescent="0.2">
      <c r="A323" s="410">
        <v>360850067</v>
      </c>
      <c r="B323" s="409">
        <v>44201</v>
      </c>
      <c r="C323" s="409">
        <v>1</v>
      </c>
      <c r="D323" s="409">
        <v>0</v>
      </c>
      <c r="E323" s="409" t="s">
        <v>298</v>
      </c>
      <c r="F323" s="409">
        <v>2012</v>
      </c>
      <c r="G323" s="409">
        <v>7</v>
      </c>
      <c r="H323" s="409">
        <v>2</v>
      </c>
      <c r="I323" s="409">
        <v>43</v>
      </c>
      <c r="J323" s="409">
        <v>35620</v>
      </c>
      <c r="K323" s="409">
        <v>5601</v>
      </c>
      <c r="L323" s="409">
        <v>51000</v>
      </c>
      <c r="M323" s="409" t="s">
        <v>341</v>
      </c>
      <c r="N323" s="409">
        <v>40.596640000000001</v>
      </c>
      <c r="O323" s="409">
        <v>-74.125249999999994</v>
      </c>
      <c r="P323" s="409">
        <v>8578</v>
      </c>
      <c r="Q323" s="409">
        <v>98</v>
      </c>
      <c r="R323" s="409">
        <v>8.4000000000000005E-2</v>
      </c>
      <c r="S323" s="409">
        <v>8.2000000000000003E-2</v>
      </c>
      <c r="T323" s="409">
        <v>0.08</v>
      </c>
      <c r="U323" s="409">
        <v>7.8E-2</v>
      </c>
      <c r="V323" s="409">
        <v>6</v>
      </c>
      <c r="W323" s="409">
        <v>1</v>
      </c>
      <c r="X323" s="409">
        <v>0</v>
      </c>
      <c r="Y323" s="409" t="s">
        <v>300</v>
      </c>
      <c r="Z323" s="409">
        <v>47</v>
      </c>
      <c r="AA323" s="409">
        <v>768</v>
      </c>
      <c r="AB323" s="409">
        <v>209</v>
      </c>
      <c r="AC323" s="409">
        <v>214</v>
      </c>
    </row>
    <row r="324" spans="1:29" ht="15" customHeight="1" x14ac:dyDescent="0.2">
      <c r="A324" s="410">
        <v>360850067</v>
      </c>
      <c r="B324" s="409">
        <v>44201</v>
      </c>
      <c r="C324" s="409">
        <v>1</v>
      </c>
      <c r="D324" s="409">
        <v>0</v>
      </c>
      <c r="E324" s="409" t="s">
        <v>298</v>
      </c>
      <c r="F324" s="409">
        <v>2013</v>
      </c>
      <c r="G324" s="409">
        <v>7</v>
      </c>
      <c r="H324" s="409">
        <v>2</v>
      </c>
      <c r="I324" s="409">
        <v>43</v>
      </c>
      <c r="J324" s="409">
        <v>35620</v>
      </c>
      <c r="K324" s="409">
        <v>5601</v>
      </c>
      <c r="L324" s="409">
        <v>51000</v>
      </c>
      <c r="M324" s="409" t="s">
        <v>341</v>
      </c>
      <c r="N324" s="409">
        <v>40.596640000000001</v>
      </c>
      <c r="O324" s="409">
        <v>-74.125249999999994</v>
      </c>
      <c r="P324" s="409">
        <v>7506</v>
      </c>
      <c r="Q324" s="409">
        <v>100</v>
      </c>
      <c r="R324" s="409">
        <v>8.5999999999999993E-2</v>
      </c>
      <c r="S324" s="409">
        <v>7.2999999999999995E-2</v>
      </c>
      <c r="T324" s="409">
        <v>7.0999999999999994E-2</v>
      </c>
      <c r="U324" s="409">
        <v>7.0999999999999994E-2</v>
      </c>
      <c r="V324" s="409">
        <v>1</v>
      </c>
      <c r="W324" s="409">
        <v>1</v>
      </c>
      <c r="X324" s="409">
        <v>0</v>
      </c>
      <c r="Y324" s="409" t="s">
        <v>300</v>
      </c>
      <c r="Z324" s="409">
        <v>47</v>
      </c>
      <c r="AA324" s="409">
        <v>768</v>
      </c>
      <c r="AB324" s="409">
        <v>214</v>
      </c>
      <c r="AC324" s="409">
        <v>214</v>
      </c>
    </row>
    <row r="325" spans="1:29" ht="15" customHeight="1" x14ac:dyDescent="0.2">
      <c r="A325" s="410">
        <v>360850067</v>
      </c>
      <c r="B325" s="409">
        <v>44201</v>
      </c>
      <c r="C325" s="409">
        <v>1</v>
      </c>
      <c r="D325" s="409">
        <v>0</v>
      </c>
      <c r="E325" s="409" t="s">
        <v>298</v>
      </c>
      <c r="F325" s="409">
        <v>2014</v>
      </c>
      <c r="G325" s="409">
        <v>7</v>
      </c>
      <c r="H325" s="409">
        <v>2</v>
      </c>
      <c r="I325" s="409">
        <v>43</v>
      </c>
      <c r="J325" s="409">
        <v>35620</v>
      </c>
      <c r="K325" s="409">
        <v>5601</v>
      </c>
      <c r="L325" s="409">
        <v>51000</v>
      </c>
      <c r="M325" s="409" t="s">
        <v>341</v>
      </c>
      <c r="N325" s="409">
        <v>40.596640000000001</v>
      </c>
      <c r="O325" s="409">
        <v>-74.125249999999994</v>
      </c>
      <c r="P325" s="409">
        <v>5940</v>
      </c>
      <c r="Q325" s="409">
        <v>95</v>
      </c>
      <c r="R325" s="409">
        <v>0.1</v>
      </c>
      <c r="S325" s="409">
        <v>8.3000000000000004E-2</v>
      </c>
      <c r="T325" s="409">
        <v>7.8E-2</v>
      </c>
      <c r="U325" s="409">
        <v>7.1999999999999995E-2</v>
      </c>
      <c r="V325" s="409">
        <v>3</v>
      </c>
      <c r="W325" s="409">
        <v>1</v>
      </c>
      <c r="X325" s="409">
        <v>0</v>
      </c>
      <c r="Y325" s="409" t="s">
        <v>300</v>
      </c>
      <c r="Z325" s="409">
        <v>47</v>
      </c>
      <c r="AA325" s="409">
        <v>768</v>
      </c>
      <c r="AB325" s="409">
        <v>204</v>
      </c>
      <c r="AC325" s="409">
        <v>214</v>
      </c>
    </row>
    <row r="326" spans="1:29" ht="15" customHeight="1" x14ac:dyDescent="0.2">
      <c r="A326" s="410">
        <v>360850067</v>
      </c>
      <c r="B326" s="409">
        <v>44201</v>
      </c>
      <c r="C326" s="409">
        <v>1</v>
      </c>
      <c r="D326" s="409">
        <v>0</v>
      </c>
      <c r="E326" s="409" t="s">
        <v>298</v>
      </c>
      <c r="F326" s="409">
        <v>2015</v>
      </c>
      <c r="G326" s="409">
        <v>7</v>
      </c>
      <c r="H326" s="409">
        <v>2</v>
      </c>
      <c r="I326" s="409">
        <v>43</v>
      </c>
      <c r="J326" s="409">
        <v>35620</v>
      </c>
      <c r="K326" s="409">
        <v>5601</v>
      </c>
      <c r="L326" s="409">
        <v>51000</v>
      </c>
      <c r="M326" s="409" t="s">
        <v>341</v>
      </c>
      <c r="N326" s="409">
        <v>40.596640000000001</v>
      </c>
      <c r="O326" s="409">
        <v>-74.125249999999994</v>
      </c>
      <c r="P326" s="409">
        <v>6016</v>
      </c>
      <c r="Q326" s="409">
        <v>100</v>
      </c>
      <c r="R326" s="409">
        <v>8.5000000000000006E-2</v>
      </c>
      <c r="S326" s="409">
        <v>8.1000000000000003E-2</v>
      </c>
      <c r="T326" s="409">
        <v>0.08</v>
      </c>
      <c r="U326" s="409">
        <v>7.9000000000000001E-2</v>
      </c>
      <c r="V326" s="409">
        <v>4</v>
      </c>
      <c r="W326" s="409">
        <v>1</v>
      </c>
      <c r="X326" s="409">
        <v>0</v>
      </c>
      <c r="Y326" s="409" t="s">
        <v>300</v>
      </c>
      <c r="Z326" s="409">
        <v>47</v>
      </c>
      <c r="AA326" s="409">
        <v>768</v>
      </c>
      <c r="AB326" s="409">
        <v>214</v>
      </c>
      <c r="AC326" s="409">
        <v>214</v>
      </c>
    </row>
    <row r="327" spans="1:29" ht="15" customHeight="1" x14ac:dyDescent="0.2">
      <c r="A327" s="410">
        <v>360850067</v>
      </c>
      <c r="B327" s="409">
        <v>44201</v>
      </c>
      <c r="C327" s="409">
        <v>1</v>
      </c>
      <c r="D327" s="409">
        <v>0</v>
      </c>
      <c r="E327" s="409" t="s">
        <v>298</v>
      </c>
      <c r="F327" s="409">
        <v>2016</v>
      </c>
      <c r="G327" s="409">
        <v>7</v>
      </c>
      <c r="H327" s="409">
        <v>2</v>
      </c>
      <c r="I327" s="409">
        <v>43</v>
      </c>
      <c r="J327" s="409">
        <v>35620</v>
      </c>
      <c r="K327" s="409">
        <v>5601</v>
      </c>
      <c r="L327" s="409">
        <v>51000</v>
      </c>
      <c r="M327" s="409" t="s">
        <v>341</v>
      </c>
      <c r="N327" s="409">
        <v>40.596640000000001</v>
      </c>
      <c r="O327" s="409">
        <v>-74.125249999999994</v>
      </c>
      <c r="P327" s="409">
        <v>6290</v>
      </c>
      <c r="Q327" s="409">
        <v>99</v>
      </c>
      <c r="R327" s="409">
        <v>8.5999999999999993E-2</v>
      </c>
      <c r="S327" s="409">
        <v>8.1000000000000003E-2</v>
      </c>
      <c r="T327" s="409">
        <v>7.8E-2</v>
      </c>
      <c r="U327" s="409">
        <v>7.6999999999999999E-2</v>
      </c>
      <c r="V327" s="409">
        <v>4</v>
      </c>
      <c r="W327" s="409">
        <v>1</v>
      </c>
      <c r="X327" s="409">
        <v>0</v>
      </c>
      <c r="Y327" s="409" t="s">
        <v>300</v>
      </c>
      <c r="Z327" s="409">
        <v>87</v>
      </c>
      <c r="AA327" s="409">
        <v>768</v>
      </c>
      <c r="AB327" s="409">
        <v>211</v>
      </c>
      <c r="AC327" s="409">
        <v>214</v>
      </c>
    </row>
    <row r="328" spans="1:29" ht="15" customHeight="1" x14ac:dyDescent="0.2">
      <c r="A328" s="410">
        <v>360850067</v>
      </c>
      <c r="B328" s="409">
        <v>44201</v>
      </c>
      <c r="C328" s="409">
        <v>1</v>
      </c>
      <c r="D328" s="409">
        <v>0</v>
      </c>
      <c r="E328" s="409" t="s">
        <v>298</v>
      </c>
      <c r="F328" s="409">
        <v>2017</v>
      </c>
      <c r="G328" s="409">
        <v>7</v>
      </c>
      <c r="H328" s="409">
        <v>2</v>
      </c>
      <c r="I328" s="409">
        <v>43</v>
      </c>
      <c r="J328" s="409">
        <v>35620</v>
      </c>
      <c r="K328" s="409">
        <v>5601</v>
      </c>
      <c r="L328" s="409">
        <v>51000</v>
      </c>
      <c r="M328" s="409" t="s">
        <v>341</v>
      </c>
      <c r="N328" s="409">
        <v>40.596640000000001</v>
      </c>
      <c r="O328" s="409">
        <v>-74.125249999999994</v>
      </c>
      <c r="P328" s="409">
        <v>6246</v>
      </c>
      <c r="Q328" s="409">
        <v>99</v>
      </c>
      <c r="R328" s="409">
        <v>8.1000000000000003E-2</v>
      </c>
      <c r="S328" s="409">
        <v>7.9000000000000001E-2</v>
      </c>
      <c r="T328" s="409">
        <v>7.3999999999999996E-2</v>
      </c>
      <c r="U328" s="409">
        <v>7.1999999999999995E-2</v>
      </c>
      <c r="V328" s="409">
        <v>2</v>
      </c>
      <c r="W328" s="409">
        <v>1</v>
      </c>
      <c r="X328" s="409">
        <v>0</v>
      </c>
      <c r="Y328" s="409" t="s">
        <v>300</v>
      </c>
      <c r="Z328" s="409">
        <v>87</v>
      </c>
      <c r="AA328" s="409">
        <v>768</v>
      </c>
      <c r="AB328" s="409">
        <v>242</v>
      </c>
      <c r="AC328" s="409">
        <v>245</v>
      </c>
    </row>
    <row r="329" spans="1:29" ht="15" customHeight="1" x14ac:dyDescent="0.2">
      <c r="A329" s="410">
        <v>360850111</v>
      </c>
      <c r="B329" s="409">
        <v>44201</v>
      </c>
      <c r="C329" s="409">
        <v>2</v>
      </c>
      <c r="D329" s="409">
        <v>0</v>
      </c>
      <c r="E329" s="409" t="s">
        <v>298</v>
      </c>
      <c r="F329" s="409">
        <v>2018</v>
      </c>
      <c r="G329" s="409">
        <v>7</v>
      </c>
      <c r="H329" s="409">
        <v>2</v>
      </c>
      <c r="I329" s="409">
        <v>43</v>
      </c>
      <c r="J329" s="409">
        <v>35620</v>
      </c>
      <c r="K329" s="409">
        <v>5601</v>
      </c>
      <c r="L329" s="409">
        <v>51000</v>
      </c>
      <c r="M329" s="409" t="s">
        <v>342</v>
      </c>
      <c r="N329" s="409">
        <v>40.580269999999999</v>
      </c>
      <c r="O329" s="409">
        <v>-74.198319999999995</v>
      </c>
      <c r="P329" s="409">
        <v>4150</v>
      </c>
      <c r="Q329" s="409">
        <v>69</v>
      </c>
      <c r="R329" s="409">
        <v>8.1000000000000003E-2</v>
      </c>
      <c r="S329" s="409">
        <v>7.8E-2</v>
      </c>
      <c r="T329" s="409">
        <v>7.8E-2</v>
      </c>
      <c r="U329" s="409">
        <v>7.6999999999999999E-2</v>
      </c>
      <c r="V329" s="409">
        <v>4</v>
      </c>
      <c r="W329" s="409">
        <v>1</v>
      </c>
      <c r="X329" s="409">
        <v>0</v>
      </c>
      <c r="Z329" s="409">
        <v>87</v>
      </c>
      <c r="AA329" s="409">
        <v>768</v>
      </c>
      <c r="AB329" s="409">
        <v>168</v>
      </c>
      <c r="AC329" s="409">
        <v>245</v>
      </c>
    </row>
    <row r="330" spans="1:29" ht="15" customHeight="1" x14ac:dyDescent="0.2">
      <c r="A330" s="410">
        <v>360870005</v>
      </c>
      <c r="B330" s="409">
        <v>44201</v>
      </c>
      <c r="C330" s="409">
        <v>1</v>
      </c>
      <c r="D330" s="409">
        <v>0</v>
      </c>
      <c r="E330" s="409" t="s">
        <v>298</v>
      </c>
      <c r="F330" s="409">
        <v>2010</v>
      </c>
      <c r="G330" s="409">
        <v>7</v>
      </c>
      <c r="H330" s="409">
        <v>2</v>
      </c>
      <c r="I330" s="409">
        <v>43</v>
      </c>
      <c r="J330" s="409">
        <v>35620</v>
      </c>
      <c r="K330" s="409">
        <v>5601</v>
      </c>
      <c r="L330" s="409">
        <v>0</v>
      </c>
      <c r="M330" s="409" t="s">
        <v>343</v>
      </c>
      <c r="N330" s="409">
        <v>41.182079999999999</v>
      </c>
      <c r="O330" s="409">
        <v>-74.028189999999995</v>
      </c>
      <c r="P330" s="409">
        <v>8721</v>
      </c>
      <c r="Q330" s="409">
        <v>100</v>
      </c>
      <c r="R330" s="409">
        <v>8.7999999999999995E-2</v>
      </c>
      <c r="S330" s="409">
        <v>8.4000000000000005E-2</v>
      </c>
      <c r="T330" s="409">
        <v>7.8E-2</v>
      </c>
      <c r="U330" s="409">
        <v>7.5999999999999998E-2</v>
      </c>
      <c r="V330" s="409">
        <v>4</v>
      </c>
      <c r="W330" s="409">
        <v>1</v>
      </c>
      <c r="X330" s="409">
        <v>0</v>
      </c>
      <c r="Z330" s="409">
        <v>47</v>
      </c>
      <c r="AA330" s="409">
        <v>768</v>
      </c>
      <c r="AB330" s="409">
        <v>213</v>
      </c>
      <c r="AC330" s="409">
        <v>214</v>
      </c>
    </row>
    <row r="331" spans="1:29" ht="15" customHeight="1" x14ac:dyDescent="0.2">
      <c r="A331" s="410">
        <v>360870005</v>
      </c>
      <c r="B331" s="409">
        <v>44201</v>
      </c>
      <c r="C331" s="409">
        <v>1</v>
      </c>
      <c r="D331" s="409">
        <v>0</v>
      </c>
      <c r="E331" s="409" t="s">
        <v>298</v>
      </c>
      <c r="F331" s="409">
        <v>2011</v>
      </c>
      <c r="G331" s="409">
        <v>7</v>
      </c>
      <c r="H331" s="409">
        <v>2</v>
      </c>
      <c r="I331" s="409">
        <v>43</v>
      </c>
      <c r="J331" s="409">
        <v>35620</v>
      </c>
      <c r="K331" s="409">
        <v>5601</v>
      </c>
      <c r="L331" s="409">
        <v>0</v>
      </c>
      <c r="M331" s="409" t="s">
        <v>343</v>
      </c>
      <c r="N331" s="409">
        <v>41.182079999999999</v>
      </c>
      <c r="O331" s="409">
        <v>-74.028189999999995</v>
      </c>
      <c r="P331" s="409">
        <v>7988</v>
      </c>
      <c r="Q331" s="409">
        <v>83</v>
      </c>
      <c r="R331" s="409">
        <v>7.6999999999999999E-2</v>
      </c>
      <c r="S331" s="409">
        <v>7.5999999999999998E-2</v>
      </c>
      <c r="T331" s="409">
        <v>7.4999999999999997E-2</v>
      </c>
      <c r="U331" s="409">
        <v>7.3999999999999996E-2</v>
      </c>
      <c r="V331" s="409">
        <v>2</v>
      </c>
      <c r="W331" s="409">
        <v>1</v>
      </c>
      <c r="X331" s="409">
        <v>0</v>
      </c>
      <c r="Z331" s="409">
        <v>47</v>
      </c>
      <c r="AA331" s="409">
        <v>768</v>
      </c>
      <c r="AB331" s="409">
        <v>178</v>
      </c>
      <c r="AC331" s="409">
        <v>214</v>
      </c>
    </row>
    <row r="332" spans="1:29" ht="15" customHeight="1" x14ac:dyDescent="0.2">
      <c r="A332" s="410">
        <v>360870005</v>
      </c>
      <c r="B332" s="409">
        <v>44201</v>
      </c>
      <c r="C332" s="409">
        <v>1</v>
      </c>
      <c r="D332" s="409">
        <v>0</v>
      </c>
      <c r="E332" s="409" t="s">
        <v>298</v>
      </c>
      <c r="F332" s="409">
        <v>2012</v>
      </c>
      <c r="G332" s="409">
        <v>7</v>
      </c>
      <c r="H332" s="409">
        <v>2</v>
      </c>
      <c r="I332" s="409">
        <v>43</v>
      </c>
      <c r="J332" s="409">
        <v>35620</v>
      </c>
      <c r="K332" s="409">
        <v>5601</v>
      </c>
      <c r="L332" s="409">
        <v>0</v>
      </c>
      <c r="M332" s="409" t="s">
        <v>343</v>
      </c>
      <c r="N332" s="409">
        <v>41.182079999999999</v>
      </c>
      <c r="O332" s="409">
        <v>-74.028189999999995</v>
      </c>
      <c r="P332" s="409">
        <v>8582</v>
      </c>
      <c r="Q332" s="409">
        <v>97</v>
      </c>
      <c r="R332" s="409">
        <v>8.8999999999999996E-2</v>
      </c>
      <c r="S332" s="409">
        <v>8.5000000000000006E-2</v>
      </c>
      <c r="T332" s="409">
        <v>8.2000000000000003E-2</v>
      </c>
      <c r="U332" s="409">
        <v>7.9000000000000001E-2</v>
      </c>
      <c r="V332" s="409">
        <v>4</v>
      </c>
      <c r="W332" s="409">
        <v>1</v>
      </c>
      <c r="X332" s="409">
        <v>0</v>
      </c>
      <c r="Y332" s="409" t="s">
        <v>300</v>
      </c>
      <c r="Z332" s="409">
        <v>47</v>
      </c>
      <c r="AA332" s="409">
        <v>768</v>
      </c>
      <c r="AB332" s="409">
        <v>208</v>
      </c>
      <c r="AC332" s="409">
        <v>214</v>
      </c>
    </row>
    <row r="333" spans="1:29" ht="15" customHeight="1" x14ac:dyDescent="0.2">
      <c r="A333" s="410">
        <v>360870005</v>
      </c>
      <c r="B333" s="409">
        <v>44201</v>
      </c>
      <c r="C333" s="409">
        <v>1</v>
      </c>
      <c r="D333" s="409">
        <v>0</v>
      </c>
      <c r="E333" s="409" t="s">
        <v>298</v>
      </c>
      <c r="F333" s="409">
        <v>2013</v>
      </c>
      <c r="G333" s="409">
        <v>7</v>
      </c>
      <c r="H333" s="409">
        <v>2</v>
      </c>
      <c r="I333" s="409">
        <v>43</v>
      </c>
      <c r="J333" s="409">
        <v>35620</v>
      </c>
      <c r="K333" s="409">
        <v>5601</v>
      </c>
      <c r="L333" s="409">
        <v>0</v>
      </c>
      <c r="M333" s="409" t="s">
        <v>343</v>
      </c>
      <c r="N333" s="409">
        <v>41.182079999999999</v>
      </c>
      <c r="O333" s="409">
        <v>-74.028189999999995</v>
      </c>
      <c r="P333" s="409">
        <v>8651</v>
      </c>
      <c r="Q333" s="409">
        <v>98</v>
      </c>
      <c r="R333" s="409">
        <v>8.3000000000000004E-2</v>
      </c>
      <c r="S333" s="409">
        <v>7.4999999999999997E-2</v>
      </c>
      <c r="T333" s="409">
        <v>7.0999999999999994E-2</v>
      </c>
      <c r="U333" s="409">
        <v>6.9000000000000006E-2</v>
      </c>
      <c r="V333" s="409">
        <v>1</v>
      </c>
      <c r="W333" s="409">
        <v>1</v>
      </c>
      <c r="X333" s="409">
        <v>0</v>
      </c>
      <c r="Y333" s="409" t="s">
        <v>300</v>
      </c>
      <c r="Z333" s="409">
        <v>47</v>
      </c>
      <c r="AA333" s="409">
        <v>768</v>
      </c>
      <c r="AB333" s="409">
        <v>210</v>
      </c>
      <c r="AC333" s="409">
        <v>214</v>
      </c>
    </row>
    <row r="334" spans="1:29" ht="15" customHeight="1" x14ac:dyDescent="0.2">
      <c r="A334" s="410">
        <v>360870005</v>
      </c>
      <c r="B334" s="409">
        <v>44201</v>
      </c>
      <c r="C334" s="409">
        <v>1</v>
      </c>
      <c r="D334" s="409">
        <v>0</v>
      </c>
      <c r="E334" s="409" t="s">
        <v>298</v>
      </c>
      <c r="F334" s="409">
        <v>2014</v>
      </c>
      <c r="G334" s="409">
        <v>7</v>
      </c>
      <c r="H334" s="409">
        <v>2</v>
      </c>
      <c r="I334" s="409">
        <v>43</v>
      </c>
      <c r="J334" s="409">
        <v>35620</v>
      </c>
      <c r="K334" s="409">
        <v>5601</v>
      </c>
      <c r="L334" s="409">
        <v>0</v>
      </c>
      <c r="M334" s="409" t="s">
        <v>343</v>
      </c>
      <c r="N334" s="409">
        <v>41.182079999999999</v>
      </c>
      <c r="O334" s="409">
        <v>-74.028189999999995</v>
      </c>
      <c r="P334" s="409">
        <v>8737</v>
      </c>
      <c r="Q334" s="409">
        <v>100</v>
      </c>
      <c r="R334" s="409">
        <v>7.0000000000000007E-2</v>
      </c>
      <c r="S334" s="409">
        <v>6.9000000000000006E-2</v>
      </c>
      <c r="T334" s="409">
        <v>6.9000000000000006E-2</v>
      </c>
      <c r="U334" s="409">
        <v>6.8000000000000005E-2</v>
      </c>
      <c r="V334" s="409">
        <v>0</v>
      </c>
      <c r="W334" s="409">
        <v>1</v>
      </c>
      <c r="X334" s="409">
        <v>0</v>
      </c>
      <c r="Y334" s="409" t="s">
        <v>300</v>
      </c>
      <c r="Z334" s="409">
        <v>47</v>
      </c>
      <c r="AA334" s="409">
        <v>768</v>
      </c>
      <c r="AB334" s="409">
        <v>214</v>
      </c>
      <c r="AC334" s="409">
        <v>214</v>
      </c>
    </row>
    <row r="335" spans="1:29" ht="15" customHeight="1" x14ac:dyDescent="0.2">
      <c r="A335" s="410">
        <v>360870005</v>
      </c>
      <c r="B335" s="409">
        <v>44201</v>
      </c>
      <c r="C335" s="409">
        <v>1</v>
      </c>
      <c r="D335" s="409">
        <v>0</v>
      </c>
      <c r="E335" s="409" t="s">
        <v>298</v>
      </c>
      <c r="F335" s="409">
        <v>2015</v>
      </c>
      <c r="G335" s="409">
        <v>7</v>
      </c>
      <c r="H335" s="409">
        <v>2</v>
      </c>
      <c r="I335" s="409">
        <v>43</v>
      </c>
      <c r="J335" s="409">
        <v>35620</v>
      </c>
      <c r="K335" s="409">
        <v>5601</v>
      </c>
      <c r="L335" s="409">
        <v>0</v>
      </c>
      <c r="M335" s="409" t="s">
        <v>343</v>
      </c>
      <c r="N335" s="409">
        <v>41.182079999999999</v>
      </c>
      <c r="O335" s="409">
        <v>-74.028189999999995</v>
      </c>
      <c r="P335" s="409">
        <v>8704</v>
      </c>
      <c r="Q335" s="409">
        <v>100</v>
      </c>
      <c r="R335" s="409">
        <v>8.3000000000000004E-2</v>
      </c>
      <c r="S335" s="409">
        <v>7.9000000000000001E-2</v>
      </c>
      <c r="T335" s="409">
        <v>7.8E-2</v>
      </c>
      <c r="U335" s="409">
        <v>7.6999999999999999E-2</v>
      </c>
      <c r="V335" s="409">
        <v>4</v>
      </c>
      <c r="W335" s="409">
        <v>1</v>
      </c>
      <c r="X335" s="409">
        <v>0</v>
      </c>
      <c r="Y335" s="409" t="s">
        <v>300</v>
      </c>
      <c r="Z335" s="409">
        <v>47</v>
      </c>
      <c r="AA335" s="409">
        <v>768</v>
      </c>
      <c r="AB335" s="409">
        <v>214</v>
      </c>
      <c r="AC335" s="409">
        <v>214</v>
      </c>
    </row>
    <row r="336" spans="1:29" ht="15" customHeight="1" x14ac:dyDescent="0.2">
      <c r="A336" s="410">
        <v>360870005</v>
      </c>
      <c r="B336" s="409">
        <v>44201</v>
      </c>
      <c r="C336" s="409">
        <v>1</v>
      </c>
      <c r="D336" s="409">
        <v>0</v>
      </c>
      <c r="E336" s="409" t="s">
        <v>298</v>
      </c>
      <c r="F336" s="409">
        <v>2016</v>
      </c>
      <c r="G336" s="409">
        <v>7</v>
      </c>
      <c r="H336" s="409">
        <v>2</v>
      </c>
      <c r="I336" s="409">
        <v>43</v>
      </c>
      <c r="J336" s="409">
        <v>35620</v>
      </c>
      <c r="K336" s="409">
        <v>5601</v>
      </c>
      <c r="L336" s="409">
        <v>0</v>
      </c>
      <c r="M336" s="409" t="s">
        <v>343</v>
      </c>
      <c r="N336" s="409">
        <v>41.182079999999999</v>
      </c>
      <c r="O336" s="409">
        <v>-74.028189999999995</v>
      </c>
      <c r="P336" s="409">
        <v>8681</v>
      </c>
      <c r="Q336" s="409">
        <v>98</v>
      </c>
      <c r="R336" s="409">
        <v>8.1000000000000003E-2</v>
      </c>
      <c r="S336" s="409">
        <v>7.8E-2</v>
      </c>
      <c r="T336" s="409">
        <v>7.5999999999999998E-2</v>
      </c>
      <c r="U336" s="409">
        <v>7.2999999999999995E-2</v>
      </c>
      <c r="V336" s="409">
        <v>3</v>
      </c>
      <c r="W336" s="409">
        <v>1</v>
      </c>
      <c r="X336" s="409">
        <v>0</v>
      </c>
      <c r="Y336" s="409" t="s">
        <v>300</v>
      </c>
      <c r="Z336" s="409">
        <v>87</v>
      </c>
      <c r="AA336" s="409">
        <v>768</v>
      </c>
      <c r="AB336" s="409">
        <v>209</v>
      </c>
      <c r="AC336" s="409">
        <v>214</v>
      </c>
    </row>
    <row r="337" spans="1:29" ht="15" customHeight="1" x14ac:dyDescent="0.2">
      <c r="A337" s="410">
        <v>360870005</v>
      </c>
      <c r="B337" s="409">
        <v>44201</v>
      </c>
      <c r="C337" s="409">
        <v>1</v>
      </c>
      <c r="D337" s="409">
        <v>0</v>
      </c>
      <c r="E337" s="409" t="s">
        <v>298</v>
      </c>
      <c r="F337" s="409">
        <v>2017</v>
      </c>
      <c r="G337" s="409">
        <v>7</v>
      </c>
      <c r="H337" s="409">
        <v>2</v>
      </c>
      <c r="I337" s="409">
        <v>43</v>
      </c>
      <c r="J337" s="409">
        <v>35620</v>
      </c>
      <c r="K337" s="409">
        <v>5601</v>
      </c>
      <c r="L337" s="409">
        <v>0</v>
      </c>
      <c r="M337" s="409" t="s">
        <v>343</v>
      </c>
      <c r="N337" s="409">
        <v>41.182079999999999</v>
      </c>
      <c r="O337" s="409">
        <v>-74.028189999999995</v>
      </c>
      <c r="P337" s="409">
        <v>8730</v>
      </c>
      <c r="Q337" s="409">
        <v>100</v>
      </c>
      <c r="R337" s="409">
        <v>7.1999999999999995E-2</v>
      </c>
      <c r="S337" s="409">
        <v>7.0000000000000007E-2</v>
      </c>
      <c r="T337" s="409">
        <v>6.7000000000000004E-2</v>
      </c>
      <c r="U337" s="409">
        <v>6.6000000000000003E-2</v>
      </c>
      <c r="V337" s="409">
        <v>0</v>
      </c>
      <c r="W337" s="409">
        <v>1</v>
      </c>
      <c r="X337" s="409">
        <v>0</v>
      </c>
      <c r="Y337" s="409" t="s">
        <v>300</v>
      </c>
      <c r="Z337" s="409">
        <v>87</v>
      </c>
      <c r="AA337" s="409">
        <v>768</v>
      </c>
      <c r="AB337" s="409">
        <v>245</v>
      </c>
      <c r="AC337" s="409">
        <v>245</v>
      </c>
    </row>
    <row r="338" spans="1:29" ht="15" customHeight="1" x14ac:dyDescent="0.2">
      <c r="A338" s="410">
        <v>360870005</v>
      </c>
      <c r="B338" s="409">
        <v>44201</v>
      </c>
      <c r="C338" s="409">
        <v>1</v>
      </c>
      <c r="D338" s="409">
        <v>0</v>
      </c>
      <c r="E338" s="409" t="s">
        <v>298</v>
      </c>
      <c r="F338" s="409">
        <v>2018</v>
      </c>
      <c r="G338" s="409">
        <v>7</v>
      </c>
      <c r="H338" s="409">
        <v>2</v>
      </c>
      <c r="I338" s="409">
        <v>43</v>
      </c>
      <c r="J338" s="409">
        <v>35620</v>
      </c>
      <c r="K338" s="409">
        <v>5601</v>
      </c>
      <c r="L338" s="409">
        <v>0</v>
      </c>
      <c r="M338" s="409" t="s">
        <v>343</v>
      </c>
      <c r="N338" s="409">
        <v>41.182079999999999</v>
      </c>
      <c r="O338" s="409">
        <v>-74.028189999999995</v>
      </c>
      <c r="P338" s="409">
        <v>8711</v>
      </c>
      <c r="Q338" s="409">
        <v>100</v>
      </c>
      <c r="R338" s="409">
        <v>0.115</v>
      </c>
      <c r="S338" s="409">
        <v>7.2999999999999995E-2</v>
      </c>
      <c r="T338" s="409">
        <v>7.1999999999999995E-2</v>
      </c>
      <c r="U338" s="409">
        <v>7.1999999999999995E-2</v>
      </c>
      <c r="V338" s="409">
        <v>1</v>
      </c>
      <c r="W338" s="409">
        <v>1</v>
      </c>
      <c r="X338" s="409">
        <v>0</v>
      </c>
      <c r="Z338" s="409">
        <v>87</v>
      </c>
      <c r="AA338" s="409">
        <v>768</v>
      </c>
      <c r="AB338" s="409">
        <v>244</v>
      </c>
      <c r="AC338" s="409">
        <v>245</v>
      </c>
    </row>
    <row r="339" spans="1:29" ht="15" customHeight="1" x14ac:dyDescent="0.2">
      <c r="A339" s="410">
        <v>361030002</v>
      </c>
      <c r="B339" s="409">
        <v>44201</v>
      </c>
      <c r="C339" s="409">
        <v>1</v>
      </c>
      <c r="D339" s="409">
        <v>0</v>
      </c>
      <c r="E339" s="409" t="s">
        <v>298</v>
      </c>
      <c r="F339" s="409">
        <v>2010</v>
      </c>
      <c r="G339" s="409">
        <v>7</v>
      </c>
      <c r="H339" s="409">
        <v>2</v>
      </c>
      <c r="I339" s="409">
        <v>43</v>
      </c>
      <c r="J339" s="409">
        <v>35620</v>
      </c>
      <c r="K339" s="409">
        <v>5601</v>
      </c>
      <c r="L339" s="409">
        <v>21985</v>
      </c>
      <c r="M339" s="409" t="s">
        <v>344</v>
      </c>
      <c r="N339" s="409">
        <v>40.745289999999997</v>
      </c>
      <c r="O339" s="409">
        <v>-73.41919</v>
      </c>
      <c r="P339" s="409">
        <v>8307</v>
      </c>
      <c r="Q339" s="409">
        <v>93</v>
      </c>
      <c r="R339" s="409">
        <v>9.1999999999999998E-2</v>
      </c>
      <c r="S339" s="409">
        <v>8.8999999999999996E-2</v>
      </c>
      <c r="T339" s="409">
        <v>8.7999999999999995E-2</v>
      </c>
      <c r="U339" s="409">
        <v>8.5000000000000006E-2</v>
      </c>
      <c r="V339" s="409">
        <v>9</v>
      </c>
      <c r="W339" s="409">
        <v>1</v>
      </c>
      <c r="X339" s="409">
        <v>0</v>
      </c>
      <c r="Z339" s="409">
        <v>47</v>
      </c>
      <c r="AA339" s="409">
        <v>768</v>
      </c>
      <c r="AB339" s="409">
        <v>198</v>
      </c>
      <c r="AC339" s="409">
        <v>214</v>
      </c>
    </row>
    <row r="340" spans="1:29" ht="15" customHeight="1" x14ac:dyDescent="0.2">
      <c r="A340" s="410">
        <v>361030002</v>
      </c>
      <c r="B340" s="409">
        <v>44201</v>
      </c>
      <c r="C340" s="409">
        <v>1</v>
      </c>
      <c r="D340" s="409">
        <v>0</v>
      </c>
      <c r="E340" s="409" t="s">
        <v>298</v>
      </c>
      <c r="F340" s="409">
        <v>2011</v>
      </c>
      <c r="G340" s="409">
        <v>7</v>
      </c>
      <c r="H340" s="409">
        <v>2</v>
      </c>
      <c r="I340" s="409">
        <v>43</v>
      </c>
      <c r="J340" s="409">
        <v>35620</v>
      </c>
      <c r="K340" s="409">
        <v>5601</v>
      </c>
      <c r="L340" s="409">
        <v>21985</v>
      </c>
      <c r="M340" s="409" t="s">
        <v>344</v>
      </c>
      <c r="N340" s="409">
        <v>40.745289999999997</v>
      </c>
      <c r="O340" s="409">
        <v>-73.41919</v>
      </c>
      <c r="P340" s="409">
        <v>8518</v>
      </c>
      <c r="Q340" s="409">
        <v>96</v>
      </c>
      <c r="R340" s="409">
        <v>0.114</v>
      </c>
      <c r="S340" s="409">
        <v>0.104</v>
      </c>
      <c r="T340" s="409">
        <v>9.9000000000000005E-2</v>
      </c>
      <c r="U340" s="409">
        <v>8.8999999999999996E-2</v>
      </c>
      <c r="V340" s="409">
        <v>11</v>
      </c>
      <c r="W340" s="409">
        <v>1</v>
      </c>
      <c r="X340" s="409">
        <v>0</v>
      </c>
      <c r="Z340" s="409">
        <v>47</v>
      </c>
      <c r="AA340" s="409">
        <v>768</v>
      </c>
      <c r="AB340" s="409">
        <v>205</v>
      </c>
      <c r="AC340" s="409">
        <v>214</v>
      </c>
    </row>
    <row r="341" spans="1:29" ht="15" customHeight="1" x14ac:dyDescent="0.2">
      <c r="A341" s="410">
        <v>361030002</v>
      </c>
      <c r="B341" s="409">
        <v>44201</v>
      </c>
      <c r="C341" s="409">
        <v>1</v>
      </c>
      <c r="D341" s="409">
        <v>0</v>
      </c>
      <c r="E341" s="409" t="s">
        <v>298</v>
      </c>
      <c r="F341" s="409">
        <v>2012</v>
      </c>
      <c r="G341" s="409">
        <v>7</v>
      </c>
      <c r="H341" s="409">
        <v>2</v>
      </c>
      <c r="I341" s="409">
        <v>43</v>
      </c>
      <c r="J341" s="409">
        <v>35620</v>
      </c>
      <c r="K341" s="409">
        <v>5601</v>
      </c>
      <c r="L341" s="409">
        <v>21985</v>
      </c>
      <c r="M341" s="409" t="s">
        <v>344</v>
      </c>
      <c r="N341" s="409">
        <v>40.745289999999997</v>
      </c>
      <c r="O341" s="409">
        <v>-73.41919</v>
      </c>
      <c r="P341" s="409">
        <v>7966</v>
      </c>
      <c r="Q341" s="409">
        <v>98</v>
      </c>
      <c r="R341" s="409">
        <v>9.5000000000000001E-2</v>
      </c>
      <c r="S341" s="409">
        <v>9.5000000000000001E-2</v>
      </c>
      <c r="T341" s="409">
        <v>8.5999999999999993E-2</v>
      </c>
      <c r="U341" s="409">
        <v>8.3000000000000004E-2</v>
      </c>
      <c r="V341" s="409">
        <v>8</v>
      </c>
      <c r="W341" s="409">
        <v>1</v>
      </c>
      <c r="X341" s="409">
        <v>16</v>
      </c>
      <c r="Y341" s="409" t="s">
        <v>300</v>
      </c>
      <c r="Z341" s="409">
        <v>47</v>
      </c>
      <c r="AA341" s="409">
        <v>768</v>
      </c>
      <c r="AB341" s="409">
        <v>194</v>
      </c>
      <c r="AC341" s="409">
        <v>214</v>
      </c>
    </row>
    <row r="342" spans="1:29" ht="15" customHeight="1" x14ac:dyDescent="0.2">
      <c r="A342" s="410">
        <v>361030002</v>
      </c>
      <c r="B342" s="409">
        <v>44201</v>
      </c>
      <c r="C342" s="409">
        <v>1</v>
      </c>
      <c r="D342" s="409">
        <v>0</v>
      </c>
      <c r="E342" s="409" t="s">
        <v>298</v>
      </c>
      <c r="F342" s="409">
        <v>2013</v>
      </c>
      <c r="G342" s="409">
        <v>7</v>
      </c>
      <c r="H342" s="409">
        <v>2</v>
      </c>
      <c r="I342" s="409">
        <v>43</v>
      </c>
      <c r="J342" s="409">
        <v>35620</v>
      </c>
      <c r="K342" s="409">
        <v>5601</v>
      </c>
      <c r="L342" s="409">
        <v>21985</v>
      </c>
      <c r="M342" s="409" t="s">
        <v>344</v>
      </c>
      <c r="N342" s="409">
        <v>40.745289999999997</v>
      </c>
      <c r="O342" s="409">
        <v>-73.41919</v>
      </c>
      <c r="P342" s="409">
        <v>8549</v>
      </c>
      <c r="Q342" s="409">
        <v>99</v>
      </c>
      <c r="R342" s="409">
        <v>8.3000000000000004E-2</v>
      </c>
      <c r="S342" s="409">
        <v>7.4999999999999997E-2</v>
      </c>
      <c r="T342" s="409">
        <v>7.3999999999999996E-2</v>
      </c>
      <c r="U342" s="409">
        <v>7.1999999999999995E-2</v>
      </c>
      <c r="V342" s="409">
        <v>1</v>
      </c>
      <c r="W342" s="409">
        <v>1</v>
      </c>
      <c r="X342" s="409">
        <v>0</v>
      </c>
      <c r="Y342" s="409" t="s">
        <v>300</v>
      </c>
      <c r="Z342" s="409">
        <v>47</v>
      </c>
      <c r="AA342" s="409">
        <v>768</v>
      </c>
      <c r="AB342" s="409">
        <v>211</v>
      </c>
      <c r="AC342" s="409">
        <v>214</v>
      </c>
    </row>
    <row r="343" spans="1:29" ht="15" customHeight="1" x14ac:dyDescent="0.2">
      <c r="A343" s="410">
        <v>361030002</v>
      </c>
      <c r="B343" s="409">
        <v>44201</v>
      </c>
      <c r="C343" s="409">
        <v>1</v>
      </c>
      <c r="D343" s="409">
        <v>0</v>
      </c>
      <c r="E343" s="409" t="s">
        <v>298</v>
      </c>
      <c r="F343" s="409">
        <v>2014</v>
      </c>
      <c r="G343" s="409">
        <v>7</v>
      </c>
      <c r="H343" s="409">
        <v>2</v>
      </c>
      <c r="I343" s="409">
        <v>43</v>
      </c>
      <c r="J343" s="409">
        <v>35620</v>
      </c>
      <c r="K343" s="409">
        <v>5601</v>
      </c>
      <c r="L343" s="409">
        <v>21985</v>
      </c>
      <c r="M343" s="409" t="s">
        <v>344</v>
      </c>
      <c r="N343" s="409">
        <v>40.745289999999997</v>
      </c>
      <c r="O343" s="409">
        <v>-73.41919</v>
      </c>
      <c r="P343" s="409">
        <v>8630</v>
      </c>
      <c r="Q343" s="409">
        <v>99</v>
      </c>
      <c r="R343" s="409">
        <v>7.0000000000000007E-2</v>
      </c>
      <c r="S343" s="409">
        <v>6.9000000000000006E-2</v>
      </c>
      <c r="T343" s="409">
        <v>6.9000000000000006E-2</v>
      </c>
      <c r="U343" s="409">
        <v>6.6000000000000003E-2</v>
      </c>
      <c r="V343" s="409">
        <v>0</v>
      </c>
      <c r="W343" s="409">
        <v>1</v>
      </c>
      <c r="X343" s="409">
        <v>0</v>
      </c>
      <c r="Y343" s="409" t="s">
        <v>300</v>
      </c>
      <c r="Z343" s="409">
        <v>47</v>
      </c>
      <c r="AA343" s="409">
        <v>768</v>
      </c>
      <c r="AB343" s="409">
        <v>211</v>
      </c>
      <c r="AC343" s="409">
        <v>214</v>
      </c>
    </row>
    <row r="344" spans="1:29" ht="15" customHeight="1" x14ac:dyDescent="0.2">
      <c r="A344" s="410">
        <v>361030002</v>
      </c>
      <c r="B344" s="409">
        <v>44201</v>
      </c>
      <c r="C344" s="409">
        <v>1</v>
      </c>
      <c r="D344" s="409">
        <v>0</v>
      </c>
      <c r="E344" s="409" t="s">
        <v>298</v>
      </c>
      <c r="F344" s="409">
        <v>2015</v>
      </c>
      <c r="G344" s="409">
        <v>7</v>
      </c>
      <c r="H344" s="409">
        <v>2</v>
      </c>
      <c r="I344" s="409">
        <v>43</v>
      </c>
      <c r="J344" s="409">
        <v>35620</v>
      </c>
      <c r="K344" s="409">
        <v>5601</v>
      </c>
      <c r="L344" s="409">
        <v>21985</v>
      </c>
      <c r="M344" s="409" t="s">
        <v>344</v>
      </c>
      <c r="N344" s="409">
        <v>40.745289999999997</v>
      </c>
      <c r="O344" s="409">
        <v>-73.41919</v>
      </c>
      <c r="P344" s="409">
        <v>8633</v>
      </c>
      <c r="Q344" s="409">
        <v>98</v>
      </c>
      <c r="R344" s="409">
        <v>8.5000000000000006E-2</v>
      </c>
      <c r="S344" s="409">
        <v>7.9000000000000001E-2</v>
      </c>
      <c r="T344" s="409">
        <v>7.9000000000000001E-2</v>
      </c>
      <c r="U344" s="409">
        <v>7.8E-2</v>
      </c>
      <c r="V344" s="409">
        <v>5</v>
      </c>
      <c r="W344" s="409">
        <v>1</v>
      </c>
      <c r="X344" s="409">
        <v>0</v>
      </c>
      <c r="Y344" s="409" t="s">
        <v>300</v>
      </c>
      <c r="Z344" s="409">
        <v>47</v>
      </c>
      <c r="AA344" s="409">
        <v>768</v>
      </c>
      <c r="AB344" s="409">
        <v>210</v>
      </c>
      <c r="AC344" s="409">
        <v>214</v>
      </c>
    </row>
    <row r="345" spans="1:29" ht="15" customHeight="1" x14ac:dyDescent="0.2">
      <c r="A345" s="410">
        <v>361030002</v>
      </c>
      <c r="B345" s="409">
        <v>44201</v>
      </c>
      <c r="C345" s="409">
        <v>1</v>
      </c>
      <c r="D345" s="409">
        <v>0</v>
      </c>
      <c r="E345" s="409" t="s">
        <v>298</v>
      </c>
      <c r="F345" s="409">
        <v>2016</v>
      </c>
      <c r="G345" s="409">
        <v>7</v>
      </c>
      <c r="H345" s="409">
        <v>2</v>
      </c>
      <c r="I345" s="409">
        <v>43</v>
      </c>
      <c r="J345" s="409">
        <v>35620</v>
      </c>
      <c r="K345" s="409">
        <v>5601</v>
      </c>
      <c r="L345" s="409">
        <v>21985</v>
      </c>
      <c r="M345" s="409" t="s">
        <v>344</v>
      </c>
      <c r="N345" s="409">
        <v>40.745289999999997</v>
      </c>
      <c r="O345" s="409">
        <v>-73.41919</v>
      </c>
      <c r="P345" s="409">
        <v>8388</v>
      </c>
      <c r="Q345" s="409">
        <v>94</v>
      </c>
      <c r="R345" s="409">
        <v>8.5000000000000006E-2</v>
      </c>
      <c r="S345" s="409">
        <v>7.5999999999999998E-2</v>
      </c>
      <c r="T345" s="409">
        <v>7.2999999999999995E-2</v>
      </c>
      <c r="U345" s="409">
        <v>7.2999999999999995E-2</v>
      </c>
      <c r="V345" s="409">
        <v>2</v>
      </c>
      <c r="W345" s="409">
        <v>1</v>
      </c>
      <c r="X345" s="409">
        <v>0</v>
      </c>
      <c r="Y345" s="409" t="s">
        <v>300</v>
      </c>
      <c r="Z345" s="409">
        <v>87</v>
      </c>
      <c r="AA345" s="409">
        <v>768</v>
      </c>
      <c r="AB345" s="409">
        <v>202</v>
      </c>
      <c r="AC345" s="409">
        <v>214</v>
      </c>
    </row>
    <row r="346" spans="1:29" ht="15" customHeight="1" x14ac:dyDescent="0.2">
      <c r="A346" s="410">
        <v>361030002</v>
      </c>
      <c r="B346" s="409">
        <v>44201</v>
      </c>
      <c r="C346" s="409">
        <v>1</v>
      </c>
      <c r="D346" s="409">
        <v>0</v>
      </c>
      <c r="E346" s="409" t="s">
        <v>298</v>
      </c>
      <c r="F346" s="409">
        <v>2017</v>
      </c>
      <c r="G346" s="409">
        <v>7</v>
      </c>
      <c r="H346" s="409">
        <v>2</v>
      </c>
      <c r="I346" s="409">
        <v>43</v>
      </c>
      <c r="J346" s="409">
        <v>35620</v>
      </c>
      <c r="K346" s="409">
        <v>5601</v>
      </c>
      <c r="L346" s="409">
        <v>21985</v>
      </c>
      <c r="M346" s="409" t="s">
        <v>344</v>
      </c>
      <c r="N346" s="409">
        <v>40.745289999999997</v>
      </c>
      <c r="O346" s="409">
        <v>-73.41919</v>
      </c>
      <c r="P346" s="409">
        <v>8191</v>
      </c>
      <c r="Q346" s="409">
        <v>93</v>
      </c>
      <c r="R346" s="409">
        <v>8.8999999999999996E-2</v>
      </c>
      <c r="S346" s="409">
        <v>8.5999999999999993E-2</v>
      </c>
      <c r="T346" s="409">
        <v>7.6999999999999999E-2</v>
      </c>
      <c r="U346" s="409">
        <v>7.6999999999999999E-2</v>
      </c>
      <c r="V346" s="409">
        <v>4</v>
      </c>
      <c r="W346" s="409">
        <v>1</v>
      </c>
      <c r="X346" s="409">
        <v>0</v>
      </c>
      <c r="Y346" s="409" t="s">
        <v>300</v>
      </c>
      <c r="Z346" s="409">
        <v>87</v>
      </c>
      <c r="AA346" s="409">
        <v>768</v>
      </c>
      <c r="AB346" s="409">
        <v>228</v>
      </c>
      <c r="AC346" s="409">
        <v>245</v>
      </c>
    </row>
    <row r="347" spans="1:29" ht="15" customHeight="1" x14ac:dyDescent="0.2">
      <c r="A347" s="410">
        <v>361030002</v>
      </c>
      <c r="B347" s="409">
        <v>44201</v>
      </c>
      <c r="C347" s="409">
        <v>1</v>
      </c>
      <c r="D347" s="409">
        <v>0</v>
      </c>
      <c r="E347" s="409" t="s">
        <v>298</v>
      </c>
      <c r="F347" s="409">
        <v>2018</v>
      </c>
      <c r="G347" s="409">
        <v>7</v>
      </c>
      <c r="H347" s="409">
        <v>2</v>
      </c>
      <c r="I347" s="409">
        <v>43</v>
      </c>
      <c r="J347" s="409">
        <v>35620</v>
      </c>
      <c r="K347" s="409">
        <v>5601</v>
      </c>
      <c r="L347" s="409">
        <v>21985</v>
      </c>
      <c r="M347" s="409" t="s">
        <v>344</v>
      </c>
      <c r="N347" s="409">
        <v>40.745289999999997</v>
      </c>
      <c r="O347" s="409">
        <v>-73.41919</v>
      </c>
      <c r="P347" s="409">
        <v>8650</v>
      </c>
      <c r="Q347" s="409">
        <v>98</v>
      </c>
      <c r="R347" s="409">
        <v>8.3000000000000004E-2</v>
      </c>
      <c r="S347" s="409">
        <v>8.2000000000000003E-2</v>
      </c>
      <c r="T347" s="409">
        <v>8.1000000000000003E-2</v>
      </c>
      <c r="U347" s="409">
        <v>7.3999999999999996E-2</v>
      </c>
      <c r="V347" s="409">
        <v>3</v>
      </c>
      <c r="W347" s="409">
        <v>1</v>
      </c>
      <c r="X347" s="409">
        <v>0</v>
      </c>
      <c r="Z347" s="409">
        <v>87</v>
      </c>
      <c r="AA347" s="409">
        <v>768</v>
      </c>
      <c r="AB347" s="409">
        <v>241</v>
      </c>
      <c r="AC347" s="409">
        <v>245</v>
      </c>
    </row>
    <row r="348" spans="1:29" ht="15" customHeight="1" x14ac:dyDescent="0.2">
      <c r="A348" s="410">
        <v>361030004</v>
      </c>
      <c r="B348" s="409">
        <v>44201</v>
      </c>
      <c r="C348" s="409">
        <v>1</v>
      </c>
      <c r="D348" s="409">
        <v>0</v>
      </c>
      <c r="E348" s="409" t="s">
        <v>298</v>
      </c>
      <c r="F348" s="409">
        <v>2010</v>
      </c>
      <c r="G348" s="409">
        <v>7</v>
      </c>
      <c r="H348" s="409">
        <v>2</v>
      </c>
      <c r="I348" s="409">
        <v>43</v>
      </c>
      <c r="J348" s="409">
        <v>35620</v>
      </c>
      <c r="K348" s="409">
        <v>5601</v>
      </c>
      <c r="L348" s="409">
        <v>61973</v>
      </c>
      <c r="M348" s="409" t="s">
        <v>345</v>
      </c>
      <c r="N348" s="409">
        <v>40.96078</v>
      </c>
      <c r="O348" s="409">
        <v>-72.712379999999996</v>
      </c>
      <c r="P348" s="409">
        <v>5102</v>
      </c>
      <c r="Q348" s="409">
        <v>94</v>
      </c>
      <c r="R348" s="409">
        <v>8.5999999999999993E-2</v>
      </c>
      <c r="S348" s="409">
        <v>0.08</v>
      </c>
      <c r="T348" s="409">
        <v>7.5999999999999998E-2</v>
      </c>
      <c r="U348" s="409">
        <v>7.4999999999999997E-2</v>
      </c>
      <c r="V348" s="409">
        <v>3</v>
      </c>
      <c r="W348" s="409">
        <v>1</v>
      </c>
      <c r="X348" s="409">
        <v>0</v>
      </c>
      <c r="Z348" s="409">
        <v>47</v>
      </c>
      <c r="AA348" s="409">
        <v>768</v>
      </c>
      <c r="AB348" s="409">
        <v>202</v>
      </c>
      <c r="AC348" s="409">
        <v>214</v>
      </c>
    </row>
    <row r="349" spans="1:29" ht="15" customHeight="1" x14ac:dyDescent="0.2">
      <c r="A349" s="410">
        <v>361030004</v>
      </c>
      <c r="B349" s="409">
        <v>44201</v>
      </c>
      <c r="C349" s="409">
        <v>1</v>
      </c>
      <c r="D349" s="409">
        <v>0</v>
      </c>
      <c r="E349" s="409" t="s">
        <v>298</v>
      </c>
      <c r="F349" s="409">
        <v>2011</v>
      </c>
      <c r="G349" s="409">
        <v>7</v>
      </c>
      <c r="H349" s="409">
        <v>2</v>
      </c>
      <c r="I349" s="409">
        <v>43</v>
      </c>
      <c r="J349" s="409">
        <v>35620</v>
      </c>
      <c r="K349" s="409">
        <v>5601</v>
      </c>
      <c r="L349" s="409">
        <v>61973</v>
      </c>
      <c r="M349" s="409" t="s">
        <v>345</v>
      </c>
      <c r="N349" s="409">
        <v>40.96078</v>
      </c>
      <c r="O349" s="409">
        <v>-72.712379999999996</v>
      </c>
      <c r="P349" s="409">
        <v>5302</v>
      </c>
      <c r="Q349" s="409">
        <v>97</v>
      </c>
      <c r="R349" s="409">
        <v>8.8999999999999996E-2</v>
      </c>
      <c r="S349" s="409">
        <v>8.6999999999999994E-2</v>
      </c>
      <c r="T349" s="409">
        <v>8.2000000000000003E-2</v>
      </c>
      <c r="U349" s="409">
        <v>0.08</v>
      </c>
      <c r="V349" s="409">
        <v>6</v>
      </c>
      <c r="W349" s="409">
        <v>1</v>
      </c>
      <c r="X349" s="409">
        <v>0</v>
      </c>
      <c r="Z349" s="409">
        <v>47</v>
      </c>
      <c r="AA349" s="409">
        <v>768</v>
      </c>
      <c r="AB349" s="409">
        <v>208</v>
      </c>
      <c r="AC349" s="409">
        <v>214</v>
      </c>
    </row>
    <row r="350" spans="1:29" ht="15" customHeight="1" x14ac:dyDescent="0.2">
      <c r="A350" s="410">
        <v>361030004</v>
      </c>
      <c r="B350" s="409">
        <v>44201</v>
      </c>
      <c r="C350" s="409">
        <v>1</v>
      </c>
      <c r="D350" s="409">
        <v>0</v>
      </c>
      <c r="E350" s="409" t="s">
        <v>298</v>
      </c>
      <c r="F350" s="409">
        <v>2012</v>
      </c>
      <c r="G350" s="409">
        <v>7</v>
      </c>
      <c r="H350" s="409">
        <v>2</v>
      </c>
      <c r="I350" s="409">
        <v>43</v>
      </c>
      <c r="J350" s="409">
        <v>35620</v>
      </c>
      <c r="K350" s="409">
        <v>5601</v>
      </c>
      <c r="L350" s="409">
        <v>61973</v>
      </c>
      <c r="M350" s="409" t="s">
        <v>345</v>
      </c>
      <c r="N350" s="409">
        <v>40.96078</v>
      </c>
      <c r="O350" s="409">
        <v>-72.712379999999996</v>
      </c>
      <c r="P350" s="409">
        <v>5539</v>
      </c>
      <c r="Q350" s="409">
        <v>92</v>
      </c>
      <c r="R350" s="409">
        <v>9.0999999999999998E-2</v>
      </c>
      <c r="S350" s="409">
        <v>8.7999999999999995E-2</v>
      </c>
      <c r="T350" s="409">
        <v>8.4000000000000005E-2</v>
      </c>
      <c r="U350" s="409">
        <v>8.3000000000000004E-2</v>
      </c>
      <c r="V350" s="409">
        <v>6</v>
      </c>
      <c r="W350" s="409">
        <v>1</v>
      </c>
      <c r="X350" s="409">
        <v>0</v>
      </c>
      <c r="Y350" s="409" t="s">
        <v>300</v>
      </c>
      <c r="Z350" s="409">
        <v>47</v>
      </c>
      <c r="AA350" s="409">
        <v>768</v>
      </c>
      <c r="AB350" s="409">
        <v>197</v>
      </c>
      <c r="AC350" s="409">
        <v>214</v>
      </c>
    </row>
    <row r="351" spans="1:29" ht="15" customHeight="1" x14ac:dyDescent="0.2">
      <c r="A351" s="410">
        <v>361030004</v>
      </c>
      <c r="B351" s="409">
        <v>44201</v>
      </c>
      <c r="C351" s="409">
        <v>1</v>
      </c>
      <c r="D351" s="409">
        <v>0</v>
      </c>
      <c r="E351" s="409" t="s">
        <v>298</v>
      </c>
      <c r="F351" s="409">
        <v>2013</v>
      </c>
      <c r="G351" s="409">
        <v>7</v>
      </c>
      <c r="H351" s="409">
        <v>2</v>
      </c>
      <c r="I351" s="409">
        <v>43</v>
      </c>
      <c r="J351" s="409">
        <v>35620</v>
      </c>
      <c r="K351" s="409">
        <v>5601</v>
      </c>
      <c r="L351" s="409">
        <v>61973</v>
      </c>
      <c r="M351" s="409" t="s">
        <v>345</v>
      </c>
      <c r="N351" s="409">
        <v>40.96078</v>
      </c>
      <c r="O351" s="409">
        <v>-72.712379999999996</v>
      </c>
      <c r="P351" s="409">
        <v>5721</v>
      </c>
      <c r="Q351" s="409">
        <v>96</v>
      </c>
      <c r="R351" s="409">
        <v>8.5999999999999993E-2</v>
      </c>
      <c r="S351" s="409">
        <v>8.4000000000000005E-2</v>
      </c>
      <c r="T351" s="409">
        <v>8.3000000000000004E-2</v>
      </c>
      <c r="U351" s="409">
        <v>7.8E-2</v>
      </c>
      <c r="V351" s="409">
        <v>6</v>
      </c>
      <c r="W351" s="409">
        <v>1</v>
      </c>
      <c r="X351" s="409">
        <v>0</v>
      </c>
      <c r="Y351" s="409" t="s">
        <v>300</v>
      </c>
      <c r="Z351" s="409">
        <v>47</v>
      </c>
      <c r="AA351" s="409">
        <v>768</v>
      </c>
      <c r="AB351" s="409">
        <v>205</v>
      </c>
      <c r="AC351" s="409">
        <v>214</v>
      </c>
    </row>
    <row r="352" spans="1:29" ht="15" customHeight="1" x14ac:dyDescent="0.2">
      <c r="A352" s="410">
        <v>361030004</v>
      </c>
      <c r="B352" s="409">
        <v>44201</v>
      </c>
      <c r="C352" s="409">
        <v>1</v>
      </c>
      <c r="D352" s="409">
        <v>0</v>
      </c>
      <c r="E352" s="409" t="s">
        <v>298</v>
      </c>
      <c r="F352" s="409">
        <v>2014</v>
      </c>
      <c r="G352" s="409">
        <v>7</v>
      </c>
      <c r="H352" s="409">
        <v>2</v>
      </c>
      <c r="I352" s="409">
        <v>43</v>
      </c>
      <c r="J352" s="409">
        <v>35620</v>
      </c>
      <c r="K352" s="409">
        <v>5601</v>
      </c>
      <c r="L352" s="409">
        <v>61973</v>
      </c>
      <c r="M352" s="409" t="s">
        <v>345</v>
      </c>
      <c r="N352" s="409">
        <v>40.96078</v>
      </c>
      <c r="O352" s="409">
        <v>-72.712379999999996</v>
      </c>
      <c r="P352" s="409">
        <v>6148</v>
      </c>
      <c r="Q352" s="409">
        <v>95</v>
      </c>
      <c r="R352" s="409">
        <v>8.1000000000000003E-2</v>
      </c>
      <c r="S352" s="409">
        <v>6.9000000000000006E-2</v>
      </c>
      <c r="T352" s="409">
        <v>6.7000000000000004E-2</v>
      </c>
      <c r="U352" s="409">
        <v>6.4000000000000001E-2</v>
      </c>
      <c r="V352" s="409">
        <v>1</v>
      </c>
      <c r="W352" s="409">
        <v>1</v>
      </c>
      <c r="X352" s="409">
        <v>0</v>
      </c>
      <c r="Y352" s="409" t="s">
        <v>300</v>
      </c>
      <c r="Z352" s="409">
        <v>47</v>
      </c>
      <c r="AA352" s="409">
        <v>768</v>
      </c>
      <c r="AB352" s="409">
        <v>203</v>
      </c>
      <c r="AC352" s="409">
        <v>214</v>
      </c>
    </row>
    <row r="353" spans="1:29" ht="15" customHeight="1" x14ac:dyDescent="0.2">
      <c r="A353" s="410">
        <v>361030004</v>
      </c>
      <c r="B353" s="409">
        <v>44201</v>
      </c>
      <c r="C353" s="409">
        <v>1</v>
      </c>
      <c r="D353" s="409">
        <v>0</v>
      </c>
      <c r="E353" s="409" t="s">
        <v>298</v>
      </c>
      <c r="F353" s="409">
        <v>2015</v>
      </c>
      <c r="G353" s="409">
        <v>7</v>
      </c>
      <c r="H353" s="409">
        <v>2</v>
      </c>
      <c r="I353" s="409">
        <v>43</v>
      </c>
      <c r="J353" s="409">
        <v>35620</v>
      </c>
      <c r="K353" s="409">
        <v>5601</v>
      </c>
      <c r="L353" s="409">
        <v>61973</v>
      </c>
      <c r="M353" s="409" t="s">
        <v>345</v>
      </c>
      <c r="N353" s="409">
        <v>40.96078</v>
      </c>
      <c r="O353" s="409">
        <v>-72.712379999999996</v>
      </c>
      <c r="P353" s="409">
        <v>5419</v>
      </c>
      <c r="Q353" s="409">
        <v>99</v>
      </c>
      <c r="R353" s="409">
        <v>7.9000000000000001E-2</v>
      </c>
      <c r="S353" s="409">
        <v>7.5999999999999998E-2</v>
      </c>
      <c r="T353" s="409">
        <v>7.5999999999999998E-2</v>
      </c>
      <c r="U353" s="409">
        <v>7.5999999999999998E-2</v>
      </c>
      <c r="V353" s="409">
        <v>4</v>
      </c>
      <c r="W353" s="409">
        <v>1</v>
      </c>
      <c r="X353" s="409">
        <v>0</v>
      </c>
      <c r="Y353" s="409" t="s">
        <v>300</v>
      </c>
      <c r="Z353" s="409">
        <v>47</v>
      </c>
      <c r="AA353" s="409">
        <v>768</v>
      </c>
      <c r="AB353" s="409">
        <v>212</v>
      </c>
      <c r="AC353" s="409">
        <v>214</v>
      </c>
    </row>
    <row r="354" spans="1:29" ht="15" customHeight="1" x14ac:dyDescent="0.2">
      <c r="A354" s="410">
        <v>361030004</v>
      </c>
      <c r="B354" s="409">
        <v>44201</v>
      </c>
      <c r="C354" s="409">
        <v>1</v>
      </c>
      <c r="D354" s="409">
        <v>0</v>
      </c>
      <c r="E354" s="409" t="s">
        <v>298</v>
      </c>
      <c r="F354" s="409">
        <v>2016</v>
      </c>
      <c r="G354" s="409">
        <v>7</v>
      </c>
      <c r="H354" s="409">
        <v>2</v>
      </c>
      <c r="I354" s="409">
        <v>43</v>
      </c>
      <c r="J354" s="409">
        <v>35620</v>
      </c>
      <c r="K354" s="409">
        <v>5601</v>
      </c>
      <c r="L354" s="409">
        <v>61973</v>
      </c>
      <c r="M354" s="409" t="s">
        <v>345</v>
      </c>
      <c r="N354" s="409">
        <v>40.96078</v>
      </c>
      <c r="O354" s="409">
        <v>-72.712379999999996</v>
      </c>
      <c r="P354" s="409">
        <v>5406</v>
      </c>
      <c r="Q354" s="409">
        <v>98</v>
      </c>
      <c r="R354" s="409">
        <v>8.5000000000000006E-2</v>
      </c>
      <c r="S354" s="409">
        <v>7.9000000000000001E-2</v>
      </c>
      <c r="T354" s="409">
        <v>7.9000000000000001E-2</v>
      </c>
      <c r="U354" s="409">
        <v>7.8E-2</v>
      </c>
      <c r="V354" s="409">
        <v>4</v>
      </c>
      <c r="W354" s="409">
        <v>1</v>
      </c>
      <c r="X354" s="409">
        <v>0</v>
      </c>
      <c r="Y354" s="409" t="s">
        <v>300</v>
      </c>
      <c r="Z354" s="409">
        <v>87</v>
      </c>
      <c r="AA354" s="409">
        <v>768</v>
      </c>
      <c r="AB354" s="409">
        <v>209</v>
      </c>
      <c r="AC354" s="409">
        <v>214</v>
      </c>
    </row>
    <row r="355" spans="1:29" ht="15" customHeight="1" x14ac:dyDescent="0.2">
      <c r="A355" s="410">
        <v>361030004</v>
      </c>
      <c r="B355" s="409">
        <v>44201</v>
      </c>
      <c r="C355" s="409">
        <v>1</v>
      </c>
      <c r="D355" s="409">
        <v>0</v>
      </c>
      <c r="E355" s="409" t="s">
        <v>298</v>
      </c>
      <c r="F355" s="409">
        <v>2017</v>
      </c>
      <c r="G355" s="409">
        <v>7</v>
      </c>
      <c r="H355" s="409">
        <v>2</v>
      </c>
      <c r="I355" s="409">
        <v>43</v>
      </c>
      <c r="J355" s="409">
        <v>35620</v>
      </c>
      <c r="K355" s="409">
        <v>5601</v>
      </c>
      <c r="L355" s="409">
        <v>61973</v>
      </c>
      <c r="M355" s="409" t="s">
        <v>345</v>
      </c>
      <c r="N355" s="409">
        <v>40.96078</v>
      </c>
      <c r="O355" s="409">
        <v>-72.712379999999996</v>
      </c>
      <c r="P355" s="409">
        <v>6415</v>
      </c>
      <c r="Q355" s="409">
        <v>99</v>
      </c>
      <c r="R355" s="409">
        <v>8.8999999999999996E-2</v>
      </c>
      <c r="S355" s="409">
        <v>8.7999999999999995E-2</v>
      </c>
      <c r="T355" s="409">
        <v>8.2000000000000003E-2</v>
      </c>
      <c r="U355" s="409">
        <v>7.5999999999999998E-2</v>
      </c>
      <c r="V355" s="409">
        <v>4</v>
      </c>
      <c r="W355" s="409">
        <v>1</v>
      </c>
      <c r="X355" s="409">
        <v>0</v>
      </c>
      <c r="Y355" s="409" t="s">
        <v>300</v>
      </c>
      <c r="Z355" s="409">
        <v>87</v>
      </c>
      <c r="AA355" s="409">
        <v>768</v>
      </c>
      <c r="AB355" s="409">
        <v>242</v>
      </c>
      <c r="AC355" s="409">
        <v>245</v>
      </c>
    </row>
    <row r="356" spans="1:29" ht="15" customHeight="1" x14ac:dyDescent="0.2">
      <c r="A356" s="410">
        <v>361030004</v>
      </c>
      <c r="B356" s="409">
        <v>44201</v>
      </c>
      <c r="C356" s="409">
        <v>1</v>
      </c>
      <c r="D356" s="409">
        <v>0</v>
      </c>
      <c r="E356" s="409" t="s">
        <v>298</v>
      </c>
      <c r="F356" s="409">
        <v>2018</v>
      </c>
      <c r="G356" s="409">
        <v>7</v>
      </c>
      <c r="H356" s="409">
        <v>2</v>
      </c>
      <c r="I356" s="409">
        <v>43</v>
      </c>
      <c r="J356" s="409">
        <v>35620</v>
      </c>
      <c r="K356" s="409">
        <v>5601</v>
      </c>
      <c r="L356" s="409">
        <v>61973</v>
      </c>
      <c r="M356" s="409" t="s">
        <v>345</v>
      </c>
      <c r="N356" s="409">
        <v>40.96078</v>
      </c>
      <c r="O356" s="409">
        <v>-72.712379999999996</v>
      </c>
      <c r="P356" s="409">
        <v>6014</v>
      </c>
      <c r="Q356" s="409">
        <v>98</v>
      </c>
      <c r="R356" s="409">
        <v>8.5999999999999993E-2</v>
      </c>
      <c r="S356" s="409">
        <v>7.4999999999999997E-2</v>
      </c>
      <c r="T356" s="409">
        <v>7.3999999999999996E-2</v>
      </c>
      <c r="U356" s="409">
        <v>7.1999999999999995E-2</v>
      </c>
      <c r="V356" s="409">
        <v>1</v>
      </c>
      <c r="W356" s="409">
        <v>1</v>
      </c>
      <c r="X356" s="409">
        <v>0</v>
      </c>
      <c r="Z356" s="409">
        <v>87</v>
      </c>
      <c r="AA356" s="409">
        <v>768</v>
      </c>
      <c r="AB356" s="409">
        <v>241</v>
      </c>
      <c r="AC356" s="409">
        <v>245</v>
      </c>
    </row>
    <row r="357" spans="1:29" ht="15" customHeight="1" x14ac:dyDescent="0.2">
      <c r="A357" s="410">
        <v>361030009</v>
      </c>
      <c r="B357" s="409">
        <v>44201</v>
      </c>
      <c r="C357" s="409">
        <v>1</v>
      </c>
      <c r="D357" s="409">
        <v>0</v>
      </c>
      <c r="E357" s="409" t="s">
        <v>298</v>
      </c>
      <c r="F357" s="409">
        <v>2010</v>
      </c>
      <c r="G357" s="409">
        <v>7</v>
      </c>
      <c r="H357" s="409">
        <v>2</v>
      </c>
      <c r="I357" s="409">
        <v>43</v>
      </c>
      <c r="J357" s="409">
        <v>35620</v>
      </c>
      <c r="K357" s="409">
        <v>5601</v>
      </c>
      <c r="L357" s="409">
        <v>35254</v>
      </c>
      <c r="M357" s="409" t="s">
        <v>346</v>
      </c>
      <c r="N357" s="409">
        <v>40.82799</v>
      </c>
      <c r="O357" s="409">
        <v>-73.057540000000003</v>
      </c>
      <c r="P357" s="409">
        <v>5814</v>
      </c>
      <c r="Q357" s="409">
        <v>99</v>
      </c>
      <c r="R357" s="409">
        <v>8.5000000000000006E-2</v>
      </c>
      <c r="S357" s="409">
        <v>8.4000000000000005E-2</v>
      </c>
      <c r="T357" s="409">
        <v>8.3000000000000004E-2</v>
      </c>
      <c r="U357" s="409">
        <v>0.08</v>
      </c>
      <c r="V357" s="409">
        <v>7</v>
      </c>
      <c r="W357" s="409">
        <v>1</v>
      </c>
      <c r="X357" s="409">
        <v>0</v>
      </c>
      <c r="Z357" s="409">
        <v>47</v>
      </c>
      <c r="AA357" s="409">
        <v>768</v>
      </c>
      <c r="AB357" s="409">
        <v>212</v>
      </c>
      <c r="AC357" s="409">
        <v>214</v>
      </c>
    </row>
    <row r="358" spans="1:29" ht="15" customHeight="1" x14ac:dyDescent="0.2">
      <c r="A358" s="410">
        <v>361030009</v>
      </c>
      <c r="B358" s="409">
        <v>44201</v>
      </c>
      <c r="C358" s="409">
        <v>1</v>
      </c>
      <c r="D358" s="409">
        <v>0</v>
      </c>
      <c r="E358" s="409" t="s">
        <v>298</v>
      </c>
      <c r="F358" s="409">
        <v>2011</v>
      </c>
      <c r="G358" s="409">
        <v>7</v>
      </c>
      <c r="H358" s="409">
        <v>2</v>
      </c>
      <c r="I358" s="409">
        <v>43</v>
      </c>
      <c r="J358" s="409">
        <v>35620</v>
      </c>
      <c r="K358" s="409">
        <v>5601</v>
      </c>
      <c r="L358" s="409">
        <v>35254</v>
      </c>
      <c r="M358" s="409" t="s">
        <v>346</v>
      </c>
      <c r="N358" s="409">
        <v>40.82799</v>
      </c>
      <c r="O358" s="409">
        <v>-73.057540000000003</v>
      </c>
      <c r="P358" s="409">
        <v>6891</v>
      </c>
      <c r="Q358" s="409">
        <v>93</v>
      </c>
      <c r="R358" s="409">
        <v>9.4E-2</v>
      </c>
      <c r="S358" s="409">
        <v>8.6999999999999994E-2</v>
      </c>
      <c r="T358" s="409">
        <v>8.6999999999999994E-2</v>
      </c>
      <c r="U358" s="409">
        <v>8.2000000000000003E-2</v>
      </c>
      <c r="V358" s="409">
        <v>6</v>
      </c>
      <c r="W358" s="409">
        <v>1</v>
      </c>
      <c r="X358" s="409">
        <v>0</v>
      </c>
      <c r="Z358" s="409">
        <v>47</v>
      </c>
      <c r="AA358" s="409">
        <v>768</v>
      </c>
      <c r="AB358" s="409">
        <v>200</v>
      </c>
      <c r="AC358" s="409">
        <v>214</v>
      </c>
    </row>
    <row r="359" spans="1:29" ht="15" customHeight="1" x14ac:dyDescent="0.2">
      <c r="A359" s="410">
        <v>361030009</v>
      </c>
      <c r="B359" s="409">
        <v>44201</v>
      </c>
      <c r="C359" s="409">
        <v>1</v>
      </c>
      <c r="D359" s="409">
        <v>0</v>
      </c>
      <c r="E359" s="409" t="s">
        <v>298</v>
      </c>
      <c r="F359" s="409">
        <v>2012</v>
      </c>
      <c r="G359" s="409">
        <v>7</v>
      </c>
      <c r="H359" s="409">
        <v>2</v>
      </c>
      <c r="I359" s="409">
        <v>43</v>
      </c>
      <c r="J359" s="409">
        <v>35620</v>
      </c>
      <c r="K359" s="409">
        <v>5601</v>
      </c>
      <c r="L359" s="409">
        <v>35254</v>
      </c>
      <c r="M359" s="409" t="s">
        <v>346</v>
      </c>
      <c r="N359" s="409">
        <v>40.82799</v>
      </c>
      <c r="O359" s="409">
        <v>-73.057540000000003</v>
      </c>
      <c r="P359" s="409">
        <v>7642</v>
      </c>
      <c r="Q359" s="409">
        <v>85</v>
      </c>
      <c r="R359" s="409">
        <v>9.1999999999999998E-2</v>
      </c>
      <c r="S359" s="409">
        <v>8.8999999999999996E-2</v>
      </c>
      <c r="T359" s="409">
        <v>0.08</v>
      </c>
      <c r="U359" s="409">
        <v>7.9000000000000001E-2</v>
      </c>
      <c r="V359" s="409">
        <v>5</v>
      </c>
      <c r="W359" s="409">
        <v>1</v>
      </c>
      <c r="X359" s="409">
        <v>0</v>
      </c>
      <c r="Y359" s="409" t="s">
        <v>300</v>
      </c>
      <c r="Z359" s="409">
        <v>47</v>
      </c>
      <c r="AA359" s="409">
        <v>768</v>
      </c>
      <c r="AB359" s="409">
        <v>181</v>
      </c>
      <c r="AC359" s="409">
        <v>214</v>
      </c>
    </row>
    <row r="360" spans="1:29" ht="15" customHeight="1" x14ac:dyDescent="0.2">
      <c r="A360" s="410">
        <v>361030009</v>
      </c>
      <c r="B360" s="409">
        <v>44201</v>
      </c>
      <c r="C360" s="409">
        <v>1</v>
      </c>
      <c r="D360" s="409">
        <v>0</v>
      </c>
      <c r="E360" s="409" t="s">
        <v>298</v>
      </c>
      <c r="F360" s="409">
        <v>2013</v>
      </c>
      <c r="G360" s="409">
        <v>7</v>
      </c>
      <c r="H360" s="409">
        <v>2</v>
      </c>
      <c r="I360" s="409">
        <v>43</v>
      </c>
      <c r="J360" s="409">
        <v>35620</v>
      </c>
      <c r="K360" s="409">
        <v>5601</v>
      </c>
      <c r="L360" s="409">
        <v>35254</v>
      </c>
      <c r="M360" s="409" t="s">
        <v>346</v>
      </c>
      <c r="N360" s="409">
        <v>40.82799</v>
      </c>
      <c r="O360" s="409">
        <v>-73.057540000000003</v>
      </c>
      <c r="P360" s="409">
        <v>8305</v>
      </c>
      <c r="Q360" s="409">
        <v>93</v>
      </c>
      <c r="R360" s="409">
        <v>8.8999999999999996E-2</v>
      </c>
      <c r="S360" s="409">
        <v>0.08</v>
      </c>
      <c r="T360" s="409">
        <v>7.5999999999999998E-2</v>
      </c>
      <c r="U360" s="409">
        <v>7.3999999999999996E-2</v>
      </c>
      <c r="V360" s="409">
        <v>3</v>
      </c>
      <c r="W360" s="409">
        <v>1</v>
      </c>
      <c r="X360" s="409">
        <v>0</v>
      </c>
      <c r="Y360" s="409" t="s">
        <v>300</v>
      </c>
      <c r="Z360" s="409">
        <v>47</v>
      </c>
      <c r="AA360" s="409">
        <v>768</v>
      </c>
      <c r="AB360" s="409">
        <v>199</v>
      </c>
      <c r="AC360" s="409">
        <v>214</v>
      </c>
    </row>
    <row r="361" spans="1:29" ht="15" customHeight="1" x14ac:dyDescent="0.2">
      <c r="A361" s="410">
        <v>361030009</v>
      </c>
      <c r="B361" s="409">
        <v>44201</v>
      </c>
      <c r="C361" s="409">
        <v>1</v>
      </c>
      <c r="D361" s="409">
        <v>0</v>
      </c>
      <c r="E361" s="409" t="s">
        <v>298</v>
      </c>
      <c r="F361" s="409">
        <v>2014</v>
      </c>
      <c r="G361" s="409">
        <v>7</v>
      </c>
      <c r="H361" s="409">
        <v>2</v>
      </c>
      <c r="I361" s="409">
        <v>43</v>
      </c>
      <c r="J361" s="409">
        <v>35620</v>
      </c>
      <c r="K361" s="409">
        <v>5601</v>
      </c>
      <c r="L361" s="409">
        <v>35254</v>
      </c>
      <c r="M361" s="409" t="s">
        <v>346</v>
      </c>
      <c r="N361" s="409">
        <v>40.82799</v>
      </c>
      <c r="O361" s="409">
        <v>-73.057540000000003</v>
      </c>
      <c r="P361" s="409">
        <v>8320</v>
      </c>
      <c r="Q361" s="409">
        <v>91</v>
      </c>
      <c r="R361" s="409">
        <v>7.1999999999999995E-2</v>
      </c>
      <c r="S361" s="409">
        <v>6.7000000000000004E-2</v>
      </c>
      <c r="T361" s="409">
        <v>6.2E-2</v>
      </c>
      <c r="U361" s="409">
        <v>6.2E-2</v>
      </c>
      <c r="V361" s="409">
        <v>0</v>
      </c>
      <c r="W361" s="409">
        <v>1</v>
      </c>
      <c r="X361" s="409">
        <v>0</v>
      </c>
      <c r="Y361" s="409" t="s">
        <v>300</v>
      </c>
      <c r="Z361" s="409">
        <v>47</v>
      </c>
      <c r="AA361" s="409">
        <v>768</v>
      </c>
      <c r="AB361" s="409">
        <v>195</v>
      </c>
      <c r="AC361" s="409">
        <v>214</v>
      </c>
    </row>
    <row r="362" spans="1:29" ht="15" customHeight="1" x14ac:dyDescent="0.2">
      <c r="A362" s="410">
        <v>361030009</v>
      </c>
      <c r="B362" s="409">
        <v>44201</v>
      </c>
      <c r="C362" s="409">
        <v>1</v>
      </c>
      <c r="D362" s="409">
        <v>0</v>
      </c>
      <c r="E362" s="409" t="s">
        <v>298</v>
      </c>
      <c r="F362" s="409">
        <v>2015</v>
      </c>
      <c r="G362" s="409">
        <v>7</v>
      </c>
      <c r="H362" s="409">
        <v>2</v>
      </c>
      <c r="I362" s="409">
        <v>43</v>
      </c>
      <c r="J362" s="409">
        <v>35620</v>
      </c>
      <c r="K362" s="409">
        <v>5601</v>
      </c>
      <c r="L362" s="409">
        <v>35254</v>
      </c>
      <c r="M362" s="409" t="s">
        <v>346</v>
      </c>
      <c r="N362" s="409">
        <v>40.82799</v>
      </c>
      <c r="O362" s="409">
        <v>-73.057540000000003</v>
      </c>
      <c r="P362" s="409">
        <v>7521</v>
      </c>
      <c r="Q362" s="409">
        <v>77</v>
      </c>
      <c r="R362" s="409">
        <v>7.6999999999999999E-2</v>
      </c>
      <c r="S362" s="409">
        <v>7.0999999999999994E-2</v>
      </c>
      <c r="T362" s="409">
        <v>7.0000000000000007E-2</v>
      </c>
      <c r="U362" s="409">
        <v>6.3E-2</v>
      </c>
      <c r="V362" s="409">
        <v>1</v>
      </c>
      <c r="W362" s="409">
        <v>2</v>
      </c>
      <c r="X362" s="409">
        <v>0</v>
      </c>
      <c r="Y362" s="409" t="s">
        <v>300</v>
      </c>
      <c r="Z362" s="409">
        <v>0</v>
      </c>
      <c r="AA362" s="409">
        <v>768</v>
      </c>
      <c r="AB362" s="409">
        <v>165</v>
      </c>
      <c r="AC362" s="409">
        <v>214</v>
      </c>
    </row>
    <row r="363" spans="1:29" ht="15" customHeight="1" x14ac:dyDescent="0.2">
      <c r="A363" s="410">
        <v>361030009</v>
      </c>
      <c r="B363" s="409">
        <v>44201</v>
      </c>
      <c r="C363" s="409">
        <v>1</v>
      </c>
      <c r="D363" s="409">
        <v>0</v>
      </c>
      <c r="E363" s="409" t="s">
        <v>298</v>
      </c>
      <c r="F363" s="409">
        <v>2016</v>
      </c>
      <c r="G363" s="409">
        <v>7</v>
      </c>
      <c r="H363" s="409">
        <v>2</v>
      </c>
      <c r="I363" s="409">
        <v>43</v>
      </c>
      <c r="J363" s="409">
        <v>35620</v>
      </c>
      <c r="K363" s="409">
        <v>5601</v>
      </c>
      <c r="L363" s="409">
        <v>35254</v>
      </c>
      <c r="M363" s="409" t="s">
        <v>346</v>
      </c>
      <c r="N363" s="409">
        <v>40.82799</v>
      </c>
      <c r="O363" s="409">
        <v>-73.057540000000003</v>
      </c>
      <c r="P363" s="409">
        <v>8528</v>
      </c>
      <c r="Q363" s="409">
        <v>98</v>
      </c>
      <c r="R363" s="409">
        <v>8.1000000000000003E-2</v>
      </c>
      <c r="S363" s="409">
        <v>7.5999999999999998E-2</v>
      </c>
      <c r="T363" s="409">
        <v>7.4999999999999997E-2</v>
      </c>
      <c r="U363" s="409">
        <v>7.2999999999999995E-2</v>
      </c>
      <c r="V363" s="409">
        <v>2</v>
      </c>
      <c r="W363" s="409">
        <v>1</v>
      </c>
      <c r="X363" s="409">
        <v>0</v>
      </c>
      <c r="Y363" s="409" t="s">
        <v>300</v>
      </c>
      <c r="Z363" s="409">
        <v>87</v>
      </c>
      <c r="AA363" s="409">
        <v>768</v>
      </c>
      <c r="AB363" s="409">
        <v>210</v>
      </c>
      <c r="AC363" s="409">
        <v>214</v>
      </c>
    </row>
    <row r="364" spans="1:29" ht="15" customHeight="1" x14ac:dyDescent="0.2">
      <c r="A364" s="410">
        <v>361030009</v>
      </c>
      <c r="B364" s="409">
        <v>44201</v>
      </c>
      <c r="C364" s="409">
        <v>1</v>
      </c>
      <c r="D364" s="409">
        <v>0</v>
      </c>
      <c r="E364" s="409" t="s">
        <v>298</v>
      </c>
      <c r="F364" s="409">
        <v>2017</v>
      </c>
      <c r="G364" s="409">
        <v>7</v>
      </c>
      <c r="H364" s="409">
        <v>2</v>
      </c>
      <c r="I364" s="409">
        <v>43</v>
      </c>
      <c r="J364" s="409">
        <v>35620</v>
      </c>
      <c r="K364" s="409">
        <v>5601</v>
      </c>
      <c r="L364" s="409">
        <v>35254</v>
      </c>
      <c r="M364" s="409" t="s">
        <v>346</v>
      </c>
      <c r="N364" s="409">
        <v>40.82799</v>
      </c>
      <c r="O364" s="409">
        <v>-73.057540000000003</v>
      </c>
      <c r="P364" s="409">
        <v>8558</v>
      </c>
      <c r="Q364" s="409">
        <v>98</v>
      </c>
      <c r="R364" s="409">
        <v>8.3000000000000004E-2</v>
      </c>
      <c r="S364" s="409">
        <v>0.08</v>
      </c>
      <c r="T364" s="409">
        <v>7.1999999999999995E-2</v>
      </c>
      <c r="U364" s="409">
        <v>7.0999999999999994E-2</v>
      </c>
      <c r="V364" s="409">
        <v>2</v>
      </c>
      <c r="W364" s="409">
        <v>1</v>
      </c>
      <c r="X364" s="409">
        <v>0</v>
      </c>
      <c r="Y364" s="409" t="s">
        <v>300</v>
      </c>
      <c r="Z364" s="409">
        <v>87</v>
      </c>
      <c r="AA364" s="409">
        <v>768</v>
      </c>
      <c r="AB364" s="409">
        <v>239</v>
      </c>
      <c r="AC364" s="409">
        <v>245</v>
      </c>
    </row>
    <row r="365" spans="1:29" ht="15" customHeight="1" x14ac:dyDescent="0.2">
      <c r="A365" s="410">
        <v>361030009</v>
      </c>
      <c r="B365" s="409">
        <v>44201</v>
      </c>
      <c r="C365" s="409">
        <v>1</v>
      </c>
      <c r="D365" s="409">
        <v>0</v>
      </c>
      <c r="E365" s="409" t="s">
        <v>298</v>
      </c>
      <c r="F365" s="409">
        <v>2018</v>
      </c>
      <c r="G365" s="409">
        <v>7</v>
      </c>
      <c r="H365" s="409">
        <v>2</v>
      </c>
      <c r="I365" s="409">
        <v>43</v>
      </c>
      <c r="J365" s="409">
        <v>35620</v>
      </c>
      <c r="K365" s="409">
        <v>5601</v>
      </c>
      <c r="L365" s="409">
        <v>35254</v>
      </c>
      <c r="M365" s="409" t="s">
        <v>346</v>
      </c>
      <c r="N365" s="409">
        <v>40.82799</v>
      </c>
      <c r="O365" s="409">
        <v>-73.057540000000003</v>
      </c>
      <c r="P365" s="409">
        <v>8256</v>
      </c>
      <c r="Q365" s="409">
        <v>97</v>
      </c>
      <c r="R365" s="409">
        <v>8.5999999999999993E-2</v>
      </c>
      <c r="S365" s="409">
        <v>8.2000000000000003E-2</v>
      </c>
      <c r="T365" s="409">
        <v>7.9000000000000001E-2</v>
      </c>
      <c r="U365" s="409">
        <v>7.5999999999999998E-2</v>
      </c>
      <c r="V365" s="409">
        <v>4</v>
      </c>
      <c r="W365" s="409">
        <v>1</v>
      </c>
      <c r="X365" s="409">
        <v>0</v>
      </c>
      <c r="Z365" s="409">
        <v>87</v>
      </c>
      <c r="AA365" s="409">
        <v>768</v>
      </c>
      <c r="AB365" s="409">
        <v>238</v>
      </c>
      <c r="AC365" s="409">
        <v>245</v>
      </c>
    </row>
    <row r="366" spans="1:29" ht="15" customHeight="1" x14ac:dyDescent="0.2">
      <c r="A366" s="410">
        <v>361030009</v>
      </c>
      <c r="B366" s="409">
        <v>44201</v>
      </c>
      <c r="C366" s="409">
        <v>2</v>
      </c>
      <c r="D366" s="409">
        <v>0</v>
      </c>
      <c r="E366" s="409" t="s">
        <v>298</v>
      </c>
      <c r="F366" s="409">
        <v>2010</v>
      </c>
      <c r="G366" s="409">
        <v>7</v>
      </c>
      <c r="H366" s="409">
        <v>2</v>
      </c>
      <c r="I366" s="409">
        <v>43</v>
      </c>
      <c r="J366" s="409">
        <v>35620</v>
      </c>
      <c r="K366" s="409">
        <v>5601</v>
      </c>
      <c r="L366" s="409">
        <v>35254</v>
      </c>
      <c r="M366" s="409" t="s">
        <v>346</v>
      </c>
      <c r="N366" s="409">
        <v>40.82799</v>
      </c>
      <c r="O366" s="409">
        <v>-73.057540000000003</v>
      </c>
      <c r="P366" s="409">
        <v>6621</v>
      </c>
      <c r="Q366" s="409">
        <v>86</v>
      </c>
      <c r="R366" s="409">
        <v>9.0999999999999998E-2</v>
      </c>
      <c r="S366" s="409">
        <v>9.0999999999999998E-2</v>
      </c>
      <c r="T366" s="409">
        <v>0.09</v>
      </c>
      <c r="U366" s="409">
        <v>8.5000000000000006E-2</v>
      </c>
      <c r="V366" s="409">
        <v>12</v>
      </c>
      <c r="W366" s="409">
        <v>1</v>
      </c>
      <c r="X366" s="409">
        <v>0</v>
      </c>
      <c r="Z366" s="409">
        <v>56</v>
      </c>
      <c r="AA366" s="409">
        <v>1310</v>
      </c>
      <c r="AB366" s="409">
        <v>184</v>
      </c>
      <c r="AC366" s="409">
        <v>214</v>
      </c>
    </row>
    <row r="367" spans="1:29" ht="15" customHeight="1" x14ac:dyDescent="0.2">
      <c r="A367" s="410">
        <v>361030044</v>
      </c>
      <c r="B367" s="409">
        <v>44201</v>
      </c>
      <c r="C367" s="409">
        <v>1</v>
      </c>
      <c r="D367" s="409">
        <v>0</v>
      </c>
      <c r="E367" s="409" t="s">
        <v>298</v>
      </c>
      <c r="F367" s="409">
        <v>2018</v>
      </c>
      <c r="G367" s="409">
        <v>7</v>
      </c>
      <c r="H367" s="409">
        <v>2</v>
      </c>
      <c r="I367" s="409">
        <v>43</v>
      </c>
      <c r="J367" s="409">
        <v>35620</v>
      </c>
      <c r="K367" s="409">
        <v>0</v>
      </c>
      <c r="L367" s="409">
        <v>54617</v>
      </c>
      <c r="M367" s="409" t="s">
        <v>347</v>
      </c>
      <c r="N367" s="409">
        <v>40.961016999999998</v>
      </c>
      <c r="O367" s="409">
        <v>-73.139045999999993</v>
      </c>
      <c r="P367" s="409">
        <v>4754</v>
      </c>
      <c r="Q367" s="409">
        <v>55</v>
      </c>
      <c r="R367" s="409">
        <v>9.4E-2</v>
      </c>
      <c r="S367" s="409">
        <v>8.3000000000000004E-2</v>
      </c>
      <c r="T367" s="409">
        <v>7.4999999999999997E-2</v>
      </c>
      <c r="U367" s="409">
        <v>7.3999999999999996E-2</v>
      </c>
      <c r="V367" s="409">
        <v>2</v>
      </c>
      <c r="W367" s="409">
        <v>1</v>
      </c>
      <c r="X367" s="409">
        <v>0</v>
      </c>
      <c r="Z367" s="409">
        <v>87</v>
      </c>
      <c r="AA367" s="409">
        <v>768</v>
      </c>
      <c r="AB367" s="409">
        <v>134</v>
      </c>
      <c r="AC367" s="409">
        <v>245</v>
      </c>
    </row>
    <row r="368" spans="1:29" ht="15" customHeight="1" x14ac:dyDescent="0.2">
      <c r="A368" s="410">
        <v>361192004</v>
      </c>
      <c r="B368" s="409">
        <v>44201</v>
      </c>
      <c r="C368" s="409">
        <v>1</v>
      </c>
      <c r="D368" s="409">
        <v>0</v>
      </c>
      <c r="E368" s="409" t="s">
        <v>298</v>
      </c>
      <c r="F368" s="409">
        <v>2010</v>
      </c>
      <c r="G368" s="409">
        <v>7</v>
      </c>
      <c r="H368" s="409">
        <v>2</v>
      </c>
      <c r="I368" s="409">
        <v>43</v>
      </c>
      <c r="J368" s="409">
        <v>35620</v>
      </c>
      <c r="K368" s="409">
        <v>5601</v>
      </c>
      <c r="L368" s="409">
        <v>81677</v>
      </c>
      <c r="M368" s="409" t="s">
        <v>348</v>
      </c>
      <c r="N368" s="409">
        <v>41.051920000000003</v>
      </c>
      <c r="O368" s="409">
        <v>-73.763660000000002</v>
      </c>
      <c r="P368" s="409">
        <v>7968</v>
      </c>
      <c r="Q368" s="409">
        <v>87</v>
      </c>
      <c r="R368" s="409">
        <v>8.5000000000000006E-2</v>
      </c>
      <c r="S368" s="409">
        <v>8.2000000000000003E-2</v>
      </c>
      <c r="T368" s="409">
        <v>7.9000000000000001E-2</v>
      </c>
      <c r="U368" s="409">
        <v>7.4999999999999997E-2</v>
      </c>
      <c r="V368" s="409">
        <v>3</v>
      </c>
      <c r="W368" s="409">
        <v>1</v>
      </c>
      <c r="X368" s="409">
        <v>0</v>
      </c>
      <c r="Z368" s="409">
        <v>47</v>
      </c>
      <c r="AA368" s="409">
        <v>768</v>
      </c>
      <c r="AB368" s="409">
        <v>186</v>
      </c>
      <c r="AC368" s="409">
        <v>214</v>
      </c>
    </row>
    <row r="369" spans="1:29" ht="15" customHeight="1" x14ac:dyDescent="0.2">
      <c r="A369" s="410">
        <v>361192004</v>
      </c>
      <c r="B369" s="409">
        <v>44201</v>
      </c>
      <c r="C369" s="409">
        <v>1</v>
      </c>
      <c r="D369" s="409">
        <v>0</v>
      </c>
      <c r="E369" s="409" t="s">
        <v>298</v>
      </c>
      <c r="F369" s="409">
        <v>2011</v>
      </c>
      <c r="G369" s="409">
        <v>7</v>
      </c>
      <c r="H369" s="409">
        <v>2</v>
      </c>
      <c r="I369" s="409">
        <v>43</v>
      </c>
      <c r="J369" s="409">
        <v>35620</v>
      </c>
      <c r="K369" s="409">
        <v>5601</v>
      </c>
      <c r="L369" s="409">
        <v>81677</v>
      </c>
      <c r="M369" s="409" t="s">
        <v>348</v>
      </c>
      <c r="N369" s="409">
        <v>41.051920000000003</v>
      </c>
      <c r="O369" s="409">
        <v>-73.763660000000002</v>
      </c>
      <c r="P369" s="409">
        <v>8259</v>
      </c>
      <c r="Q369" s="409">
        <v>93</v>
      </c>
      <c r="R369" s="409">
        <v>9.8000000000000004E-2</v>
      </c>
      <c r="S369" s="409">
        <v>8.5999999999999993E-2</v>
      </c>
      <c r="T369" s="409">
        <v>7.5999999999999998E-2</v>
      </c>
      <c r="U369" s="409">
        <v>7.5999999999999998E-2</v>
      </c>
      <c r="V369" s="409">
        <v>4</v>
      </c>
      <c r="W369" s="409">
        <v>1</v>
      </c>
      <c r="X369" s="409">
        <v>0</v>
      </c>
      <c r="Z369" s="409">
        <v>47</v>
      </c>
      <c r="AA369" s="409">
        <v>768</v>
      </c>
      <c r="AB369" s="409">
        <v>199</v>
      </c>
      <c r="AC369" s="409">
        <v>214</v>
      </c>
    </row>
    <row r="370" spans="1:29" ht="15" customHeight="1" x14ac:dyDescent="0.2">
      <c r="A370" s="410">
        <v>361192004</v>
      </c>
      <c r="B370" s="409">
        <v>44201</v>
      </c>
      <c r="C370" s="409">
        <v>1</v>
      </c>
      <c r="D370" s="409">
        <v>0</v>
      </c>
      <c r="E370" s="409" t="s">
        <v>298</v>
      </c>
      <c r="F370" s="409">
        <v>2012</v>
      </c>
      <c r="G370" s="409">
        <v>7</v>
      </c>
      <c r="H370" s="409">
        <v>2</v>
      </c>
      <c r="I370" s="409">
        <v>43</v>
      </c>
      <c r="J370" s="409">
        <v>35620</v>
      </c>
      <c r="K370" s="409">
        <v>5601</v>
      </c>
      <c r="L370" s="409">
        <v>81677</v>
      </c>
      <c r="M370" s="409" t="s">
        <v>348</v>
      </c>
      <c r="N370" s="409">
        <v>41.051920000000003</v>
      </c>
      <c r="O370" s="409">
        <v>-73.763660000000002</v>
      </c>
      <c r="P370" s="409">
        <v>8773</v>
      </c>
      <c r="Q370" s="409">
        <v>100</v>
      </c>
      <c r="R370" s="409">
        <v>8.5999999999999993E-2</v>
      </c>
      <c r="S370" s="409">
        <v>0.08</v>
      </c>
      <c r="T370" s="409">
        <v>0.08</v>
      </c>
      <c r="U370" s="409">
        <v>7.9000000000000001E-2</v>
      </c>
      <c r="V370" s="409">
        <v>4</v>
      </c>
      <c r="W370" s="409">
        <v>1</v>
      </c>
      <c r="X370" s="409">
        <v>0</v>
      </c>
      <c r="Y370" s="409" t="s">
        <v>300</v>
      </c>
      <c r="Z370" s="409">
        <v>47</v>
      </c>
      <c r="AA370" s="409">
        <v>768</v>
      </c>
      <c r="AB370" s="409">
        <v>214</v>
      </c>
      <c r="AC370" s="409">
        <v>214</v>
      </c>
    </row>
    <row r="371" spans="1:29" ht="15" customHeight="1" x14ac:dyDescent="0.2">
      <c r="A371" s="410">
        <v>361192004</v>
      </c>
      <c r="B371" s="409">
        <v>44201</v>
      </c>
      <c r="C371" s="409">
        <v>1</v>
      </c>
      <c r="D371" s="409">
        <v>0</v>
      </c>
      <c r="E371" s="409" t="s">
        <v>298</v>
      </c>
      <c r="F371" s="409">
        <v>2013</v>
      </c>
      <c r="G371" s="409">
        <v>7</v>
      </c>
      <c r="H371" s="409">
        <v>2</v>
      </c>
      <c r="I371" s="409">
        <v>43</v>
      </c>
      <c r="J371" s="409">
        <v>35620</v>
      </c>
      <c r="K371" s="409">
        <v>5601</v>
      </c>
      <c r="L371" s="409">
        <v>81677</v>
      </c>
      <c r="M371" s="409" t="s">
        <v>348</v>
      </c>
      <c r="N371" s="409">
        <v>41.051920000000003</v>
      </c>
      <c r="O371" s="409">
        <v>-73.763660000000002</v>
      </c>
      <c r="P371" s="409">
        <v>8678</v>
      </c>
      <c r="Q371" s="409">
        <v>98</v>
      </c>
      <c r="R371" s="409">
        <v>8.1000000000000003E-2</v>
      </c>
      <c r="S371" s="409">
        <v>7.9000000000000001E-2</v>
      </c>
      <c r="T371" s="409">
        <v>7.4999999999999997E-2</v>
      </c>
      <c r="U371" s="409">
        <v>7.1999999999999995E-2</v>
      </c>
      <c r="V371" s="409">
        <v>2</v>
      </c>
      <c r="W371" s="409">
        <v>1</v>
      </c>
      <c r="X371" s="409">
        <v>0</v>
      </c>
      <c r="Y371" s="409" t="s">
        <v>300</v>
      </c>
      <c r="Z371" s="409">
        <v>47</v>
      </c>
      <c r="AA371" s="409">
        <v>768</v>
      </c>
      <c r="AB371" s="409">
        <v>210</v>
      </c>
      <c r="AC371" s="409">
        <v>214</v>
      </c>
    </row>
    <row r="372" spans="1:29" ht="15" customHeight="1" x14ac:dyDescent="0.2">
      <c r="A372" s="410">
        <v>361192004</v>
      </c>
      <c r="B372" s="409">
        <v>44201</v>
      </c>
      <c r="C372" s="409">
        <v>1</v>
      </c>
      <c r="D372" s="409">
        <v>0</v>
      </c>
      <c r="E372" s="409" t="s">
        <v>298</v>
      </c>
      <c r="F372" s="409">
        <v>2014</v>
      </c>
      <c r="G372" s="409">
        <v>7</v>
      </c>
      <c r="H372" s="409">
        <v>2</v>
      </c>
      <c r="I372" s="409">
        <v>43</v>
      </c>
      <c r="J372" s="409">
        <v>35620</v>
      </c>
      <c r="K372" s="409">
        <v>5601</v>
      </c>
      <c r="L372" s="409">
        <v>81677</v>
      </c>
      <c r="M372" s="409" t="s">
        <v>348</v>
      </c>
      <c r="N372" s="409">
        <v>41.051920000000003</v>
      </c>
      <c r="O372" s="409">
        <v>-73.763660000000002</v>
      </c>
      <c r="P372" s="409">
        <v>8717</v>
      </c>
      <c r="Q372" s="409">
        <v>99</v>
      </c>
      <c r="R372" s="409">
        <v>8.6999999999999994E-2</v>
      </c>
      <c r="S372" s="409">
        <v>7.8E-2</v>
      </c>
      <c r="T372" s="409">
        <v>7.5999999999999998E-2</v>
      </c>
      <c r="U372" s="409">
        <v>7.3999999999999996E-2</v>
      </c>
      <c r="V372" s="409">
        <v>3</v>
      </c>
      <c r="W372" s="409">
        <v>1</v>
      </c>
      <c r="X372" s="409">
        <v>0</v>
      </c>
      <c r="Y372" s="409" t="s">
        <v>300</v>
      </c>
      <c r="Z372" s="409">
        <v>47</v>
      </c>
      <c r="AA372" s="409">
        <v>768</v>
      </c>
      <c r="AB372" s="409">
        <v>212</v>
      </c>
      <c r="AC372" s="409">
        <v>214</v>
      </c>
    </row>
    <row r="373" spans="1:29" ht="15" customHeight="1" x14ac:dyDescent="0.2">
      <c r="A373" s="410">
        <v>361192004</v>
      </c>
      <c r="B373" s="409">
        <v>44201</v>
      </c>
      <c r="C373" s="409">
        <v>1</v>
      </c>
      <c r="D373" s="409">
        <v>0</v>
      </c>
      <c r="E373" s="409" t="s">
        <v>298</v>
      </c>
      <c r="F373" s="409">
        <v>2015</v>
      </c>
      <c r="G373" s="409">
        <v>7</v>
      </c>
      <c r="H373" s="409">
        <v>2</v>
      </c>
      <c r="I373" s="409">
        <v>43</v>
      </c>
      <c r="J373" s="409">
        <v>35620</v>
      </c>
      <c r="K373" s="409">
        <v>5601</v>
      </c>
      <c r="L373" s="409">
        <v>81677</v>
      </c>
      <c r="M373" s="409" t="s">
        <v>348</v>
      </c>
      <c r="N373" s="409">
        <v>41.051920000000003</v>
      </c>
      <c r="O373" s="409">
        <v>-73.763660000000002</v>
      </c>
      <c r="P373" s="409">
        <v>8702</v>
      </c>
      <c r="Q373" s="409">
        <v>100</v>
      </c>
      <c r="R373" s="409">
        <v>8.2000000000000003E-2</v>
      </c>
      <c r="S373" s="409">
        <v>0.08</v>
      </c>
      <c r="T373" s="409">
        <v>7.4999999999999997E-2</v>
      </c>
      <c r="U373" s="409">
        <v>7.2999999999999995E-2</v>
      </c>
      <c r="V373" s="409">
        <v>2</v>
      </c>
      <c r="W373" s="409">
        <v>1</v>
      </c>
      <c r="X373" s="409">
        <v>0</v>
      </c>
      <c r="Y373" s="409" t="s">
        <v>300</v>
      </c>
      <c r="Z373" s="409">
        <v>47</v>
      </c>
      <c r="AA373" s="409">
        <v>768</v>
      </c>
      <c r="AB373" s="409">
        <v>213</v>
      </c>
      <c r="AC373" s="409">
        <v>214</v>
      </c>
    </row>
    <row r="374" spans="1:29" ht="15" customHeight="1" x14ac:dyDescent="0.2">
      <c r="A374" s="410">
        <v>361192004</v>
      </c>
      <c r="B374" s="409">
        <v>44201</v>
      </c>
      <c r="C374" s="409">
        <v>1</v>
      </c>
      <c r="D374" s="409">
        <v>0</v>
      </c>
      <c r="E374" s="409" t="s">
        <v>298</v>
      </c>
      <c r="F374" s="409">
        <v>2016</v>
      </c>
      <c r="G374" s="409">
        <v>7</v>
      </c>
      <c r="H374" s="409">
        <v>2</v>
      </c>
      <c r="I374" s="409">
        <v>43</v>
      </c>
      <c r="J374" s="409">
        <v>35620</v>
      </c>
      <c r="K374" s="409">
        <v>5601</v>
      </c>
      <c r="L374" s="409">
        <v>81677</v>
      </c>
      <c r="M374" s="409" t="s">
        <v>348</v>
      </c>
      <c r="N374" s="409">
        <v>41.051920000000003</v>
      </c>
      <c r="O374" s="409">
        <v>-73.763660000000002</v>
      </c>
      <c r="P374" s="409">
        <v>8767</v>
      </c>
      <c r="Q374" s="409">
        <v>100</v>
      </c>
      <c r="R374" s="409">
        <v>8.2000000000000003E-2</v>
      </c>
      <c r="S374" s="409">
        <v>0.08</v>
      </c>
      <c r="T374" s="409">
        <v>7.5999999999999998E-2</v>
      </c>
      <c r="U374" s="409">
        <v>7.4999999999999997E-2</v>
      </c>
      <c r="V374" s="409">
        <v>3</v>
      </c>
      <c r="W374" s="409">
        <v>1</v>
      </c>
      <c r="X374" s="409">
        <v>0</v>
      </c>
      <c r="Y374" s="409" t="s">
        <v>300</v>
      </c>
      <c r="Z374" s="409">
        <v>87</v>
      </c>
      <c r="AA374" s="409">
        <v>768</v>
      </c>
      <c r="AB374" s="409">
        <v>214</v>
      </c>
      <c r="AC374" s="409">
        <v>214</v>
      </c>
    </row>
    <row r="375" spans="1:29" ht="15" customHeight="1" x14ac:dyDescent="0.2">
      <c r="A375" s="410">
        <v>361192004</v>
      </c>
      <c r="B375" s="409">
        <v>44201</v>
      </c>
      <c r="C375" s="409">
        <v>1</v>
      </c>
      <c r="D375" s="409">
        <v>0</v>
      </c>
      <c r="E375" s="409" t="s">
        <v>298</v>
      </c>
      <c r="F375" s="409">
        <v>2017</v>
      </c>
      <c r="G375" s="409">
        <v>7</v>
      </c>
      <c r="H375" s="409">
        <v>2</v>
      </c>
      <c r="I375" s="409">
        <v>43</v>
      </c>
      <c r="J375" s="409">
        <v>35620</v>
      </c>
      <c r="K375" s="409">
        <v>5601</v>
      </c>
      <c r="L375" s="409">
        <v>81677</v>
      </c>
      <c r="M375" s="409" t="s">
        <v>348</v>
      </c>
      <c r="N375" s="409">
        <v>41.051920000000003</v>
      </c>
      <c r="O375" s="409">
        <v>-73.763660000000002</v>
      </c>
      <c r="P375" s="409">
        <v>8697</v>
      </c>
      <c r="Q375" s="409">
        <v>99</v>
      </c>
      <c r="R375" s="409">
        <v>7.3999999999999996E-2</v>
      </c>
      <c r="S375" s="409">
        <v>7.2999999999999995E-2</v>
      </c>
      <c r="T375" s="409">
        <v>7.1999999999999995E-2</v>
      </c>
      <c r="U375" s="409">
        <v>7.1999999999999995E-2</v>
      </c>
      <c r="V375" s="409">
        <v>0</v>
      </c>
      <c r="W375" s="409">
        <v>1</v>
      </c>
      <c r="X375" s="409">
        <v>0</v>
      </c>
      <c r="Y375" s="409" t="s">
        <v>300</v>
      </c>
      <c r="Z375" s="409">
        <v>87</v>
      </c>
      <c r="AA375" s="409">
        <v>768</v>
      </c>
      <c r="AB375" s="409">
        <v>243</v>
      </c>
      <c r="AC375" s="409">
        <v>245</v>
      </c>
    </row>
    <row r="376" spans="1:29" ht="15" customHeight="1" x14ac:dyDescent="0.2">
      <c r="A376" s="410">
        <v>361192004</v>
      </c>
      <c r="B376" s="409">
        <v>44201</v>
      </c>
      <c r="C376" s="409">
        <v>1</v>
      </c>
      <c r="D376" s="409">
        <v>0</v>
      </c>
      <c r="E376" s="409" t="s">
        <v>298</v>
      </c>
      <c r="F376" s="409">
        <v>2018</v>
      </c>
      <c r="G376" s="409">
        <v>7</v>
      </c>
      <c r="H376" s="409">
        <v>2</v>
      </c>
      <c r="I376" s="409">
        <v>43</v>
      </c>
      <c r="J376" s="409">
        <v>35620</v>
      </c>
      <c r="K376" s="409">
        <v>5601</v>
      </c>
      <c r="L376" s="409">
        <v>81677</v>
      </c>
      <c r="M376" s="409" t="s">
        <v>348</v>
      </c>
      <c r="N376" s="409">
        <v>41.051920000000003</v>
      </c>
      <c r="O376" s="409">
        <v>-73.763660000000002</v>
      </c>
      <c r="P376" s="409">
        <v>8619</v>
      </c>
      <c r="Q376" s="409">
        <v>98</v>
      </c>
      <c r="R376" s="409">
        <v>9.2999999999999999E-2</v>
      </c>
      <c r="S376" s="409">
        <v>0.08</v>
      </c>
      <c r="T376" s="409">
        <v>0.08</v>
      </c>
      <c r="U376" s="409">
        <v>7.8E-2</v>
      </c>
      <c r="V376" s="409">
        <v>4</v>
      </c>
      <c r="W376" s="409">
        <v>1</v>
      </c>
      <c r="X376" s="409">
        <v>0</v>
      </c>
      <c r="Z376" s="409">
        <v>87</v>
      </c>
      <c r="AA376" s="409">
        <v>768</v>
      </c>
      <c r="AB376" s="409">
        <v>239</v>
      </c>
      <c r="AC376" s="409">
        <v>245</v>
      </c>
    </row>
    <row r="377" spans="1:29" ht="15" customHeight="1" x14ac:dyDescent="0.2">
      <c r="A377" s="410">
        <v>420170012</v>
      </c>
      <c r="B377" s="409">
        <v>44201</v>
      </c>
      <c r="C377" s="409">
        <v>1</v>
      </c>
      <c r="D377" s="409">
        <v>0</v>
      </c>
      <c r="E377" s="409" t="s">
        <v>298</v>
      </c>
      <c r="F377" s="409">
        <v>2010</v>
      </c>
      <c r="G377" s="409">
        <v>7</v>
      </c>
      <c r="H377" s="409">
        <v>3</v>
      </c>
      <c r="I377" s="409">
        <v>45</v>
      </c>
      <c r="J377" s="409">
        <v>37980</v>
      </c>
      <c r="K377" s="409">
        <v>6160</v>
      </c>
      <c r="L377" s="409">
        <v>8760</v>
      </c>
      <c r="M377" s="409" t="s">
        <v>349</v>
      </c>
      <c r="N377" s="409">
        <v>40.107222</v>
      </c>
      <c r="O377" s="409">
        <v>-74.882221999999999</v>
      </c>
      <c r="P377" s="409">
        <v>5076</v>
      </c>
      <c r="Q377" s="409">
        <v>99</v>
      </c>
      <c r="R377" s="409">
        <v>0.10100000000000001</v>
      </c>
      <c r="S377" s="409">
        <v>9.9000000000000005E-2</v>
      </c>
      <c r="T377" s="409">
        <v>0.09</v>
      </c>
      <c r="U377" s="409">
        <v>8.6999999999999994E-2</v>
      </c>
      <c r="V377" s="409">
        <v>13</v>
      </c>
      <c r="W377" s="409">
        <v>1</v>
      </c>
      <c r="X377" s="409">
        <v>0</v>
      </c>
      <c r="Z377" s="409">
        <v>87</v>
      </c>
      <c r="AA377" s="409">
        <v>851</v>
      </c>
      <c r="AB377" s="409">
        <v>211</v>
      </c>
      <c r="AC377" s="409">
        <v>214</v>
      </c>
    </row>
    <row r="378" spans="1:29" ht="15" customHeight="1" x14ac:dyDescent="0.2">
      <c r="A378" s="410">
        <v>420170012</v>
      </c>
      <c r="B378" s="409">
        <v>44201</v>
      </c>
      <c r="C378" s="409">
        <v>1</v>
      </c>
      <c r="D378" s="409">
        <v>0</v>
      </c>
      <c r="E378" s="409" t="s">
        <v>298</v>
      </c>
      <c r="F378" s="409">
        <v>2011</v>
      </c>
      <c r="G378" s="409">
        <v>7</v>
      </c>
      <c r="H378" s="409">
        <v>3</v>
      </c>
      <c r="I378" s="409">
        <v>45</v>
      </c>
      <c r="J378" s="409">
        <v>37980</v>
      </c>
      <c r="K378" s="409">
        <v>6160</v>
      </c>
      <c r="L378" s="409">
        <v>8760</v>
      </c>
      <c r="M378" s="409" t="s">
        <v>349</v>
      </c>
      <c r="N378" s="409">
        <v>40.107222</v>
      </c>
      <c r="O378" s="409">
        <v>-74.882221999999999</v>
      </c>
      <c r="P378" s="409">
        <v>7311</v>
      </c>
      <c r="Q378" s="409">
        <v>99</v>
      </c>
      <c r="R378" s="409">
        <v>8.5000000000000006E-2</v>
      </c>
      <c r="S378" s="409">
        <v>8.2000000000000003E-2</v>
      </c>
      <c r="T378" s="409">
        <v>8.1000000000000003E-2</v>
      </c>
      <c r="U378" s="409">
        <v>8.1000000000000003E-2</v>
      </c>
      <c r="V378" s="409">
        <v>6</v>
      </c>
      <c r="W378" s="409">
        <v>1</v>
      </c>
      <c r="X378" s="409">
        <v>0</v>
      </c>
      <c r="Y378" s="409" t="s">
        <v>300</v>
      </c>
      <c r="Z378" s="409">
        <v>87</v>
      </c>
      <c r="AA378" s="409">
        <v>851</v>
      </c>
      <c r="AB378" s="409">
        <v>212</v>
      </c>
      <c r="AC378" s="409">
        <v>214</v>
      </c>
    </row>
    <row r="379" spans="1:29" ht="15" customHeight="1" x14ac:dyDescent="0.2">
      <c r="A379" s="410">
        <v>420170012</v>
      </c>
      <c r="B379" s="409">
        <v>44201</v>
      </c>
      <c r="C379" s="409">
        <v>1</v>
      </c>
      <c r="D379" s="409">
        <v>0</v>
      </c>
      <c r="E379" s="409" t="s">
        <v>298</v>
      </c>
      <c r="F379" s="409">
        <v>2012</v>
      </c>
      <c r="G379" s="409">
        <v>7</v>
      </c>
      <c r="H379" s="409">
        <v>3</v>
      </c>
      <c r="I379" s="409">
        <v>45</v>
      </c>
      <c r="J379" s="409">
        <v>37980</v>
      </c>
      <c r="K379" s="409">
        <v>6160</v>
      </c>
      <c r="L379" s="409">
        <v>8760</v>
      </c>
      <c r="M379" s="409" t="s">
        <v>349</v>
      </c>
      <c r="N379" s="409">
        <v>40.107222</v>
      </c>
      <c r="O379" s="409">
        <v>-74.882221999999999</v>
      </c>
      <c r="P379" s="409">
        <v>8643</v>
      </c>
      <c r="Q379" s="409">
        <v>98</v>
      </c>
      <c r="R379" s="409">
        <v>0.09</v>
      </c>
      <c r="S379" s="409">
        <v>8.4000000000000005E-2</v>
      </c>
      <c r="T379" s="409">
        <v>8.2000000000000003E-2</v>
      </c>
      <c r="U379" s="409">
        <v>8.2000000000000003E-2</v>
      </c>
      <c r="V379" s="409">
        <v>13</v>
      </c>
      <c r="W379" s="409">
        <v>1</v>
      </c>
      <c r="X379" s="409">
        <v>0</v>
      </c>
      <c r="Z379" s="409">
        <v>87</v>
      </c>
      <c r="AA379" s="409">
        <v>851</v>
      </c>
      <c r="AB379" s="409">
        <v>210</v>
      </c>
      <c r="AC379" s="409">
        <v>214</v>
      </c>
    </row>
    <row r="380" spans="1:29" ht="15" customHeight="1" x14ac:dyDescent="0.2">
      <c r="A380" s="410">
        <v>420170012</v>
      </c>
      <c r="B380" s="409">
        <v>44201</v>
      </c>
      <c r="C380" s="409">
        <v>1</v>
      </c>
      <c r="D380" s="409">
        <v>0</v>
      </c>
      <c r="E380" s="409" t="s">
        <v>298</v>
      </c>
      <c r="F380" s="409">
        <v>2013</v>
      </c>
      <c r="G380" s="409">
        <v>7</v>
      </c>
      <c r="H380" s="409">
        <v>3</v>
      </c>
      <c r="I380" s="409">
        <v>45</v>
      </c>
      <c r="J380" s="409">
        <v>37980</v>
      </c>
      <c r="K380" s="409">
        <v>6160</v>
      </c>
      <c r="L380" s="409">
        <v>8760</v>
      </c>
      <c r="M380" s="409" t="s">
        <v>349</v>
      </c>
      <c r="N380" s="409">
        <v>40.107222</v>
      </c>
      <c r="O380" s="409">
        <v>-74.882221999999999</v>
      </c>
      <c r="P380" s="409">
        <v>8564</v>
      </c>
      <c r="Q380" s="409">
        <v>98</v>
      </c>
      <c r="R380" s="409">
        <v>7.6999999999999999E-2</v>
      </c>
      <c r="S380" s="409">
        <v>7.6999999999999999E-2</v>
      </c>
      <c r="T380" s="409">
        <v>7.5999999999999998E-2</v>
      </c>
      <c r="U380" s="409">
        <v>7.2999999999999995E-2</v>
      </c>
      <c r="V380" s="409">
        <v>3</v>
      </c>
      <c r="W380" s="409">
        <v>1</v>
      </c>
      <c r="X380" s="409">
        <v>0</v>
      </c>
      <c r="Y380" s="409" t="s">
        <v>300</v>
      </c>
      <c r="Z380" s="409">
        <v>87</v>
      </c>
      <c r="AA380" s="409">
        <v>851</v>
      </c>
      <c r="AB380" s="409">
        <v>210</v>
      </c>
      <c r="AC380" s="409">
        <v>214</v>
      </c>
    </row>
    <row r="381" spans="1:29" ht="15" customHeight="1" x14ac:dyDescent="0.2">
      <c r="A381" s="410">
        <v>420170012</v>
      </c>
      <c r="B381" s="409">
        <v>44201</v>
      </c>
      <c r="C381" s="409">
        <v>1</v>
      </c>
      <c r="D381" s="409">
        <v>0</v>
      </c>
      <c r="E381" s="409" t="s">
        <v>298</v>
      </c>
      <c r="F381" s="409">
        <v>2014</v>
      </c>
      <c r="G381" s="409">
        <v>7</v>
      </c>
      <c r="H381" s="409">
        <v>3</v>
      </c>
      <c r="I381" s="409">
        <v>45</v>
      </c>
      <c r="J381" s="409">
        <v>37980</v>
      </c>
      <c r="K381" s="409">
        <v>6160</v>
      </c>
      <c r="L381" s="409">
        <v>8760</v>
      </c>
      <c r="M381" s="409" t="s">
        <v>349</v>
      </c>
      <c r="N381" s="409">
        <v>40.107222</v>
      </c>
      <c r="O381" s="409">
        <v>-74.882221999999999</v>
      </c>
      <c r="P381" s="409">
        <v>8596</v>
      </c>
      <c r="Q381" s="409">
        <v>98</v>
      </c>
      <c r="R381" s="409">
        <v>9.4E-2</v>
      </c>
      <c r="S381" s="409">
        <v>7.2999999999999995E-2</v>
      </c>
      <c r="T381" s="409">
        <v>7.1999999999999995E-2</v>
      </c>
      <c r="U381" s="409">
        <v>7.0999999999999994E-2</v>
      </c>
      <c r="V381" s="409">
        <v>1</v>
      </c>
      <c r="W381" s="409">
        <v>1</v>
      </c>
      <c r="X381" s="409">
        <v>0</v>
      </c>
      <c r="Y381" s="409" t="s">
        <v>300</v>
      </c>
      <c r="Z381" s="409">
        <v>87</v>
      </c>
      <c r="AA381" s="409">
        <v>851</v>
      </c>
      <c r="AB381" s="409">
        <v>210</v>
      </c>
      <c r="AC381" s="409">
        <v>214</v>
      </c>
    </row>
    <row r="382" spans="1:29" ht="15" customHeight="1" x14ac:dyDescent="0.2">
      <c r="A382" s="410">
        <v>420170012</v>
      </c>
      <c r="B382" s="409">
        <v>44201</v>
      </c>
      <c r="C382" s="409">
        <v>1</v>
      </c>
      <c r="D382" s="409">
        <v>0</v>
      </c>
      <c r="E382" s="409" t="s">
        <v>298</v>
      </c>
      <c r="F382" s="409">
        <v>2015</v>
      </c>
      <c r="G382" s="409">
        <v>7</v>
      </c>
      <c r="H382" s="409">
        <v>3</v>
      </c>
      <c r="I382" s="409">
        <v>45</v>
      </c>
      <c r="J382" s="409">
        <v>37980</v>
      </c>
      <c r="K382" s="409">
        <v>6160</v>
      </c>
      <c r="L382" s="409">
        <v>8760</v>
      </c>
      <c r="M382" s="409" t="s">
        <v>349</v>
      </c>
      <c r="N382" s="409">
        <v>40.107222</v>
      </c>
      <c r="O382" s="409">
        <v>-74.882221999999999</v>
      </c>
      <c r="P382" s="409">
        <v>8370</v>
      </c>
      <c r="Q382" s="409">
        <v>95</v>
      </c>
      <c r="R382" s="409">
        <v>9.0999999999999998E-2</v>
      </c>
      <c r="S382" s="409">
        <v>8.5000000000000006E-2</v>
      </c>
      <c r="T382" s="409">
        <v>8.3000000000000004E-2</v>
      </c>
      <c r="U382" s="409">
        <v>8.2000000000000003E-2</v>
      </c>
      <c r="V382" s="409">
        <v>5</v>
      </c>
      <c r="W382" s="409">
        <v>1</v>
      </c>
      <c r="X382" s="409">
        <v>0</v>
      </c>
      <c r="Y382" s="409" t="s">
        <v>300</v>
      </c>
      <c r="Z382" s="409">
        <v>87</v>
      </c>
      <c r="AA382" s="409">
        <v>851</v>
      </c>
      <c r="AB382" s="409">
        <v>203</v>
      </c>
      <c r="AC382" s="409">
        <v>214</v>
      </c>
    </row>
    <row r="383" spans="1:29" ht="15" customHeight="1" x14ac:dyDescent="0.2">
      <c r="A383" s="410">
        <v>420170012</v>
      </c>
      <c r="B383" s="409">
        <v>44201</v>
      </c>
      <c r="C383" s="409">
        <v>1</v>
      </c>
      <c r="D383" s="409">
        <v>5</v>
      </c>
      <c r="E383" s="409" t="s">
        <v>298</v>
      </c>
      <c r="F383" s="409">
        <v>2016</v>
      </c>
      <c r="G383" s="409">
        <v>7</v>
      </c>
      <c r="H383" s="409">
        <v>3</v>
      </c>
      <c r="I383" s="409">
        <v>45</v>
      </c>
      <c r="J383" s="409">
        <v>37980</v>
      </c>
      <c r="K383" s="409">
        <v>6160</v>
      </c>
      <c r="L383" s="409">
        <v>8760</v>
      </c>
      <c r="M383" s="409" t="s">
        <v>349</v>
      </c>
      <c r="N383" s="409">
        <v>40.107222</v>
      </c>
      <c r="O383" s="409">
        <v>-74.882221999999999</v>
      </c>
      <c r="P383" s="409">
        <v>8387</v>
      </c>
      <c r="Q383" s="409">
        <v>93</v>
      </c>
      <c r="R383" s="409">
        <v>8.4000000000000005E-2</v>
      </c>
      <c r="S383" s="409">
        <v>8.2000000000000003E-2</v>
      </c>
      <c r="T383" s="409">
        <v>8.1000000000000003E-2</v>
      </c>
      <c r="U383" s="409">
        <v>0.08</v>
      </c>
      <c r="V383" s="409">
        <v>5</v>
      </c>
      <c r="W383" s="409">
        <v>1</v>
      </c>
      <c r="X383" s="409">
        <v>0</v>
      </c>
      <c r="Y383" s="409" t="s">
        <v>300</v>
      </c>
      <c r="Z383" s="409">
        <v>87</v>
      </c>
      <c r="AA383" s="409">
        <v>851</v>
      </c>
      <c r="AB383" s="409">
        <v>198</v>
      </c>
      <c r="AC383" s="409">
        <v>214</v>
      </c>
    </row>
    <row r="384" spans="1:29" ht="15" customHeight="1" x14ac:dyDescent="0.2">
      <c r="A384" s="410">
        <v>420170012</v>
      </c>
      <c r="B384" s="409">
        <v>44201</v>
      </c>
      <c r="C384" s="409">
        <v>1</v>
      </c>
      <c r="D384" s="409">
        <v>0</v>
      </c>
      <c r="E384" s="409" t="s">
        <v>298</v>
      </c>
      <c r="F384" s="409">
        <v>2017</v>
      </c>
      <c r="G384" s="409">
        <v>7</v>
      </c>
      <c r="H384" s="409">
        <v>3</v>
      </c>
      <c r="I384" s="409">
        <v>45</v>
      </c>
      <c r="J384" s="409">
        <v>37980</v>
      </c>
      <c r="K384" s="409">
        <v>6160</v>
      </c>
      <c r="L384" s="409">
        <v>8760</v>
      </c>
      <c r="M384" s="409" t="s">
        <v>349</v>
      </c>
      <c r="N384" s="409">
        <v>40.107222</v>
      </c>
      <c r="O384" s="409">
        <v>-74.882221999999999</v>
      </c>
      <c r="P384" s="409">
        <v>7951</v>
      </c>
      <c r="Q384" s="409">
        <v>87</v>
      </c>
      <c r="R384" s="409">
        <v>8.3000000000000004E-2</v>
      </c>
      <c r="S384" s="409">
        <v>8.1000000000000003E-2</v>
      </c>
      <c r="T384" s="409">
        <v>7.9000000000000001E-2</v>
      </c>
      <c r="U384" s="409">
        <v>7.9000000000000001E-2</v>
      </c>
      <c r="V384" s="409">
        <v>7</v>
      </c>
      <c r="W384" s="409">
        <v>1</v>
      </c>
      <c r="X384" s="409">
        <v>0</v>
      </c>
      <c r="Y384" s="409" t="s">
        <v>300</v>
      </c>
      <c r="Z384" s="409">
        <v>87</v>
      </c>
      <c r="AA384" s="409">
        <v>851</v>
      </c>
      <c r="AB384" s="409">
        <v>213</v>
      </c>
      <c r="AC384" s="409">
        <v>245</v>
      </c>
    </row>
    <row r="385" spans="1:29" ht="15" customHeight="1" x14ac:dyDescent="0.2">
      <c r="A385" s="410">
        <v>420170012</v>
      </c>
      <c r="B385" s="409">
        <v>44201</v>
      </c>
      <c r="C385" s="409">
        <v>1</v>
      </c>
      <c r="D385" s="409">
        <v>0</v>
      </c>
      <c r="E385" s="409" t="s">
        <v>298</v>
      </c>
      <c r="F385" s="409">
        <v>2018</v>
      </c>
      <c r="G385" s="409">
        <v>7</v>
      </c>
      <c r="H385" s="409">
        <v>3</v>
      </c>
      <c r="I385" s="409">
        <v>45</v>
      </c>
      <c r="J385" s="409">
        <v>37980</v>
      </c>
      <c r="K385" s="409">
        <v>6160</v>
      </c>
      <c r="L385" s="409">
        <v>8760</v>
      </c>
      <c r="M385" s="409" t="s">
        <v>349</v>
      </c>
      <c r="N385" s="409">
        <v>40.107222</v>
      </c>
      <c r="O385" s="409">
        <v>-74.882221999999999</v>
      </c>
      <c r="P385" s="409">
        <v>6504</v>
      </c>
      <c r="Q385" s="409">
        <v>89</v>
      </c>
      <c r="R385" s="409">
        <v>9.0999999999999998E-2</v>
      </c>
      <c r="S385" s="409">
        <v>8.5999999999999993E-2</v>
      </c>
      <c r="T385" s="409">
        <v>8.5999999999999993E-2</v>
      </c>
      <c r="U385" s="409">
        <v>8.4000000000000005E-2</v>
      </c>
      <c r="V385" s="409">
        <v>7</v>
      </c>
      <c r="W385" s="409">
        <v>1</v>
      </c>
      <c r="X385" s="409">
        <v>0</v>
      </c>
      <c r="Z385" s="409">
        <v>87</v>
      </c>
      <c r="AA385" s="409">
        <v>851</v>
      </c>
      <c r="AB385" s="409">
        <v>217</v>
      </c>
      <c r="AC385" s="409">
        <v>245</v>
      </c>
    </row>
    <row r="386" spans="1:29" ht="15" customHeight="1" x14ac:dyDescent="0.2">
      <c r="A386" s="410">
        <v>420290100</v>
      </c>
      <c r="B386" s="409">
        <v>44201</v>
      </c>
      <c r="C386" s="409">
        <v>1</v>
      </c>
      <c r="D386" s="409">
        <v>0</v>
      </c>
      <c r="E386" s="409" t="s">
        <v>298</v>
      </c>
      <c r="F386" s="409">
        <v>2010</v>
      </c>
      <c r="G386" s="409">
        <v>7</v>
      </c>
      <c r="H386" s="409">
        <v>3</v>
      </c>
      <c r="I386" s="409">
        <v>45</v>
      </c>
      <c r="J386" s="409">
        <v>37980</v>
      </c>
      <c r="K386" s="409">
        <v>6160</v>
      </c>
      <c r="L386" s="409">
        <v>0</v>
      </c>
      <c r="M386" s="409" t="s">
        <v>350</v>
      </c>
      <c r="N386" s="409">
        <v>39.834460999999997</v>
      </c>
      <c r="O386" s="409">
        <v>-75.768242000000001</v>
      </c>
      <c r="P386" s="409">
        <v>4970</v>
      </c>
      <c r="Q386" s="409">
        <v>95</v>
      </c>
      <c r="R386" s="409">
        <v>8.5999999999999993E-2</v>
      </c>
      <c r="S386" s="409">
        <v>0.08</v>
      </c>
      <c r="T386" s="409">
        <v>7.8E-2</v>
      </c>
      <c r="U386" s="409">
        <v>7.6999999999999999E-2</v>
      </c>
      <c r="V386" s="409">
        <v>7</v>
      </c>
      <c r="W386" s="409">
        <v>1</v>
      </c>
      <c r="X386" s="409">
        <v>0</v>
      </c>
      <c r="Z386" s="409">
        <v>87</v>
      </c>
      <c r="AA386" s="409">
        <v>851</v>
      </c>
      <c r="AB386" s="409">
        <v>203</v>
      </c>
      <c r="AC386" s="409">
        <v>214</v>
      </c>
    </row>
    <row r="387" spans="1:29" ht="15" customHeight="1" x14ac:dyDescent="0.2">
      <c r="A387" s="410">
        <v>420290100</v>
      </c>
      <c r="B387" s="409">
        <v>44201</v>
      </c>
      <c r="C387" s="409">
        <v>1</v>
      </c>
      <c r="D387" s="409">
        <v>0</v>
      </c>
      <c r="E387" s="409" t="s">
        <v>298</v>
      </c>
      <c r="F387" s="409">
        <v>2011</v>
      </c>
      <c r="G387" s="409">
        <v>7</v>
      </c>
      <c r="H387" s="409">
        <v>3</v>
      </c>
      <c r="I387" s="409">
        <v>45</v>
      </c>
      <c r="J387" s="409">
        <v>37980</v>
      </c>
      <c r="K387" s="409">
        <v>6160</v>
      </c>
      <c r="L387" s="409">
        <v>0</v>
      </c>
      <c r="M387" s="409" t="s">
        <v>350</v>
      </c>
      <c r="N387" s="409">
        <v>39.834460999999997</v>
      </c>
      <c r="O387" s="409">
        <v>-75.768242000000001</v>
      </c>
      <c r="P387" s="409">
        <v>6970</v>
      </c>
      <c r="Q387" s="409">
        <v>98</v>
      </c>
      <c r="R387" s="409">
        <v>0.09</v>
      </c>
      <c r="S387" s="409">
        <v>8.6999999999999994E-2</v>
      </c>
      <c r="T387" s="409">
        <v>7.9000000000000001E-2</v>
      </c>
      <c r="U387" s="409">
        <v>7.9000000000000001E-2</v>
      </c>
      <c r="V387" s="409">
        <v>8</v>
      </c>
      <c r="W387" s="409">
        <v>1</v>
      </c>
      <c r="X387" s="409">
        <v>0</v>
      </c>
      <c r="Y387" s="409" t="s">
        <v>300</v>
      </c>
      <c r="Z387" s="409">
        <v>87</v>
      </c>
      <c r="AA387" s="409">
        <v>851</v>
      </c>
      <c r="AB387" s="409">
        <v>210</v>
      </c>
      <c r="AC387" s="409">
        <v>214</v>
      </c>
    </row>
    <row r="388" spans="1:29" ht="15" customHeight="1" x14ac:dyDescent="0.2">
      <c r="A388" s="410">
        <v>420290100</v>
      </c>
      <c r="B388" s="409">
        <v>44201</v>
      </c>
      <c r="C388" s="409">
        <v>1</v>
      </c>
      <c r="D388" s="409">
        <v>0</v>
      </c>
      <c r="E388" s="409" t="s">
        <v>298</v>
      </c>
      <c r="F388" s="409">
        <v>2012</v>
      </c>
      <c r="G388" s="409">
        <v>7</v>
      </c>
      <c r="H388" s="409">
        <v>3</v>
      </c>
      <c r="I388" s="409">
        <v>45</v>
      </c>
      <c r="J388" s="409">
        <v>37980</v>
      </c>
      <c r="K388" s="409">
        <v>6160</v>
      </c>
      <c r="L388" s="409">
        <v>0</v>
      </c>
      <c r="M388" s="409" t="s">
        <v>350</v>
      </c>
      <c r="N388" s="409">
        <v>39.834460999999997</v>
      </c>
      <c r="O388" s="409">
        <v>-75.768242000000001</v>
      </c>
      <c r="P388" s="409">
        <v>8477</v>
      </c>
      <c r="Q388" s="409">
        <v>93</v>
      </c>
      <c r="R388" s="409">
        <v>8.5999999999999993E-2</v>
      </c>
      <c r="S388" s="409">
        <v>8.5999999999999993E-2</v>
      </c>
      <c r="T388" s="409">
        <v>8.5999999999999993E-2</v>
      </c>
      <c r="U388" s="409">
        <v>8.1000000000000003E-2</v>
      </c>
      <c r="V388" s="409">
        <v>12</v>
      </c>
      <c r="W388" s="409">
        <v>1</v>
      </c>
      <c r="X388" s="409">
        <v>0</v>
      </c>
      <c r="Z388" s="409">
        <v>87</v>
      </c>
      <c r="AA388" s="409">
        <v>851</v>
      </c>
      <c r="AB388" s="409">
        <v>200</v>
      </c>
      <c r="AC388" s="409">
        <v>214</v>
      </c>
    </row>
    <row r="389" spans="1:29" ht="15" customHeight="1" x14ac:dyDescent="0.2">
      <c r="A389" s="410">
        <v>420290100</v>
      </c>
      <c r="B389" s="409">
        <v>44201</v>
      </c>
      <c r="C389" s="409">
        <v>1</v>
      </c>
      <c r="D389" s="409">
        <v>0</v>
      </c>
      <c r="E389" s="409" t="s">
        <v>298</v>
      </c>
      <c r="F389" s="409">
        <v>2013</v>
      </c>
      <c r="G389" s="409">
        <v>7</v>
      </c>
      <c r="H389" s="409">
        <v>3</v>
      </c>
      <c r="I389" s="409">
        <v>45</v>
      </c>
      <c r="J389" s="409">
        <v>37980</v>
      </c>
      <c r="K389" s="409">
        <v>6160</v>
      </c>
      <c r="L389" s="409">
        <v>0</v>
      </c>
      <c r="M389" s="409" t="s">
        <v>350</v>
      </c>
      <c r="N389" s="409">
        <v>39.834460999999997</v>
      </c>
      <c r="O389" s="409">
        <v>-75.768242000000001</v>
      </c>
      <c r="P389" s="409">
        <v>8632</v>
      </c>
      <c r="Q389" s="409">
        <v>100</v>
      </c>
      <c r="R389" s="409">
        <v>7.2999999999999995E-2</v>
      </c>
      <c r="S389" s="409">
        <v>7.0000000000000007E-2</v>
      </c>
      <c r="T389" s="409">
        <v>6.9000000000000006E-2</v>
      </c>
      <c r="U389" s="409">
        <v>6.8000000000000005E-2</v>
      </c>
      <c r="V389" s="409">
        <v>0</v>
      </c>
      <c r="W389" s="409">
        <v>1</v>
      </c>
      <c r="X389" s="409">
        <v>0</v>
      </c>
      <c r="Y389" s="409" t="s">
        <v>300</v>
      </c>
      <c r="Z389" s="409">
        <v>87</v>
      </c>
      <c r="AA389" s="409">
        <v>851</v>
      </c>
      <c r="AB389" s="409">
        <v>213</v>
      </c>
      <c r="AC389" s="409">
        <v>214</v>
      </c>
    </row>
    <row r="390" spans="1:29" ht="15" customHeight="1" x14ac:dyDescent="0.2">
      <c r="A390" s="410">
        <v>420290100</v>
      </c>
      <c r="B390" s="409">
        <v>44201</v>
      </c>
      <c r="C390" s="409">
        <v>1</v>
      </c>
      <c r="D390" s="409">
        <v>0</v>
      </c>
      <c r="E390" s="409" t="s">
        <v>298</v>
      </c>
      <c r="F390" s="409">
        <v>2014</v>
      </c>
      <c r="G390" s="409">
        <v>7</v>
      </c>
      <c r="H390" s="409">
        <v>3</v>
      </c>
      <c r="I390" s="409">
        <v>45</v>
      </c>
      <c r="J390" s="409">
        <v>37980</v>
      </c>
      <c r="K390" s="409">
        <v>6160</v>
      </c>
      <c r="L390" s="409">
        <v>0</v>
      </c>
      <c r="M390" s="409" t="s">
        <v>350</v>
      </c>
      <c r="N390" s="409">
        <v>39.834460999999997</v>
      </c>
      <c r="O390" s="409">
        <v>-75.768242000000001</v>
      </c>
      <c r="P390" s="409">
        <v>8420</v>
      </c>
      <c r="Q390" s="409">
        <v>93</v>
      </c>
      <c r="R390" s="409">
        <v>7.9000000000000001E-2</v>
      </c>
      <c r="S390" s="409">
        <v>7.3999999999999996E-2</v>
      </c>
      <c r="T390" s="409">
        <v>7.3999999999999996E-2</v>
      </c>
      <c r="U390" s="409">
        <v>7.0999999999999994E-2</v>
      </c>
      <c r="V390" s="409">
        <v>1</v>
      </c>
      <c r="W390" s="409">
        <v>1</v>
      </c>
      <c r="X390" s="409">
        <v>0</v>
      </c>
      <c r="Y390" s="409" t="s">
        <v>300</v>
      </c>
      <c r="Z390" s="409">
        <v>87</v>
      </c>
      <c r="AA390" s="409">
        <v>851</v>
      </c>
      <c r="AB390" s="409">
        <v>200</v>
      </c>
      <c r="AC390" s="409">
        <v>214</v>
      </c>
    </row>
    <row r="391" spans="1:29" ht="15" customHeight="1" x14ac:dyDescent="0.2">
      <c r="A391" s="410">
        <v>420290100</v>
      </c>
      <c r="B391" s="409">
        <v>44201</v>
      </c>
      <c r="C391" s="409">
        <v>1</v>
      </c>
      <c r="D391" s="409">
        <v>0</v>
      </c>
      <c r="E391" s="409" t="s">
        <v>298</v>
      </c>
      <c r="F391" s="409">
        <v>2015</v>
      </c>
      <c r="G391" s="409">
        <v>7</v>
      </c>
      <c r="H391" s="409">
        <v>3</v>
      </c>
      <c r="I391" s="409">
        <v>45</v>
      </c>
      <c r="J391" s="409">
        <v>37980</v>
      </c>
      <c r="K391" s="409">
        <v>6160</v>
      </c>
      <c r="L391" s="409">
        <v>0</v>
      </c>
      <c r="M391" s="409" t="s">
        <v>350</v>
      </c>
      <c r="N391" s="409">
        <v>39.834460999999997</v>
      </c>
      <c r="O391" s="409">
        <v>-75.768242000000001</v>
      </c>
      <c r="P391" s="409">
        <v>8307</v>
      </c>
      <c r="Q391" s="409">
        <v>97</v>
      </c>
      <c r="R391" s="409">
        <v>9.1999999999999998E-2</v>
      </c>
      <c r="S391" s="409">
        <v>7.6999999999999999E-2</v>
      </c>
      <c r="T391" s="409">
        <v>6.9000000000000006E-2</v>
      </c>
      <c r="U391" s="409">
        <v>6.8000000000000005E-2</v>
      </c>
      <c r="V391" s="409">
        <v>2</v>
      </c>
      <c r="W391" s="409">
        <v>1</v>
      </c>
      <c r="X391" s="409">
        <v>0</v>
      </c>
      <c r="Y391" s="409" t="s">
        <v>300</v>
      </c>
      <c r="Z391" s="409">
        <v>87</v>
      </c>
      <c r="AA391" s="409">
        <v>851</v>
      </c>
      <c r="AB391" s="409">
        <v>207</v>
      </c>
      <c r="AC391" s="409">
        <v>214</v>
      </c>
    </row>
    <row r="392" spans="1:29" ht="15" customHeight="1" x14ac:dyDescent="0.2">
      <c r="A392" s="410">
        <v>420290100</v>
      </c>
      <c r="B392" s="409">
        <v>44201</v>
      </c>
      <c r="C392" s="409">
        <v>1</v>
      </c>
      <c r="D392" s="409">
        <v>5</v>
      </c>
      <c r="E392" s="409" t="s">
        <v>298</v>
      </c>
      <c r="F392" s="409">
        <v>2016</v>
      </c>
      <c r="G392" s="409">
        <v>7</v>
      </c>
      <c r="H392" s="409">
        <v>3</v>
      </c>
      <c r="I392" s="409">
        <v>45</v>
      </c>
      <c r="J392" s="409">
        <v>37980</v>
      </c>
      <c r="K392" s="409">
        <v>6160</v>
      </c>
      <c r="L392" s="409">
        <v>0</v>
      </c>
      <c r="M392" s="409" t="s">
        <v>350</v>
      </c>
      <c r="N392" s="409">
        <v>39.834460999999997</v>
      </c>
      <c r="O392" s="409">
        <v>-75.768242000000001</v>
      </c>
      <c r="P392" s="409">
        <v>8530</v>
      </c>
      <c r="Q392" s="409">
        <v>95</v>
      </c>
      <c r="R392" s="409">
        <v>8.3000000000000004E-2</v>
      </c>
      <c r="S392" s="409">
        <v>8.1000000000000003E-2</v>
      </c>
      <c r="T392" s="409">
        <v>8.1000000000000003E-2</v>
      </c>
      <c r="U392" s="409">
        <v>0.08</v>
      </c>
      <c r="V392" s="409">
        <v>4</v>
      </c>
      <c r="W392" s="409">
        <v>1</v>
      </c>
      <c r="X392" s="409">
        <v>0</v>
      </c>
      <c r="Y392" s="409" t="s">
        <v>300</v>
      </c>
      <c r="Z392" s="409">
        <v>87</v>
      </c>
      <c r="AA392" s="409">
        <v>851</v>
      </c>
      <c r="AB392" s="409">
        <v>204</v>
      </c>
      <c r="AC392" s="409">
        <v>214</v>
      </c>
    </row>
    <row r="393" spans="1:29" ht="15" customHeight="1" x14ac:dyDescent="0.2">
      <c r="A393" s="410">
        <v>420290100</v>
      </c>
      <c r="B393" s="409">
        <v>44201</v>
      </c>
      <c r="C393" s="409">
        <v>1</v>
      </c>
      <c r="D393" s="409">
        <v>0</v>
      </c>
      <c r="E393" s="409" t="s">
        <v>298</v>
      </c>
      <c r="F393" s="409">
        <v>2017</v>
      </c>
      <c r="G393" s="409">
        <v>7</v>
      </c>
      <c r="H393" s="409">
        <v>3</v>
      </c>
      <c r="I393" s="409">
        <v>45</v>
      </c>
      <c r="J393" s="409">
        <v>37980</v>
      </c>
      <c r="K393" s="409">
        <v>6160</v>
      </c>
      <c r="L393" s="409">
        <v>0</v>
      </c>
      <c r="M393" s="409" t="s">
        <v>350</v>
      </c>
      <c r="N393" s="409">
        <v>39.834460999999997</v>
      </c>
      <c r="O393" s="409">
        <v>-75.768242000000001</v>
      </c>
      <c r="P393" s="409">
        <v>8042</v>
      </c>
      <c r="Q393" s="409">
        <v>88</v>
      </c>
      <c r="R393" s="409">
        <v>8.1000000000000003E-2</v>
      </c>
      <c r="S393" s="409">
        <v>7.9000000000000001E-2</v>
      </c>
      <c r="T393" s="409">
        <v>7.8E-2</v>
      </c>
      <c r="U393" s="409">
        <v>7.0999999999999994E-2</v>
      </c>
      <c r="V393" s="409">
        <v>3</v>
      </c>
      <c r="W393" s="409">
        <v>1</v>
      </c>
      <c r="X393" s="409">
        <v>0</v>
      </c>
      <c r="Y393" s="409" t="s">
        <v>300</v>
      </c>
      <c r="Z393" s="409">
        <v>87</v>
      </c>
      <c r="AA393" s="409">
        <v>851</v>
      </c>
      <c r="AB393" s="409">
        <v>216</v>
      </c>
      <c r="AC393" s="409">
        <v>245</v>
      </c>
    </row>
    <row r="394" spans="1:29" ht="15" customHeight="1" x14ac:dyDescent="0.2">
      <c r="A394" s="410">
        <v>420290100</v>
      </c>
      <c r="B394" s="409">
        <v>44201</v>
      </c>
      <c r="C394" s="409">
        <v>1</v>
      </c>
      <c r="D394" s="409">
        <v>0</v>
      </c>
      <c r="E394" s="409" t="s">
        <v>298</v>
      </c>
      <c r="F394" s="409">
        <v>2018</v>
      </c>
      <c r="G394" s="409">
        <v>7</v>
      </c>
      <c r="H394" s="409">
        <v>3</v>
      </c>
      <c r="I394" s="409">
        <v>45</v>
      </c>
      <c r="J394" s="409">
        <v>37980</v>
      </c>
      <c r="K394" s="409">
        <v>6160</v>
      </c>
      <c r="L394" s="409">
        <v>0</v>
      </c>
      <c r="M394" s="409" t="s">
        <v>350</v>
      </c>
      <c r="N394" s="409">
        <v>39.834460999999997</v>
      </c>
      <c r="O394" s="409">
        <v>-75.768242000000001</v>
      </c>
      <c r="P394" s="409">
        <v>8268</v>
      </c>
      <c r="Q394" s="409">
        <v>93</v>
      </c>
      <c r="R394" s="409">
        <v>7.3999999999999996E-2</v>
      </c>
      <c r="S394" s="409">
        <v>7.0000000000000007E-2</v>
      </c>
      <c r="T394" s="409">
        <v>6.9000000000000006E-2</v>
      </c>
      <c r="U394" s="409">
        <v>6.5000000000000002E-2</v>
      </c>
      <c r="V394" s="409">
        <v>0</v>
      </c>
      <c r="W394" s="409">
        <v>1</v>
      </c>
      <c r="X394" s="409">
        <v>0</v>
      </c>
      <c r="Z394" s="409">
        <v>87</v>
      </c>
      <c r="AA394" s="409">
        <v>851</v>
      </c>
      <c r="AB394" s="409">
        <v>227</v>
      </c>
      <c r="AC394" s="409">
        <v>245</v>
      </c>
    </row>
    <row r="395" spans="1:29" ht="15" customHeight="1" x14ac:dyDescent="0.2">
      <c r="A395" s="410">
        <v>420450002</v>
      </c>
      <c r="B395" s="409">
        <v>44201</v>
      </c>
      <c r="C395" s="409">
        <v>1</v>
      </c>
      <c r="D395" s="409">
        <v>0</v>
      </c>
      <c r="E395" s="409" t="s">
        <v>298</v>
      </c>
      <c r="F395" s="409">
        <v>2010</v>
      </c>
      <c r="G395" s="409">
        <v>7</v>
      </c>
      <c r="H395" s="409">
        <v>3</v>
      </c>
      <c r="I395" s="409">
        <v>45</v>
      </c>
      <c r="J395" s="409">
        <v>37980</v>
      </c>
      <c r="K395" s="409">
        <v>6160</v>
      </c>
      <c r="L395" s="409">
        <v>13208</v>
      </c>
      <c r="M395" s="409" t="s">
        <v>351</v>
      </c>
      <c r="N395" s="409">
        <v>39.835555999999997</v>
      </c>
      <c r="O395" s="409">
        <v>-75.372500000000002</v>
      </c>
      <c r="P395" s="409">
        <v>4929</v>
      </c>
      <c r="Q395" s="409">
        <v>96</v>
      </c>
      <c r="R395" s="409">
        <v>8.5999999999999993E-2</v>
      </c>
      <c r="S395" s="409">
        <v>8.4000000000000005E-2</v>
      </c>
      <c r="T395" s="409">
        <v>7.9000000000000001E-2</v>
      </c>
      <c r="U395" s="409">
        <v>7.5999999999999998E-2</v>
      </c>
      <c r="V395" s="409">
        <v>5</v>
      </c>
      <c r="W395" s="409">
        <v>1</v>
      </c>
      <c r="X395" s="409">
        <v>0</v>
      </c>
      <c r="Z395" s="409">
        <v>87</v>
      </c>
      <c r="AA395" s="409">
        <v>851</v>
      </c>
      <c r="AB395" s="409">
        <v>206</v>
      </c>
      <c r="AC395" s="409">
        <v>214</v>
      </c>
    </row>
    <row r="396" spans="1:29" ht="15" customHeight="1" x14ac:dyDescent="0.2">
      <c r="A396" s="410">
        <v>420450002</v>
      </c>
      <c r="B396" s="409">
        <v>44201</v>
      </c>
      <c r="C396" s="409">
        <v>1</v>
      </c>
      <c r="D396" s="409">
        <v>0</v>
      </c>
      <c r="E396" s="409" t="s">
        <v>298</v>
      </c>
      <c r="F396" s="409">
        <v>2011</v>
      </c>
      <c r="G396" s="409">
        <v>7</v>
      </c>
      <c r="H396" s="409">
        <v>3</v>
      </c>
      <c r="I396" s="409">
        <v>45</v>
      </c>
      <c r="J396" s="409">
        <v>37980</v>
      </c>
      <c r="K396" s="409">
        <v>6160</v>
      </c>
      <c r="L396" s="409">
        <v>13208</v>
      </c>
      <c r="M396" s="409" t="s">
        <v>351</v>
      </c>
      <c r="N396" s="409">
        <v>39.835555999999997</v>
      </c>
      <c r="O396" s="409">
        <v>-75.372500000000002</v>
      </c>
      <c r="P396" s="409">
        <v>7260</v>
      </c>
      <c r="Q396" s="409">
        <v>98</v>
      </c>
      <c r="R396" s="409">
        <v>8.5999999999999993E-2</v>
      </c>
      <c r="S396" s="409">
        <v>8.4000000000000005E-2</v>
      </c>
      <c r="T396" s="409">
        <v>8.4000000000000005E-2</v>
      </c>
      <c r="U396" s="409">
        <v>7.9000000000000001E-2</v>
      </c>
      <c r="V396" s="409">
        <v>6</v>
      </c>
      <c r="W396" s="409">
        <v>1</v>
      </c>
      <c r="X396" s="409">
        <v>0</v>
      </c>
      <c r="Y396" s="409" t="s">
        <v>300</v>
      </c>
      <c r="Z396" s="409">
        <v>87</v>
      </c>
      <c r="AA396" s="409">
        <v>851</v>
      </c>
      <c r="AB396" s="409">
        <v>209</v>
      </c>
      <c r="AC396" s="409">
        <v>214</v>
      </c>
    </row>
    <row r="397" spans="1:29" ht="15" customHeight="1" x14ac:dyDescent="0.2">
      <c r="A397" s="410">
        <v>420450002</v>
      </c>
      <c r="B397" s="409">
        <v>44201</v>
      </c>
      <c r="C397" s="409">
        <v>1</v>
      </c>
      <c r="D397" s="409">
        <v>0</v>
      </c>
      <c r="E397" s="409" t="s">
        <v>298</v>
      </c>
      <c r="F397" s="409">
        <v>2012</v>
      </c>
      <c r="G397" s="409">
        <v>7</v>
      </c>
      <c r="H397" s="409">
        <v>3</v>
      </c>
      <c r="I397" s="409">
        <v>45</v>
      </c>
      <c r="J397" s="409">
        <v>37980</v>
      </c>
      <c r="K397" s="409">
        <v>6160</v>
      </c>
      <c r="L397" s="409">
        <v>13208</v>
      </c>
      <c r="M397" s="409" t="s">
        <v>351</v>
      </c>
      <c r="N397" s="409">
        <v>39.835555999999997</v>
      </c>
      <c r="O397" s="409">
        <v>-75.372500000000002</v>
      </c>
      <c r="P397" s="409">
        <v>8534</v>
      </c>
      <c r="Q397" s="409">
        <v>95</v>
      </c>
      <c r="R397" s="409">
        <v>8.6999999999999994E-2</v>
      </c>
      <c r="S397" s="409">
        <v>8.2000000000000003E-2</v>
      </c>
      <c r="T397" s="409">
        <v>8.1000000000000003E-2</v>
      </c>
      <c r="U397" s="409">
        <v>8.1000000000000003E-2</v>
      </c>
      <c r="V397" s="409">
        <v>12</v>
      </c>
      <c r="W397" s="409">
        <v>1</v>
      </c>
      <c r="X397" s="409">
        <v>0</v>
      </c>
      <c r="Z397" s="409">
        <v>87</v>
      </c>
      <c r="AA397" s="409">
        <v>851</v>
      </c>
      <c r="AB397" s="409">
        <v>204</v>
      </c>
      <c r="AC397" s="409">
        <v>214</v>
      </c>
    </row>
    <row r="398" spans="1:29" ht="15" customHeight="1" x14ac:dyDescent="0.2">
      <c r="A398" s="410">
        <v>420450002</v>
      </c>
      <c r="B398" s="409">
        <v>44201</v>
      </c>
      <c r="C398" s="409">
        <v>1</v>
      </c>
      <c r="D398" s="409">
        <v>0</v>
      </c>
      <c r="E398" s="409" t="s">
        <v>298</v>
      </c>
      <c r="F398" s="409">
        <v>2013</v>
      </c>
      <c r="G398" s="409">
        <v>7</v>
      </c>
      <c r="H398" s="409">
        <v>3</v>
      </c>
      <c r="I398" s="409">
        <v>45</v>
      </c>
      <c r="J398" s="409">
        <v>37980</v>
      </c>
      <c r="K398" s="409">
        <v>6160</v>
      </c>
      <c r="L398" s="409">
        <v>13208</v>
      </c>
      <c r="M398" s="409" t="s">
        <v>351</v>
      </c>
      <c r="N398" s="409">
        <v>39.835555999999997</v>
      </c>
      <c r="O398" s="409">
        <v>-75.372500000000002</v>
      </c>
      <c r="P398" s="409">
        <v>8653</v>
      </c>
      <c r="Q398" s="409">
        <v>100</v>
      </c>
      <c r="R398" s="409">
        <v>7.5999999999999998E-2</v>
      </c>
      <c r="S398" s="409">
        <v>7.3999999999999996E-2</v>
      </c>
      <c r="T398" s="409">
        <v>7.3999999999999996E-2</v>
      </c>
      <c r="U398" s="409">
        <v>6.9000000000000006E-2</v>
      </c>
      <c r="V398" s="409">
        <v>1</v>
      </c>
      <c r="W398" s="409">
        <v>1</v>
      </c>
      <c r="X398" s="409">
        <v>0</v>
      </c>
      <c r="Y398" s="409" t="s">
        <v>300</v>
      </c>
      <c r="Z398" s="409">
        <v>87</v>
      </c>
      <c r="AA398" s="409">
        <v>851</v>
      </c>
      <c r="AB398" s="409">
        <v>214</v>
      </c>
      <c r="AC398" s="409">
        <v>214</v>
      </c>
    </row>
    <row r="399" spans="1:29" ht="15" customHeight="1" x14ac:dyDescent="0.2">
      <c r="A399" s="410">
        <v>420450002</v>
      </c>
      <c r="B399" s="409">
        <v>44201</v>
      </c>
      <c r="C399" s="409">
        <v>1</v>
      </c>
      <c r="D399" s="409">
        <v>0</v>
      </c>
      <c r="E399" s="409" t="s">
        <v>298</v>
      </c>
      <c r="F399" s="409">
        <v>2014</v>
      </c>
      <c r="G399" s="409">
        <v>7</v>
      </c>
      <c r="H399" s="409">
        <v>3</v>
      </c>
      <c r="I399" s="409">
        <v>45</v>
      </c>
      <c r="J399" s="409">
        <v>37980</v>
      </c>
      <c r="K399" s="409">
        <v>6160</v>
      </c>
      <c r="L399" s="409">
        <v>13208</v>
      </c>
      <c r="M399" s="409" t="s">
        <v>351</v>
      </c>
      <c r="N399" s="409">
        <v>39.835555999999997</v>
      </c>
      <c r="O399" s="409">
        <v>-75.372500000000002</v>
      </c>
      <c r="P399" s="409">
        <v>8117</v>
      </c>
      <c r="Q399" s="409">
        <v>97</v>
      </c>
      <c r="R399" s="409">
        <v>8.3000000000000004E-2</v>
      </c>
      <c r="S399" s="409">
        <v>7.6999999999999999E-2</v>
      </c>
      <c r="T399" s="409">
        <v>7.4999999999999997E-2</v>
      </c>
      <c r="U399" s="409">
        <v>7.2999999999999995E-2</v>
      </c>
      <c r="V399" s="409">
        <v>2</v>
      </c>
      <c r="W399" s="409">
        <v>1</v>
      </c>
      <c r="X399" s="409">
        <v>0</v>
      </c>
      <c r="Y399" s="409" t="s">
        <v>300</v>
      </c>
      <c r="Z399" s="409">
        <v>87</v>
      </c>
      <c r="AA399" s="409">
        <v>851</v>
      </c>
      <c r="AB399" s="409">
        <v>208</v>
      </c>
      <c r="AC399" s="409">
        <v>214</v>
      </c>
    </row>
    <row r="400" spans="1:29" ht="15" customHeight="1" x14ac:dyDescent="0.2">
      <c r="A400" s="410">
        <v>420450002</v>
      </c>
      <c r="B400" s="409">
        <v>44201</v>
      </c>
      <c r="C400" s="409">
        <v>1</v>
      </c>
      <c r="D400" s="409">
        <v>0</v>
      </c>
      <c r="E400" s="409" t="s">
        <v>298</v>
      </c>
      <c r="F400" s="409">
        <v>2015</v>
      </c>
      <c r="G400" s="409">
        <v>7</v>
      </c>
      <c r="H400" s="409">
        <v>3</v>
      </c>
      <c r="I400" s="409">
        <v>45</v>
      </c>
      <c r="J400" s="409">
        <v>37980</v>
      </c>
      <c r="K400" s="409">
        <v>6160</v>
      </c>
      <c r="L400" s="409">
        <v>13208</v>
      </c>
      <c r="M400" s="409" t="s">
        <v>351</v>
      </c>
      <c r="N400" s="409">
        <v>39.835555999999997</v>
      </c>
      <c r="O400" s="409">
        <v>-75.372500000000002</v>
      </c>
      <c r="P400" s="409">
        <v>8543</v>
      </c>
      <c r="Q400" s="409">
        <v>95</v>
      </c>
      <c r="R400" s="409">
        <v>8.5000000000000006E-2</v>
      </c>
      <c r="S400" s="409">
        <v>0.08</v>
      </c>
      <c r="T400" s="409">
        <v>7.8E-2</v>
      </c>
      <c r="U400" s="409">
        <v>7.3999999999999996E-2</v>
      </c>
      <c r="V400" s="409">
        <v>3</v>
      </c>
      <c r="W400" s="409">
        <v>1</v>
      </c>
      <c r="X400" s="409">
        <v>0</v>
      </c>
      <c r="Y400" s="409" t="s">
        <v>300</v>
      </c>
      <c r="Z400" s="409">
        <v>87</v>
      </c>
      <c r="AA400" s="409">
        <v>851</v>
      </c>
      <c r="AB400" s="409">
        <v>204</v>
      </c>
      <c r="AC400" s="409">
        <v>214</v>
      </c>
    </row>
    <row r="401" spans="1:29" ht="15" customHeight="1" x14ac:dyDescent="0.2">
      <c r="A401" s="410">
        <v>420450002</v>
      </c>
      <c r="B401" s="409">
        <v>44201</v>
      </c>
      <c r="C401" s="409">
        <v>1</v>
      </c>
      <c r="D401" s="409">
        <v>5</v>
      </c>
      <c r="E401" s="409" t="s">
        <v>298</v>
      </c>
      <c r="F401" s="409">
        <v>2016</v>
      </c>
      <c r="G401" s="409">
        <v>7</v>
      </c>
      <c r="H401" s="409">
        <v>3</v>
      </c>
      <c r="I401" s="409">
        <v>45</v>
      </c>
      <c r="J401" s="409">
        <v>37980</v>
      </c>
      <c r="K401" s="409">
        <v>6160</v>
      </c>
      <c r="L401" s="409">
        <v>13208</v>
      </c>
      <c r="M401" s="409" t="s">
        <v>351</v>
      </c>
      <c r="N401" s="409">
        <v>39.835555999999997</v>
      </c>
      <c r="O401" s="409">
        <v>-75.372500000000002</v>
      </c>
      <c r="P401" s="409">
        <v>8533</v>
      </c>
      <c r="Q401" s="409">
        <v>95</v>
      </c>
      <c r="R401" s="409">
        <v>8.1000000000000003E-2</v>
      </c>
      <c r="S401" s="409">
        <v>0.08</v>
      </c>
      <c r="T401" s="409">
        <v>7.8E-2</v>
      </c>
      <c r="U401" s="409">
        <v>7.0999999999999994E-2</v>
      </c>
      <c r="V401" s="409">
        <v>3</v>
      </c>
      <c r="W401" s="409">
        <v>1</v>
      </c>
      <c r="X401" s="409">
        <v>0</v>
      </c>
      <c r="Y401" s="409" t="s">
        <v>300</v>
      </c>
      <c r="Z401" s="409">
        <v>87</v>
      </c>
      <c r="AA401" s="409">
        <v>851</v>
      </c>
      <c r="AB401" s="409">
        <v>204</v>
      </c>
      <c r="AC401" s="409">
        <v>214</v>
      </c>
    </row>
    <row r="402" spans="1:29" ht="15" customHeight="1" x14ac:dyDescent="0.2">
      <c r="A402" s="410">
        <v>420450002</v>
      </c>
      <c r="B402" s="409">
        <v>44201</v>
      </c>
      <c r="C402" s="409">
        <v>1</v>
      </c>
      <c r="D402" s="409">
        <v>0</v>
      </c>
      <c r="E402" s="409" t="s">
        <v>298</v>
      </c>
      <c r="F402" s="409">
        <v>2017</v>
      </c>
      <c r="G402" s="409">
        <v>7</v>
      </c>
      <c r="H402" s="409">
        <v>3</v>
      </c>
      <c r="I402" s="409">
        <v>45</v>
      </c>
      <c r="J402" s="409">
        <v>37980</v>
      </c>
      <c r="K402" s="409">
        <v>6160</v>
      </c>
      <c r="L402" s="409">
        <v>13208</v>
      </c>
      <c r="M402" s="409" t="s">
        <v>351</v>
      </c>
      <c r="N402" s="409">
        <v>39.835555999999997</v>
      </c>
      <c r="O402" s="409">
        <v>-75.372500000000002</v>
      </c>
      <c r="P402" s="409">
        <v>8612</v>
      </c>
      <c r="Q402" s="409">
        <v>99</v>
      </c>
      <c r="R402" s="409">
        <v>7.5999999999999998E-2</v>
      </c>
      <c r="S402" s="409">
        <v>7.4999999999999997E-2</v>
      </c>
      <c r="T402" s="409">
        <v>7.0000000000000007E-2</v>
      </c>
      <c r="U402" s="409">
        <v>7.0000000000000007E-2</v>
      </c>
      <c r="V402" s="409">
        <v>1</v>
      </c>
      <c r="W402" s="409">
        <v>1</v>
      </c>
      <c r="X402" s="409">
        <v>0</v>
      </c>
      <c r="Y402" s="409" t="s">
        <v>300</v>
      </c>
      <c r="Z402" s="409">
        <v>87</v>
      </c>
      <c r="AA402" s="409">
        <v>851</v>
      </c>
      <c r="AB402" s="409">
        <v>242</v>
      </c>
      <c r="AC402" s="409">
        <v>245</v>
      </c>
    </row>
    <row r="403" spans="1:29" ht="15" customHeight="1" x14ac:dyDescent="0.2">
      <c r="A403" s="410">
        <v>420450002</v>
      </c>
      <c r="B403" s="409">
        <v>44201</v>
      </c>
      <c r="C403" s="409">
        <v>1</v>
      </c>
      <c r="D403" s="409">
        <v>0</v>
      </c>
      <c r="E403" s="409" t="s">
        <v>298</v>
      </c>
      <c r="F403" s="409">
        <v>2018</v>
      </c>
      <c r="G403" s="409">
        <v>7</v>
      </c>
      <c r="H403" s="409">
        <v>3</v>
      </c>
      <c r="I403" s="409">
        <v>45</v>
      </c>
      <c r="J403" s="409">
        <v>37980</v>
      </c>
      <c r="K403" s="409">
        <v>6160</v>
      </c>
      <c r="L403" s="409">
        <v>13208</v>
      </c>
      <c r="M403" s="409" t="s">
        <v>351</v>
      </c>
      <c r="N403" s="409">
        <v>39.835555999999997</v>
      </c>
      <c r="O403" s="409">
        <v>-75.372500000000002</v>
      </c>
      <c r="P403" s="409">
        <v>7052</v>
      </c>
      <c r="Q403" s="409">
        <v>96</v>
      </c>
      <c r="R403" s="409">
        <v>8.3000000000000004E-2</v>
      </c>
      <c r="S403" s="409">
        <v>0.08</v>
      </c>
      <c r="T403" s="409">
        <v>7.5999999999999998E-2</v>
      </c>
      <c r="U403" s="409">
        <v>7.2999999999999995E-2</v>
      </c>
      <c r="V403" s="409">
        <v>3</v>
      </c>
      <c r="W403" s="409">
        <v>1</v>
      </c>
      <c r="X403" s="409">
        <v>0</v>
      </c>
      <c r="Z403" s="409">
        <v>87</v>
      </c>
      <c r="AA403" s="409">
        <v>851</v>
      </c>
      <c r="AB403" s="409">
        <v>234</v>
      </c>
      <c r="AC403" s="409">
        <v>245</v>
      </c>
    </row>
    <row r="404" spans="1:29" ht="15" customHeight="1" x14ac:dyDescent="0.2">
      <c r="A404" s="410">
        <v>420910013</v>
      </c>
      <c r="B404" s="409">
        <v>44201</v>
      </c>
      <c r="C404" s="409">
        <v>1</v>
      </c>
      <c r="D404" s="409">
        <v>0</v>
      </c>
      <c r="E404" s="409" t="s">
        <v>298</v>
      </c>
      <c r="F404" s="409">
        <v>2010</v>
      </c>
      <c r="G404" s="409">
        <v>7</v>
      </c>
      <c r="H404" s="409">
        <v>3</v>
      </c>
      <c r="I404" s="409">
        <v>45</v>
      </c>
      <c r="J404" s="409">
        <v>37980</v>
      </c>
      <c r="K404" s="409">
        <v>6160</v>
      </c>
      <c r="L404" s="409">
        <v>54656</v>
      </c>
      <c r="M404" s="409" t="s">
        <v>352</v>
      </c>
      <c r="N404" s="409">
        <v>40.112222000000003</v>
      </c>
      <c r="O404" s="409">
        <v>-75.309167000000002</v>
      </c>
      <c r="P404" s="409">
        <v>5042</v>
      </c>
      <c r="Q404" s="409">
        <v>98</v>
      </c>
      <c r="R404" s="409">
        <v>8.8999999999999996E-2</v>
      </c>
      <c r="S404" s="409">
        <v>8.4000000000000005E-2</v>
      </c>
      <c r="T404" s="409">
        <v>8.2000000000000003E-2</v>
      </c>
      <c r="U404" s="409">
        <v>8.1000000000000003E-2</v>
      </c>
      <c r="V404" s="409">
        <v>11</v>
      </c>
      <c r="W404" s="409">
        <v>1</v>
      </c>
      <c r="X404" s="409">
        <v>0</v>
      </c>
      <c r="Z404" s="409">
        <v>87</v>
      </c>
      <c r="AA404" s="409">
        <v>851</v>
      </c>
      <c r="AB404" s="409">
        <v>210</v>
      </c>
      <c r="AC404" s="409">
        <v>214</v>
      </c>
    </row>
    <row r="405" spans="1:29" ht="15" customHeight="1" x14ac:dyDescent="0.2">
      <c r="A405" s="410">
        <v>420910013</v>
      </c>
      <c r="B405" s="409">
        <v>44201</v>
      </c>
      <c r="C405" s="409">
        <v>1</v>
      </c>
      <c r="D405" s="409">
        <v>0</v>
      </c>
      <c r="E405" s="409" t="s">
        <v>298</v>
      </c>
      <c r="F405" s="409">
        <v>2011</v>
      </c>
      <c r="G405" s="409">
        <v>7</v>
      </c>
      <c r="H405" s="409">
        <v>3</v>
      </c>
      <c r="I405" s="409">
        <v>45</v>
      </c>
      <c r="J405" s="409">
        <v>37980</v>
      </c>
      <c r="K405" s="409">
        <v>6160</v>
      </c>
      <c r="L405" s="409">
        <v>54656</v>
      </c>
      <c r="M405" s="409" t="s">
        <v>352</v>
      </c>
      <c r="N405" s="409">
        <v>40.112222000000003</v>
      </c>
      <c r="O405" s="409">
        <v>-75.309167000000002</v>
      </c>
      <c r="P405" s="409">
        <v>7278</v>
      </c>
      <c r="Q405" s="409">
        <v>99</v>
      </c>
      <c r="R405" s="409">
        <v>8.5999999999999993E-2</v>
      </c>
      <c r="S405" s="409">
        <v>8.5000000000000006E-2</v>
      </c>
      <c r="T405" s="409">
        <v>8.4000000000000005E-2</v>
      </c>
      <c r="U405" s="409">
        <v>0.08</v>
      </c>
      <c r="V405" s="409">
        <v>6</v>
      </c>
      <c r="W405" s="409">
        <v>1</v>
      </c>
      <c r="X405" s="409">
        <v>0</v>
      </c>
      <c r="Y405" s="409" t="s">
        <v>300</v>
      </c>
      <c r="Z405" s="409">
        <v>87</v>
      </c>
      <c r="AA405" s="409">
        <v>851</v>
      </c>
      <c r="AB405" s="409">
        <v>212</v>
      </c>
      <c r="AC405" s="409">
        <v>214</v>
      </c>
    </row>
    <row r="406" spans="1:29" ht="15" customHeight="1" x14ac:dyDescent="0.2">
      <c r="A406" s="410">
        <v>420910013</v>
      </c>
      <c r="B406" s="409">
        <v>44201</v>
      </c>
      <c r="C406" s="409">
        <v>1</v>
      </c>
      <c r="D406" s="409">
        <v>0</v>
      </c>
      <c r="E406" s="409" t="s">
        <v>298</v>
      </c>
      <c r="F406" s="409">
        <v>2012</v>
      </c>
      <c r="G406" s="409">
        <v>7</v>
      </c>
      <c r="H406" s="409">
        <v>3</v>
      </c>
      <c r="I406" s="409">
        <v>45</v>
      </c>
      <c r="J406" s="409">
        <v>37980</v>
      </c>
      <c r="K406" s="409">
        <v>6160</v>
      </c>
      <c r="L406" s="409">
        <v>54656</v>
      </c>
      <c r="M406" s="409" t="s">
        <v>352</v>
      </c>
      <c r="N406" s="409">
        <v>40.112222000000003</v>
      </c>
      <c r="O406" s="409">
        <v>-75.309167000000002</v>
      </c>
      <c r="P406" s="409">
        <v>8571</v>
      </c>
      <c r="Q406" s="409">
        <v>98</v>
      </c>
      <c r="R406" s="409">
        <v>7.8E-2</v>
      </c>
      <c r="S406" s="409">
        <v>7.6999999999999999E-2</v>
      </c>
      <c r="T406" s="409">
        <v>7.4999999999999997E-2</v>
      </c>
      <c r="U406" s="409">
        <v>7.4999999999999997E-2</v>
      </c>
      <c r="V406" s="409">
        <v>2</v>
      </c>
      <c r="W406" s="409">
        <v>1</v>
      </c>
      <c r="X406" s="409">
        <v>0</v>
      </c>
      <c r="Z406" s="409">
        <v>87</v>
      </c>
      <c r="AA406" s="409">
        <v>851</v>
      </c>
      <c r="AB406" s="409">
        <v>209</v>
      </c>
      <c r="AC406" s="409">
        <v>214</v>
      </c>
    </row>
    <row r="407" spans="1:29" ht="15" customHeight="1" x14ac:dyDescent="0.2">
      <c r="A407" s="410">
        <v>420910013</v>
      </c>
      <c r="B407" s="409">
        <v>44201</v>
      </c>
      <c r="C407" s="409">
        <v>1</v>
      </c>
      <c r="D407" s="409">
        <v>0</v>
      </c>
      <c r="E407" s="409" t="s">
        <v>298</v>
      </c>
      <c r="F407" s="409">
        <v>2013</v>
      </c>
      <c r="G407" s="409">
        <v>7</v>
      </c>
      <c r="H407" s="409">
        <v>3</v>
      </c>
      <c r="I407" s="409">
        <v>45</v>
      </c>
      <c r="J407" s="409">
        <v>37980</v>
      </c>
      <c r="K407" s="409">
        <v>6160</v>
      </c>
      <c r="L407" s="409">
        <v>54656</v>
      </c>
      <c r="M407" s="409" t="s">
        <v>352</v>
      </c>
      <c r="N407" s="409">
        <v>40.112222000000003</v>
      </c>
      <c r="O407" s="409">
        <v>-75.309167000000002</v>
      </c>
      <c r="P407" s="409">
        <v>8656</v>
      </c>
      <c r="Q407" s="409">
        <v>100</v>
      </c>
      <c r="R407" s="409">
        <v>7.3999999999999996E-2</v>
      </c>
      <c r="S407" s="409">
        <v>7.2999999999999995E-2</v>
      </c>
      <c r="T407" s="409">
        <v>7.0000000000000007E-2</v>
      </c>
      <c r="U407" s="409">
        <v>6.9000000000000006E-2</v>
      </c>
      <c r="V407" s="409">
        <v>0</v>
      </c>
      <c r="W407" s="409">
        <v>1</v>
      </c>
      <c r="X407" s="409">
        <v>0</v>
      </c>
      <c r="Y407" s="409" t="s">
        <v>300</v>
      </c>
      <c r="Z407" s="409">
        <v>87</v>
      </c>
      <c r="AA407" s="409">
        <v>851</v>
      </c>
      <c r="AB407" s="409">
        <v>213</v>
      </c>
      <c r="AC407" s="409">
        <v>214</v>
      </c>
    </row>
    <row r="408" spans="1:29" ht="15" customHeight="1" x14ac:dyDescent="0.2">
      <c r="A408" s="410">
        <v>420910013</v>
      </c>
      <c r="B408" s="409">
        <v>44201</v>
      </c>
      <c r="C408" s="409">
        <v>1</v>
      </c>
      <c r="D408" s="409">
        <v>0</v>
      </c>
      <c r="E408" s="409" t="s">
        <v>298</v>
      </c>
      <c r="F408" s="409">
        <v>2014</v>
      </c>
      <c r="G408" s="409">
        <v>7</v>
      </c>
      <c r="H408" s="409">
        <v>3</v>
      </c>
      <c r="I408" s="409">
        <v>45</v>
      </c>
      <c r="J408" s="409">
        <v>37980</v>
      </c>
      <c r="K408" s="409">
        <v>6160</v>
      </c>
      <c r="L408" s="409">
        <v>54656</v>
      </c>
      <c r="M408" s="409" t="s">
        <v>352</v>
      </c>
      <c r="N408" s="409">
        <v>40.112222000000003</v>
      </c>
      <c r="O408" s="409">
        <v>-75.309167000000002</v>
      </c>
      <c r="P408" s="409">
        <v>8640</v>
      </c>
      <c r="Q408" s="409">
        <v>99</v>
      </c>
      <c r="R408" s="409">
        <v>7.6999999999999999E-2</v>
      </c>
      <c r="S408" s="409">
        <v>7.3999999999999996E-2</v>
      </c>
      <c r="T408" s="409">
        <v>7.2999999999999995E-2</v>
      </c>
      <c r="U408" s="409">
        <v>7.1999999999999995E-2</v>
      </c>
      <c r="V408" s="409">
        <v>1</v>
      </c>
      <c r="W408" s="409">
        <v>1</v>
      </c>
      <c r="X408" s="409">
        <v>0</v>
      </c>
      <c r="Y408" s="409" t="s">
        <v>300</v>
      </c>
      <c r="Z408" s="409">
        <v>87</v>
      </c>
      <c r="AA408" s="409">
        <v>851</v>
      </c>
      <c r="AB408" s="409">
        <v>211</v>
      </c>
      <c r="AC408" s="409">
        <v>214</v>
      </c>
    </row>
    <row r="409" spans="1:29" ht="15" customHeight="1" x14ac:dyDescent="0.2">
      <c r="A409" s="410">
        <v>420910013</v>
      </c>
      <c r="B409" s="409">
        <v>44201</v>
      </c>
      <c r="C409" s="409">
        <v>1</v>
      </c>
      <c r="D409" s="409">
        <v>0</v>
      </c>
      <c r="E409" s="409" t="s">
        <v>298</v>
      </c>
      <c r="F409" s="409">
        <v>2015</v>
      </c>
      <c r="G409" s="409">
        <v>7</v>
      </c>
      <c r="H409" s="409">
        <v>3</v>
      </c>
      <c r="I409" s="409">
        <v>45</v>
      </c>
      <c r="J409" s="409">
        <v>37980</v>
      </c>
      <c r="K409" s="409">
        <v>6160</v>
      </c>
      <c r="L409" s="409">
        <v>54656</v>
      </c>
      <c r="M409" s="409" t="s">
        <v>352</v>
      </c>
      <c r="N409" s="409">
        <v>40.112222000000003</v>
      </c>
      <c r="O409" s="409">
        <v>-75.309167000000002</v>
      </c>
      <c r="P409" s="409">
        <v>8703</v>
      </c>
      <c r="Q409" s="409">
        <v>99</v>
      </c>
      <c r="R409" s="409">
        <v>0.08</v>
      </c>
      <c r="S409" s="409">
        <v>7.5999999999999998E-2</v>
      </c>
      <c r="T409" s="409">
        <v>7.4999999999999997E-2</v>
      </c>
      <c r="U409" s="409">
        <v>7.2999999999999995E-2</v>
      </c>
      <c r="V409" s="409">
        <v>2</v>
      </c>
      <c r="W409" s="409">
        <v>1</v>
      </c>
      <c r="X409" s="409">
        <v>0</v>
      </c>
      <c r="Y409" s="409" t="s">
        <v>300</v>
      </c>
      <c r="Z409" s="409">
        <v>87</v>
      </c>
      <c r="AA409" s="409">
        <v>851</v>
      </c>
      <c r="AB409" s="409">
        <v>211</v>
      </c>
      <c r="AC409" s="409">
        <v>214</v>
      </c>
    </row>
    <row r="410" spans="1:29" ht="15" customHeight="1" x14ac:dyDescent="0.2">
      <c r="A410" s="410">
        <v>420910013</v>
      </c>
      <c r="B410" s="409">
        <v>44201</v>
      </c>
      <c r="C410" s="409">
        <v>1</v>
      </c>
      <c r="D410" s="409">
        <v>5</v>
      </c>
      <c r="E410" s="409" t="s">
        <v>298</v>
      </c>
      <c r="F410" s="409">
        <v>2016</v>
      </c>
      <c r="G410" s="409">
        <v>7</v>
      </c>
      <c r="H410" s="409">
        <v>3</v>
      </c>
      <c r="I410" s="409">
        <v>45</v>
      </c>
      <c r="J410" s="409">
        <v>37980</v>
      </c>
      <c r="K410" s="409">
        <v>6160</v>
      </c>
      <c r="L410" s="409">
        <v>54656</v>
      </c>
      <c r="M410" s="409" t="s">
        <v>352</v>
      </c>
      <c r="N410" s="409">
        <v>40.112222000000003</v>
      </c>
      <c r="O410" s="409">
        <v>-75.309167000000002</v>
      </c>
      <c r="P410" s="409">
        <v>7549</v>
      </c>
      <c r="Q410" s="409">
        <v>93</v>
      </c>
      <c r="R410" s="409">
        <v>7.8E-2</v>
      </c>
      <c r="S410" s="409">
        <v>7.2999999999999995E-2</v>
      </c>
      <c r="T410" s="409">
        <v>7.0999999999999994E-2</v>
      </c>
      <c r="U410" s="409">
        <v>6.7000000000000004E-2</v>
      </c>
      <c r="V410" s="409">
        <v>1</v>
      </c>
      <c r="W410" s="409">
        <v>1</v>
      </c>
      <c r="X410" s="409">
        <v>0</v>
      </c>
      <c r="Y410" s="409" t="s">
        <v>300</v>
      </c>
      <c r="Z410" s="409">
        <v>87</v>
      </c>
      <c r="AA410" s="409">
        <v>851</v>
      </c>
      <c r="AB410" s="409">
        <v>198</v>
      </c>
      <c r="AC410" s="409">
        <v>214</v>
      </c>
    </row>
    <row r="411" spans="1:29" ht="15" customHeight="1" x14ac:dyDescent="0.2">
      <c r="A411" s="410">
        <v>420910013</v>
      </c>
      <c r="B411" s="409">
        <v>44201</v>
      </c>
      <c r="C411" s="409">
        <v>1</v>
      </c>
      <c r="D411" s="409">
        <v>0</v>
      </c>
      <c r="E411" s="409" t="s">
        <v>298</v>
      </c>
      <c r="F411" s="409">
        <v>2017</v>
      </c>
      <c r="G411" s="409">
        <v>7</v>
      </c>
      <c r="H411" s="409">
        <v>3</v>
      </c>
      <c r="I411" s="409">
        <v>45</v>
      </c>
      <c r="J411" s="409">
        <v>37980</v>
      </c>
      <c r="K411" s="409">
        <v>6160</v>
      </c>
      <c r="L411" s="409">
        <v>54656</v>
      </c>
      <c r="M411" s="409" t="s">
        <v>352</v>
      </c>
      <c r="N411" s="409">
        <v>40.112222000000003</v>
      </c>
      <c r="O411" s="409">
        <v>-75.309167000000002</v>
      </c>
      <c r="P411" s="409">
        <v>8176</v>
      </c>
      <c r="Q411" s="409">
        <v>90</v>
      </c>
      <c r="R411" s="409">
        <v>7.9000000000000001E-2</v>
      </c>
      <c r="S411" s="409">
        <v>7.6999999999999999E-2</v>
      </c>
      <c r="T411" s="409">
        <v>7.5999999999999998E-2</v>
      </c>
      <c r="U411" s="409">
        <v>7.5999999999999998E-2</v>
      </c>
      <c r="V411" s="409">
        <v>4</v>
      </c>
      <c r="W411" s="409">
        <v>1</v>
      </c>
      <c r="X411" s="409">
        <v>0</v>
      </c>
      <c r="Y411" s="409" t="s">
        <v>300</v>
      </c>
      <c r="Z411" s="409">
        <v>87</v>
      </c>
      <c r="AA411" s="409">
        <v>851</v>
      </c>
      <c r="AB411" s="409">
        <v>220</v>
      </c>
      <c r="AC411" s="409">
        <v>245</v>
      </c>
    </row>
    <row r="412" spans="1:29" ht="15" customHeight="1" x14ac:dyDescent="0.2">
      <c r="A412" s="410">
        <v>420910013</v>
      </c>
      <c r="B412" s="409">
        <v>44201</v>
      </c>
      <c r="C412" s="409">
        <v>1</v>
      </c>
      <c r="D412" s="409">
        <v>0</v>
      </c>
      <c r="E412" s="409" t="s">
        <v>298</v>
      </c>
      <c r="F412" s="409">
        <v>2018</v>
      </c>
      <c r="G412" s="409">
        <v>7</v>
      </c>
      <c r="H412" s="409">
        <v>3</v>
      </c>
      <c r="I412" s="409">
        <v>45</v>
      </c>
      <c r="J412" s="409">
        <v>37980</v>
      </c>
      <c r="K412" s="409">
        <v>6160</v>
      </c>
      <c r="L412" s="409">
        <v>54656</v>
      </c>
      <c r="M412" s="409" t="s">
        <v>352</v>
      </c>
      <c r="N412" s="409">
        <v>40.112222000000003</v>
      </c>
      <c r="O412" s="409">
        <v>-75.309167000000002</v>
      </c>
      <c r="P412" s="409">
        <v>7485</v>
      </c>
      <c r="Q412" s="409">
        <v>91</v>
      </c>
      <c r="R412" s="409">
        <v>7.9000000000000001E-2</v>
      </c>
      <c r="S412" s="409">
        <v>7.8E-2</v>
      </c>
      <c r="T412" s="409">
        <v>7.3999999999999996E-2</v>
      </c>
      <c r="U412" s="409">
        <v>7.2999999999999995E-2</v>
      </c>
      <c r="V412" s="409">
        <v>2</v>
      </c>
      <c r="W412" s="409">
        <v>1</v>
      </c>
      <c r="X412" s="409">
        <v>0</v>
      </c>
      <c r="Z412" s="409">
        <v>87</v>
      </c>
      <c r="AA412" s="409">
        <v>851</v>
      </c>
      <c r="AB412" s="409">
        <v>224</v>
      </c>
      <c r="AC412" s="409">
        <v>245</v>
      </c>
    </row>
    <row r="413" spans="1:29" ht="15" customHeight="1" x14ac:dyDescent="0.2">
      <c r="A413" s="410">
        <v>421010004</v>
      </c>
      <c r="B413" s="409">
        <v>44201</v>
      </c>
      <c r="C413" s="409">
        <v>1</v>
      </c>
      <c r="D413" s="409">
        <v>0</v>
      </c>
      <c r="E413" s="409" t="s">
        <v>298</v>
      </c>
      <c r="F413" s="409">
        <v>2010</v>
      </c>
      <c r="G413" s="409">
        <v>7</v>
      </c>
      <c r="H413" s="409">
        <v>3</v>
      </c>
      <c r="I413" s="409">
        <v>45</v>
      </c>
      <c r="J413" s="409">
        <v>37980</v>
      </c>
      <c r="K413" s="409">
        <v>6160</v>
      </c>
      <c r="L413" s="409">
        <v>60000</v>
      </c>
      <c r="M413" s="409" t="s">
        <v>353</v>
      </c>
      <c r="N413" s="409">
        <v>40.008889000000003</v>
      </c>
      <c r="O413" s="409">
        <v>-75.09778</v>
      </c>
      <c r="P413" s="409">
        <v>8586</v>
      </c>
      <c r="Q413" s="409">
        <v>95</v>
      </c>
      <c r="R413" s="409">
        <v>8.5999999999999993E-2</v>
      </c>
      <c r="S413" s="409">
        <v>7.9000000000000001E-2</v>
      </c>
      <c r="T413" s="409">
        <v>7.8E-2</v>
      </c>
      <c r="U413" s="409">
        <v>7.6999999999999999E-2</v>
      </c>
      <c r="V413" s="409">
        <v>4</v>
      </c>
      <c r="W413" s="409">
        <v>1</v>
      </c>
      <c r="X413" s="409">
        <v>0</v>
      </c>
      <c r="Z413" s="409">
        <v>87</v>
      </c>
      <c r="AA413" s="409">
        <v>861</v>
      </c>
      <c r="AB413" s="409">
        <v>204</v>
      </c>
      <c r="AC413" s="409">
        <v>214</v>
      </c>
    </row>
    <row r="414" spans="1:29" ht="15" customHeight="1" x14ac:dyDescent="0.2">
      <c r="A414" s="410">
        <v>421010004</v>
      </c>
      <c r="B414" s="409">
        <v>44201</v>
      </c>
      <c r="C414" s="409">
        <v>1</v>
      </c>
      <c r="D414" s="409">
        <v>0</v>
      </c>
      <c r="E414" s="409" t="s">
        <v>298</v>
      </c>
      <c r="F414" s="409">
        <v>2011</v>
      </c>
      <c r="G414" s="409">
        <v>7</v>
      </c>
      <c r="H414" s="409">
        <v>3</v>
      </c>
      <c r="I414" s="409">
        <v>45</v>
      </c>
      <c r="J414" s="409">
        <v>37980</v>
      </c>
      <c r="K414" s="409">
        <v>6160</v>
      </c>
      <c r="L414" s="409">
        <v>60000</v>
      </c>
      <c r="M414" s="409" t="s">
        <v>353</v>
      </c>
      <c r="N414" s="409">
        <v>40.008889000000003</v>
      </c>
      <c r="O414" s="409">
        <v>-75.09778</v>
      </c>
      <c r="P414" s="409">
        <v>8685</v>
      </c>
      <c r="Q414" s="409">
        <v>98</v>
      </c>
      <c r="R414" s="409">
        <v>7.1999999999999995E-2</v>
      </c>
      <c r="S414" s="409">
        <v>7.0999999999999994E-2</v>
      </c>
      <c r="T414" s="409">
        <v>7.0000000000000007E-2</v>
      </c>
      <c r="U414" s="409">
        <v>7.0000000000000007E-2</v>
      </c>
      <c r="V414" s="409">
        <v>0</v>
      </c>
      <c r="W414" s="409">
        <v>1</v>
      </c>
      <c r="X414" s="409">
        <v>0</v>
      </c>
      <c r="Y414" s="409" t="s">
        <v>300</v>
      </c>
      <c r="Z414" s="409">
        <v>87</v>
      </c>
      <c r="AA414" s="409">
        <v>861</v>
      </c>
      <c r="AB414" s="409">
        <v>209</v>
      </c>
      <c r="AC414" s="409">
        <v>214</v>
      </c>
    </row>
    <row r="415" spans="1:29" ht="15" customHeight="1" x14ac:dyDescent="0.2">
      <c r="A415" s="410">
        <v>421010004</v>
      </c>
      <c r="B415" s="409">
        <v>44201</v>
      </c>
      <c r="C415" s="409">
        <v>1</v>
      </c>
      <c r="D415" s="409">
        <v>0</v>
      </c>
      <c r="E415" s="409" t="s">
        <v>298</v>
      </c>
      <c r="F415" s="409">
        <v>2012</v>
      </c>
      <c r="G415" s="409">
        <v>7</v>
      </c>
      <c r="H415" s="409">
        <v>3</v>
      </c>
      <c r="I415" s="409">
        <v>45</v>
      </c>
      <c r="J415" s="409">
        <v>37980</v>
      </c>
      <c r="K415" s="409">
        <v>6160</v>
      </c>
      <c r="L415" s="409">
        <v>60000</v>
      </c>
      <c r="M415" s="409" t="s">
        <v>353</v>
      </c>
      <c r="N415" s="409">
        <v>40.008889000000003</v>
      </c>
      <c r="O415" s="409">
        <v>-75.09778</v>
      </c>
      <c r="P415" s="409">
        <v>8672</v>
      </c>
      <c r="Q415" s="409">
        <v>99</v>
      </c>
      <c r="R415" s="409">
        <v>6.7000000000000004E-2</v>
      </c>
      <c r="S415" s="409">
        <v>6.5000000000000002E-2</v>
      </c>
      <c r="T415" s="409">
        <v>6.5000000000000002E-2</v>
      </c>
      <c r="U415" s="409">
        <v>6.5000000000000002E-2</v>
      </c>
      <c r="V415" s="409">
        <v>0</v>
      </c>
      <c r="W415" s="409">
        <v>1</v>
      </c>
      <c r="X415" s="409">
        <v>0</v>
      </c>
      <c r="Z415" s="409">
        <v>87</v>
      </c>
      <c r="AA415" s="409">
        <v>861</v>
      </c>
      <c r="AB415" s="409">
        <v>211</v>
      </c>
      <c r="AC415" s="409">
        <v>214</v>
      </c>
    </row>
    <row r="416" spans="1:29" ht="15" customHeight="1" x14ac:dyDescent="0.2">
      <c r="A416" s="410">
        <v>421010004</v>
      </c>
      <c r="B416" s="409">
        <v>44201</v>
      </c>
      <c r="C416" s="409">
        <v>1</v>
      </c>
      <c r="D416" s="409">
        <v>0</v>
      </c>
      <c r="E416" s="409" t="s">
        <v>298</v>
      </c>
      <c r="F416" s="409">
        <v>2013</v>
      </c>
      <c r="G416" s="409">
        <v>7</v>
      </c>
      <c r="H416" s="409">
        <v>3</v>
      </c>
      <c r="I416" s="409">
        <v>45</v>
      </c>
      <c r="J416" s="409">
        <v>37980</v>
      </c>
      <c r="K416" s="409">
        <v>6160</v>
      </c>
      <c r="L416" s="409">
        <v>60000</v>
      </c>
      <c r="M416" s="409" t="s">
        <v>353</v>
      </c>
      <c r="N416" s="409">
        <v>40.008889000000003</v>
      </c>
      <c r="O416" s="409">
        <v>-75.09778</v>
      </c>
      <c r="P416" s="409">
        <v>8675</v>
      </c>
      <c r="Q416" s="409">
        <v>100</v>
      </c>
      <c r="R416" s="409">
        <v>5.8000000000000003E-2</v>
      </c>
      <c r="S416" s="409">
        <v>5.1999999999999998E-2</v>
      </c>
      <c r="T416" s="409">
        <v>4.7E-2</v>
      </c>
      <c r="U416" s="409">
        <v>4.7E-2</v>
      </c>
      <c r="V416" s="409">
        <v>0</v>
      </c>
      <c r="W416" s="409">
        <v>1</v>
      </c>
      <c r="X416" s="409">
        <v>0</v>
      </c>
      <c r="Y416" s="409" t="s">
        <v>354</v>
      </c>
      <c r="Z416" s="409">
        <v>87</v>
      </c>
      <c r="AA416" s="409">
        <v>861</v>
      </c>
      <c r="AB416" s="409">
        <v>213</v>
      </c>
      <c r="AC416" s="409">
        <v>214</v>
      </c>
    </row>
    <row r="417" spans="1:29" ht="15" customHeight="1" x14ac:dyDescent="0.2">
      <c r="A417" s="410">
        <v>421010004</v>
      </c>
      <c r="B417" s="409">
        <v>44201</v>
      </c>
      <c r="C417" s="409">
        <v>1</v>
      </c>
      <c r="D417" s="409">
        <v>0</v>
      </c>
      <c r="E417" s="409" t="s">
        <v>298</v>
      </c>
      <c r="F417" s="409">
        <v>2014</v>
      </c>
      <c r="G417" s="409">
        <v>7</v>
      </c>
      <c r="H417" s="409">
        <v>3</v>
      </c>
      <c r="I417" s="409">
        <v>45</v>
      </c>
      <c r="J417" s="409">
        <v>37980</v>
      </c>
      <c r="K417" s="409">
        <v>6160</v>
      </c>
      <c r="L417" s="409">
        <v>60000</v>
      </c>
      <c r="M417" s="409" t="s">
        <v>353</v>
      </c>
      <c r="N417" s="409">
        <v>40.008889000000003</v>
      </c>
      <c r="O417" s="409">
        <v>-75.09778</v>
      </c>
      <c r="P417" s="409">
        <v>8628</v>
      </c>
      <c r="Q417" s="409">
        <v>98</v>
      </c>
      <c r="R417" s="409">
        <v>7.9000000000000001E-2</v>
      </c>
      <c r="S417" s="409">
        <v>6.7000000000000004E-2</v>
      </c>
      <c r="T417" s="409">
        <v>0.06</v>
      </c>
      <c r="U417" s="409">
        <v>5.8000000000000003E-2</v>
      </c>
      <c r="V417" s="409">
        <v>1</v>
      </c>
      <c r="W417" s="409">
        <v>1</v>
      </c>
      <c r="X417" s="409">
        <v>0</v>
      </c>
      <c r="Y417" s="409" t="s">
        <v>300</v>
      </c>
      <c r="Z417" s="409">
        <v>87</v>
      </c>
      <c r="AA417" s="409">
        <v>861</v>
      </c>
      <c r="AB417" s="409">
        <v>210</v>
      </c>
      <c r="AC417" s="409">
        <v>214</v>
      </c>
    </row>
    <row r="418" spans="1:29" ht="15" customHeight="1" x14ac:dyDescent="0.2">
      <c r="A418" s="410">
        <v>421010004</v>
      </c>
      <c r="B418" s="409">
        <v>44201</v>
      </c>
      <c r="C418" s="409">
        <v>1</v>
      </c>
      <c r="D418" s="409">
        <v>0</v>
      </c>
      <c r="E418" s="409" t="s">
        <v>298</v>
      </c>
      <c r="F418" s="409">
        <v>2015</v>
      </c>
      <c r="G418" s="409">
        <v>7</v>
      </c>
      <c r="H418" s="409">
        <v>3</v>
      </c>
      <c r="I418" s="409">
        <v>45</v>
      </c>
      <c r="J418" s="409">
        <v>37980</v>
      </c>
      <c r="K418" s="409">
        <v>6160</v>
      </c>
      <c r="L418" s="409">
        <v>60000</v>
      </c>
      <c r="M418" s="409" t="s">
        <v>353</v>
      </c>
      <c r="N418" s="409">
        <v>40.008889000000003</v>
      </c>
      <c r="O418" s="409">
        <v>-75.09778</v>
      </c>
      <c r="P418" s="409">
        <v>8629</v>
      </c>
      <c r="Q418" s="409">
        <v>99</v>
      </c>
      <c r="R418" s="409">
        <v>6.7000000000000004E-2</v>
      </c>
      <c r="S418" s="409">
        <v>0.06</v>
      </c>
      <c r="T418" s="409">
        <v>5.8000000000000003E-2</v>
      </c>
      <c r="U418" s="409">
        <v>5.7000000000000002E-2</v>
      </c>
      <c r="V418" s="409">
        <v>0</v>
      </c>
      <c r="W418" s="409">
        <v>1</v>
      </c>
      <c r="X418" s="409">
        <v>0</v>
      </c>
      <c r="Y418" s="409" t="s">
        <v>300</v>
      </c>
      <c r="Z418" s="409">
        <v>87</v>
      </c>
      <c r="AA418" s="409">
        <v>861</v>
      </c>
      <c r="AB418" s="409">
        <v>211</v>
      </c>
      <c r="AC418" s="409">
        <v>214</v>
      </c>
    </row>
    <row r="419" spans="1:29" ht="15" customHeight="1" x14ac:dyDescent="0.2">
      <c r="A419" s="410">
        <v>421010004</v>
      </c>
      <c r="B419" s="409">
        <v>44201</v>
      </c>
      <c r="C419" s="409">
        <v>1</v>
      </c>
      <c r="D419" s="409">
        <v>5</v>
      </c>
      <c r="E419" s="409" t="s">
        <v>298</v>
      </c>
      <c r="F419" s="409">
        <v>2016</v>
      </c>
      <c r="G419" s="409">
        <v>7</v>
      </c>
      <c r="H419" s="409">
        <v>3</v>
      </c>
      <c r="I419" s="409">
        <v>45</v>
      </c>
      <c r="J419" s="409">
        <v>37980</v>
      </c>
      <c r="K419" s="409">
        <v>6160</v>
      </c>
      <c r="L419" s="409">
        <v>60000</v>
      </c>
      <c r="M419" s="409" t="s">
        <v>353</v>
      </c>
      <c r="N419" s="409">
        <v>40.008889000000003</v>
      </c>
      <c r="O419" s="409">
        <v>-75.09778</v>
      </c>
      <c r="P419" s="409">
        <v>8718</v>
      </c>
      <c r="Q419" s="409">
        <v>100</v>
      </c>
      <c r="R419" s="409">
        <v>7.3999999999999996E-2</v>
      </c>
      <c r="S419" s="409">
        <v>7.2999999999999995E-2</v>
      </c>
      <c r="T419" s="409">
        <v>7.0999999999999994E-2</v>
      </c>
      <c r="U419" s="409">
        <v>6.9000000000000006E-2</v>
      </c>
      <c r="V419" s="409">
        <v>0</v>
      </c>
      <c r="W419" s="409">
        <v>1</v>
      </c>
      <c r="X419" s="409">
        <v>0</v>
      </c>
      <c r="Y419" s="409" t="s">
        <v>300</v>
      </c>
      <c r="Z419" s="409">
        <v>87</v>
      </c>
      <c r="AA419" s="409">
        <v>861</v>
      </c>
      <c r="AB419" s="409">
        <v>213</v>
      </c>
      <c r="AC419" s="409">
        <v>214</v>
      </c>
    </row>
    <row r="420" spans="1:29" ht="15" customHeight="1" x14ac:dyDescent="0.2">
      <c r="A420" s="410">
        <v>421010004</v>
      </c>
      <c r="B420" s="409">
        <v>44201</v>
      </c>
      <c r="C420" s="409">
        <v>1</v>
      </c>
      <c r="D420" s="409">
        <v>0</v>
      </c>
      <c r="E420" s="409" t="s">
        <v>298</v>
      </c>
      <c r="F420" s="409">
        <v>2017</v>
      </c>
      <c r="G420" s="409">
        <v>7</v>
      </c>
      <c r="H420" s="409">
        <v>3</v>
      </c>
      <c r="I420" s="409">
        <v>45</v>
      </c>
      <c r="J420" s="409">
        <v>37980</v>
      </c>
      <c r="K420" s="409">
        <v>6160</v>
      </c>
      <c r="L420" s="409">
        <v>60000</v>
      </c>
      <c r="M420" s="409" t="s">
        <v>353</v>
      </c>
      <c r="N420" s="409">
        <v>40.008889000000003</v>
      </c>
      <c r="O420" s="409">
        <v>-75.09778</v>
      </c>
      <c r="P420" s="409">
        <v>1888</v>
      </c>
      <c r="Q420" s="409">
        <v>12</v>
      </c>
      <c r="R420" s="409">
        <v>0.05</v>
      </c>
      <c r="S420" s="409">
        <v>4.7E-2</v>
      </c>
      <c r="T420" s="409">
        <v>4.4999999999999998E-2</v>
      </c>
      <c r="U420" s="409">
        <v>4.2000000000000003E-2</v>
      </c>
      <c r="V420" s="409">
        <v>0</v>
      </c>
      <c r="W420" s="409">
        <v>1</v>
      </c>
      <c r="X420" s="409">
        <v>0</v>
      </c>
      <c r="Y420" s="409" t="s">
        <v>300</v>
      </c>
      <c r="Z420" s="409">
        <v>87</v>
      </c>
      <c r="AA420" s="409">
        <v>861</v>
      </c>
      <c r="AB420" s="409">
        <v>29</v>
      </c>
      <c r="AC420" s="409">
        <v>245</v>
      </c>
    </row>
    <row r="421" spans="1:29" ht="15" customHeight="1" x14ac:dyDescent="0.2">
      <c r="A421" s="410">
        <v>421010004</v>
      </c>
      <c r="B421" s="409">
        <v>44201</v>
      </c>
      <c r="C421" s="409">
        <v>2</v>
      </c>
      <c r="D421" s="409">
        <v>0</v>
      </c>
      <c r="E421" s="409" t="s">
        <v>298</v>
      </c>
      <c r="F421" s="409">
        <v>2018</v>
      </c>
      <c r="G421" s="409">
        <v>7</v>
      </c>
      <c r="H421" s="409">
        <v>3</v>
      </c>
      <c r="I421" s="409">
        <v>45</v>
      </c>
      <c r="J421" s="409">
        <v>37980</v>
      </c>
      <c r="K421" s="409">
        <v>6160</v>
      </c>
      <c r="L421" s="409">
        <v>60000</v>
      </c>
      <c r="M421" s="409" t="s">
        <v>353</v>
      </c>
      <c r="N421" s="409">
        <v>40.008889000000003</v>
      </c>
      <c r="O421" s="409">
        <v>-75.09778</v>
      </c>
      <c r="P421" s="409">
        <v>6925</v>
      </c>
      <c r="Q421" s="409">
        <v>67</v>
      </c>
      <c r="R421" s="409">
        <v>7.9000000000000001E-2</v>
      </c>
      <c r="S421" s="409">
        <v>7.2999999999999995E-2</v>
      </c>
      <c r="T421" s="409">
        <v>7.1999999999999995E-2</v>
      </c>
      <c r="U421" s="409">
        <v>7.0999999999999994E-2</v>
      </c>
      <c r="V421" s="409">
        <v>1</v>
      </c>
      <c r="W421" s="409">
        <v>1</v>
      </c>
      <c r="X421" s="409">
        <v>0</v>
      </c>
      <c r="Z421" s="409">
        <v>87</v>
      </c>
      <c r="AA421" s="409">
        <v>861</v>
      </c>
      <c r="AB421" s="409">
        <v>163</v>
      </c>
      <c r="AC421" s="409">
        <v>245</v>
      </c>
    </row>
    <row r="422" spans="1:29" ht="15" customHeight="1" x14ac:dyDescent="0.2">
      <c r="A422" s="410">
        <v>421010024</v>
      </c>
      <c r="B422" s="409">
        <v>44201</v>
      </c>
      <c r="C422" s="409">
        <v>1</v>
      </c>
      <c r="D422" s="409">
        <v>0</v>
      </c>
      <c r="E422" s="409" t="s">
        <v>298</v>
      </c>
      <c r="F422" s="409">
        <v>2010</v>
      </c>
      <c r="G422" s="409">
        <v>7</v>
      </c>
      <c r="H422" s="409">
        <v>3</v>
      </c>
      <c r="I422" s="409">
        <v>45</v>
      </c>
      <c r="J422" s="409">
        <v>37980</v>
      </c>
      <c r="K422" s="409">
        <v>6160</v>
      </c>
      <c r="L422" s="409">
        <v>60000</v>
      </c>
      <c r="M422" s="409" t="s">
        <v>355</v>
      </c>
      <c r="N422" s="409">
        <v>40.076388999999999</v>
      </c>
      <c r="O422" s="409">
        <v>-75.011944</v>
      </c>
      <c r="P422" s="409">
        <v>8727</v>
      </c>
      <c r="Q422" s="409">
        <v>100</v>
      </c>
      <c r="R422" s="409">
        <v>9.4E-2</v>
      </c>
      <c r="S422" s="409">
        <v>9.1999999999999998E-2</v>
      </c>
      <c r="T422" s="409">
        <v>8.7999999999999995E-2</v>
      </c>
      <c r="U422" s="409">
        <v>8.7999999999999995E-2</v>
      </c>
      <c r="V422" s="409">
        <v>19</v>
      </c>
      <c r="W422" s="409">
        <v>1</v>
      </c>
      <c r="X422" s="409">
        <v>0</v>
      </c>
      <c r="Z422" s="409">
        <v>87</v>
      </c>
      <c r="AA422" s="409">
        <v>861</v>
      </c>
      <c r="AB422" s="409">
        <v>214</v>
      </c>
      <c r="AC422" s="409">
        <v>214</v>
      </c>
    </row>
    <row r="423" spans="1:29" ht="15" customHeight="1" x14ac:dyDescent="0.2">
      <c r="A423" s="410">
        <v>421010024</v>
      </c>
      <c r="B423" s="409">
        <v>44201</v>
      </c>
      <c r="C423" s="409">
        <v>1</v>
      </c>
      <c r="D423" s="409">
        <v>0</v>
      </c>
      <c r="E423" s="409" t="s">
        <v>298</v>
      </c>
      <c r="F423" s="409">
        <v>2011</v>
      </c>
      <c r="G423" s="409">
        <v>7</v>
      </c>
      <c r="H423" s="409">
        <v>3</v>
      </c>
      <c r="I423" s="409">
        <v>45</v>
      </c>
      <c r="J423" s="409">
        <v>37980</v>
      </c>
      <c r="K423" s="409">
        <v>6160</v>
      </c>
      <c r="L423" s="409">
        <v>60000</v>
      </c>
      <c r="M423" s="409" t="s">
        <v>355</v>
      </c>
      <c r="N423" s="409">
        <v>40.076388999999999</v>
      </c>
      <c r="O423" s="409">
        <v>-75.011944</v>
      </c>
      <c r="P423" s="409">
        <v>8730</v>
      </c>
      <c r="Q423" s="409">
        <v>99</v>
      </c>
      <c r="R423" s="409">
        <v>9.4E-2</v>
      </c>
      <c r="S423" s="409">
        <v>9.2999999999999999E-2</v>
      </c>
      <c r="T423" s="409">
        <v>9.1999999999999998E-2</v>
      </c>
      <c r="U423" s="409">
        <v>8.8999999999999996E-2</v>
      </c>
      <c r="V423" s="409">
        <v>12</v>
      </c>
      <c r="W423" s="409">
        <v>1</v>
      </c>
      <c r="X423" s="409">
        <v>0</v>
      </c>
      <c r="Y423" s="409" t="s">
        <v>300</v>
      </c>
      <c r="Z423" s="409">
        <v>87</v>
      </c>
      <c r="AA423" s="409">
        <v>861</v>
      </c>
      <c r="AB423" s="409">
        <v>212</v>
      </c>
      <c r="AC423" s="409">
        <v>214</v>
      </c>
    </row>
    <row r="424" spans="1:29" ht="15" customHeight="1" x14ac:dyDescent="0.2">
      <c r="A424" s="410">
        <v>421010024</v>
      </c>
      <c r="B424" s="409">
        <v>44201</v>
      </c>
      <c r="C424" s="409">
        <v>1</v>
      </c>
      <c r="D424" s="409">
        <v>0</v>
      </c>
      <c r="E424" s="409" t="s">
        <v>298</v>
      </c>
      <c r="F424" s="409">
        <v>2012</v>
      </c>
      <c r="G424" s="409">
        <v>7</v>
      </c>
      <c r="H424" s="409">
        <v>3</v>
      </c>
      <c r="I424" s="409">
        <v>45</v>
      </c>
      <c r="J424" s="409">
        <v>37980</v>
      </c>
      <c r="K424" s="409">
        <v>6160</v>
      </c>
      <c r="L424" s="409">
        <v>60000</v>
      </c>
      <c r="M424" s="409" t="s">
        <v>355</v>
      </c>
      <c r="N424" s="409">
        <v>40.076388999999999</v>
      </c>
      <c r="O424" s="409">
        <v>-75.011944</v>
      </c>
      <c r="P424" s="409">
        <v>8655</v>
      </c>
      <c r="Q424" s="409">
        <v>97</v>
      </c>
      <c r="R424" s="409">
        <v>8.6999999999999994E-2</v>
      </c>
      <c r="S424" s="409">
        <v>8.5999999999999993E-2</v>
      </c>
      <c r="T424" s="409">
        <v>8.5999999999999993E-2</v>
      </c>
      <c r="U424" s="409">
        <v>8.5000000000000006E-2</v>
      </c>
      <c r="V424" s="409">
        <v>19</v>
      </c>
      <c r="W424" s="409">
        <v>1</v>
      </c>
      <c r="X424" s="409">
        <v>0</v>
      </c>
      <c r="Z424" s="409">
        <v>87</v>
      </c>
      <c r="AA424" s="409">
        <v>861</v>
      </c>
      <c r="AB424" s="409">
        <v>207</v>
      </c>
      <c r="AC424" s="409">
        <v>214</v>
      </c>
    </row>
    <row r="425" spans="1:29" ht="15" customHeight="1" x14ac:dyDescent="0.2">
      <c r="A425" s="410">
        <v>421010024</v>
      </c>
      <c r="B425" s="409">
        <v>44201</v>
      </c>
      <c r="C425" s="409">
        <v>1</v>
      </c>
      <c r="D425" s="409">
        <v>0</v>
      </c>
      <c r="E425" s="409" t="s">
        <v>298</v>
      </c>
      <c r="F425" s="409">
        <v>2013</v>
      </c>
      <c r="G425" s="409">
        <v>7</v>
      </c>
      <c r="H425" s="409">
        <v>3</v>
      </c>
      <c r="I425" s="409">
        <v>45</v>
      </c>
      <c r="J425" s="409">
        <v>37980</v>
      </c>
      <c r="K425" s="409">
        <v>6160</v>
      </c>
      <c r="L425" s="409">
        <v>60000</v>
      </c>
      <c r="M425" s="409" t="s">
        <v>355</v>
      </c>
      <c r="N425" s="409">
        <v>40.076388999999999</v>
      </c>
      <c r="O425" s="409">
        <v>-75.011944</v>
      </c>
      <c r="P425" s="409">
        <v>8253</v>
      </c>
      <c r="Q425" s="409">
        <v>91</v>
      </c>
      <c r="R425" s="409">
        <v>7.1999999999999995E-2</v>
      </c>
      <c r="S425" s="409">
        <v>6.9000000000000006E-2</v>
      </c>
      <c r="T425" s="409">
        <v>6.8000000000000005E-2</v>
      </c>
      <c r="U425" s="409">
        <v>6.8000000000000005E-2</v>
      </c>
      <c r="V425" s="409">
        <v>0</v>
      </c>
      <c r="W425" s="409">
        <v>1</v>
      </c>
      <c r="X425" s="409">
        <v>0</v>
      </c>
      <c r="Y425" s="409" t="s">
        <v>354</v>
      </c>
      <c r="Z425" s="409">
        <v>87</v>
      </c>
      <c r="AA425" s="409">
        <v>861</v>
      </c>
      <c r="AB425" s="409">
        <v>194</v>
      </c>
      <c r="AC425" s="409">
        <v>214</v>
      </c>
    </row>
    <row r="426" spans="1:29" ht="15" customHeight="1" x14ac:dyDescent="0.2">
      <c r="A426" s="410">
        <v>421010024</v>
      </c>
      <c r="B426" s="409">
        <v>44201</v>
      </c>
      <c r="C426" s="409">
        <v>1</v>
      </c>
      <c r="D426" s="409">
        <v>0</v>
      </c>
      <c r="E426" s="409" t="s">
        <v>298</v>
      </c>
      <c r="F426" s="409">
        <v>2014</v>
      </c>
      <c r="G426" s="409">
        <v>7</v>
      </c>
      <c r="H426" s="409">
        <v>3</v>
      </c>
      <c r="I426" s="409">
        <v>45</v>
      </c>
      <c r="J426" s="409">
        <v>37980</v>
      </c>
      <c r="K426" s="409">
        <v>6160</v>
      </c>
      <c r="L426" s="409">
        <v>60000</v>
      </c>
      <c r="M426" s="409" t="s">
        <v>355</v>
      </c>
      <c r="N426" s="409">
        <v>40.076388999999999</v>
      </c>
      <c r="O426" s="409">
        <v>-75.011944</v>
      </c>
      <c r="P426" s="409">
        <v>7511</v>
      </c>
      <c r="Q426" s="409">
        <v>95</v>
      </c>
      <c r="R426" s="409">
        <v>8.4000000000000005E-2</v>
      </c>
      <c r="S426" s="409">
        <v>8.1000000000000003E-2</v>
      </c>
      <c r="T426" s="409">
        <v>7.2999999999999995E-2</v>
      </c>
      <c r="U426" s="409">
        <v>7.1999999999999995E-2</v>
      </c>
      <c r="V426" s="409">
        <v>2</v>
      </c>
      <c r="W426" s="409">
        <v>1</v>
      </c>
      <c r="X426" s="409">
        <v>0</v>
      </c>
      <c r="Y426" s="409" t="s">
        <v>300</v>
      </c>
      <c r="Z426" s="409">
        <v>87</v>
      </c>
      <c r="AA426" s="409">
        <v>861</v>
      </c>
      <c r="AB426" s="409">
        <v>203</v>
      </c>
      <c r="AC426" s="409">
        <v>214</v>
      </c>
    </row>
    <row r="427" spans="1:29" ht="15" customHeight="1" x14ac:dyDescent="0.2">
      <c r="A427" s="410">
        <v>421010024</v>
      </c>
      <c r="B427" s="409">
        <v>44201</v>
      </c>
      <c r="C427" s="409">
        <v>1</v>
      </c>
      <c r="D427" s="409">
        <v>0</v>
      </c>
      <c r="E427" s="409" t="s">
        <v>298</v>
      </c>
      <c r="F427" s="409">
        <v>2015</v>
      </c>
      <c r="G427" s="409">
        <v>7</v>
      </c>
      <c r="H427" s="409">
        <v>3</v>
      </c>
      <c r="I427" s="409">
        <v>45</v>
      </c>
      <c r="J427" s="409">
        <v>37980</v>
      </c>
      <c r="K427" s="409">
        <v>6160</v>
      </c>
      <c r="L427" s="409">
        <v>60000</v>
      </c>
      <c r="M427" s="409" t="s">
        <v>355</v>
      </c>
      <c r="N427" s="409">
        <v>40.076388999999999</v>
      </c>
      <c r="O427" s="409">
        <v>-75.011944</v>
      </c>
      <c r="P427" s="409">
        <v>8634</v>
      </c>
      <c r="Q427" s="409">
        <v>100</v>
      </c>
      <c r="R427" s="409">
        <v>8.8999999999999996E-2</v>
      </c>
      <c r="S427" s="409">
        <v>8.5999999999999993E-2</v>
      </c>
      <c r="T427" s="409">
        <v>0.08</v>
      </c>
      <c r="U427" s="409">
        <v>7.9000000000000001E-2</v>
      </c>
      <c r="V427" s="409">
        <v>6</v>
      </c>
      <c r="W427" s="409">
        <v>1</v>
      </c>
      <c r="X427" s="409">
        <v>0</v>
      </c>
      <c r="Y427" s="409" t="s">
        <v>300</v>
      </c>
      <c r="Z427" s="409">
        <v>87</v>
      </c>
      <c r="AA427" s="409">
        <v>861</v>
      </c>
      <c r="AB427" s="409">
        <v>214</v>
      </c>
      <c r="AC427" s="409">
        <v>214</v>
      </c>
    </row>
    <row r="428" spans="1:29" ht="15" customHeight="1" x14ac:dyDescent="0.2">
      <c r="A428" s="410">
        <v>421010024</v>
      </c>
      <c r="B428" s="409">
        <v>44201</v>
      </c>
      <c r="C428" s="409">
        <v>1</v>
      </c>
      <c r="D428" s="409">
        <v>5</v>
      </c>
      <c r="E428" s="409" t="s">
        <v>298</v>
      </c>
      <c r="F428" s="409">
        <v>2016</v>
      </c>
      <c r="G428" s="409">
        <v>7</v>
      </c>
      <c r="H428" s="409">
        <v>3</v>
      </c>
      <c r="I428" s="409">
        <v>45</v>
      </c>
      <c r="J428" s="409">
        <v>37980</v>
      </c>
      <c r="K428" s="409">
        <v>6160</v>
      </c>
      <c r="L428" s="409">
        <v>60000</v>
      </c>
      <c r="M428" s="409" t="s">
        <v>355</v>
      </c>
      <c r="N428" s="409">
        <v>40.076388999999999</v>
      </c>
      <c r="O428" s="409">
        <v>-75.011944</v>
      </c>
      <c r="P428" s="409">
        <v>8624</v>
      </c>
      <c r="Q428" s="409">
        <v>98</v>
      </c>
      <c r="R428" s="409">
        <v>8.4000000000000005E-2</v>
      </c>
      <c r="S428" s="409">
        <v>8.4000000000000005E-2</v>
      </c>
      <c r="T428" s="409">
        <v>8.1000000000000003E-2</v>
      </c>
      <c r="U428" s="409">
        <v>0.08</v>
      </c>
      <c r="V428" s="409">
        <v>7</v>
      </c>
      <c r="W428" s="409">
        <v>1</v>
      </c>
      <c r="X428" s="409">
        <v>0</v>
      </c>
      <c r="Y428" s="409" t="s">
        <v>300</v>
      </c>
      <c r="Z428" s="409">
        <v>87</v>
      </c>
      <c r="AA428" s="409">
        <v>861</v>
      </c>
      <c r="AB428" s="409">
        <v>209</v>
      </c>
      <c r="AC428" s="409">
        <v>214</v>
      </c>
    </row>
    <row r="429" spans="1:29" ht="15" customHeight="1" x14ac:dyDescent="0.2">
      <c r="A429" s="410">
        <v>421010024</v>
      </c>
      <c r="B429" s="409">
        <v>44201</v>
      </c>
      <c r="C429" s="409">
        <v>1</v>
      </c>
      <c r="D429" s="409">
        <v>0</v>
      </c>
      <c r="E429" s="409" t="s">
        <v>298</v>
      </c>
      <c r="F429" s="409">
        <v>2017</v>
      </c>
      <c r="G429" s="409">
        <v>7</v>
      </c>
      <c r="H429" s="409">
        <v>3</v>
      </c>
      <c r="I429" s="409">
        <v>45</v>
      </c>
      <c r="J429" s="409">
        <v>37980</v>
      </c>
      <c r="K429" s="409">
        <v>6160</v>
      </c>
      <c r="L429" s="409">
        <v>60000</v>
      </c>
      <c r="M429" s="409" t="s">
        <v>355</v>
      </c>
      <c r="N429" s="409">
        <v>40.076388999999999</v>
      </c>
      <c r="O429" s="409">
        <v>-75.011944</v>
      </c>
      <c r="P429" s="409">
        <v>8442</v>
      </c>
      <c r="Q429" s="409">
        <v>94</v>
      </c>
      <c r="R429" s="409">
        <v>9.1999999999999998E-2</v>
      </c>
      <c r="S429" s="409">
        <v>8.5999999999999993E-2</v>
      </c>
      <c r="T429" s="409">
        <v>0.08</v>
      </c>
      <c r="U429" s="409">
        <v>7.5999999999999998E-2</v>
      </c>
      <c r="V429" s="409">
        <v>4</v>
      </c>
      <c r="W429" s="409">
        <v>1</v>
      </c>
      <c r="X429" s="409">
        <v>0</v>
      </c>
      <c r="Y429" s="409" t="s">
        <v>300</v>
      </c>
      <c r="Z429" s="409">
        <v>87</v>
      </c>
      <c r="AA429" s="409">
        <v>861</v>
      </c>
      <c r="AB429" s="409">
        <v>230</v>
      </c>
      <c r="AC429" s="409">
        <v>245</v>
      </c>
    </row>
    <row r="430" spans="1:29" ht="15" customHeight="1" x14ac:dyDescent="0.2">
      <c r="A430" s="410">
        <v>421010024</v>
      </c>
      <c r="B430" s="409">
        <v>44201</v>
      </c>
      <c r="C430" s="409">
        <v>1</v>
      </c>
      <c r="D430" s="409">
        <v>0</v>
      </c>
      <c r="E430" s="409" t="s">
        <v>298</v>
      </c>
      <c r="F430" s="409">
        <v>2018</v>
      </c>
      <c r="G430" s="409">
        <v>7</v>
      </c>
      <c r="H430" s="409">
        <v>3</v>
      </c>
      <c r="I430" s="409">
        <v>45</v>
      </c>
      <c r="J430" s="409">
        <v>37980</v>
      </c>
      <c r="K430" s="409">
        <v>6160</v>
      </c>
      <c r="L430" s="409">
        <v>60000</v>
      </c>
      <c r="M430" s="409" t="s">
        <v>355</v>
      </c>
      <c r="N430" s="409">
        <v>40.076388999999999</v>
      </c>
      <c r="O430" s="409">
        <v>-75.011944</v>
      </c>
      <c r="P430" s="409">
        <v>8617</v>
      </c>
      <c r="Q430" s="409">
        <v>97</v>
      </c>
      <c r="R430" s="409">
        <v>8.7999999999999995E-2</v>
      </c>
      <c r="S430" s="409">
        <v>8.1000000000000003E-2</v>
      </c>
      <c r="T430" s="409">
        <v>8.1000000000000003E-2</v>
      </c>
      <c r="U430" s="409">
        <v>7.9000000000000001E-2</v>
      </c>
      <c r="V430" s="409">
        <v>6</v>
      </c>
      <c r="W430" s="409">
        <v>1</v>
      </c>
      <c r="X430" s="409">
        <v>0</v>
      </c>
      <c r="Z430" s="409">
        <v>87</v>
      </c>
      <c r="AA430" s="409">
        <v>861</v>
      </c>
      <c r="AB430" s="409">
        <v>237</v>
      </c>
      <c r="AC430" s="409">
        <v>245</v>
      </c>
    </row>
    <row r="431" spans="1:29" ht="15" customHeight="1" x14ac:dyDescent="0.2">
      <c r="A431" s="410">
        <v>421010048</v>
      </c>
      <c r="B431" s="409">
        <v>44201</v>
      </c>
      <c r="C431" s="409">
        <v>1</v>
      </c>
      <c r="D431" s="409">
        <v>0</v>
      </c>
      <c r="E431" s="409" t="s">
        <v>298</v>
      </c>
      <c r="F431" s="409">
        <v>2013</v>
      </c>
      <c r="G431" s="409">
        <v>7</v>
      </c>
      <c r="H431" s="409">
        <v>3</v>
      </c>
      <c r="I431" s="409">
        <v>45</v>
      </c>
      <c r="J431" s="409">
        <v>37980</v>
      </c>
      <c r="K431" s="409">
        <v>6160</v>
      </c>
      <c r="L431" s="409">
        <v>60000</v>
      </c>
      <c r="M431" s="409" t="s">
        <v>356</v>
      </c>
      <c r="N431" s="409">
        <v>39.991388999999998</v>
      </c>
      <c r="O431" s="409">
        <v>-75.080832999999998</v>
      </c>
      <c r="P431" s="409">
        <v>1736</v>
      </c>
      <c r="Q431" s="409">
        <v>6</v>
      </c>
      <c r="R431" s="409">
        <v>0.04</v>
      </c>
      <c r="S431" s="409">
        <v>3.5999999999999997E-2</v>
      </c>
      <c r="T431" s="409">
        <v>3.5999999999999997E-2</v>
      </c>
      <c r="U431" s="409">
        <v>3.5000000000000003E-2</v>
      </c>
      <c r="V431" s="409">
        <v>0</v>
      </c>
      <c r="W431" s="409">
        <v>1</v>
      </c>
      <c r="X431" s="409">
        <v>0</v>
      </c>
      <c r="Y431" s="409" t="s">
        <v>354</v>
      </c>
      <c r="Z431" s="409">
        <v>87</v>
      </c>
      <c r="AA431" s="409">
        <v>861</v>
      </c>
      <c r="AB431" s="409">
        <v>12</v>
      </c>
      <c r="AC431" s="409">
        <v>214</v>
      </c>
    </row>
    <row r="432" spans="1:29" ht="15" customHeight="1" x14ac:dyDescent="0.2">
      <c r="A432" s="410">
        <v>421010048</v>
      </c>
      <c r="B432" s="409">
        <v>44201</v>
      </c>
      <c r="C432" s="409">
        <v>1</v>
      </c>
      <c r="D432" s="409">
        <v>0</v>
      </c>
      <c r="E432" s="409" t="s">
        <v>298</v>
      </c>
      <c r="F432" s="409">
        <v>2014</v>
      </c>
      <c r="G432" s="409">
        <v>7</v>
      </c>
      <c r="H432" s="409">
        <v>3</v>
      </c>
      <c r="I432" s="409">
        <v>45</v>
      </c>
      <c r="J432" s="409">
        <v>37980</v>
      </c>
      <c r="K432" s="409">
        <v>6160</v>
      </c>
      <c r="L432" s="409">
        <v>60000</v>
      </c>
      <c r="M432" s="409" t="s">
        <v>356</v>
      </c>
      <c r="N432" s="409">
        <v>39.991388999999998</v>
      </c>
      <c r="O432" s="409">
        <v>-75.080832999999998</v>
      </c>
      <c r="P432" s="409">
        <v>7065</v>
      </c>
      <c r="Q432" s="409">
        <v>76</v>
      </c>
      <c r="R432" s="409">
        <v>8.5999999999999993E-2</v>
      </c>
      <c r="S432" s="409">
        <v>7.9000000000000001E-2</v>
      </c>
      <c r="T432" s="409">
        <v>7.0000000000000007E-2</v>
      </c>
      <c r="U432" s="409">
        <v>6.8000000000000005E-2</v>
      </c>
      <c r="V432" s="409">
        <v>2</v>
      </c>
      <c r="W432" s="409">
        <v>1</v>
      </c>
      <c r="X432" s="409">
        <v>0</v>
      </c>
      <c r="Y432" s="409" t="s">
        <v>300</v>
      </c>
      <c r="Z432" s="409">
        <v>87</v>
      </c>
      <c r="AA432" s="409">
        <v>861</v>
      </c>
      <c r="AB432" s="409">
        <v>163</v>
      </c>
      <c r="AC432" s="409">
        <v>214</v>
      </c>
    </row>
    <row r="433" spans="1:29" ht="15" customHeight="1" x14ac:dyDescent="0.2">
      <c r="A433" s="410">
        <v>421010048</v>
      </c>
      <c r="B433" s="409">
        <v>44201</v>
      </c>
      <c r="C433" s="409">
        <v>1</v>
      </c>
      <c r="D433" s="409">
        <v>0</v>
      </c>
      <c r="E433" s="409" t="s">
        <v>298</v>
      </c>
      <c r="F433" s="409">
        <v>2015</v>
      </c>
      <c r="G433" s="409">
        <v>7</v>
      </c>
      <c r="H433" s="409">
        <v>3</v>
      </c>
      <c r="I433" s="409">
        <v>45</v>
      </c>
      <c r="J433" s="409">
        <v>37980</v>
      </c>
      <c r="K433" s="409">
        <v>6160</v>
      </c>
      <c r="L433" s="409">
        <v>60000</v>
      </c>
      <c r="M433" s="409" t="s">
        <v>356</v>
      </c>
      <c r="N433" s="409">
        <v>39.991388999999998</v>
      </c>
      <c r="O433" s="409">
        <v>-75.080832999999998</v>
      </c>
      <c r="P433" s="409">
        <v>8448</v>
      </c>
      <c r="Q433" s="409">
        <v>98</v>
      </c>
      <c r="R433" s="409">
        <v>0.09</v>
      </c>
      <c r="S433" s="409">
        <v>7.9000000000000001E-2</v>
      </c>
      <c r="T433" s="409">
        <v>7.8E-2</v>
      </c>
      <c r="U433" s="409">
        <v>7.8E-2</v>
      </c>
      <c r="V433" s="409">
        <v>6</v>
      </c>
      <c r="W433" s="409">
        <v>1</v>
      </c>
      <c r="X433" s="409">
        <v>0</v>
      </c>
      <c r="Y433" s="409" t="s">
        <v>300</v>
      </c>
      <c r="Z433" s="409">
        <v>87</v>
      </c>
      <c r="AA433" s="409">
        <v>861</v>
      </c>
      <c r="AB433" s="409">
        <v>209</v>
      </c>
      <c r="AC433" s="409">
        <v>214</v>
      </c>
    </row>
    <row r="434" spans="1:29" ht="15" customHeight="1" x14ac:dyDescent="0.2">
      <c r="A434" s="410">
        <v>421010048</v>
      </c>
      <c r="B434" s="409">
        <v>44201</v>
      </c>
      <c r="C434" s="409">
        <v>1</v>
      </c>
      <c r="D434" s="409">
        <v>5</v>
      </c>
      <c r="E434" s="409" t="s">
        <v>298</v>
      </c>
      <c r="F434" s="409">
        <v>2016</v>
      </c>
      <c r="G434" s="409">
        <v>7</v>
      </c>
      <c r="H434" s="409">
        <v>3</v>
      </c>
      <c r="I434" s="409">
        <v>45</v>
      </c>
      <c r="J434" s="409">
        <v>37980</v>
      </c>
      <c r="K434" s="409">
        <v>6160</v>
      </c>
      <c r="L434" s="409">
        <v>60000</v>
      </c>
      <c r="M434" s="409" t="s">
        <v>356</v>
      </c>
      <c r="N434" s="409">
        <v>39.991388999999998</v>
      </c>
      <c r="O434" s="409">
        <v>-75.080832999999998</v>
      </c>
      <c r="P434" s="409">
        <v>8684</v>
      </c>
      <c r="Q434" s="409">
        <v>99</v>
      </c>
      <c r="R434" s="409">
        <v>8.2000000000000003E-2</v>
      </c>
      <c r="S434" s="409">
        <v>7.8E-2</v>
      </c>
      <c r="T434" s="409">
        <v>7.6999999999999999E-2</v>
      </c>
      <c r="U434" s="409">
        <v>7.5999999999999998E-2</v>
      </c>
      <c r="V434" s="409">
        <v>4</v>
      </c>
      <c r="W434" s="409">
        <v>1</v>
      </c>
      <c r="X434" s="409">
        <v>0</v>
      </c>
      <c r="Y434" s="409" t="s">
        <v>300</v>
      </c>
      <c r="Z434" s="409">
        <v>87</v>
      </c>
      <c r="AA434" s="409">
        <v>861</v>
      </c>
      <c r="AB434" s="409">
        <v>211</v>
      </c>
      <c r="AC434" s="409">
        <v>214</v>
      </c>
    </row>
    <row r="435" spans="1:29" ht="15" customHeight="1" x14ac:dyDescent="0.2">
      <c r="A435" s="410">
        <v>421010048</v>
      </c>
      <c r="B435" s="409">
        <v>44201</v>
      </c>
      <c r="C435" s="409">
        <v>1</v>
      </c>
      <c r="D435" s="409">
        <v>0</v>
      </c>
      <c r="E435" s="409" t="s">
        <v>298</v>
      </c>
      <c r="F435" s="409">
        <v>2017</v>
      </c>
      <c r="G435" s="409">
        <v>7</v>
      </c>
      <c r="H435" s="409">
        <v>3</v>
      </c>
      <c r="I435" s="409">
        <v>45</v>
      </c>
      <c r="J435" s="409">
        <v>37980</v>
      </c>
      <c r="K435" s="409">
        <v>6160</v>
      </c>
      <c r="L435" s="409">
        <v>60000</v>
      </c>
      <c r="M435" s="409" t="s">
        <v>356</v>
      </c>
      <c r="N435" s="409">
        <v>39.991388999999998</v>
      </c>
      <c r="O435" s="409">
        <v>-75.080832999999998</v>
      </c>
      <c r="P435" s="409">
        <v>8282</v>
      </c>
      <c r="Q435" s="409">
        <v>93</v>
      </c>
      <c r="R435" s="409">
        <v>7.9000000000000001E-2</v>
      </c>
      <c r="S435" s="409">
        <v>7.6999999999999999E-2</v>
      </c>
      <c r="T435" s="409">
        <v>7.5999999999999998E-2</v>
      </c>
      <c r="U435" s="409">
        <v>7.5999999999999998E-2</v>
      </c>
      <c r="V435" s="409">
        <v>4</v>
      </c>
      <c r="W435" s="409">
        <v>1</v>
      </c>
      <c r="X435" s="409">
        <v>0</v>
      </c>
      <c r="Y435" s="409" t="s">
        <v>300</v>
      </c>
      <c r="Z435" s="409">
        <v>87</v>
      </c>
      <c r="AA435" s="409">
        <v>861</v>
      </c>
      <c r="AB435" s="409">
        <v>341</v>
      </c>
      <c r="AC435" s="409">
        <v>365</v>
      </c>
    </row>
    <row r="436" spans="1:29" ht="15" customHeight="1" x14ac:dyDescent="0.2">
      <c r="A436" s="410">
        <v>421010048</v>
      </c>
      <c r="B436" s="409">
        <v>44201</v>
      </c>
      <c r="C436" s="409">
        <v>1</v>
      </c>
      <c r="D436" s="409">
        <v>0</v>
      </c>
      <c r="E436" s="409" t="s">
        <v>298</v>
      </c>
      <c r="F436" s="409">
        <v>2018</v>
      </c>
      <c r="G436" s="409">
        <v>7</v>
      </c>
      <c r="H436" s="409">
        <v>3</v>
      </c>
      <c r="I436" s="409">
        <v>45</v>
      </c>
      <c r="J436" s="409">
        <v>37980</v>
      </c>
      <c r="K436" s="409">
        <v>6160</v>
      </c>
      <c r="L436" s="409">
        <v>60000</v>
      </c>
      <c r="M436" s="409" t="s">
        <v>356</v>
      </c>
      <c r="N436" s="409">
        <v>39.991388999999998</v>
      </c>
      <c r="O436" s="409">
        <v>-75.080832999999998</v>
      </c>
      <c r="P436" s="409">
        <v>8101</v>
      </c>
      <c r="Q436" s="409">
        <v>91</v>
      </c>
      <c r="R436" s="409">
        <v>8.1000000000000003E-2</v>
      </c>
      <c r="S436" s="409">
        <v>7.9000000000000001E-2</v>
      </c>
      <c r="T436" s="409">
        <v>7.9000000000000001E-2</v>
      </c>
      <c r="U436" s="409">
        <v>7.5999999999999998E-2</v>
      </c>
      <c r="V436" s="409">
        <v>4</v>
      </c>
      <c r="W436" s="409">
        <v>1</v>
      </c>
      <c r="X436" s="409">
        <v>0</v>
      </c>
      <c r="Z436" s="409">
        <v>87</v>
      </c>
      <c r="AA436" s="409">
        <v>861</v>
      </c>
      <c r="AB436" s="409">
        <v>332</v>
      </c>
      <c r="AC436" s="409">
        <v>365</v>
      </c>
    </row>
    <row r="437" spans="1:29" ht="15" customHeight="1" x14ac:dyDescent="0.2">
      <c r="A437" s="410">
        <v>421011002</v>
      </c>
      <c r="B437" s="409">
        <v>44201</v>
      </c>
      <c r="C437" s="409">
        <v>1</v>
      </c>
      <c r="D437" s="409">
        <v>0</v>
      </c>
      <c r="E437" s="409" t="s">
        <v>298</v>
      </c>
      <c r="F437" s="409">
        <v>2011</v>
      </c>
      <c r="G437" s="409">
        <v>7</v>
      </c>
      <c r="H437" s="409">
        <v>3</v>
      </c>
      <c r="I437" s="409">
        <v>45</v>
      </c>
      <c r="J437" s="409">
        <v>37980</v>
      </c>
      <c r="K437" s="409">
        <v>6160</v>
      </c>
      <c r="L437" s="409">
        <v>60000</v>
      </c>
      <c r="M437" s="409" t="s">
        <v>357</v>
      </c>
      <c r="N437" s="409">
        <v>40.035984999999997</v>
      </c>
      <c r="O437" s="409">
        <v>-75.002404999999996</v>
      </c>
      <c r="P437" s="409">
        <v>7567</v>
      </c>
      <c r="Q437" s="409">
        <v>85</v>
      </c>
      <c r="R437" s="409">
        <v>9.0999999999999998E-2</v>
      </c>
      <c r="S437" s="409">
        <v>8.8999999999999996E-2</v>
      </c>
      <c r="T437" s="409">
        <v>8.8999999999999996E-2</v>
      </c>
      <c r="U437" s="409">
        <v>8.7999999999999995E-2</v>
      </c>
      <c r="V437" s="409">
        <v>11</v>
      </c>
      <c r="W437" s="409">
        <v>1</v>
      </c>
      <c r="X437" s="409">
        <v>0</v>
      </c>
      <c r="Y437" s="409" t="s">
        <v>300</v>
      </c>
      <c r="Z437" s="409">
        <v>87</v>
      </c>
      <c r="AA437" s="409">
        <v>861</v>
      </c>
      <c r="AB437" s="409">
        <v>182</v>
      </c>
      <c r="AC437" s="409">
        <v>214</v>
      </c>
    </row>
    <row r="438" spans="1:29" ht="15" customHeight="1" x14ac:dyDescent="0.2">
      <c r="A438" s="410">
        <v>421011002</v>
      </c>
      <c r="B438" s="409">
        <v>44201</v>
      </c>
      <c r="C438" s="409">
        <v>1</v>
      </c>
      <c r="D438" s="409">
        <v>0</v>
      </c>
      <c r="E438" s="409" t="s">
        <v>298</v>
      </c>
      <c r="F438" s="409">
        <v>2012</v>
      </c>
      <c r="G438" s="409">
        <v>7</v>
      </c>
      <c r="H438" s="409">
        <v>3</v>
      </c>
      <c r="I438" s="409">
        <v>45</v>
      </c>
      <c r="J438" s="409">
        <v>37980</v>
      </c>
      <c r="K438" s="409">
        <v>6160</v>
      </c>
      <c r="L438" s="409">
        <v>60000</v>
      </c>
      <c r="M438" s="409" t="s">
        <v>357</v>
      </c>
      <c r="N438" s="409">
        <v>40.035984999999997</v>
      </c>
      <c r="O438" s="409">
        <v>-75.002404999999996</v>
      </c>
      <c r="P438" s="409">
        <v>7918</v>
      </c>
      <c r="Q438" s="409">
        <v>87</v>
      </c>
      <c r="R438" s="409">
        <v>8.6999999999999994E-2</v>
      </c>
      <c r="S438" s="409">
        <v>8.6999999999999994E-2</v>
      </c>
      <c r="T438" s="409">
        <v>8.4000000000000005E-2</v>
      </c>
      <c r="U438" s="409">
        <v>8.3000000000000004E-2</v>
      </c>
      <c r="V438" s="409">
        <v>16</v>
      </c>
      <c r="W438" s="409">
        <v>1</v>
      </c>
      <c r="X438" s="409">
        <v>0</v>
      </c>
      <c r="Z438" s="409">
        <v>87</v>
      </c>
      <c r="AA438" s="409">
        <v>861</v>
      </c>
      <c r="AB438" s="409">
        <v>186</v>
      </c>
      <c r="AC438" s="409">
        <v>214</v>
      </c>
    </row>
    <row r="439" spans="1:29" ht="15" customHeight="1" x14ac:dyDescent="0.2">
      <c r="A439" s="410">
        <v>421011002</v>
      </c>
      <c r="B439" s="409">
        <v>44201</v>
      </c>
      <c r="C439" s="409">
        <v>1</v>
      </c>
      <c r="D439" s="409">
        <v>0</v>
      </c>
      <c r="E439" s="409" t="s">
        <v>298</v>
      </c>
      <c r="F439" s="409">
        <v>2013</v>
      </c>
      <c r="G439" s="409">
        <v>7</v>
      </c>
      <c r="H439" s="409">
        <v>3</v>
      </c>
      <c r="I439" s="409">
        <v>45</v>
      </c>
      <c r="J439" s="409">
        <v>37980</v>
      </c>
      <c r="K439" s="409">
        <v>6160</v>
      </c>
      <c r="L439" s="409">
        <v>60000</v>
      </c>
      <c r="M439" s="409" t="s">
        <v>357</v>
      </c>
      <c r="N439" s="409">
        <v>40.035984999999997</v>
      </c>
      <c r="O439" s="409">
        <v>-75.002404999999996</v>
      </c>
      <c r="P439" s="409">
        <v>6379</v>
      </c>
      <c r="Q439" s="409">
        <v>82</v>
      </c>
      <c r="R439" s="409">
        <v>7.5999999999999998E-2</v>
      </c>
      <c r="S439" s="409">
        <v>7.1999999999999995E-2</v>
      </c>
      <c r="T439" s="409">
        <v>7.0999999999999994E-2</v>
      </c>
      <c r="U439" s="409">
        <v>7.0999999999999994E-2</v>
      </c>
      <c r="V439" s="409">
        <v>1</v>
      </c>
      <c r="W439" s="409">
        <v>1</v>
      </c>
      <c r="X439" s="409">
        <v>0</v>
      </c>
      <c r="Y439" s="409" t="s">
        <v>354</v>
      </c>
      <c r="Z439" s="409">
        <v>87</v>
      </c>
      <c r="AA439" s="409">
        <v>861</v>
      </c>
      <c r="AB439" s="409">
        <v>176</v>
      </c>
      <c r="AC439" s="409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07"/>
    <col min="2" max="2" width="20.7109375" style="397" customWidth="1"/>
    <col min="3" max="3" width="35.7109375" style="397" customWidth="1"/>
    <col min="4" max="16384" width="12.7109375" style="397"/>
  </cols>
  <sheetData>
    <row r="1" spans="1:14" x14ac:dyDescent="0.25">
      <c r="A1" s="393" t="s">
        <v>95</v>
      </c>
      <c r="B1" s="394" t="s">
        <v>49</v>
      </c>
      <c r="C1" s="394" t="s">
        <v>47</v>
      </c>
      <c r="D1" s="394">
        <v>2010</v>
      </c>
      <c r="E1" s="394">
        <v>2011</v>
      </c>
      <c r="F1" s="395">
        <v>2012</v>
      </c>
      <c r="G1" s="395">
        <v>2013</v>
      </c>
      <c r="H1" s="395">
        <v>2014</v>
      </c>
      <c r="I1" s="395">
        <v>2015</v>
      </c>
      <c r="J1" s="395">
        <v>2016</v>
      </c>
      <c r="K1" s="395">
        <v>2017</v>
      </c>
      <c r="L1" s="396">
        <v>2018</v>
      </c>
      <c r="N1" s="398" t="s">
        <v>358</v>
      </c>
    </row>
    <row r="2" spans="1:14" x14ac:dyDescent="0.25">
      <c r="A2" s="399">
        <v>90010017</v>
      </c>
      <c r="B2" s="400" t="s">
        <v>359</v>
      </c>
      <c r="C2" s="400" t="s">
        <v>360</v>
      </c>
      <c r="D2" s="400">
        <v>78</v>
      </c>
      <c r="E2" s="400">
        <v>76</v>
      </c>
      <c r="F2" s="401">
        <v>82</v>
      </c>
      <c r="G2" s="401">
        <v>83</v>
      </c>
      <c r="H2" s="401">
        <v>82</v>
      </c>
      <c r="I2" s="401">
        <v>81</v>
      </c>
      <c r="J2" s="401">
        <v>80</v>
      </c>
      <c r="K2" s="401">
        <v>79</v>
      </c>
      <c r="L2" s="402">
        <v>79</v>
      </c>
      <c r="N2" s="398" t="s">
        <v>361</v>
      </c>
    </row>
    <row r="3" spans="1:14" x14ac:dyDescent="0.25">
      <c r="A3" s="399">
        <v>90011123</v>
      </c>
      <c r="B3" s="400" t="s">
        <v>359</v>
      </c>
      <c r="C3" s="400" t="s">
        <v>362</v>
      </c>
      <c r="D3" s="400">
        <v>81</v>
      </c>
      <c r="E3" s="400">
        <v>80</v>
      </c>
      <c r="F3" s="401">
        <v>83</v>
      </c>
      <c r="G3" s="401">
        <v>81</v>
      </c>
      <c r="H3" s="401">
        <v>78</v>
      </c>
      <c r="I3" s="401">
        <v>76</v>
      </c>
      <c r="J3" s="401">
        <v>78</v>
      </c>
      <c r="K3" s="401">
        <v>77</v>
      </c>
      <c r="L3" s="402">
        <v>76</v>
      </c>
      <c r="N3" s="398" t="s">
        <v>363</v>
      </c>
    </row>
    <row r="4" spans="1:14" x14ac:dyDescent="0.25">
      <c r="A4" s="399">
        <v>90013007</v>
      </c>
      <c r="B4" s="400" t="s">
        <v>359</v>
      </c>
      <c r="C4" s="400" t="s">
        <v>364</v>
      </c>
      <c r="D4" s="400">
        <v>76</v>
      </c>
      <c r="E4" s="400">
        <v>79</v>
      </c>
      <c r="F4" s="401">
        <v>85</v>
      </c>
      <c r="G4" s="401">
        <v>89</v>
      </c>
      <c r="H4" s="401">
        <v>84</v>
      </c>
      <c r="I4" s="401">
        <v>83</v>
      </c>
      <c r="J4" s="401">
        <v>81</v>
      </c>
      <c r="K4" s="401">
        <v>83</v>
      </c>
      <c r="L4" s="402">
        <v>82</v>
      </c>
    </row>
    <row r="5" spans="1:14" x14ac:dyDescent="0.25">
      <c r="A5" s="399">
        <v>90019003</v>
      </c>
      <c r="B5" s="400" t="s">
        <v>359</v>
      </c>
      <c r="C5" s="400" t="s">
        <v>365</v>
      </c>
      <c r="D5" s="400">
        <v>80</v>
      </c>
      <c r="E5" s="400">
        <v>79</v>
      </c>
      <c r="F5" s="401">
        <v>85</v>
      </c>
      <c r="G5" s="401">
        <v>87</v>
      </c>
      <c r="H5" s="401">
        <v>85</v>
      </c>
      <c r="I5" s="401">
        <v>84</v>
      </c>
      <c r="J5" s="401">
        <v>83</v>
      </c>
      <c r="K5" s="401">
        <v>83</v>
      </c>
      <c r="L5" s="402">
        <v>82</v>
      </c>
    </row>
    <row r="6" spans="1:14" x14ac:dyDescent="0.25">
      <c r="A6" s="399">
        <v>90070007</v>
      </c>
      <c r="B6" s="400" t="s">
        <v>366</v>
      </c>
      <c r="C6" s="400" t="s">
        <v>367</v>
      </c>
      <c r="D6" s="400">
        <v>77</v>
      </c>
      <c r="E6" s="400">
        <v>77</v>
      </c>
      <c r="F6" s="401">
        <v>80</v>
      </c>
      <c r="G6" s="401">
        <v>81</v>
      </c>
      <c r="H6" s="401">
        <v>81</v>
      </c>
      <c r="I6" s="401">
        <v>80</v>
      </c>
      <c r="J6" s="401">
        <v>79</v>
      </c>
      <c r="K6" s="401">
        <v>79</v>
      </c>
      <c r="L6" s="402">
        <v>79</v>
      </c>
    </row>
    <row r="7" spans="1:14" x14ac:dyDescent="0.25">
      <c r="A7" s="399">
        <v>90090027</v>
      </c>
      <c r="B7" s="400" t="s">
        <v>368</v>
      </c>
      <c r="C7" s="400" t="s">
        <v>369</v>
      </c>
      <c r="D7" s="400">
        <v>67</v>
      </c>
      <c r="E7" s="400">
        <v>69</v>
      </c>
      <c r="F7" s="401">
        <v>76</v>
      </c>
      <c r="G7" s="401">
        <v>78</v>
      </c>
      <c r="H7" s="401">
        <v>76</v>
      </c>
      <c r="I7" s="401">
        <v>76</v>
      </c>
      <c r="J7" s="401">
        <v>76</v>
      </c>
      <c r="K7" s="401">
        <v>77</v>
      </c>
      <c r="L7" s="402">
        <v>74</v>
      </c>
    </row>
    <row r="8" spans="1:14" x14ac:dyDescent="0.25">
      <c r="A8" s="399">
        <v>90093002</v>
      </c>
      <c r="B8" s="400" t="s">
        <v>368</v>
      </c>
      <c r="C8" s="400" t="s">
        <v>370</v>
      </c>
      <c r="D8" s="400">
        <v>76</v>
      </c>
      <c r="E8" s="400">
        <v>81</v>
      </c>
      <c r="F8" s="401">
        <v>86</v>
      </c>
      <c r="G8" s="401">
        <v>89</v>
      </c>
      <c r="H8" s="401">
        <v>87</v>
      </c>
      <c r="I8" s="401" t="s">
        <v>78</v>
      </c>
      <c r="J8" s="401" t="s">
        <v>78</v>
      </c>
      <c r="K8" s="401" t="s">
        <v>78</v>
      </c>
      <c r="L8" s="402" t="s">
        <v>78</v>
      </c>
    </row>
    <row r="9" spans="1:14" x14ac:dyDescent="0.25">
      <c r="A9" s="399">
        <v>90099002</v>
      </c>
      <c r="B9" s="400" t="s">
        <v>368</v>
      </c>
      <c r="C9" s="400" t="s">
        <v>371</v>
      </c>
      <c r="D9" s="400" t="s">
        <v>78</v>
      </c>
      <c r="E9" s="400" t="s">
        <v>78</v>
      </c>
      <c r="F9" s="401">
        <v>67</v>
      </c>
      <c r="G9" s="401">
        <v>76</v>
      </c>
      <c r="H9" s="401">
        <v>73</v>
      </c>
      <c r="I9" s="401">
        <v>78</v>
      </c>
      <c r="J9" s="401">
        <v>76</v>
      </c>
      <c r="K9" s="401">
        <v>82</v>
      </c>
      <c r="L9" s="402">
        <v>81</v>
      </c>
    </row>
    <row r="10" spans="1:14" x14ac:dyDescent="0.25">
      <c r="A10" s="399">
        <v>100010002</v>
      </c>
      <c r="B10" s="400" t="s">
        <v>183</v>
      </c>
      <c r="C10" s="400" t="s">
        <v>110</v>
      </c>
      <c r="D10" s="400">
        <v>74</v>
      </c>
      <c r="E10" s="400">
        <v>71</v>
      </c>
      <c r="F10" s="401">
        <v>78</v>
      </c>
      <c r="G10" s="401">
        <v>74</v>
      </c>
      <c r="H10" s="401">
        <v>72</v>
      </c>
      <c r="I10" s="401">
        <v>65</v>
      </c>
      <c r="J10" s="401">
        <v>66</v>
      </c>
      <c r="K10" s="401">
        <v>66</v>
      </c>
      <c r="L10" s="402">
        <v>67</v>
      </c>
    </row>
    <row r="11" spans="1:14" x14ac:dyDescent="0.25">
      <c r="A11" s="399">
        <v>100031007</v>
      </c>
      <c r="B11" s="400" t="s">
        <v>186</v>
      </c>
      <c r="C11" s="400" t="s">
        <v>115</v>
      </c>
      <c r="D11" s="400">
        <v>75</v>
      </c>
      <c r="E11" s="400">
        <v>75</v>
      </c>
      <c r="F11" s="401">
        <v>80</v>
      </c>
      <c r="G11" s="401">
        <v>74</v>
      </c>
      <c r="H11" s="401">
        <v>71</v>
      </c>
      <c r="I11" s="401">
        <v>66</v>
      </c>
      <c r="J11" s="401">
        <v>68</v>
      </c>
      <c r="K11" s="401">
        <v>67</v>
      </c>
      <c r="L11" s="402">
        <v>69</v>
      </c>
    </row>
    <row r="12" spans="1:14" x14ac:dyDescent="0.25">
      <c r="A12" s="399">
        <v>100031010</v>
      </c>
      <c r="B12" s="400" t="s">
        <v>186</v>
      </c>
      <c r="C12" s="400" t="s">
        <v>118</v>
      </c>
      <c r="D12" s="400">
        <v>76</v>
      </c>
      <c r="E12" s="400">
        <v>75</v>
      </c>
      <c r="F12" s="401">
        <v>78</v>
      </c>
      <c r="G12" s="401">
        <v>73</v>
      </c>
      <c r="H12" s="401">
        <v>71</v>
      </c>
      <c r="I12" s="401">
        <v>69</v>
      </c>
      <c r="J12" s="401">
        <v>74</v>
      </c>
      <c r="K12" s="401">
        <v>74</v>
      </c>
      <c r="L12" s="402">
        <v>73</v>
      </c>
    </row>
    <row r="13" spans="1:14" x14ac:dyDescent="0.25">
      <c r="A13" s="399">
        <v>100031013</v>
      </c>
      <c r="B13" s="400" t="s">
        <v>186</v>
      </c>
      <c r="C13" s="400" t="s">
        <v>121</v>
      </c>
      <c r="D13" s="400">
        <v>75</v>
      </c>
      <c r="E13" s="400">
        <v>77</v>
      </c>
      <c r="F13" s="401">
        <v>80</v>
      </c>
      <c r="G13" s="401">
        <v>76</v>
      </c>
      <c r="H13" s="401">
        <v>71</v>
      </c>
      <c r="I13" s="401">
        <v>68</v>
      </c>
      <c r="J13" s="401">
        <v>70</v>
      </c>
      <c r="K13" s="401">
        <v>71</v>
      </c>
      <c r="L13" s="402">
        <v>72</v>
      </c>
    </row>
    <row r="14" spans="1:14" x14ac:dyDescent="0.25">
      <c r="A14" s="399">
        <v>100032004</v>
      </c>
      <c r="B14" s="400" t="s">
        <v>186</v>
      </c>
      <c r="C14" s="400" t="s">
        <v>123</v>
      </c>
      <c r="D14" s="400" t="s">
        <v>78</v>
      </c>
      <c r="E14" s="400">
        <v>78</v>
      </c>
      <c r="F14" s="401">
        <v>79</v>
      </c>
      <c r="G14" s="401">
        <v>75</v>
      </c>
      <c r="H14" s="401">
        <v>71</v>
      </c>
      <c r="I14" s="401">
        <v>69</v>
      </c>
      <c r="J14" s="401">
        <v>71</v>
      </c>
      <c r="K14" s="401">
        <v>72</v>
      </c>
      <c r="L14" s="402">
        <v>71</v>
      </c>
    </row>
    <row r="15" spans="1:14" x14ac:dyDescent="0.25">
      <c r="A15" s="399">
        <v>100051002</v>
      </c>
      <c r="B15" s="400" t="s">
        <v>188</v>
      </c>
      <c r="C15" s="400" t="s">
        <v>126</v>
      </c>
      <c r="D15" s="400">
        <v>77</v>
      </c>
      <c r="E15" s="400">
        <v>76</v>
      </c>
      <c r="F15" s="401">
        <v>81</v>
      </c>
      <c r="G15" s="401">
        <v>75</v>
      </c>
      <c r="H15" s="401">
        <v>70</v>
      </c>
      <c r="I15" s="401">
        <v>64</v>
      </c>
      <c r="J15" s="401">
        <v>65</v>
      </c>
      <c r="K15" s="401">
        <v>65</v>
      </c>
      <c r="L15" s="402">
        <v>66</v>
      </c>
    </row>
    <row r="16" spans="1:14" x14ac:dyDescent="0.25">
      <c r="A16" s="399">
        <v>100051003</v>
      </c>
      <c r="B16" s="400" t="s">
        <v>188</v>
      </c>
      <c r="C16" s="400" t="s">
        <v>128</v>
      </c>
      <c r="D16" s="400">
        <v>77</v>
      </c>
      <c r="E16" s="400">
        <v>75</v>
      </c>
      <c r="F16" s="401">
        <v>81</v>
      </c>
      <c r="G16" s="401">
        <v>77</v>
      </c>
      <c r="H16" s="401">
        <v>74</v>
      </c>
      <c r="I16" s="401">
        <v>69</v>
      </c>
      <c r="J16" s="401">
        <v>69</v>
      </c>
      <c r="K16" s="401">
        <v>67</v>
      </c>
      <c r="L16" s="402">
        <v>67</v>
      </c>
    </row>
    <row r="17" spans="1:12" x14ac:dyDescent="0.25">
      <c r="A17" s="399">
        <v>240150003</v>
      </c>
      <c r="B17" s="400" t="s">
        <v>190</v>
      </c>
      <c r="C17" s="400" t="s">
        <v>130</v>
      </c>
      <c r="D17" s="400">
        <v>80</v>
      </c>
      <c r="E17" s="400">
        <v>81</v>
      </c>
      <c r="F17" s="401">
        <v>86</v>
      </c>
      <c r="G17" s="401">
        <v>82</v>
      </c>
      <c r="H17" s="401">
        <v>77</v>
      </c>
      <c r="I17" s="401">
        <v>73</v>
      </c>
      <c r="J17" s="401">
        <v>74</v>
      </c>
      <c r="K17" s="401">
        <v>74</v>
      </c>
      <c r="L17" s="402">
        <v>74</v>
      </c>
    </row>
    <row r="18" spans="1:12" x14ac:dyDescent="0.25">
      <c r="A18" s="399">
        <v>340010006</v>
      </c>
      <c r="B18" s="400" t="s">
        <v>192</v>
      </c>
      <c r="C18" s="400" t="s">
        <v>133</v>
      </c>
      <c r="D18" s="400">
        <v>74</v>
      </c>
      <c r="E18" s="400">
        <v>74</v>
      </c>
      <c r="F18" s="401">
        <v>76</v>
      </c>
      <c r="G18" s="401">
        <v>73</v>
      </c>
      <c r="H18" s="401">
        <v>69</v>
      </c>
      <c r="I18" s="401">
        <v>66</v>
      </c>
      <c r="J18" s="401">
        <v>64</v>
      </c>
      <c r="K18" s="401">
        <v>64</v>
      </c>
      <c r="L18" s="402">
        <v>63</v>
      </c>
    </row>
    <row r="19" spans="1:12" x14ac:dyDescent="0.25">
      <c r="A19" s="399">
        <v>340030006</v>
      </c>
      <c r="B19" s="400" t="s">
        <v>372</v>
      </c>
      <c r="C19" s="400" t="s">
        <v>373</v>
      </c>
      <c r="D19" s="400">
        <v>76</v>
      </c>
      <c r="E19" s="400">
        <v>76</v>
      </c>
      <c r="F19" s="401">
        <v>78</v>
      </c>
      <c r="G19" s="401">
        <v>77</v>
      </c>
      <c r="H19" s="401">
        <v>74</v>
      </c>
      <c r="I19" s="401">
        <v>74</v>
      </c>
      <c r="J19" s="401">
        <v>74</v>
      </c>
      <c r="K19" s="401">
        <v>74</v>
      </c>
      <c r="L19" s="402">
        <v>75</v>
      </c>
    </row>
    <row r="20" spans="1:12" x14ac:dyDescent="0.25">
      <c r="A20" s="399">
        <v>340070002</v>
      </c>
      <c r="B20" s="400" t="s">
        <v>196</v>
      </c>
      <c r="C20" s="400" t="s">
        <v>136</v>
      </c>
      <c r="D20" s="400" t="s">
        <v>78</v>
      </c>
      <c r="E20" s="400" t="s">
        <v>78</v>
      </c>
      <c r="F20" s="401">
        <v>86</v>
      </c>
      <c r="G20" s="401">
        <v>75</v>
      </c>
      <c r="H20" s="401">
        <v>73</v>
      </c>
      <c r="I20" s="401">
        <v>70</v>
      </c>
      <c r="J20" s="401">
        <v>74</v>
      </c>
      <c r="K20" s="401">
        <v>77</v>
      </c>
      <c r="L20" s="402">
        <v>75</v>
      </c>
    </row>
    <row r="21" spans="1:12" x14ac:dyDescent="0.25">
      <c r="A21" s="399">
        <v>340071001</v>
      </c>
      <c r="B21" s="400" t="s">
        <v>196</v>
      </c>
      <c r="C21" s="400" t="s">
        <v>139</v>
      </c>
      <c r="D21" s="400">
        <v>80</v>
      </c>
      <c r="E21" s="400">
        <v>80</v>
      </c>
      <c r="F21" s="401">
        <v>87</v>
      </c>
      <c r="G21" s="401">
        <v>81</v>
      </c>
      <c r="H21" s="401">
        <v>76</v>
      </c>
      <c r="I21" s="401">
        <v>69</v>
      </c>
      <c r="J21" s="401">
        <v>68</v>
      </c>
      <c r="K21" s="401">
        <v>68</v>
      </c>
      <c r="L21" s="402">
        <v>66</v>
      </c>
    </row>
    <row r="22" spans="1:12" x14ac:dyDescent="0.25">
      <c r="A22" s="399">
        <v>340110007</v>
      </c>
      <c r="B22" s="400" t="s">
        <v>200</v>
      </c>
      <c r="C22" s="400" t="s">
        <v>142</v>
      </c>
      <c r="D22" s="400">
        <v>76</v>
      </c>
      <c r="E22" s="400">
        <v>71</v>
      </c>
      <c r="F22" s="401">
        <v>75</v>
      </c>
      <c r="G22" s="401">
        <v>70</v>
      </c>
      <c r="H22" s="401">
        <v>70</v>
      </c>
      <c r="I22" s="401">
        <v>65</v>
      </c>
      <c r="J22" s="401">
        <v>67</v>
      </c>
      <c r="K22" s="401">
        <v>66</v>
      </c>
      <c r="L22" s="402">
        <v>64</v>
      </c>
    </row>
    <row r="23" spans="1:12" x14ac:dyDescent="0.25">
      <c r="A23" s="399">
        <v>340130003</v>
      </c>
      <c r="B23" s="400" t="s">
        <v>374</v>
      </c>
      <c r="C23" s="400" t="s">
        <v>375</v>
      </c>
      <c r="D23" s="400">
        <v>74</v>
      </c>
      <c r="E23" s="400">
        <v>76</v>
      </c>
      <c r="F23" s="401">
        <v>82</v>
      </c>
      <c r="G23" s="401">
        <v>76</v>
      </c>
      <c r="H23" s="401">
        <v>72</v>
      </c>
      <c r="I23" s="401">
        <v>69</v>
      </c>
      <c r="J23" s="401">
        <v>70</v>
      </c>
      <c r="K23" s="401">
        <v>68</v>
      </c>
      <c r="L23" s="402">
        <v>67</v>
      </c>
    </row>
    <row r="24" spans="1:12" x14ac:dyDescent="0.25">
      <c r="A24" s="399">
        <v>340150002</v>
      </c>
      <c r="B24" s="400" t="s">
        <v>202</v>
      </c>
      <c r="C24" s="400" t="s">
        <v>144</v>
      </c>
      <c r="D24" s="400">
        <v>81</v>
      </c>
      <c r="E24" s="400">
        <v>82</v>
      </c>
      <c r="F24" s="401">
        <v>87</v>
      </c>
      <c r="G24" s="401">
        <v>84</v>
      </c>
      <c r="H24" s="401">
        <v>76</v>
      </c>
      <c r="I24" s="401">
        <v>73</v>
      </c>
      <c r="J24" s="401">
        <v>73</v>
      </c>
      <c r="K24" s="401">
        <v>74</v>
      </c>
      <c r="L24" s="402">
        <v>74</v>
      </c>
    </row>
    <row r="25" spans="1:12" x14ac:dyDescent="0.25">
      <c r="A25" s="399">
        <v>340170006</v>
      </c>
      <c r="B25" s="400" t="s">
        <v>376</v>
      </c>
      <c r="C25" s="400" t="s">
        <v>377</v>
      </c>
      <c r="D25" s="400">
        <v>77</v>
      </c>
      <c r="E25" s="400">
        <v>76</v>
      </c>
      <c r="F25" s="401">
        <v>78</v>
      </c>
      <c r="G25" s="401">
        <v>72</v>
      </c>
      <c r="H25" s="401">
        <v>70</v>
      </c>
      <c r="I25" s="401">
        <v>71</v>
      </c>
      <c r="J25" s="401">
        <v>72</v>
      </c>
      <c r="K25" s="401">
        <v>70</v>
      </c>
      <c r="L25" s="402">
        <v>71</v>
      </c>
    </row>
    <row r="26" spans="1:12" x14ac:dyDescent="0.25">
      <c r="A26" s="399">
        <v>340190001</v>
      </c>
      <c r="B26" s="400" t="s">
        <v>378</v>
      </c>
      <c r="C26" s="400" t="s">
        <v>379</v>
      </c>
      <c r="D26" s="400">
        <v>78</v>
      </c>
      <c r="E26" s="400">
        <v>77</v>
      </c>
      <c r="F26" s="401">
        <v>80</v>
      </c>
      <c r="G26" s="401">
        <v>77</v>
      </c>
      <c r="H26" s="401">
        <v>72</v>
      </c>
      <c r="I26" s="401">
        <v>70</v>
      </c>
      <c r="J26" s="401">
        <v>70</v>
      </c>
      <c r="K26" s="401">
        <v>72</v>
      </c>
      <c r="L26" s="402">
        <v>72</v>
      </c>
    </row>
    <row r="27" spans="1:12" x14ac:dyDescent="0.25">
      <c r="A27" s="399">
        <v>340210005</v>
      </c>
      <c r="B27" s="400" t="s">
        <v>204</v>
      </c>
      <c r="C27" s="400" t="s">
        <v>146</v>
      </c>
      <c r="D27" s="400">
        <v>78</v>
      </c>
      <c r="E27" s="400">
        <v>78</v>
      </c>
      <c r="F27" s="401">
        <v>81</v>
      </c>
      <c r="G27" s="401">
        <v>76</v>
      </c>
      <c r="H27" s="401">
        <v>73</v>
      </c>
      <c r="I27" s="401">
        <v>71</v>
      </c>
      <c r="J27" s="401">
        <v>71</v>
      </c>
      <c r="K27" s="401">
        <v>71</v>
      </c>
      <c r="L27" s="402">
        <v>72</v>
      </c>
    </row>
    <row r="28" spans="1:12" x14ac:dyDescent="0.25">
      <c r="A28" s="399">
        <v>340219991</v>
      </c>
      <c r="B28" s="400" t="s">
        <v>204</v>
      </c>
      <c r="C28" s="400" t="s">
        <v>148</v>
      </c>
      <c r="D28" s="400" t="s">
        <v>78</v>
      </c>
      <c r="E28" s="400">
        <v>80</v>
      </c>
      <c r="F28" s="401">
        <v>80</v>
      </c>
      <c r="G28" s="401">
        <v>76</v>
      </c>
      <c r="H28" s="401">
        <v>73</v>
      </c>
      <c r="I28" s="401">
        <v>71</v>
      </c>
      <c r="J28" s="401">
        <v>73</v>
      </c>
      <c r="K28" s="401">
        <v>73</v>
      </c>
      <c r="L28" s="402">
        <v>74</v>
      </c>
    </row>
    <row r="29" spans="1:12" x14ac:dyDescent="0.25">
      <c r="A29" s="399">
        <v>340230011</v>
      </c>
      <c r="B29" s="400" t="s">
        <v>380</v>
      </c>
      <c r="C29" s="400" t="s">
        <v>381</v>
      </c>
      <c r="D29" s="400">
        <v>78</v>
      </c>
      <c r="E29" s="400">
        <v>80</v>
      </c>
      <c r="F29" s="401">
        <v>85</v>
      </c>
      <c r="G29" s="401">
        <v>79</v>
      </c>
      <c r="H29" s="401">
        <v>74</v>
      </c>
      <c r="I29" s="401">
        <v>72</v>
      </c>
      <c r="J29" s="401">
        <v>74</v>
      </c>
      <c r="K29" s="401">
        <v>75</v>
      </c>
      <c r="L29" s="402">
        <v>75</v>
      </c>
    </row>
    <row r="30" spans="1:12" x14ac:dyDescent="0.25">
      <c r="A30" s="399">
        <v>340250005</v>
      </c>
      <c r="B30" s="400" t="s">
        <v>382</v>
      </c>
      <c r="C30" s="400" t="s">
        <v>383</v>
      </c>
      <c r="D30" s="400">
        <v>80</v>
      </c>
      <c r="E30" s="400">
        <v>79</v>
      </c>
      <c r="F30" s="401">
        <v>83</v>
      </c>
      <c r="G30" s="401">
        <v>78</v>
      </c>
      <c r="H30" s="401">
        <v>72</v>
      </c>
      <c r="I30" s="401">
        <v>70</v>
      </c>
      <c r="J30" s="401">
        <v>69</v>
      </c>
      <c r="K30" s="401">
        <v>68</v>
      </c>
      <c r="L30" s="402">
        <v>65</v>
      </c>
    </row>
    <row r="31" spans="1:12" x14ac:dyDescent="0.25">
      <c r="A31" s="399">
        <v>340273001</v>
      </c>
      <c r="B31" s="400" t="s">
        <v>384</v>
      </c>
      <c r="C31" s="400" t="s">
        <v>211</v>
      </c>
      <c r="D31" s="400">
        <v>75</v>
      </c>
      <c r="E31" s="400">
        <v>75</v>
      </c>
      <c r="F31" s="401">
        <v>78</v>
      </c>
      <c r="G31" s="401">
        <v>76</v>
      </c>
      <c r="H31" s="401">
        <v>72</v>
      </c>
      <c r="I31" s="401">
        <v>70</v>
      </c>
      <c r="J31" s="401">
        <v>68</v>
      </c>
      <c r="K31" s="401">
        <v>69</v>
      </c>
      <c r="L31" s="402">
        <v>70</v>
      </c>
    </row>
    <row r="32" spans="1:12" x14ac:dyDescent="0.25">
      <c r="A32" s="399">
        <v>340290006</v>
      </c>
      <c r="B32" s="400" t="s">
        <v>206</v>
      </c>
      <c r="C32" s="400" t="s">
        <v>152</v>
      </c>
      <c r="D32" s="400">
        <v>81</v>
      </c>
      <c r="E32" s="400">
        <v>81</v>
      </c>
      <c r="F32" s="401">
        <v>85</v>
      </c>
      <c r="G32" s="401">
        <v>80</v>
      </c>
      <c r="H32" s="401">
        <v>75</v>
      </c>
      <c r="I32" s="401">
        <v>72</v>
      </c>
      <c r="J32" s="401">
        <v>72</v>
      </c>
      <c r="K32" s="401">
        <v>73</v>
      </c>
      <c r="L32" s="402">
        <v>73</v>
      </c>
    </row>
    <row r="33" spans="1:12" x14ac:dyDescent="0.25">
      <c r="A33" s="399">
        <v>340315001</v>
      </c>
      <c r="B33" s="400" t="s">
        <v>385</v>
      </c>
      <c r="C33" s="400" t="s">
        <v>386</v>
      </c>
      <c r="D33" s="400">
        <v>74</v>
      </c>
      <c r="E33" s="400">
        <v>73</v>
      </c>
      <c r="F33" s="401">
        <v>75</v>
      </c>
      <c r="G33" s="401">
        <v>72</v>
      </c>
      <c r="H33" s="401">
        <v>69</v>
      </c>
      <c r="I33" s="401">
        <v>69</v>
      </c>
      <c r="J33" s="401">
        <v>68</v>
      </c>
      <c r="K33" s="401">
        <v>68</v>
      </c>
      <c r="L33" s="402">
        <v>67</v>
      </c>
    </row>
    <row r="34" spans="1:12" x14ac:dyDescent="0.25">
      <c r="A34" s="399">
        <v>340410007</v>
      </c>
      <c r="B34" s="400" t="s">
        <v>387</v>
      </c>
      <c r="C34" s="400" t="s">
        <v>388</v>
      </c>
      <c r="D34" s="400" t="s">
        <v>78</v>
      </c>
      <c r="E34" s="400">
        <v>70</v>
      </c>
      <c r="F34" s="401">
        <v>69</v>
      </c>
      <c r="G34" s="401">
        <v>66</v>
      </c>
      <c r="H34" s="401">
        <v>63</v>
      </c>
      <c r="I34" s="401">
        <v>62</v>
      </c>
      <c r="J34" s="401">
        <v>63</v>
      </c>
      <c r="K34" s="401">
        <v>65</v>
      </c>
      <c r="L34" s="402">
        <v>65</v>
      </c>
    </row>
    <row r="35" spans="1:12" x14ac:dyDescent="0.25">
      <c r="A35" s="399">
        <v>360050110</v>
      </c>
      <c r="B35" s="400" t="s">
        <v>389</v>
      </c>
      <c r="C35" s="400" t="s">
        <v>390</v>
      </c>
      <c r="D35" s="400">
        <v>67</v>
      </c>
      <c r="E35" s="400">
        <v>62</v>
      </c>
      <c r="F35" s="401">
        <v>65</v>
      </c>
      <c r="G35" s="401">
        <v>69</v>
      </c>
      <c r="H35" s="401">
        <v>70</v>
      </c>
      <c r="I35" s="401">
        <v>68</v>
      </c>
      <c r="J35" s="401">
        <v>67</v>
      </c>
      <c r="K35" s="401">
        <v>67</v>
      </c>
      <c r="L35" s="402">
        <v>69</v>
      </c>
    </row>
    <row r="36" spans="1:12" x14ac:dyDescent="0.25">
      <c r="A36" s="399">
        <v>360050133</v>
      </c>
      <c r="B36" s="400" t="s">
        <v>389</v>
      </c>
      <c r="C36" s="400" t="s">
        <v>391</v>
      </c>
      <c r="D36" s="400">
        <v>72</v>
      </c>
      <c r="E36" s="400">
        <v>72</v>
      </c>
      <c r="F36" s="401">
        <v>76</v>
      </c>
      <c r="G36" s="401">
        <v>74</v>
      </c>
      <c r="H36" s="401">
        <v>71</v>
      </c>
      <c r="I36" s="401">
        <v>70</v>
      </c>
      <c r="J36" s="401">
        <v>70</v>
      </c>
      <c r="K36" s="401">
        <v>70</v>
      </c>
      <c r="L36" s="402">
        <v>72</v>
      </c>
    </row>
    <row r="37" spans="1:12" x14ac:dyDescent="0.25">
      <c r="A37" s="399">
        <v>360610135</v>
      </c>
      <c r="B37" s="400" t="s">
        <v>392</v>
      </c>
      <c r="C37" s="400" t="s">
        <v>393</v>
      </c>
      <c r="D37" s="400">
        <v>73</v>
      </c>
      <c r="E37" s="400">
        <v>72</v>
      </c>
      <c r="F37" s="401">
        <v>76</v>
      </c>
      <c r="G37" s="401">
        <v>72</v>
      </c>
      <c r="H37" s="401">
        <v>67</v>
      </c>
      <c r="I37" s="401">
        <v>66</v>
      </c>
      <c r="J37" s="401">
        <v>69</v>
      </c>
      <c r="K37" s="401">
        <v>70</v>
      </c>
      <c r="L37" s="402">
        <v>72</v>
      </c>
    </row>
    <row r="38" spans="1:12" x14ac:dyDescent="0.25">
      <c r="A38" s="399">
        <v>360810124</v>
      </c>
      <c r="B38" s="400" t="s">
        <v>394</v>
      </c>
      <c r="C38" s="400" t="s">
        <v>395</v>
      </c>
      <c r="D38" s="400">
        <v>74</v>
      </c>
      <c r="E38" s="400">
        <v>75</v>
      </c>
      <c r="F38" s="401">
        <v>80</v>
      </c>
      <c r="G38" s="401">
        <v>79</v>
      </c>
      <c r="H38" s="401">
        <v>72</v>
      </c>
      <c r="I38" s="401">
        <v>69</v>
      </c>
      <c r="J38" s="401">
        <v>69</v>
      </c>
      <c r="K38" s="401">
        <v>74</v>
      </c>
      <c r="L38" s="402">
        <v>74</v>
      </c>
    </row>
    <row r="39" spans="1:12" x14ac:dyDescent="0.25">
      <c r="A39" s="399">
        <v>360850067</v>
      </c>
      <c r="B39" s="400" t="s">
        <v>396</v>
      </c>
      <c r="C39" s="400" t="s">
        <v>397</v>
      </c>
      <c r="D39" s="400">
        <v>75</v>
      </c>
      <c r="E39" s="400">
        <v>83</v>
      </c>
      <c r="F39" s="401">
        <v>83</v>
      </c>
      <c r="G39" s="401">
        <v>78</v>
      </c>
      <c r="H39" s="401">
        <v>73</v>
      </c>
      <c r="I39" s="401">
        <v>74</v>
      </c>
      <c r="J39" s="401">
        <v>76</v>
      </c>
      <c r="K39" s="401">
        <v>76</v>
      </c>
      <c r="L39" s="402">
        <v>74</v>
      </c>
    </row>
    <row r="40" spans="1:12" x14ac:dyDescent="0.25">
      <c r="A40" s="399">
        <v>360870005</v>
      </c>
      <c r="B40" s="400" t="s">
        <v>398</v>
      </c>
      <c r="C40" s="400" t="s">
        <v>399</v>
      </c>
      <c r="D40" s="400">
        <v>70</v>
      </c>
      <c r="E40" s="400">
        <v>71</v>
      </c>
      <c r="F40" s="401">
        <v>76</v>
      </c>
      <c r="G40" s="401">
        <v>74</v>
      </c>
      <c r="H40" s="401">
        <v>72</v>
      </c>
      <c r="I40" s="401">
        <v>71</v>
      </c>
      <c r="J40" s="401">
        <v>72</v>
      </c>
      <c r="K40" s="401">
        <v>72</v>
      </c>
      <c r="L40" s="402">
        <v>70</v>
      </c>
    </row>
    <row r="41" spans="1:12" x14ac:dyDescent="0.25">
      <c r="A41" s="399">
        <v>361030002</v>
      </c>
      <c r="B41" s="400" t="s">
        <v>400</v>
      </c>
      <c r="C41" s="400" t="s">
        <v>401</v>
      </c>
      <c r="D41" s="400">
        <v>82</v>
      </c>
      <c r="E41" s="400">
        <v>84</v>
      </c>
      <c r="F41" s="401">
        <v>85</v>
      </c>
      <c r="G41" s="401">
        <v>81</v>
      </c>
      <c r="H41" s="401">
        <v>73</v>
      </c>
      <c r="I41" s="401">
        <v>72</v>
      </c>
      <c r="J41" s="401">
        <v>72</v>
      </c>
      <c r="K41" s="401">
        <v>76</v>
      </c>
      <c r="L41" s="402">
        <v>74</v>
      </c>
    </row>
    <row r="42" spans="1:12" x14ac:dyDescent="0.25">
      <c r="A42" s="399">
        <v>361030004</v>
      </c>
      <c r="B42" s="400" t="s">
        <v>400</v>
      </c>
      <c r="C42" s="400" t="s">
        <v>402</v>
      </c>
      <c r="D42" s="400">
        <v>76</v>
      </c>
      <c r="E42" s="400">
        <v>75</v>
      </c>
      <c r="F42" s="401">
        <v>79</v>
      </c>
      <c r="G42" s="401">
        <v>80</v>
      </c>
      <c r="H42" s="401">
        <v>75</v>
      </c>
      <c r="I42" s="401">
        <v>72</v>
      </c>
      <c r="J42" s="401">
        <v>72</v>
      </c>
      <c r="K42" s="401">
        <v>76</v>
      </c>
      <c r="L42" s="402">
        <v>75</v>
      </c>
    </row>
    <row r="43" spans="1:12" x14ac:dyDescent="0.25">
      <c r="A43" s="399">
        <v>361030009</v>
      </c>
      <c r="B43" s="400" t="s">
        <v>400</v>
      </c>
      <c r="C43" s="400" t="s">
        <v>403</v>
      </c>
      <c r="D43" s="400">
        <v>79</v>
      </c>
      <c r="E43" s="400">
        <v>78</v>
      </c>
      <c r="F43" s="401">
        <v>80</v>
      </c>
      <c r="G43" s="401">
        <v>78</v>
      </c>
      <c r="H43" s="401">
        <v>71</v>
      </c>
      <c r="I43" s="401">
        <v>66</v>
      </c>
      <c r="J43" s="401">
        <v>66</v>
      </c>
      <c r="K43" s="401">
        <v>69</v>
      </c>
      <c r="L43" s="402">
        <v>73</v>
      </c>
    </row>
    <row r="44" spans="1:12" x14ac:dyDescent="0.25">
      <c r="A44" s="399">
        <v>361192004</v>
      </c>
      <c r="B44" s="400" t="s">
        <v>404</v>
      </c>
      <c r="C44" s="400" t="s">
        <v>405</v>
      </c>
      <c r="D44" s="400">
        <v>77</v>
      </c>
      <c r="E44" s="400">
        <v>75</v>
      </c>
      <c r="F44" s="401">
        <v>76</v>
      </c>
      <c r="G44" s="401">
        <v>75</v>
      </c>
      <c r="H44" s="401">
        <v>75</v>
      </c>
      <c r="I44" s="401">
        <v>73</v>
      </c>
      <c r="J44" s="401">
        <v>74</v>
      </c>
      <c r="K44" s="401">
        <v>73</v>
      </c>
      <c r="L44" s="402">
        <v>75</v>
      </c>
    </row>
    <row r="45" spans="1:12" x14ac:dyDescent="0.25">
      <c r="A45" s="399">
        <v>420170012</v>
      </c>
      <c r="B45" s="400" t="s">
        <v>210</v>
      </c>
      <c r="C45" s="400" t="s">
        <v>155</v>
      </c>
      <c r="D45" s="400">
        <v>83</v>
      </c>
      <c r="E45" s="400">
        <v>80</v>
      </c>
      <c r="F45" s="401">
        <v>83</v>
      </c>
      <c r="G45" s="401">
        <v>78</v>
      </c>
      <c r="H45" s="401">
        <v>75</v>
      </c>
      <c r="I45" s="401">
        <v>75</v>
      </c>
      <c r="J45" s="401">
        <v>77</v>
      </c>
      <c r="K45" s="401">
        <v>80</v>
      </c>
      <c r="L45" s="402">
        <v>81</v>
      </c>
    </row>
    <row r="46" spans="1:12" x14ac:dyDescent="0.25">
      <c r="A46" s="399">
        <v>420290100</v>
      </c>
      <c r="B46" s="400" t="s">
        <v>212</v>
      </c>
      <c r="C46" s="400" t="s">
        <v>157</v>
      </c>
      <c r="D46" s="400">
        <v>76</v>
      </c>
      <c r="E46" s="400">
        <v>74</v>
      </c>
      <c r="F46" s="401">
        <v>79</v>
      </c>
      <c r="G46" s="401">
        <v>76</v>
      </c>
      <c r="H46" s="401">
        <v>73</v>
      </c>
      <c r="I46" s="401">
        <v>69</v>
      </c>
      <c r="J46" s="401">
        <v>73</v>
      </c>
      <c r="K46" s="401">
        <v>73</v>
      </c>
      <c r="L46" s="402">
        <v>72</v>
      </c>
    </row>
    <row r="47" spans="1:12" x14ac:dyDescent="0.25">
      <c r="A47" s="399">
        <v>420450002</v>
      </c>
      <c r="B47" s="400" t="s">
        <v>214</v>
      </c>
      <c r="C47" s="400" t="s">
        <v>159</v>
      </c>
      <c r="D47" s="400">
        <v>74</v>
      </c>
      <c r="E47" s="400">
        <v>73</v>
      </c>
      <c r="F47" s="401">
        <v>78</v>
      </c>
      <c r="G47" s="401">
        <v>76</v>
      </c>
      <c r="H47" s="401">
        <v>74</v>
      </c>
      <c r="I47" s="401">
        <v>72</v>
      </c>
      <c r="J47" s="401">
        <v>72</v>
      </c>
      <c r="K47" s="401">
        <v>71</v>
      </c>
      <c r="L47" s="402">
        <v>71</v>
      </c>
    </row>
    <row r="48" spans="1:12" x14ac:dyDescent="0.25">
      <c r="A48" s="399">
        <v>420910013</v>
      </c>
      <c r="B48" s="400" t="s">
        <v>216</v>
      </c>
      <c r="C48" s="400" t="s">
        <v>161</v>
      </c>
      <c r="D48" s="400">
        <v>78</v>
      </c>
      <c r="E48" s="400">
        <v>77</v>
      </c>
      <c r="F48" s="401">
        <v>78</v>
      </c>
      <c r="G48" s="401">
        <v>74</v>
      </c>
      <c r="H48" s="401">
        <v>72</v>
      </c>
      <c r="I48" s="401">
        <v>71</v>
      </c>
      <c r="J48" s="401">
        <v>70</v>
      </c>
      <c r="K48" s="401">
        <v>72</v>
      </c>
      <c r="L48" s="402">
        <v>72</v>
      </c>
    </row>
    <row r="49" spans="1:12" x14ac:dyDescent="0.25">
      <c r="A49" s="399">
        <v>421010004</v>
      </c>
      <c r="B49" s="400" t="s">
        <v>218</v>
      </c>
      <c r="C49" s="400" t="s">
        <v>163</v>
      </c>
      <c r="D49" s="400">
        <v>66</v>
      </c>
      <c r="E49" s="400">
        <v>68</v>
      </c>
      <c r="F49" s="401">
        <v>70</v>
      </c>
      <c r="G49" s="401">
        <v>60</v>
      </c>
      <c r="H49" s="401">
        <v>56</v>
      </c>
      <c r="I49" s="401">
        <v>54</v>
      </c>
      <c r="J49" s="401">
        <v>61</v>
      </c>
      <c r="K49" s="401">
        <v>56</v>
      </c>
      <c r="L49" s="402">
        <v>60</v>
      </c>
    </row>
    <row r="50" spans="1:12" x14ac:dyDescent="0.25">
      <c r="A50" s="399">
        <v>421010024</v>
      </c>
      <c r="B50" s="400" t="s">
        <v>218</v>
      </c>
      <c r="C50" s="400" t="s">
        <v>165</v>
      </c>
      <c r="D50" s="400">
        <v>82</v>
      </c>
      <c r="E50" s="400">
        <v>83</v>
      </c>
      <c r="F50" s="401">
        <v>87</v>
      </c>
      <c r="G50" s="401">
        <v>80</v>
      </c>
      <c r="H50" s="401">
        <v>75</v>
      </c>
      <c r="I50" s="401">
        <v>73</v>
      </c>
      <c r="J50" s="401">
        <v>77</v>
      </c>
      <c r="K50" s="401">
        <v>78</v>
      </c>
      <c r="L50" s="402">
        <v>78</v>
      </c>
    </row>
    <row r="51" spans="1:12" x14ac:dyDescent="0.25">
      <c r="A51" s="399">
        <v>421010048</v>
      </c>
      <c r="B51" s="400" t="s">
        <v>218</v>
      </c>
      <c r="C51" s="400" t="s">
        <v>168</v>
      </c>
      <c r="D51" s="400" t="s">
        <v>78</v>
      </c>
      <c r="E51" s="400" t="s">
        <v>78</v>
      </c>
      <c r="F51" s="401" t="s">
        <v>78</v>
      </c>
      <c r="G51" s="401">
        <v>36</v>
      </c>
      <c r="H51" s="401">
        <v>52</v>
      </c>
      <c r="I51" s="401">
        <v>60</v>
      </c>
      <c r="J51" s="401">
        <v>74</v>
      </c>
      <c r="K51" s="401">
        <v>76</v>
      </c>
      <c r="L51" s="402">
        <v>76</v>
      </c>
    </row>
    <row r="52" spans="1:12" x14ac:dyDescent="0.25">
      <c r="A52" s="403">
        <v>421011002</v>
      </c>
      <c r="B52" s="404" t="s">
        <v>218</v>
      </c>
      <c r="C52" s="404" t="s">
        <v>170</v>
      </c>
      <c r="D52" s="404">
        <v>0</v>
      </c>
      <c r="E52" s="404">
        <v>44</v>
      </c>
      <c r="F52" s="405">
        <v>57</v>
      </c>
      <c r="G52" s="405">
        <v>80</v>
      </c>
      <c r="H52" s="405">
        <v>77</v>
      </c>
      <c r="I52" s="405">
        <v>71</v>
      </c>
      <c r="J52" s="405" t="s">
        <v>78</v>
      </c>
      <c r="K52" s="405" t="s">
        <v>78</v>
      </c>
      <c r="L52" s="406" t="s">
        <v>78</v>
      </c>
    </row>
    <row r="54" spans="1:12" x14ac:dyDescent="0.25">
      <c r="B54" s="408" t="s">
        <v>406</v>
      </c>
      <c r="C54" s="408" t="s">
        <v>407</v>
      </c>
      <c r="D54" s="408">
        <v>36</v>
      </c>
      <c r="E54" s="408">
        <v>36</v>
      </c>
      <c r="F54" s="408">
        <v>36</v>
      </c>
      <c r="G54" s="408">
        <v>36</v>
      </c>
      <c r="H54" s="408">
        <v>36</v>
      </c>
      <c r="I54" s="408">
        <v>36</v>
      </c>
      <c r="J54" s="408">
        <v>36</v>
      </c>
      <c r="K54" s="408">
        <v>36</v>
      </c>
      <c r="L54" s="408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2009-03-12T21:18:36Z</dcterms:created>
  <dcterms:modified xsi:type="dcterms:W3CDTF">2022-10-04T18:32:32Z</dcterms:modified>
  <cp:category/>
  <cp:contentStatus/>
</cp:coreProperties>
</file>